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426"/>
  <workbookPr codeName="ThisWorkbook" defaultThemeVersion="164011"/>
  <mc:AlternateContent xmlns:mc="http://schemas.openxmlformats.org/markup-compatibility/2006">
    <mc:Choice Requires="x15">
      <x15ac:absPath xmlns:x15ac="http://schemas.microsoft.com/office/spreadsheetml/2010/11/ac" url="E:\Leeuwenborgh\INKOOP 2014 - 2015 - 2016 (18-04-2016)\Onderwijslogistiek\2. Offerteaanvraag\"/>
    </mc:Choice>
  </mc:AlternateContent>
  <bookViews>
    <workbookView xWindow="0" yWindow="0" windowWidth="20490" windowHeight="7530" tabRatio="911" activeTab="2"/>
  </bookViews>
  <sheets>
    <sheet name="Controleblad" sheetId="13" r:id="rId1"/>
    <sheet name="Scoreblad" sheetId="1" r:id="rId2"/>
    <sheet name="Algemeen" sheetId="2" r:id="rId3"/>
    <sheet name="Roosterplanning" sheetId="10" r:id="rId4"/>
    <sheet name="Curriculumontw." sheetId="11" r:id="rId5"/>
    <sheet name="Examenplanning" sheetId="12" r:id="rId6"/>
  </sheets>
  <definedNames>
    <definedName name="___thinkcellD1E5wEHnzUWbdd0ITJQ03A" localSheetId="0" hidden="1">#REF!</definedName>
    <definedName name="___thinkcellD1E5wEHnzUWbdd0ITJQ03A" localSheetId="4" hidden="1">#REF!</definedName>
    <definedName name="___thinkcellD1E5wEHnzUWbdd0ITJQ03A" localSheetId="5" hidden="1">#REF!</definedName>
    <definedName name="___thinkcellD1E5wEHnzUWbdd0ITJQ03A" localSheetId="3" hidden="1">#REF!</definedName>
    <definedName name="___thinkcellD1E5wEHnzUWbdd0ITJQ03A" hidden="1">#REF!</definedName>
    <definedName name="___thinkcellG87W4Nl_dUeIGBLFku0KaA" localSheetId="0" hidden="1">#REF!</definedName>
    <definedName name="___thinkcellG87W4Nl_dUeIGBLFku0KaA" localSheetId="4" hidden="1">#REF!</definedName>
    <definedName name="___thinkcellG87W4Nl_dUeIGBLFku0KaA" localSheetId="5" hidden="1">#REF!</definedName>
    <definedName name="___thinkcellG87W4Nl_dUeIGBLFku0KaA" localSheetId="3" hidden="1">#REF!</definedName>
    <definedName name="___thinkcellG87W4Nl_dUeIGBLFku0KaA" hidden="1">#REF!</definedName>
    <definedName name="anscount" hidden="1">1</definedName>
    <definedName name="limcount" hidden="1">1</definedName>
    <definedName name="sencount" hidden="1">1</definedName>
    <definedName name="wrn.Import._.figures." hidden="1">{"reports",#N/A,FALSE,"Balance Sheet"}</definedName>
    <definedName name="wrn.UK._.GAAP._.BS." hidden="1">{"UKGAAP balance sheet",#N/A,FALSE,"Balance Sheet"}</definedName>
  </definedNames>
  <calcPr calcId="171027"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9" i="2" l="1"/>
  <c r="I12" i="11"/>
  <c r="I12" i="12"/>
  <c r="P12" i="12"/>
  <c r="I13" i="12"/>
  <c r="P13" i="12"/>
  <c r="I14" i="12"/>
  <c r="P14" i="12"/>
  <c r="I15" i="12"/>
  <c r="P15" i="12"/>
  <c r="I16" i="12"/>
  <c r="P16" i="12"/>
  <c r="I17" i="12"/>
  <c r="P17" i="12"/>
  <c r="I18" i="12"/>
  <c r="P18" i="12"/>
  <c r="I19" i="12"/>
  <c r="P19" i="12"/>
  <c r="I20" i="12"/>
  <c r="P20" i="12"/>
  <c r="I21" i="12"/>
  <c r="P21" i="12"/>
  <c r="I22" i="12"/>
  <c r="P22" i="12"/>
  <c r="I23" i="12"/>
  <c r="P23" i="12"/>
  <c r="I24" i="12"/>
  <c r="P24" i="12"/>
  <c r="I25" i="12"/>
  <c r="P25" i="12"/>
  <c r="I26" i="12"/>
  <c r="P26" i="12"/>
  <c r="I27" i="12"/>
  <c r="P27" i="12"/>
  <c r="I13" i="11"/>
  <c r="P13" i="11"/>
  <c r="I14" i="11"/>
  <c r="P14" i="11"/>
  <c r="I15" i="11"/>
  <c r="P15" i="11"/>
  <c r="I26" i="10"/>
  <c r="P26" i="10"/>
  <c r="I27" i="10"/>
  <c r="P27" i="10"/>
  <c r="I28" i="10"/>
  <c r="P28" i="10"/>
  <c r="I29" i="10"/>
  <c r="P29" i="10"/>
  <c r="I30" i="10"/>
  <c r="P30" i="10"/>
  <c r="I31" i="10"/>
  <c r="P31" i="10"/>
  <c r="I20" i="10"/>
  <c r="P20" i="10"/>
  <c r="I21" i="10"/>
  <c r="P21" i="10"/>
  <c r="I22" i="10"/>
  <c r="P22" i="10"/>
  <c r="I23" i="10"/>
  <c r="P23" i="10"/>
  <c r="I12" i="10"/>
  <c r="P12" i="10"/>
  <c r="I13" i="10"/>
  <c r="P13" i="10"/>
  <c r="I14" i="10"/>
  <c r="P14" i="10"/>
  <c r="I15" i="10"/>
  <c r="P15" i="10"/>
  <c r="I16" i="10"/>
  <c r="P16" i="10"/>
  <c r="I17" i="10"/>
  <c r="P17" i="10"/>
  <c r="I82" i="2"/>
  <c r="P82" i="2"/>
  <c r="I83" i="2"/>
  <c r="P83" i="2"/>
  <c r="I84" i="2"/>
  <c r="P84" i="2"/>
  <c r="I85" i="2"/>
  <c r="P85" i="2"/>
  <c r="I86" i="2"/>
  <c r="P86" i="2"/>
  <c r="I87" i="2"/>
  <c r="P87" i="2"/>
  <c r="I88" i="2"/>
  <c r="P88" i="2"/>
  <c r="I69" i="2"/>
  <c r="P69" i="2"/>
  <c r="I70" i="2"/>
  <c r="P70" i="2"/>
  <c r="I71" i="2"/>
  <c r="P71" i="2"/>
  <c r="I72" i="2"/>
  <c r="P72" i="2"/>
  <c r="I73" i="2"/>
  <c r="P73" i="2"/>
  <c r="I74" i="2"/>
  <c r="P74" i="2"/>
  <c r="I75" i="2"/>
  <c r="P75" i="2"/>
  <c r="I76" i="2"/>
  <c r="P76" i="2"/>
  <c r="I77" i="2"/>
  <c r="P77" i="2"/>
  <c r="I78" i="2"/>
  <c r="P78" i="2"/>
  <c r="I79" i="2"/>
  <c r="P79" i="2"/>
  <c r="I64" i="2"/>
  <c r="P64" i="2"/>
  <c r="I65" i="2"/>
  <c r="P65" i="2"/>
  <c r="I66" i="2"/>
  <c r="P66" i="2"/>
  <c r="I59" i="2"/>
  <c r="P59" i="2"/>
  <c r="I60" i="2"/>
  <c r="P60" i="2"/>
  <c r="I61" i="2"/>
  <c r="P61" i="2"/>
  <c r="I54" i="2"/>
  <c r="P54" i="2"/>
  <c r="I55" i="2"/>
  <c r="P55" i="2"/>
  <c r="I56" i="2"/>
  <c r="P56" i="2"/>
  <c r="I44" i="2"/>
  <c r="P44" i="2"/>
  <c r="I45" i="2"/>
  <c r="P45" i="2"/>
  <c r="I46" i="2"/>
  <c r="P46" i="2"/>
  <c r="I47" i="2"/>
  <c r="P47" i="2"/>
  <c r="I48" i="2"/>
  <c r="P48" i="2"/>
  <c r="I49" i="2"/>
  <c r="P49" i="2"/>
  <c r="I50" i="2"/>
  <c r="P50" i="2"/>
  <c r="I51" i="2"/>
  <c r="P51" i="2"/>
  <c r="I40" i="2"/>
  <c r="P40" i="2"/>
  <c r="I33" i="2"/>
  <c r="P33" i="2"/>
  <c r="I34" i="2"/>
  <c r="P34" i="2"/>
  <c r="I35" i="2"/>
  <c r="P35" i="2"/>
  <c r="I36" i="2"/>
  <c r="P36" i="2"/>
  <c r="I37" i="2"/>
  <c r="P37" i="2"/>
  <c r="I28" i="2"/>
  <c r="P28" i="2"/>
  <c r="I29" i="2"/>
  <c r="P29" i="2"/>
  <c r="I30" i="2"/>
  <c r="P30" i="2"/>
  <c r="I22" i="2"/>
  <c r="P22" i="2"/>
  <c r="I23" i="2"/>
  <c r="P23" i="2"/>
  <c r="I24" i="2"/>
  <c r="P24" i="2"/>
  <c r="I25" i="2"/>
  <c r="P25" i="2"/>
  <c r="I16" i="2"/>
  <c r="P16" i="2"/>
  <c r="I17" i="2"/>
  <c r="P17" i="2"/>
  <c r="I18" i="2"/>
  <c r="P18" i="2"/>
  <c r="I19" i="2"/>
  <c r="P19" i="2"/>
  <c r="I11" i="12"/>
  <c r="P11" i="12"/>
  <c r="E14" i="1"/>
  <c r="I11" i="11"/>
  <c r="P11" i="11"/>
  <c r="E13" i="1"/>
  <c r="I11" i="10"/>
  <c r="P11" i="10"/>
  <c r="I19" i="10"/>
  <c r="P19" i="10"/>
  <c r="I25" i="10"/>
  <c r="P25" i="10"/>
  <c r="E12" i="1"/>
  <c r="E11" i="1"/>
  <c r="D14" i="1"/>
  <c r="D13" i="1"/>
  <c r="D12" i="1"/>
  <c r="D11" i="1"/>
  <c r="C14" i="1"/>
  <c r="C13" i="1"/>
  <c r="C12" i="1"/>
  <c r="C11" i="1"/>
  <c r="E6" i="1"/>
  <c r="E5" i="1"/>
  <c r="E4" i="1"/>
  <c r="I14" i="2"/>
  <c r="I15" i="2"/>
  <c r="I13" i="2"/>
  <c r="I11" i="2"/>
  <c r="I12" i="2"/>
  <c r="I21" i="2"/>
  <c r="I27" i="2"/>
  <c r="I32" i="2"/>
  <c r="I39" i="2"/>
  <c r="I43" i="2"/>
  <c r="I53" i="2"/>
  <c r="I58" i="2"/>
  <c r="I63" i="2"/>
  <c r="I68" i="2"/>
  <c r="I81" i="2"/>
  <c r="E3" i="1"/>
  <c r="D6" i="1"/>
  <c r="D5" i="1"/>
  <c r="D4" i="1"/>
  <c r="D3" i="1"/>
  <c r="P11" i="2"/>
  <c r="P12" i="2"/>
  <c r="P13" i="2"/>
  <c r="P27" i="2"/>
  <c r="P32" i="2"/>
  <c r="P43" i="2"/>
  <c r="P53" i="2"/>
  <c r="F11" i="1"/>
  <c r="F12" i="1"/>
  <c r="F13" i="1"/>
  <c r="F14" i="1"/>
  <c r="F15" i="1"/>
  <c r="F3" i="1"/>
  <c r="F4" i="1"/>
  <c r="F5" i="1"/>
  <c r="F6" i="1"/>
  <c r="F7" i="1"/>
  <c r="F16" i="1"/>
  <c r="G6" i="1"/>
  <c r="G5" i="1"/>
  <c r="G4" i="1"/>
  <c r="G3" i="1"/>
  <c r="G7" i="1"/>
  <c r="E7" i="1"/>
  <c r="I9" i="12"/>
  <c r="E6" i="13"/>
  <c r="D6" i="13"/>
  <c r="I9" i="11"/>
  <c r="E5" i="13"/>
  <c r="D5" i="13"/>
  <c r="I9" i="10"/>
  <c r="E4" i="13"/>
  <c r="D4" i="13"/>
  <c r="E3" i="13"/>
  <c r="D3" i="13"/>
  <c r="J6" i="13"/>
  <c r="J5" i="13"/>
  <c r="J4" i="13"/>
  <c r="J3" i="13"/>
  <c r="I6" i="13"/>
  <c r="I5" i="13"/>
  <c r="I4" i="13"/>
  <c r="I3" i="13"/>
  <c r="H6" i="13"/>
  <c r="H5" i="13"/>
  <c r="H4" i="13"/>
  <c r="H3" i="13"/>
  <c r="G6" i="13"/>
  <c r="G5" i="13"/>
  <c r="G4" i="13"/>
  <c r="G3" i="13"/>
  <c r="F6" i="13"/>
  <c r="F5" i="13"/>
  <c r="F4" i="13"/>
  <c r="F3" i="13"/>
  <c r="P14" i="2"/>
  <c r="P21" i="2"/>
  <c r="P39" i="2"/>
  <c r="P58" i="2"/>
  <c r="P63" i="2"/>
  <c r="P68" i="2"/>
  <c r="P81" i="2"/>
  <c r="C15" i="1"/>
  <c r="D15" i="1"/>
  <c r="C16" i="1"/>
  <c r="B12" i="1"/>
  <c r="B13" i="1"/>
  <c r="B14" i="1"/>
  <c r="E15" i="1"/>
  <c r="E16" i="1"/>
  <c r="C7" i="1"/>
  <c r="J7" i="13"/>
  <c r="I7" i="13"/>
  <c r="H7" i="13"/>
  <c r="G7" i="13"/>
  <c r="F7" i="13"/>
  <c r="E7" i="13"/>
  <c r="D7" i="13"/>
  <c r="O9" i="12"/>
  <c r="O9" i="11"/>
  <c r="O9" i="10"/>
  <c r="P15" i="2"/>
  <c r="O9" i="2"/>
  <c r="D7" i="1"/>
</calcChain>
</file>

<file path=xl/sharedStrings.xml><?xml version="1.0" encoding="utf-8"?>
<sst xmlns="http://schemas.openxmlformats.org/spreadsheetml/2006/main" count="912" uniqueCount="379">
  <si>
    <t>Should have</t>
  </si>
  <si>
    <t>Nice to have</t>
  </si>
  <si>
    <t>1.0</t>
  </si>
  <si>
    <t>1.1</t>
  </si>
  <si>
    <t>1.2</t>
  </si>
  <si>
    <t>2.0</t>
  </si>
  <si>
    <t>2.1</t>
  </si>
  <si>
    <t>2.2</t>
  </si>
  <si>
    <t>2.3</t>
  </si>
  <si>
    <t>2.4</t>
  </si>
  <si>
    <t>3.0</t>
  </si>
  <si>
    <t>3.1</t>
  </si>
  <si>
    <t>3.2</t>
  </si>
  <si>
    <t>4.0</t>
  </si>
  <si>
    <t>4.1</t>
  </si>
  <si>
    <t>4.2</t>
  </si>
  <si>
    <t>4.3</t>
  </si>
  <si>
    <t>5.0</t>
  </si>
  <si>
    <t>5.1</t>
  </si>
  <si>
    <t>5.2</t>
  </si>
  <si>
    <t>6.0</t>
  </si>
  <si>
    <t>6.1</t>
  </si>
  <si>
    <t>7.0</t>
  </si>
  <si>
    <t>7.1</t>
  </si>
  <si>
    <t>7.2</t>
  </si>
  <si>
    <t>7.3</t>
  </si>
  <si>
    <t>7.4</t>
  </si>
  <si>
    <t>7.5</t>
  </si>
  <si>
    <t>7.6</t>
  </si>
  <si>
    <t>7.7</t>
  </si>
  <si>
    <t>Niveau 1</t>
  </si>
  <si>
    <t>Niveau 3</t>
  </si>
  <si>
    <t>Niveau 2</t>
  </si>
  <si>
    <t>Algemeen</t>
  </si>
  <si>
    <t>ALG001</t>
  </si>
  <si>
    <t>ALG002</t>
  </si>
  <si>
    <t>Wens</t>
  </si>
  <si>
    <t>Eis</t>
  </si>
  <si>
    <t>Ja</t>
  </si>
  <si>
    <t>Nee</t>
  </si>
  <si>
    <t>Deels</t>
  </si>
  <si>
    <t>Omschrijving van de Eis of Wens</t>
  </si>
  <si>
    <t>Roosterplanning</t>
  </si>
  <si>
    <t>Examenplanning en logistiek</t>
  </si>
  <si>
    <t>Curriculum ontwikkeling</t>
  </si>
  <si>
    <t>Functioneel aandachts-gebied</t>
  </si>
  <si>
    <t>Een gebruiker kan de lay-out van schermen aanpassen zodat veelgebruikte gegevens dicht bij elkaar staan.</t>
  </si>
  <si>
    <t>Favoriete/persoonlijke instellingen in de applicatie kunnen worden bewaard.</t>
  </si>
  <si>
    <t xml:space="preserve">Autorisaties zijn gebaseerd zijn op rollen. Een gebruiker kan over meerdere rollen beschikken waardoor rechten op een flexibele wijze zijn toe te kennen. </t>
  </si>
  <si>
    <t>Indien er sprake is van modules, dan zijn de rechten per module in te richten.</t>
  </si>
  <si>
    <t>Rollen kunnen worden gebaseerd op AD-groepen.</t>
  </si>
  <si>
    <t>De gebruikersinterface is Nederlandstalig.</t>
  </si>
  <si>
    <t>De gebruikersinterface kan worden aangepast aan de huisstijl van ROC Leeuwenborgh.</t>
  </si>
  <si>
    <t>ALG003</t>
  </si>
  <si>
    <t>ALG004</t>
  </si>
  <si>
    <t>ALG005</t>
  </si>
  <si>
    <t>ALG006</t>
  </si>
  <si>
    <t>ALG007</t>
  </si>
  <si>
    <t>ALG008</t>
  </si>
  <si>
    <t>Curriculumontwikkeling</t>
  </si>
  <si>
    <t>Examenplanning en Examenlogistiek</t>
  </si>
  <si>
    <t>1.3</t>
  </si>
  <si>
    <t>1.4</t>
  </si>
  <si>
    <t>1.5</t>
  </si>
  <si>
    <t>1.6</t>
  </si>
  <si>
    <t>Interfaces / Koppelingen</t>
  </si>
  <si>
    <t>De applicatie heeft webservice (API) mogelijkheden voor de import en export van data.</t>
  </si>
  <si>
    <t>De applicatie dient een webservice integratie te bieden met Qlikview t.b.v. de ontsluiting van management informatie</t>
  </si>
  <si>
    <t>De applicatie ondersteunt meerjarenplanning, plannen van inzet, jaarroosters, perioderoosters, en dagroosters op basis van één integrale database.</t>
  </si>
  <si>
    <t>De leverancier heeft een (telefonische) helpdesk en biedt ondersteuning bij de implementatie, beheer en gebruik van de applicatie.</t>
  </si>
  <si>
    <t>De helpdesk is Nederlandstalig.</t>
  </si>
  <si>
    <t>De applicatie beschikt over een uitgebreide helpfunctie.</t>
  </si>
  <si>
    <t>De helpfunctie is contextgevoelig.</t>
  </si>
  <si>
    <t>De software is goed gedocumenteerd in de Nederlandse taal.</t>
  </si>
  <si>
    <t>Er dient ten behoeve van de eindgebruikers een autorisatie-document en een functionele handleiding aanwezig te zijn. In het autorisatiedocument dient beschreven te worden hoe autorisatie technisch/functioneel opgezet moet worden en wat mogelijkheden zijn. De autorisatiematrix is gebaseerd op de processen van ROC Leeuwenborgh en haar informatiebehoefte. Autorisaties dienen vanuit medewerker en rol inzichtelijk te zijn.</t>
  </si>
  <si>
    <t>Handelingen binnen de applicatie kunnen ter plekke ongedaan worden gemaakt (“Control-Z”).</t>
  </si>
  <si>
    <t>2.5</t>
  </si>
  <si>
    <t>Organisatie</t>
  </si>
  <si>
    <t>De applicatie moet conform het organisatieschema van ROC Leeuwenborgh ingericht kunnen worden.</t>
  </si>
  <si>
    <t>De applicatie kan flexibel omgaan bij wijzigingen in de organisatie: aanmaken, verwijderen, wijzigen in / van organisatie-eenheden.</t>
  </si>
  <si>
    <t>Studenten moeten ingeroosterd kunnen worden voor een onderwijsproduct  dat uitgevoerd wordt door een andere organisatieeenheid dan waarvoor de student is ingeschreven.</t>
  </si>
  <si>
    <t>Informatie uit de applicatie moet over alle locaties en alle afdelingen zichtbaar zijn, ongeacht de indeling in 'organisatie-roostereenheden'.</t>
  </si>
  <si>
    <t>De applicatie biedt daarnaast de mogelijkheid aan de gebruiker om alleen die docenten/zaken te zien die gerelateerd zijn aan het organisatieonderdeel of organisatieonderdelen waarvoor hij verantwoordelijk is en geautoriseerd is.</t>
  </si>
  <si>
    <t>Een roosterplanner kan filteren op de organisatie-eenheid en / of locatie waarop hij dient te roosteren of plannen</t>
  </si>
  <si>
    <t>Het moet mogelijk zijn voor een roosterplanner om voor meerdere organisatie-eenheden te kunnen roosteren dan alleen de zijne.</t>
  </si>
  <si>
    <t>Pauzes kunnen op basis van roostervoorwaarden worden opgenomen in lesroosters (bijv: "na maximaal 4 roostereenheden is er een pauze").</t>
  </si>
  <si>
    <t>Bedrijfsregels en roostervoorwaarden</t>
  </si>
  <si>
    <t>3.3</t>
  </si>
  <si>
    <t>3.4</t>
  </si>
  <si>
    <t>3.5</t>
  </si>
  <si>
    <t>Basis administratie / kerngegevens</t>
  </si>
  <si>
    <t>De applicatie toont welke faciliteiten aanwezig zijn in het lokaal op beroep specifiek gebied (werkbank, kappersstoel, enz.).</t>
  </si>
  <si>
    <t>De applicatie toont hoeveel studenten geplaatst kunnen worden in een lokaal.</t>
  </si>
  <si>
    <t>Van een lokaal kan worden aangegeven dat het eventueel voor meerdere gebruiksfuncties kan worden ingezet. Bijvoorbeeld een vak- of computerlokaal als theorielokaal.</t>
  </si>
  <si>
    <t>Faciliteiten</t>
  </si>
  <si>
    <t>6.1.1</t>
  </si>
  <si>
    <t>6.1.2</t>
  </si>
  <si>
    <t>6.1.3</t>
  </si>
  <si>
    <t>6.1.4</t>
  </si>
  <si>
    <t>6.1.5</t>
  </si>
  <si>
    <t>6.1.6</t>
  </si>
  <si>
    <t>6.1.7</t>
  </si>
  <si>
    <t>6.2</t>
  </si>
  <si>
    <t>6.2.1</t>
  </si>
  <si>
    <t>6.2.2</t>
  </si>
  <si>
    <t>6.2.3</t>
  </si>
  <si>
    <t>Medewerkers</t>
  </si>
  <si>
    <t>6.3</t>
  </si>
  <si>
    <t>In de applicatie kunnen de bevoegdheden en expertises, beschikbaarheid, centrale taken, competenties van medewerkers worden getoond.</t>
  </si>
  <si>
    <t>De applicatie toont hoeveel lesuren een docent inzetbaar is en hoeveel tijd beschikbaar is voor overige taken.</t>
  </si>
  <si>
    <t>Er is een koppeling met de inzetplanning</t>
  </si>
  <si>
    <t>De applicatie toont per locatie welke ruimtes beschikbaar zijn (om te roosteren).</t>
  </si>
  <si>
    <t>De applicatie biedt mogelijkheid tot het uitsluiten van een lesruimte voor een periode op specifieke dag / tijdstip bijvoorbeeld ten behoeve van vergadering, of onderhoudswerkzaamheden.</t>
  </si>
  <si>
    <t>De applicatie toont wat de gebruiksfunctie is per ruimte (theorie, sport, praktijk e.d.).</t>
  </si>
  <si>
    <t>De applicatie toont welke faciliteiten op ICT-gebied aanwezig zijn in het lokaal (pc's, beamer, smartboard, camera's, enz.).</t>
  </si>
  <si>
    <t>De applicatie bevat (koppeling naar) een onderwijscatalogus waarin een gestandaardiseerde vak- en modulelijst van te geven vakken of modules kan worden opgenomen met een daarbij horende roostercode.</t>
  </si>
  <si>
    <t>Van een vak of module kan worden getoond of het een verplicht vak, een verplichte keuze, een vrije keuze of een inloopcollege is.</t>
  </si>
  <si>
    <t>Van een vak of module kan worden getoond wat de maximale groepsgrootte is voor een les of leeractiviteit.</t>
  </si>
  <si>
    <t>In de applicatie kan worden getoond welke vakken moeten kunnen beschikken over een specifiek lokaal / dat een vak specifieke faciliteiten nodig heeft. (LO, praktijklokaal, theorielokaal, computerlokaal, enzovoorts).</t>
  </si>
  <si>
    <t>Specifieke vaklokalen kunnen voor bepaalde vakken of afdelingen worden geblokkeerd, zodat er geen andere lessen in geroosterd kunnen worden. Denk hierbij aan lokalen met specifieke voorzieningen, kostbare apparatuur of gevaarlijke stoffen.</t>
  </si>
  <si>
    <t>6.1.8</t>
  </si>
  <si>
    <t>6.3.1</t>
  </si>
  <si>
    <t>6.3.2</t>
  </si>
  <si>
    <t>6.3.3</t>
  </si>
  <si>
    <t>6.3.4</t>
  </si>
  <si>
    <t>Rollen en Autorisaties</t>
  </si>
  <si>
    <t>Samenwerking tussen decentrale eenheden (de Sectoren) en het centrale rooster bureau (RB)</t>
  </si>
  <si>
    <t>In de applicatie kunnen roostervoorwaarden worden opgenomen waarbij de applicatie toetst of daar in het rooster aan kan worden voldaan. Voorbeelden van roostervoorwaarden zijn: maximaal 1 tussenuur per dag; maximaal 3 uur achtereenvolgens les van één docent; onderwijsactiviteiten beginnen uiterlijk om 10:00 etc.</t>
  </si>
  <si>
    <t>Curriculuminformatie</t>
  </si>
  <si>
    <t>In de applicatie kan een opslagpercentage algemeen of per opleiding boven op de wettelijke urennorm als buffer worden getoond waarmee de applicatie rekening houdt.</t>
  </si>
  <si>
    <t>De applicatie dient te blijven voldoen aan de in Nederland geldende wet-en regelgeving</t>
  </si>
  <si>
    <t>Wet- en regelgeving dienen door de leverancier binnen de door de overheid gestelde termijnen te worden doorgevoerd in de applicatie, met een duidelijke beschrijving hiervan.</t>
  </si>
  <si>
    <t>Wet- en regelgeving</t>
  </si>
  <si>
    <t>6.4</t>
  </si>
  <si>
    <t>6.4.1</t>
  </si>
  <si>
    <t>6.4.2</t>
  </si>
  <si>
    <t>6.4.3</t>
  </si>
  <si>
    <t>6.4.4</t>
  </si>
  <si>
    <t>Aan roosterwensen kan een hoge prioriteit of lage prioriteit worden toegekend. Bij een hoge prioriteit leidt de roosterwens tot een rooster-blokkade, bij een lage prioriteit wordt er in het rooster rekening mee gehouden indien het mogelijk is.</t>
  </si>
  <si>
    <t>3.6</t>
  </si>
  <si>
    <t>De applicatie dient een webservice integratie te bieden met AFAS HR t.b.v. de uitwisseling van personeelsgegevens</t>
  </si>
  <si>
    <t>De applicatie dient een webservice integratie te bieden met Planon t.b.v. de uitwisseling van lokaal- en ruimtegegevens</t>
  </si>
  <si>
    <t>4.4</t>
  </si>
  <si>
    <t>4.5</t>
  </si>
  <si>
    <t>Gebruikersinterface</t>
  </si>
  <si>
    <t>De applicatie dient een webservice integratie te bieden met Eduarte voor de uitwisseling van student- en curriculumgegevens. Daarnaast moet roosterinformatie naar Eduarte geexporteerd kunnen worden.</t>
  </si>
  <si>
    <t>8.0</t>
  </si>
  <si>
    <t>Implementatie</t>
  </si>
  <si>
    <t>8.1</t>
  </si>
  <si>
    <t>Ondersteuning en advisering bij de inrichting van de applicatie (organisatiestructuur, basisgegevens, processen, autorisaties e.d.)</t>
  </si>
  <si>
    <t xml:space="preserve">De leverancier adviseert over de implementatieaanpak wat leidt tot een helder implementatieplan voor invoering van het systeem. Een periode van schaduwdraaien met het huidige systeem zou een mogelijke aanpak kunnen zijn. </t>
  </si>
  <si>
    <t>8.2</t>
  </si>
  <si>
    <t>8.3</t>
  </si>
  <si>
    <t>8.4</t>
  </si>
  <si>
    <t>8.5</t>
  </si>
  <si>
    <t>8.6</t>
  </si>
  <si>
    <t>Advisering over en inrichting van de applicatie op de gewenste werkwijzen voor Leeuwenborgh (waaronder parametrisatie, inrichting basisgegevens, invoeren gebruikers, inrichten autorisatiemodel, inrichten standaard interfaces etc.).</t>
  </si>
  <si>
    <t>Bedrijfsklare oplevering, waarbij:
- Het systeem integraal wordt opgeleverd nadat het uitgebreid getest is door de leverancier in samenwerking met Leeuwenborgh;
- Eventuele geconstateerde gebreken binnen afzienbare tijd worden opgelost</t>
  </si>
  <si>
    <t>Helpdesk, ondersteuning en beheer (SLA)</t>
  </si>
  <si>
    <t xml:space="preserve">Toegankelijkheid: Maandag t/m zondag van 0.00 tot 24.00 uur met uitzondering van geplande en afgestemde reguliere onderhoudswerkzaamheden en reguliere backup tijden. </t>
  </si>
  <si>
    <t>Regulier onderhoud: Onderhoud door leverancier wordt uitsluitend in de nacht van vrijdag op zaterdag of zaterdag op zondag uitgevoerd. Het onderhoudswindow is van 20.00u tot 08.00u.</t>
  </si>
  <si>
    <t>De helpdesk is minimaal beschikbaar gedurende kantoortijden (op werkdagen tussen 08:00 uur en 17:00 uur)</t>
  </si>
  <si>
    <t>Beschikbaarheid tussen 8.00u &amp; 18.00u:
•  Productieomgeving is 99,9% per kwartaal beschikbaar
•  Andere omgevingen (bv. testomgeving) zijn 95% per kwartaal beschikbaar</t>
  </si>
  <si>
    <t>flexibel, aan te passen voor wijzigingen op korte termijn</t>
  </si>
  <si>
    <t>overall planning mogelijk voor alle sectoren</t>
  </si>
  <si>
    <t>planning voor examenlokalen (3 digitaal) door meerdere personen (onafhankelijk van locatie)</t>
  </si>
  <si>
    <t>overzichten voor individuele studentenplaning mogelijk</t>
  </si>
  <si>
    <t>Toelichting Leverancier</t>
  </si>
  <si>
    <t>Eis / Wens</t>
  </si>
  <si>
    <t>Te behalen score
(per wens)</t>
  </si>
  <si>
    <t>1.7</t>
  </si>
  <si>
    <t>1.8</t>
  </si>
  <si>
    <t>1.9</t>
  </si>
  <si>
    <t>1.10</t>
  </si>
  <si>
    <t>Leverbaar?
ja/nee/deels</t>
  </si>
  <si>
    <t>Toelichting gevraagd?
ja/nee</t>
  </si>
  <si>
    <t>Aantal Eisen
(KO)</t>
  </si>
  <si>
    <t>TOTAAL</t>
  </si>
  <si>
    <t>Aantal FOUTEN</t>
  </si>
  <si>
    <t>Should have /
Nice to have
(alleen voor wensen)</t>
  </si>
  <si>
    <t>Mate van Belangrijkheid</t>
  </si>
  <si>
    <t>Beantwoording Leverancier</t>
  </si>
  <si>
    <t>1.11</t>
  </si>
  <si>
    <t>1.12</t>
  </si>
  <si>
    <t>1.13</t>
  </si>
  <si>
    <t>1.15</t>
  </si>
  <si>
    <t>1.16</t>
  </si>
  <si>
    <t>Aantal Eisen Voldaan (OK)</t>
  </si>
  <si>
    <t>Aantal Eisen Niet Voldaan (NOK)</t>
  </si>
  <si>
    <t>Beoordeling</t>
  </si>
  <si>
    <t>Behaalde score</t>
  </si>
  <si>
    <t>Nummering/Identificatie</t>
  </si>
  <si>
    <t>4.6</t>
  </si>
  <si>
    <t>3.7</t>
  </si>
  <si>
    <t>6.2.4</t>
  </si>
  <si>
    <t>7.8</t>
  </si>
  <si>
    <t>7.9</t>
  </si>
  <si>
    <t>7.10</t>
  </si>
  <si>
    <t>7.11</t>
  </si>
  <si>
    <t>7.12</t>
  </si>
  <si>
    <t>8.7</t>
  </si>
  <si>
    <t>8.8</t>
  </si>
  <si>
    <t>Aantal Wensen
(Algemeen)</t>
  </si>
  <si>
    <t>Aantal Wensen
(Roosterplanning)</t>
  </si>
  <si>
    <t>Aantal Wensen
(Curriculum-ontwikkeling)</t>
  </si>
  <si>
    <t>Aantal Wensen
(Examen-planning)</t>
  </si>
  <si>
    <t>Aantal Wensen
(TOTAAL)</t>
  </si>
  <si>
    <t>Weegfactor</t>
  </si>
  <si>
    <t>Aantallen / Maximaal te behalen scores</t>
  </si>
  <si>
    <t>Examenplanning</t>
  </si>
  <si>
    <t>Tabbladnamen</t>
  </si>
  <si>
    <t>Curriculumontw.</t>
  </si>
  <si>
    <t>Maximale score
(zonder weegfactor)</t>
  </si>
  <si>
    <t>Maximale score
(met weegfactor)</t>
  </si>
  <si>
    <t>Behaalde score
(zonder weegfactor)</t>
  </si>
  <si>
    <t>Behaalde score
(met weegfactor)</t>
  </si>
  <si>
    <t>Maximaal te behalen scores</t>
  </si>
  <si>
    <t>Behaalde scores</t>
  </si>
  <si>
    <t>Maximale score tabblad "Algemeen"</t>
  </si>
  <si>
    <t>Maximale score tabblad "Roosterplanning"</t>
  </si>
  <si>
    <t>Maximale score tabblad "Curriculumontwikkeling"</t>
  </si>
  <si>
    <t>Maximale score tabblad "Examenplanning en Examenlogistiek"</t>
  </si>
  <si>
    <t>Tabblad "Algemeen"</t>
  </si>
  <si>
    <t>Tabblad "Roosterplanning"</t>
  </si>
  <si>
    <t>Tabblad "Curriculumontwikkeling"</t>
  </si>
  <si>
    <t>Tabblad "Examenplanning en Examenlogistiek"</t>
  </si>
  <si>
    <t xml:space="preserve">Bij ROC Leewenborgh worden examens (digitaal) met groepen tegelijk gepland waarbij pas later de exacte aantallen en individuele namen bekend worden (dit is van belang omdat de surveillant moet weten wie er komt om examen te doen).
Bij 2e kansen, wordt vaak niet per groep gepland, maar met percentages van een groep. Kan gezien worden als individueel plannen. In de toekomst zal vanuit gepersonaliseerd leren, ook gepersonaliseerd examineren mogelijk moeten zijn (gebeurd nu ook al bij uitzonderingen, voor leerlingen met een versneld (maatwerk) traject.
Het (examen)planningssysteem ondersteunt beide uitgangspunten: A. groepsgewijs plannen op basis van aantallen en/of B. individueel plannen.
</t>
  </si>
  <si>
    <t xml:space="preserve">rapportages: 
- overall planning (totaal overzicht)
- per sector/per locatie en vice versa
- bezetting totaal, per lokaal etc.
- wijzigingen (#/%) per sector/dag etc
- </t>
  </si>
  <si>
    <t>planning digitaal te delen met sectoren</t>
  </si>
  <si>
    <t>Gewicht tov Totaal
(%)</t>
  </si>
  <si>
    <t>(Beheer-)rechten moeten uitgedeeld kunnen worden op basis van het organisatie-eenheid en/of locatie.</t>
  </si>
  <si>
    <t>Het systeem genereert op basis van vakken, inzet en roosterwensen een concept inzetplanning</t>
  </si>
  <si>
    <t>Het systeem maakt automatisch tussentijdse backups om het werk van de medewerkers velig te stellen, en is door de gebruiker instelbaar (bv. elke 15 minuten)</t>
  </si>
  <si>
    <t>De leverancier draagt zorg voor projectleiding aan de leverancierskant, waarbij er sprake is van één aanspreekpunt gedurende het gehele implementatietraject (gezamenlijke verantwoording met de interne projectleider van Leeuwenborgh).</t>
  </si>
  <si>
    <t>Opleiding/training van (kern)gebruikers en functioneelbeheer (plan van aanpak)</t>
  </si>
  <si>
    <t>Inrichten van benodigde koppelingen/interfaces inclusief opleveren van documentatie (plan van aanpak).</t>
  </si>
  <si>
    <t>De leverancier biedt nazorg bij het in productie nemen, en gedurende de eerste periode waarbij:
- Eventuele problemen of gebreken worden opgelost;
- Gebruikers de eerste periode intensief worden begeleid zodat volledige zelfstandigheid gewaarborgd is.
Adviseer over aanpak en duur in uw toelichting.</t>
  </si>
  <si>
    <t>koppeling met EduArte, Facet (bij voorkeur direct of via API)</t>
  </si>
  <si>
    <t>koppeling met TOA (bij voorkeur direct of via API)</t>
  </si>
  <si>
    <t>EXCEL niet als basis, wel mogelijkheid om in te lezen/downloaden</t>
  </si>
  <si>
    <t>1.17</t>
  </si>
  <si>
    <t>toevoegen van additionele informatie zoals surveillanten code, hulpmiddelen (zowel handmatig als uit koppeling)</t>
  </si>
  <si>
    <t>In de applicatie kan worden getoond hoeveel uren les er wettelijk per cohort minimaal gegeven moeten worden.</t>
  </si>
  <si>
    <t>De applicatie ondersteunt individuele leerroutes (gepersonaliseerd leren / maatwerk trajecten).</t>
  </si>
  <si>
    <t>In de applicatie kunnen bedrijfsregels worden opgenomen zodat rekening gehouden kan worden met vastgestelde lestijden, pauzes, openingsuren, locaties, reisafstanden, enzovoorts.
Licht in het antwoord tevens toe hoe het systeem omgaat met groepen van docenten die (op dezelfde dag) op meerdere locaties werken ("pendeldocenten").</t>
  </si>
  <si>
    <t>In de applicatie kunnen roostervoorwaarden worden opgenomen waarbij de applicatie rekening houdt met lesvolgorde (bv. praktijkles pas na theorie).</t>
  </si>
  <si>
    <t>Per leerjaar / leerweg / opleidingsniveau / klas / student / team / docent / les kunnen aparte roostervoorwaarden worden gedefinieerd.</t>
  </si>
  <si>
    <t>De applicatie ondersteunt elke fase van het curriculum ontwikkelproces: De applicatie ondersteunt het onderwijsontwikkelproces van grof curriculum naar fijn curriculum naar jaarplanning.</t>
  </si>
  <si>
    <t>De applicatie maakt de voortgang van curriculumontwikkeling van alle opleidingen transparant binnen ROC Leeuwenborgh.</t>
  </si>
  <si>
    <t>De applicatie is voor curriculumontwikkeling dusdanig in te stellen dat flexibiliteit voor de diverse opleidingen mogelijk is binnen centraal bepaalde kaders.</t>
  </si>
  <si>
    <t>Met de applicaties is het mogelijk om voor curriculumontwikkeling autorisaties binnen het ontwikkelproces toe te kennen.</t>
  </si>
  <si>
    <t>realtime verwerken en ontsluiten van mutaties.</t>
  </si>
  <si>
    <t>rechtenstructuur mbt planningen digitale examens vs overige examens (andere gebruikersgroep)</t>
  </si>
  <si>
    <t>koppeling met overige digitale examen aanbieders, met oog op de toekomst (bij voorkeur direct of via API)</t>
  </si>
  <si>
    <t>koppeling met outlook en EduArte tav examenplanningen, zodat examens bij mensen in de outlook agenda geplaatst kunnen worden, en de examens kunnen worden ontsloten via EduArte.</t>
  </si>
  <si>
    <t>overzichten individuele sectorplanningen en opleidingsteamplanningen mogelijk.</t>
  </si>
  <si>
    <t>mogelijkheid om informatie te delen via outlook of andere (beveiligde) kanalen naar surveillanten</t>
  </si>
  <si>
    <t>6.1.9</t>
  </si>
  <si>
    <t>Rapportages (o.a.):
- Bezettingsoverzichten (per lokaal, locatie etc.)
- Inzet docenten
- M.b.t. het voldoen aan wet- en regelgeving
- Lesuitval / inhaal
- Wijzigingen (in aantal en percentages)
Geef in uw toelichting aan welke overige rapportagemogelijkheden uw systeem biedt.</t>
  </si>
  <si>
    <t>De applicatie ondersteunt basisroosters, weekroosters en dagroosters, en mogelijkheid tot mutaties en communicatie van de roosters en wijzigingen naar docenten en studenten.</t>
  </si>
  <si>
    <t>De aangeboden Saas oplossing dient te bestaan uit:
- productieomgeving
- testomgeving
- acceptatieomgeving</t>
  </si>
  <si>
    <t>Het systeem is benaderbaar vanaf de huidige gangbare mobiele devices.</t>
  </si>
  <si>
    <t>Het systeem wordt aangeboden (inclusief onderhoud en beheer) door één leverancier.</t>
  </si>
  <si>
    <t>Het systeem wordt aangeboden als SaaS (Software as a Service).</t>
  </si>
  <si>
    <t>Het systeem past binnen de architectuur van de Leeuwenborgh ICT infrastructuur.</t>
  </si>
  <si>
    <t>Het systeem biedt ondersteuning voor Single-Sign-On (SSO). Geef in uw toelichting aan welke standaarden/systemen worden ondersteund.</t>
  </si>
  <si>
    <t>Het systeem voldoet aan de ISO 27001 standaard voor informatiebeveiliging</t>
  </si>
  <si>
    <t>Het systeem is te gebruiken middels de meest gangbare de laatste en voorlaatste browserversies: Internet Explorer, Firefox, Google Chrome, Safari.</t>
  </si>
  <si>
    <t>ALG009</t>
  </si>
  <si>
    <t>ALG010</t>
  </si>
  <si>
    <t>ALG011</t>
  </si>
  <si>
    <t>ALG012</t>
  </si>
  <si>
    <t>1.14</t>
  </si>
  <si>
    <t>Het systeem heeft zich reeds bewezen in de MBO onderwijssector.</t>
  </si>
  <si>
    <t>Gedurende de looptijd van de overeenkomst met ROC Leeuwenborgh dient onderhoud, support en update gegarandeerd te zijn.</t>
  </si>
  <si>
    <t>De omvang van een lesuur is voor heel ROC Leeuwenborgh (m.u.v. het Samenwerkend Techniek College) 45 minuten, echter het systeem dient alle variabelen t.a.v. lestijden te ondersteunen.</t>
  </si>
  <si>
    <t>Zowel vakkeuze als EVC vakken kunnen invoeren bij individuele deelnemer</t>
  </si>
  <si>
    <t>Individueel per student per vak kunnen roosteren</t>
  </si>
  <si>
    <t>Een student dient voor meerdere trajecten ingeroosterd te kunnen worden</t>
  </si>
  <si>
    <t>Het systeem ondersteunt individuele inschrijvingen op activiteiten.</t>
  </si>
  <si>
    <t>CUR001</t>
  </si>
  <si>
    <t>CUR002</t>
  </si>
  <si>
    <t>CUR003</t>
  </si>
  <si>
    <t>CUR004</t>
  </si>
  <si>
    <t>EXA001</t>
  </si>
  <si>
    <t>EXA002</t>
  </si>
  <si>
    <t>EXA003</t>
  </si>
  <si>
    <t>EXA004</t>
  </si>
  <si>
    <t>EXA005</t>
  </si>
  <si>
    <t>EXA006</t>
  </si>
  <si>
    <t>EXA007</t>
  </si>
  <si>
    <t>EXA008</t>
  </si>
  <si>
    <t>EXA009</t>
  </si>
  <si>
    <t>EXA010</t>
  </si>
  <si>
    <t>EXA011</t>
  </si>
  <si>
    <t>EXA012</t>
  </si>
  <si>
    <t>EXA013</t>
  </si>
  <si>
    <t>EXA014</t>
  </si>
  <si>
    <t>EXA015</t>
  </si>
  <si>
    <t>EXA016</t>
  </si>
  <si>
    <t>EXA017</t>
  </si>
  <si>
    <t>RSTR001</t>
  </si>
  <si>
    <t>RSTR002</t>
  </si>
  <si>
    <t>RSTR003</t>
  </si>
  <si>
    <t>RSTR004</t>
  </si>
  <si>
    <t>RSTR005</t>
  </si>
  <si>
    <t>RSTR006</t>
  </si>
  <si>
    <t>RSTR007</t>
  </si>
  <si>
    <t>RSTR008</t>
  </si>
  <si>
    <t>RSTR009</t>
  </si>
  <si>
    <t>RSTR010</t>
  </si>
  <si>
    <t>De applicatie dient een interface te bieden met Magister.</t>
  </si>
  <si>
    <t>Het systeem is in staat om een profielcontrole uit te voeren, alvorens te roosteren.</t>
  </si>
  <si>
    <t>CUR005</t>
  </si>
  <si>
    <t>RSTR011</t>
  </si>
  <si>
    <t>RSTR012</t>
  </si>
  <si>
    <t>RSTR013</t>
  </si>
  <si>
    <t>RSTR014</t>
  </si>
  <si>
    <t>RSTR015</t>
  </si>
  <si>
    <t>RSTR016</t>
  </si>
  <si>
    <t>RSTR017</t>
  </si>
  <si>
    <t>RSTR018</t>
  </si>
  <si>
    <t>RSTR019</t>
  </si>
  <si>
    <t>ALG013</t>
  </si>
  <si>
    <t>ALG014</t>
  </si>
  <si>
    <t>ALG015</t>
  </si>
  <si>
    <t>ALG016</t>
  </si>
  <si>
    <t>ALG017</t>
  </si>
  <si>
    <t>ALG018</t>
  </si>
  <si>
    <t>ALG019</t>
  </si>
  <si>
    <t>ALG020</t>
  </si>
  <si>
    <t>ALG021</t>
  </si>
  <si>
    <t>ALG022</t>
  </si>
  <si>
    <t>ALG023</t>
  </si>
  <si>
    <t>ALG024</t>
  </si>
  <si>
    <t>ALG025</t>
  </si>
  <si>
    <t>ALG026</t>
  </si>
  <si>
    <t>ALG027</t>
  </si>
  <si>
    <t>ALG028</t>
  </si>
  <si>
    <t>ALG029</t>
  </si>
  <si>
    <t>ALG030</t>
  </si>
  <si>
    <t>ALG031</t>
  </si>
  <si>
    <t>ALG032</t>
  </si>
  <si>
    <t>ALG033</t>
  </si>
  <si>
    <t>ALG034</t>
  </si>
  <si>
    <t>ALG035</t>
  </si>
  <si>
    <t>ALG036</t>
  </si>
  <si>
    <t>ALG037</t>
  </si>
  <si>
    <t>ALG038</t>
  </si>
  <si>
    <t>ALG039</t>
  </si>
  <si>
    <t>ALG040</t>
  </si>
  <si>
    <t>ALG041</t>
  </si>
  <si>
    <t>ALG042</t>
  </si>
  <si>
    <t>ALG043</t>
  </si>
  <si>
    <t>ALG044</t>
  </si>
  <si>
    <t>ALG045</t>
  </si>
  <si>
    <t>ALG046</t>
  </si>
  <si>
    <t>ALG047</t>
  </si>
  <si>
    <t>ALG048</t>
  </si>
  <si>
    <t>ALG049</t>
  </si>
  <si>
    <t>ALG050</t>
  </si>
  <si>
    <t>ALG051</t>
  </si>
  <si>
    <t>ALG052</t>
  </si>
  <si>
    <t>ALG053</t>
  </si>
  <si>
    <t>ALG054</t>
  </si>
  <si>
    <t>ALG055</t>
  </si>
  <si>
    <t>ALG056</t>
  </si>
  <si>
    <t>ALG057</t>
  </si>
  <si>
    <t>ALG058</t>
  </si>
  <si>
    <t>ALG059</t>
  </si>
  <si>
    <t>ALG060</t>
  </si>
  <si>
    <t>ALG061</t>
  </si>
  <si>
    <t>ALG062</t>
  </si>
  <si>
    <t>ALG063</t>
  </si>
  <si>
    <t>ALG064</t>
  </si>
  <si>
    <t>ALG065</t>
  </si>
  <si>
    <t>ALG066</t>
  </si>
  <si>
    <t>ALG067</t>
  </si>
  <si>
    <t>Unieke 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</si>
</sst>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_-* #,##0.00\-;_-* &quot;-&quot;??_-;_-@_-"/>
    <numFmt numFmtId="165" formatCode="0.0"/>
    <numFmt numFmtId="166" formatCode="0.0%"/>
    <numFmt numFmtId="167" formatCode="0;;;@"/>
  </numFmts>
  <fonts count="14" x14ac:knownFonts="1">
    <font>
      <sz val="11"/>
      <color theme="1"/>
      <name val="Calibri"/>
      <family val="2"/>
      <scheme val="minor"/>
    </font>
    <font>
      <sz val="10"/>
      <name val="Arial"/>
      <family val="2"/>
    </font>
    <font>
      <b/>
      <sz val="12"/>
      <name val="Arial"/>
      <family val="2"/>
    </font>
    <font>
      <sz val="10"/>
      <name val="Arial"/>
      <family val="2"/>
    </font>
    <font>
      <b/>
      <sz val="10"/>
      <color indexed="9"/>
      <name val="Arial"/>
      <family val="2"/>
    </font>
    <font>
      <b/>
      <sz val="10"/>
      <name val="Arial"/>
      <family val="2"/>
    </font>
    <font>
      <b/>
      <sz val="6"/>
      <name val="Arial"/>
      <family val="2"/>
    </font>
    <font>
      <sz val="6"/>
      <name val="Arial"/>
      <family val="2"/>
    </font>
    <font>
      <i/>
      <sz val="10"/>
      <name val="Arial"/>
      <family val="2"/>
    </font>
    <font>
      <b/>
      <sz val="14"/>
      <name val="Arial"/>
      <family val="2"/>
    </font>
    <font>
      <b/>
      <sz val="12"/>
      <color indexed="9"/>
      <name val="Arial"/>
      <family val="2"/>
    </font>
    <font>
      <b/>
      <sz val="9"/>
      <color indexed="9"/>
      <name val="Arial"/>
      <family val="2"/>
    </font>
    <font>
      <b/>
      <sz val="11"/>
      <color indexed="9"/>
      <name val="Arial"/>
      <family val="2"/>
    </font>
    <font>
      <b/>
      <sz val="11"/>
      <color theme="8" tint="-0.499984740745262"/>
      <name val="Arial"/>
      <family val="2"/>
    </font>
  </fonts>
  <fills count="11">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0" tint="-0.249977111117893"/>
        <bgColor indexed="64"/>
      </patternFill>
    </fill>
    <fill>
      <patternFill patternType="solid">
        <fgColor theme="8"/>
        <bgColor indexed="64"/>
      </patternFill>
    </fill>
    <fill>
      <patternFill patternType="solid">
        <fgColor theme="4"/>
        <bgColor indexed="64"/>
      </patternFill>
    </fill>
    <fill>
      <patternFill patternType="solid">
        <fgColor theme="9"/>
        <bgColor indexed="64"/>
      </patternFill>
    </fill>
    <fill>
      <patternFill patternType="solid">
        <fgColor theme="9" tint="-0.249977111117893"/>
        <bgColor indexed="64"/>
      </patternFill>
    </fill>
    <fill>
      <patternFill patternType="solid">
        <fgColor theme="8" tint="-0.249977111117893"/>
        <bgColor indexed="64"/>
      </patternFill>
    </fill>
    <fill>
      <patternFill patternType="solid">
        <fgColor theme="4" tint="0.79998168889431442"/>
        <bgColor indexed="64"/>
      </patternFill>
    </fill>
  </fills>
  <borders count="28">
    <border>
      <left/>
      <right/>
      <top/>
      <bottom/>
      <diagonal/>
    </border>
    <border>
      <left style="thin">
        <color indexed="9"/>
      </left>
      <right style="thin">
        <color indexed="9"/>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9"/>
      </bottom>
      <diagonal/>
    </border>
    <border>
      <left style="thin">
        <color indexed="9"/>
      </left>
      <right/>
      <top style="thin">
        <color indexed="64"/>
      </top>
      <bottom style="thin">
        <color indexed="9"/>
      </bottom>
      <diagonal/>
    </border>
    <border>
      <left/>
      <right/>
      <top style="thin">
        <color indexed="64"/>
      </top>
      <bottom style="thin">
        <color indexed="9"/>
      </bottom>
      <diagonal/>
    </border>
    <border>
      <left style="thin">
        <color indexed="9"/>
      </left>
      <right style="thin">
        <color indexed="9"/>
      </right>
      <top style="thin">
        <color indexed="64"/>
      </top>
      <bottom/>
      <diagonal/>
    </border>
    <border>
      <left style="thin">
        <color indexed="9"/>
      </left>
      <right style="thin">
        <color indexed="9"/>
      </right>
      <top style="thin">
        <color indexed="64"/>
      </top>
      <bottom style="thin">
        <color indexed="9"/>
      </bottom>
      <diagonal/>
    </border>
    <border>
      <left style="thin">
        <color indexed="9"/>
      </left>
      <right style="thin">
        <color indexed="64"/>
      </right>
      <top style="thin">
        <color indexed="64"/>
      </top>
      <bottom style="thin">
        <color theme="0"/>
      </bottom>
      <diagonal/>
    </border>
    <border>
      <left style="thin">
        <color indexed="64"/>
      </left>
      <right style="thin">
        <color indexed="9"/>
      </right>
      <top/>
      <bottom style="thin">
        <color indexed="64"/>
      </bottom>
      <diagonal/>
    </border>
    <border>
      <left/>
      <right style="thin">
        <color indexed="9"/>
      </right>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bottom style="thin">
        <color indexed="64"/>
      </bottom>
      <diagonal/>
    </border>
    <border>
      <left style="thin">
        <color indexed="64"/>
      </left>
      <right style="thin">
        <color indexed="9"/>
      </right>
      <top style="thin">
        <color indexed="64"/>
      </top>
      <bottom style="thin">
        <color theme="0"/>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9"/>
      </bottom>
      <diagonal/>
    </border>
    <border>
      <left/>
      <right style="thin">
        <color indexed="9"/>
      </right>
      <top style="thin">
        <color indexed="64"/>
      </top>
      <bottom style="thin">
        <color indexed="9"/>
      </bottom>
      <diagonal/>
    </border>
    <border>
      <left/>
      <right style="thin">
        <color indexed="9"/>
      </right>
      <top style="thin">
        <color indexed="9"/>
      </top>
      <bottom style="thin">
        <color indexed="64"/>
      </bottom>
      <diagonal/>
    </border>
    <border>
      <left style="thin">
        <color indexed="64"/>
      </left>
      <right style="thin">
        <color indexed="9"/>
      </right>
      <top style="thin">
        <color indexed="9"/>
      </top>
      <bottom style="thin">
        <color indexed="64"/>
      </bottom>
      <diagonal/>
    </border>
    <border>
      <left style="thin">
        <color indexed="9"/>
      </left>
      <right/>
      <top style="thin">
        <color indexed="64"/>
      </top>
      <bottom style="thin">
        <color indexed="64"/>
      </bottom>
      <diagonal/>
    </border>
    <border>
      <left/>
      <right style="thin">
        <color indexed="9"/>
      </right>
      <top style="thin">
        <color indexed="64"/>
      </top>
      <bottom style="thin">
        <color indexed="64"/>
      </bottom>
      <diagonal/>
    </border>
    <border>
      <left style="thin">
        <color indexed="64"/>
      </left>
      <right style="thin">
        <color indexed="9"/>
      </right>
      <top style="thin">
        <color indexed="64"/>
      </top>
      <bottom style="thin">
        <color indexed="64"/>
      </bottom>
      <diagonal/>
    </border>
  </borders>
  <cellStyleXfs count="4">
    <xf numFmtId="0" fontId="0" fillId="0" borderId="0"/>
    <xf numFmtId="0" fontId="1" fillId="0" borderId="0"/>
    <xf numFmtId="0" fontId="3" fillId="0" borderId="0"/>
    <xf numFmtId="164" fontId="1" fillId="0" borderId="0" applyFont="0" applyFill="0" applyBorder="0" applyAlignment="0" applyProtection="0"/>
  </cellStyleXfs>
  <cellXfs count="148">
    <xf numFmtId="0" fontId="0" fillId="0" borderId="0" xfId="0"/>
    <xf numFmtId="0" fontId="1" fillId="0" borderId="0" xfId="1" applyAlignment="1">
      <alignment wrapText="1"/>
    </xf>
    <xf numFmtId="0" fontId="5" fillId="0" borderId="0" xfId="1" applyFont="1" applyAlignment="1">
      <alignment wrapText="1"/>
    </xf>
    <xf numFmtId="0" fontId="5" fillId="0" borderId="0" xfId="1" applyFont="1" applyFill="1" applyAlignment="1">
      <alignment wrapText="1"/>
    </xf>
    <xf numFmtId="0" fontId="6" fillId="0" borderId="0" xfId="1" applyFont="1" applyFill="1" applyAlignment="1">
      <alignment wrapText="1"/>
    </xf>
    <xf numFmtId="0" fontId="5" fillId="4" borderId="2" xfId="1" applyFont="1" applyFill="1" applyBorder="1" applyAlignment="1">
      <alignment horizontal="left" vertical="top" wrapText="1"/>
    </xf>
    <xf numFmtId="0" fontId="5" fillId="0" borderId="0" xfId="1" applyFont="1" applyBorder="1" applyAlignment="1">
      <alignment vertical="top" wrapText="1"/>
    </xf>
    <xf numFmtId="0" fontId="5" fillId="2" borderId="0" xfId="1" applyFont="1" applyFill="1" applyBorder="1" applyAlignment="1">
      <alignment vertical="top" wrapText="1"/>
    </xf>
    <xf numFmtId="0" fontId="3" fillId="0" borderId="0" xfId="1" applyFont="1" applyFill="1" applyBorder="1" applyAlignment="1">
      <alignment vertical="top" wrapText="1"/>
    </xf>
    <xf numFmtId="0" fontId="8" fillId="0" borderId="0" xfId="1" applyFont="1" applyFill="1" applyBorder="1" applyAlignment="1">
      <alignment vertical="top" wrapText="1"/>
    </xf>
    <xf numFmtId="0" fontId="3" fillId="0" borderId="0" xfId="1" applyFont="1" applyAlignment="1">
      <alignment wrapText="1"/>
    </xf>
    <xf numFmtId="0" fontId="5" fillId="0" borderId="0" xfId="1" applyFont="1" applyFill="1" applyBorder="1" applyAlignment="1">
      <alignment vertical="top" wrapText="1"/>
    </xf>
    <xf numFmtId="0" fontId="3" fillId="0" borderId="0" xfId="1" applyFont="1" applyAlignment="1">
      <alignment horizontal="left" vertical="top" wrapText="1"/>
    </xf>
    <xf numFmtId="0" fontId="3" fillId="0" borderId="0" xfId="1" applyFont="1" applyAlignment="1">
      <alignment horizontal="center" wrapText="1"/>
    </xf>
    <xf numFmtId="0" fontId="3" fillId="0" borderId="0" xfId="1" applyFont="1" applyAlignment="1">
      <alignment horizontal="left" wrapText="1"/>
    </xf>
    <xf numFmtId="0" fontId="1" fillId="0" borderId="0" xfId="1" applyAlignment="1">
      <alignment horizontal="left" wrapText="1"/>
    </xf>
    <xf numFmtId="0" fontId="7" fillId="0" borderId="0" xfId="1" applyFont="1" applyFill="1" applyBorder="1" applyAlignment="1">
      <alignment horizontal="center" vertical="center" wrapText="1"/>
    </xf>
    <xf numFmtId="0" fontId="5" fillId="4" borderId="2" xfId="1" applyFont="1" applyFill="1" applyBorder="1" applyAlignment="1">
      <alignment horizontal="center" vertical="center" wrapText="1"/>
    </xf>
    <xf numFmtId="0" fontId="3" fillId="2" borderId="0" xfId="1" applyFont="1" applyFill="1" applyAlignment="1">
      <alignment horizontal="center"/>
    </xf>
    <xf numFmtId="0" fontId="7" fillId="0" borderId="0" xfId="1" applyFont="1" applyFill="1" applyBorder="1" applyAlignment="1">
      <alignment horizontal="center" wrapText="1"/>
    </xf>
    <xf numFmtId="0" fontId="3" fillId="0" borderId="3" xfId="1" applyFont="1" applyBorder="1" applyAlignment="1" applyProtection="1">
      <alignment horizontal="center" wrapText="1"/>
      <protection locked="0"/>
    </xf>
    <xf numFmtId="0" fontId="3" fillId="0" borderId="3" xfId="1" applyFont="1" applyBorder="1" applyAlignment="1" applyProtection="1">
      <alignment horizontal="center" vertical="center" wrapText="1"/>
      <protection locked="0"/>
    </xf>
    <xf numFmtId="0" fontId="5" fillId="4" borderId="19" xfId="1" applyFont="1" applyFill="1" applyBorder="1" applyAlignment="1">
      <alignment horizontal="center" vertical="center" wrapText="1"/>
    </xf>
    <xf numFmtId="0" fontId="5" fillId="4" borderId="19" xfId="1" applyFont="1" applyFill="1" applyBorder="1" applyAlignment="1">
      <alignment horizontal="left" vertical="top" wrapText="1"/>
    </xf>
    <xf numFmtId="0" fontId="5" fillId="4" borderId="19" xfId="1" applyFont="1" applyFill="1" applyBorder="1" applyAlignment="1">
      <alignment horizontal="center" wrapText="1"/>
    </xf>
    <xf numFmtId="0" fontId="3" fillId="0" borderId="2" xfId="1" applyFont="1" applyBorder="1" applyAlignment="1">
      <alignment horizontal="center" vertical="center" wrapText="1"/>
    </xf>
    <xf numFmtId="0" fontId="3" fillId="0" borderId="2" xfId="1" applyFont="1" applyBorder="1" applyAlignment="1" applyProtection="1">
      <alignment horizontal="center" vertical="center" wrapText="1"/>
      <protection locked="0"/>
    </xf>
    <xf numFmtId="0" fontId="3" fillId="0" borderId="2" xfId="1" applyFont="1" applyBorder="1" applyAlignment="1" applyProtection="1">
      <alignment vertical="top" wrapText="1"/>
      <protection locked="0"/>
    </xf>
    <xf numFmtId="0" fontId="3" fillId="0" borderId="2" xfId="1" applyFont="1" applyBorder="1" applyAlignment="1" applyProtection="1">
      <alignment horizontal="center" wrapText="1"/>
      <protection locked="0"/>
    </xf>
    <xf numFmtId="9" fontId="7" fillId="0" borderId="0" xfId="1" applyNumberFormat="1" applyFont="1" applyFill="1" applyBorder="1" applyAlignment="1">
      <alignment horizontal="center" wrapText="1"/>
    </xf>
    <xf numFmtId="9" fontId="3" fillId="0" borderId="2" xfId="1" applyNumberFormat="1" applyFont="1" applyBorder="1" applyAlignment="1" applyProtection="1">
      <alignment horizontal="center" vertical="center" wrapText="1"/>
      <protection locked="0"/>
    </xf>
    <xf numFmtId="0" fontId="4" fillId="8" borderId="10" xfId="1" applyFont="1" applyFill="1" applyBorder="1" applyAlignment="1">
      <alignment horizontal="center" vertical="center" textRotation="90" wrapText="1"/>
    </xf>
    <xf numFmtId="0" fontId="4" fillId="9" borderId="10" xfId="1" applyFont="1" applyFill="1" applyBorder="1" applyAlignment="1">
      <alignment horizontal="center" vertical="center" textRotation="90" wrapText="1"/>
    </xf>
    <xf numFmtId="0" fontId="4" fillId="8" borderId="20" xfId="1" applyFont="1" applyFill="1" applyBorder="1" applyAlignment="1">
      <alignment horizontal="center" vertical="center" textRotation="90" wrapText="1"/>
    </xf>
    <xf numFmtId="0" fontId="4" fillId="9" borderId="13" xfId="1" applyFont="1" applyFill="1" applyBorder="1" applyAlignment="1">
      <alignment vertical="center" wrapText="1"/>
    </xf>
    <xf numFmtId="0" fontId="0" fillId="0" borderId="0" xfId="0" applyProtection="1"/>
    <xf numFmtId="0" fontId="10" fillId="5" borderId="11" xfId="1" applyFont="1" applyFill="1" applyBorder="1" applyAlignment="1" applyProtection="1">
      <alignment horizontal="center" vertical="center" wrapText="1"/>
    </xf>
    <xf numFmtId="0" fontId="11" fillId="5" borderId="11" xfId="1" applyFont="1" applyFill="1" applyBorder="1" applyAlignment="1" applyProtection="1">
      <alignment horizontal="center" vertical="center" wrapText="1"/>
    </xf>
    <xf numFmtId="0" fontId="4" fillId="6" borderId="11" xfId="1" applyFont="1" applyFill="1" applyBorder="1" applyAlignment="1" applyProtection="1">
      <alignment horizontal="left" vertical="center"/>
    </xf>
    <xf numFmtId="9" fontId="10" fillId="6" borderId="11" xfId="1" applyNumberFormat="1" applyFont="1" applyFill="1" applyBorder="1" applyAlignment="1" applyProtection="1">
      <alignment horizontal="center" vertical="center"/>
    </xf>
    <xf numFmtId="0" fontId="10" fillId="6" borderId="11" xfId="1" applyNumberFormat="1" applyFont="1" applyFill="1" applyBorder="1" applyAlignment="1" applyProtection="1">
      <alignment horizontal="center" vertical="center"/>
    </xf>
    <xf numFmtId="165" fontId="10" fillId="6" borderId="11" xfId="1" applyNumberFormat="1" applyFont="1" applyFill="1" applyBorder="1" applyAlignment="1" applyProtection="1">
      <alignment horizontal="center" vertical="center"/>
    </xf>
    <xf numFmtId="0" fontId="4" fillId="5" borderId="11" xfId="1" applyFont="1" applyFill="1" applyBorder="1" applyAlignment="1" applyProtection="1">
      <alignment horizontal="center" vertical="center" wrapText="1"/>
    </xf>
    <xf numFmtId="0" fontId="10" fillId="8" borderId="11" xfId="1" applyFont="1" applyFill="1" applyBorder="1" applyAlignment="1" applyProtection="1">
      <alignment horizontal="center" vertical="center" wrapText="1"/>
    </xf>
    <xf numFmtId="0" fontId="11" fillId="8" borderId="11" xfId="1" applyFont="1" applyFill="1" applyBorder="1" applyAlignment="1" applyProtection="1">
      <alignment horizontal="center" vertical="center" wrapText="1"/>
    </xf>
    <xf numFmtId="0" fontId="10" fillId="7" borderId="11" xfId="1" applyFont="1" applyFill="1" applyBorder="1" applyAlignment="1" applyProtection="1">
      <alignment horizontal="right" vertical="center"/>
    </xf>
    <xf numFmtId="0" fontId="10" fillId="7" borderId="11" xfId="1" applyNumberFormat="1" applyFont="1" applyFill="1" applyBorder="1" applyAlignment="1" applyProtection="1">
      <alignment horizontal="center" vertical="center"/>
    </xf>
    <xf numFmtId="165" fontId="10" fillId="7" borderId="11" xfId="1" applyNumberFormat="1" applyFont="1" applyFill="1" applyBorder="1" applyAlignment="1" applyProtection="1">
      <alignment horizontal="center" vertical="center"/>
    </xf>
    <xf numFmtId="0" fontId="10" fillId="8" borderId="11" xfId="1" applyFont="1" applyFill="1" applyBorder="1" applyAlignment="1" applyProtection="1">
      <alignment horizontal="right" vertical="center"/>
    </xf>
    <xf numFmtId="166" fontId="4" fillId="8" borderId="11" xfId="1" applyNumberFormat="1" applyFont="1" applyFill="1" applyBorder="1" applyAlignment="1" applyProtection="1">
      <alignment horizontal="center" vertical="center" wrapText="1"/>
    </xf>
    <xf numFmtId="0" fontId="10" fillId="6" borderId="11" xfId="1" applyFont="1" applyFill="1" applyBorder="1" applyAlignment="1" applyProtection="1">
      <alignment horizontal="center" vertical="center"/>
    </xf>
    <xf numFmtId="0" fontId="12" fillId="6" borderId="11" xfId="1" applyFont="1" applyFill="1" applyBorder="1" applyAlignment="1" applyProtection="1">
      <alignment horizontal="left" vertical="center"/>
    </xf>
    <xf numFmtId="167" fontId="12" fillId="6" borderId="11" xfId="1" applyNumberFormat="1" applyFont="1" applyFill="1" applyBorder="1" applyAlignment="1" applyProtection="1">
      <alignment horizontal="center" vertical="center"/>
    </xf>
    <xf numFmtId="165" fontId="12" fillId="6" borderId="11" xfId="1" applyNumberFormat="1" applyFont="1" applyFill="1" applyBorder="1" applyAlignment="1" applyProtection="1">
      <alignment horizontal="center" vertical="center"/>
    </xf>
    <xf numFmtId="0" fontId="12" fillId="7" borderId="11" xfId="1" applyFont="1" applyFill="1" applyBorder="1" applyAlignment="1" applyProtection="1">
      <alignment horizontal="left" vertical="center"/>
    </xf>
    <xf numFmtId="167" fontId="12" fillId="7" borderId="11" xfId="1" applyNumberFormat="1" applyFont="1" applyFill="1" applyBorder="1" applyAlignment="1" applyProtection="1">
      <alignment horizontal="center" vertical="center"/>
    </xf>
    <xf numFmtId="165" fontId="12" fillId="7" borderId="11" xfId="1" applyNumberFormat="1" applyFont="1" applyFill="1" applyBorder="1" applyAlignment="1" applyProtection="1">
      <alignment horizontal="center" vertical="center"/>
    </xf>
    <xf numFmtId="0" fontId="10" fillId="5" borderId="11" xfId="1" applyFont="1" applyFill="1" applyBorder="1" applyAlignment="1" applyProtection="1">
      <alignment horizontal="left" vertical="center" wrapText="1"/>
    </xf>
    <xf numFmtId="167" fontId="12" fillId="5" borderId="11" xfId="1" applyNumberFormat="1" applyFont="1" applyFill="1" applyBorder="1" applyAlignment="1" applyProtection="1">
      <alignment horizontal="center" vertical="center" wrapText="1"/>
    </xf>
    <xf numFmtId="0" fontId="12" fillId="5" borderId="11" xfId="1" applyFont="1" applyFill="1" applyBorder="1" applyAlignment="1" applyProtection="1">
      <alignment horizontal="left" vertical="center" wrapText="1"/>
    </xf>
    <xf numFmtId="0" fontId="10" fillId="5" borderId="27" xfId="1" applyFont="1" applyFill="1" applyBorder="1" applyAlignment="1" applyProtection="1">
      <alignment horizontal="center" vertical="center" wrapText="1"/>
    </xf>
    <xf numFmtId="0" fontId="11" fillId="5" borderId="26" xfId="1" applyFont="1" applyFill="1" applyBorder="1" applyAlignment="1" applyProtection="1">
      <alignment horizontal="center" vertical="center" wrapText="1"/>
    </xf>
    <xf numFmtId="0" fontId="11" fillId="5" borderId="15" xfId="1" applyFont="1" applyFill="1" applyBorder="1" applyAlignment="1" applyProtection="1">
      <alignment horizontal="center" vertical="center" wrapText="1"/>
    </xf>
    <xf numFmtId="0" fontId="12" fillId="6" borderId="10" xfId="1" applyFont="1" applyFill="1" applyBorder="1" applyAlignment="1" applyProtection="1">
      <alignment horizontal="left" vertical="center"/>
    </xf>
    <xf numFmtId="0" fontId="10" fillId="6" borderId="10" xfId="1" applyFont="1" applyFill="1" applyBorder="1" applyAlignment="1" applyProtection="1">
      <alignment horizontal="right" vertical="center"/>
    </xf>
    <xf numFmtId="166" fontId="4" fillId="6" borderId="20" xfId="1" applyNumberFormat="1" applyFont="1" applyFill="1" applyBorder="1" applyAlignment="1" applyProtection="1">
      <alignment horizontal="center" vertical="center"/>
    </xf>
    <xf numFmtId="9" fontId="4" fillId="6" borderId="20" xfId="1" applyNumberFormat="1" applyFont="1" applyFill="1" applyBorder="1" applyAlignment="1" applyProtection="1">
      <alignment horizontal="center" vertical="center"/>
    </xf>
    <xf numFmtId="0" fontId="1" fillId="0" borderId="2" xfId="1" applyFont="1" applyBorder="1" applyAlignment="1" applyProtection="1">
      <alignment vertical="top" wrapText="1"/>
      <protection locked="0"/>
    </xf>
    <xf numFmtId="0" fontId="2" fillId="0" borderId="0" xfId="1" applyFont="1" applyAlignment="1" applyProtection="1">
      <alignment horizontal="left" vertical="center"/>
    </xf>
    <xf numFmtId="0" fontId="1" fillId="0" borderId="0" xfId="1" applyAlignment="1" applyProtection="1">
      <alignment horizontal="center" vertical="top" wrapText="1"/>
    </xf>
    <xf numFmtId="0" fontId="3" fillId="2" borderId="0" xfId="1" applyFont="1" applyFill="1" applyAlignment="1" applyProtection="1">
      <alignment vertical="center" wrapText="1"/>
    </xf>
    <xf numFmtId="0" fontId="3" fillId="2" borderId="0" xfId="1" applyFont="1" applyFill="1" applyAlignment="1" applyProtection="1">
      <alignment horizontal="center" vertical="center"/>
    </xf>
    <xf numFmtId="14" fontId="3" fillId="2" borderId="16" xfId="1" applyNumberFormat="1" applyFont="1" applyFill="1" applyBorder="1" applyAlignment="1" applyProtection="1">
      <alignment horizontal="center" vertical="center"/>
    </xf>
    <xf numFmtId="0" fontId="3" fillId="2" borderId="0" xfId="1" applyFont="1" applyFill="1" applyAlignment="1" applyProtection="1">
      <alignment horizontal="center" vertical="center" wrapText="1"/>
    </xf>
    <xf numFmtId="0" fontId="3" fillId="0" borderId="0" xfId="1" applyFont="1" applyAlignment="1" applyProtection="1">
      <alignment horizontal="center" vertical="center" wrapText="1"/>
    </xf>
    <xf numFmtId="0" fontId="1" fillId="0" borderId="0" xfId="1" applyAlignment="1" applyProtection="1">
      <alignment wrapText="1"/>
    </xf>
    <xf numFmtId="0" fontId="5" fillId="0" borderId="0" xfId="1" applyFont="1" applyAlignment="1" applyProtection="1">
      <alignment wrapText="1"/>
    </xf>
    <xf numFmtId="0" fontId="4" fillId="5" borderId="24" xfId="1" applyFont="1" applyFill="1" applyBorder="1" applyAlignment="1" applyProtection="1">
      <alignment horizontal="center" vertical="center" textRotation="90" wrapText="1"/>
    </xf>
    <xf numFmtId="0" fontId="4" fillId="5" borderId="23" xfId="1" applyFont="1" applyFill="1" applyBorder="1" applyAlignment="1" applyProtection="1">
      <alignment horizontal="center" vertical="center" textRotation="90" wrapText="1"/>
    </xf>
    <xf numFmtId="0" fontId="4" fillId="5" borderId="11" xfId="1" applyFont="1" applyFill="1" applyBorder="1" applyAlignment="1" applyProtection="1">
      <alignment horizontal="center" vertical="center" textRotation="90" wrapText="1"/>
    </xf>
    <xf numFmtId="0" fontId="4" fillId="5" borderId="20" xfId="1" applyFont="1" applyFill="1" applyBorder="1" applyAlignment="1" applyProtection="1">
      <alignment horizontal="center" vertical="center" textRotation="90" wrapText="1"/>
    </xf>
    <xf numFmtId="0" fontId="7" fillId="0" borderId="0" xfId="1" applyFont="1" applyFill="1" applyBorder="1" applyAlignment="1" applyProtection="1">
      <alignment horizontal="center" vertical="center" wrapText="1"/>
    </xf>
    <xf numFmtId="0" fontId="6" fillId="0" borderId="0" xfId="1" applyFont="1" applyFill="1" applyAlignment="1" applyProtection="1">
      <alignment wrapText="1"/>
    </xf>
    <xf numFmtId="0" fontId="6" fillId="0" borderId="0" xfId="1" applyFont="1" applyFill="1" applyAlignment="1" applyProtection="1">
      <alignment horizontal="center" vertical="center" wrapText="1"/>
    </xf>
    <xf numFmtId="0" fontId="5" fillId="0" borderId="0" xfId="1" applyFont="1" applyBorder="1" applyAlignment="1" applyProtection="1">
      <alignment vertical="center" wrapText="1"/>
    </xf>
    <xf numFmtId="0" fontId="5" fillId="3" borderId="19" xfId="1" applyFont="1" applyFill="1" applyBorder="1" applyAlignment="1" applyProtection="1">
      <alignment horizontal="left" vertical="top" wrapText="1"/>
    </xf>
    <xf numFmtId="0" fontId="5" fillId="3" borderId="19" xfId="1" applyFont="1" applyFill="1" applyBorder="1" applyAlignment="1" applyProtection="1">
      <alignment horizontal="center" vertical="center" wrapText="1"/>
    </xf>
    <xf numFmtId="0" fontId="5" fillId="4" borderId="19" xfId="1" applyFont="1" applyFill="1" applyBorder="1" applyAlignment="1" applyProtection="1">
      <alignment horizontal="center" vertical="center" wrapText="1"/>
    </xf>
    <xf numFmtId="0" fontId="5" fillId="0" borderId="0" xfId="1" applyFont="1" applyBorder="1" applyAlignment="1" applyProtection="1">
      <alignment vertical="top" wrapText="1"/>
    </xf>
    <xf numFmtId="0" fontId="3" fillId="2" borderId="2" xfId="1" applyFont="1" applyFill="1" applyBorder="1" applyAlignment="1" applyProtection="1">
      <alignment horizontal="left" vertical="top" wrapText="1"/>
    </xf>
    <xf numFmtId="0" fontId="3" fillId="2" borderId="2" xfId="1" applyFont="1" applyFill="1" applyBorder="1" applyAlignment="1" applyProtection="1">
      <alignment horizontal="center" vertical="center" wrapText="1"/>
    </xf>
    <xf numFmtId="0" fontId="5" fillId="2" borderId="2" xfId="1" applyFont="1" applyFill="1" applyBorder="1" applyAlignment="1" applyProtection="1">
      <alignment horizontal="center" vertical="center" wrapText="1"/>
    </xf>
    <xf numFmtId="0" fontId="3" fillId="0" borderId="2" xfId="1" applyFont="1" applyBorder="1" applyAlignment="1" applyProtection="1">
      <alignment horizontal="center" vertical="center" wrapText="1"/>
    </xf>
    <xf numFmtId="0" fontId="5" fillId="2" borderId="0" xfId="1" applyFont="1" applyFill="1" applyBorder="1" applyAlignment="1" applyProtection="1">
      <alignment vertical="top" wrapText="1"/>
    </xf>
    <xf numFmtId="0" fontId="3" fillId="2" borderId="3" xfId="1" applyFont="1" applyFill="1" applyBorder="1" applyAlignment="1" applyProtection="1">
      <alignment horizontal="left" vertical="top" wrapText="1"/>
    </xf>
    <xf numFmtId="0" fontId="3" fillId="0" borderId="3" xfId="1" applyFont="1" applyFill="1" applyBorder="1" applyAlignment="1" applyProtection="1">
      <alignment horizontal="left" vertical="top" wrapText="1"/>
    </xf>
    <xf numFmtId="0" fontId="1" fillId="2" borderId="3" xfId="1" applyFont="1" applyFill="1" applyBorder="1" applyAlignment="1" applyProtection="1">
      <alignment horizontal="left" vertical="top" wrapText="1"/>
    </xf>
    <xf numFmtId="0" fontId="5" fillId="2" borderId="3" xfId="1" applyFont="1" applyFill="1" applyBorder="1" applyAlignment="1" applyProtection="1">
      <alignment horizontal="center" vertical="center" wrapText="1"/>
    </xf>
    <xf numFmtId="0" fontId="3" fillId="0" borderId="0" xfId="1" applyFont="1" applyFill="1" applyBorder="1" applyAlignment="1" applyProtection="1">
      <alignment vertical="top" wrapText="1"/>
    </xf>
    <xf numFmtId="0" fontId="3" fillId="0" borderId="2" xfId="1" applyFont="1" applyFill="1" applyBorder="1" applyAlignment="1" applyProtection="1">
      <alignment horizontal="left" vertical="top" wrapText="1"/>
    </xf>
    <xf numFmtId="0" fontId="1" fillId="2" borderId="2" xfId="1" applyFont="1" applyFill="1" applyBorder="1" applyAlignment="1" applyProtection="1">
      <alignment horizontal="left" vertical="top" wrapText="1"/>
    </xf>
    <xf numFmtId="0" fontId="1" fillId="2" borderId="2" xfId="1" applyFont="1" applyFill="1" applyBorder="1" applyAlignment="1" applyProtection="1">
      <alignment horizontal="center" vertical="center" wrapText="1"/>
    </xf>
    <xf numFmtId="0" fontId="5" fillId="3" borderId="2" xfId="1" applyFont="1" applyFill="1" applyBorder="1" applyAlignment="1" applyProtection="1">
      <alignment horizontal="left" vertical="top" wrapText="1"/>
    </xf>
    <xf numFmtId="0" fontId="5" fillId="3" borderId="2" xfId="1" applyFont="1" applyFill="1" applyBorder="1" applyAlignment="1" applyProtection="1">
      <alignment horizontal="center" vertical="center" wrapText="1"/>
    </xf>
    <xf numFmtId="0" fontId="5" fillId="4" borderId="2" xfId="1" applyFont="1" applyFill="1" applyBorder="1" applyAlignment="1" applyProtection="1">
      <alignment horizontal="center" vertical="center" wrapText="1"/>
    </xf>
    <xf numFmtId="0" fontId="3" fillId="0" borderId="3" xfId="1" applyFont="1" applyBorder="1" applyAlignment="1" applyProtection="1">
      <alignment horizontal="center" vertical="center" wrapText="1"/>
    </xf>
    <xf numFmtId="0" fontId="8" fillId="0" borderId="0" xfId="1" applyFont="1" applyFill="1" applyBorder="1" applyAlignment="1" applyProtection="1">
      <alignment vertical="top" wrapText="1"/>
    </xf>
    <xf numFmtId="0" fontId="1" fillId="0" borderId="2" xfId="1" applyFont="1" applyFill="1" applyBorder="1" applyAlignment="1" applyProtection="1">
      <alignment horizontal="left" vertical="top" wrapText="1"/>
    </xf>
    <xf numFmtId="0" fontId="5" fillId="0" borderId="0" xfId="1" applyFont="1" applyFill="1" applyBorder="1" applyAlignment="1" applyProtection="1">
      <alignment vertical="top" wrapText="1"/>
    </xf>
    <xf numFmtId="0" fontId="3" fillId="0" borderId="0" xfId="1" applyFont="1" applyAlignment="1" applyProtection="1">
      <alignment wrapText="1"/>
    </xf>
    <xf numFmtId="0" fontId="3" fillId="2" borderId="2" xfId="1" quotePrefix="1" applyFont="1" applyFill="1" applyBorder="1" applyAlignment="1" applyProtection="1">
      <alignment horizontal="left" vertical="top" wrapText="1"/>
    </xf>
    <xf numFmtId="0" fontId="3" fillId="0" borderId="0" xfId="1" applyFont="1" applyAlignment="1" applyProtection="1">
      <alignment horizontal="left" vertical="top" wrapText="1"/>
    </xf>
    <xf numFmtId="0" fontId="3" fillId="0" borderId="0" xfId="1" applyFont="1" applyAlignment="1" applyProtection="1">
      <alignment horizontal="center" wrapText="1"/>
    </xf>
    <xf numFmtId="0" fontId="3" fillId="0" borderId="0" xfId="1" applyFont="1" applyAlignment="1" applyProtection="1">
      <alignment horizontal="center" vertical="top" wrapText="1"/>
    </xf>
    <xf numFmtId="0" fontId="1" fillId="0" borderId="0" xfId="1" applyAlignment="1" applyProtection="1">
      <alignment horizontal="center" wrapText="1"/>
    </xf>
    <xf numFmtId="0" fontId="1" fillId="0" borderId="0" xfId="1" applyAlignment="1" applyProtection="1">
      <alignment horizontal="center" vertical="center" wrapText="1"/>
    </xf>
    <xf numFmtId="0" fontId="1" fillId="0" borderId="3" xfId="1" applyFont="1" applyFill="1" applyBorder="1" applyAlignment="1" applyProtection="1">
      <alignment horizontal="left" vertical="top" wrapText="1"/>
    </xf>
    <xf numFmtId="0" fontId="1" fillId="2" borderId="3" xfId="1" applyFont="1" applyFill="1" applyBorder="1" applyAlignment="1" applyProtection="1">
      <alignment horizontal="center" vertical="center" wrapText="1"/>
    </xf>
    <xf numFmtId="9" fontId="13" fillId="10" borderId="11" xfId="1" applyNumberFormat="1" applyFont="1" applyFill="1" applyBorder="1" applyAlignment="1" applyProtection="1">
      <alignment horizontal="center" vertical="center"/>
    </xf>
    <xf numFmtId="0" fontId="10" fillId="5" borderId="18" xfId="1" applyFont="1" applyFill="1" applyBorder="1" applyAlignment="1" applyProtection="1">
      <alignment horizontal="center" vertical="center" wrapText="1"/>
    </xf>
    <xf numFmtId="0" fontId="10" fillId="5" borderId="26" xfId="1" applyFont="1" applyFill="1" applyBorder="1" applyAlignment="1" applyProtection="1">
      <alignment horizontal="center" vertical="center" wrapText="1"/>
    </xf>
    <xf numFmtId="0" fontId="4" fillId="8" borderId="25" xfId="1" applyNumberFormat="1" applyFont="1" applyFill="1" applyBorder="1" applyAlignment="1" applyProtection="1">
      <alignment horizontal="center" vertical="center" wrapText="1"/>
    </xf>
    <xf numFmtId="0" fontId="4" fillId="8" borderId="26" xfId="1" applyNumberFormat="1" applyFont="1" applyFill="1" applyBorder="1" applyAlignment="1" applyProtection="1">
      <alignment horizontal="center" vertical="center" wrapText="1"/>
    </xf>
    <xf numFmtId="0" fontId="4" fillId="5" borderId="17" xfId="1" applyFont="1" applyFill="1" applyBorder="1" applyAlignment="1" applyProtection="1">
      <alignment horizontal="center" vertical="center" wrapText="1"/>
    </xf>
    <xf numFmtId="0" fontId="4" fillId="5" borderId="18" xfId="1" applyFont="1" applyFill="1" applyBorder="1" applyAlignment="1" applyProtection="1">
      <alignment horizontal="center" vertical="center" wrapText="1"/>
    </xf>
    <xf numFmtId="0" fontId="4" fillId="5" borderId="15" xfId="1" applyFont="1" applyFill="1" applyBorder="1" applyAlignment="1" applyProtection="1">
      <alignment horizontal="center" vertical="center" wrapText="1"/>
    </xf>
    <xf numFmtId="0" fontId="4" fillId="8" borderId="14" xfId="1" applyFont="1" applyFill="1" applyBorder="1" applyAlignment="1">
      <alignment horizontal="center" wrapText="1"/>
    </xf>
    <xf numFmtId="0" fontId="4" fillId="8" borderId="9" xfId="1" applyFont="1" applyFill="1" applyBorder="1" applyAlignment="1">
      <alignment horizontal="center" wrapText="1"/>
    </xf>
    <xf numFmtId="0" fontId="9" fillId="3" borderId="17" xfId="1" applyFont="1" applyFill="1" applyBorder="1" applyAlignment="1">
      <alignment horizontal="center" vertical="center" wrapText="1"/>
    </xf>
    <xf numFmtId="0" fontId="9" fillId="3" borderId="15" xfId="1" applyFont="1" applyFill="1" applyBorder="1" applyAlignment="1">
      <alignment horizontal="center" vertical="center" wrapText="1"/>
    </xf>
    <xf numFmtId="0" fontId="4" fillId="5" borderId="4" xfId="1" applyFont="1" applyFill="1" applyBorder="1" applyAlignment="1" applyProtection="1">
      <alignment horizontal="center"/>
    </xf>
    <xf numFmtId="0" fontId="4" fillId="5" borderId="6" xfId="1" applyFont="1" applyFill="1" applyBorder="1" applyAlignment="1" applyProtection="1">
      <alignment horizontal="center"/>
    </xf>
    <xf numFmtId="0" fontId="4" fillId="5" borderId="22" xfId="1" applyFont="1" applyFill="1" applyBorder="1" applyAlignment="1" applyProtection="1">
      <alignment horizontal="center"/>
    </xf>
    <xf numFmtId="0" fontId="5" fillId="3" borderId="17" xfId="1" applyFont="1" applyFill="1" applyBorder="1" applyAlignment="1" applyProtection="1">
      <alignment horizontal="right" vertical="center" wrapText="1"/>
    </xf>
    <xf numFmtId="0" fontId="5" fillId="3" borderId="18" xfId="1" applyFont="1" applyFill="1" applyBorder="1" applyAlignment="1" applyProtection="1">
      <alignment horizontal="right" vertical="center" wrapText="1"/>
    </xf>
    <xf numFmtId="0" fontId="5" fillId="3" borderId="15" xfId="1" applyFont="1" applyFill="1" applyBorder="1" applyAlignment="1" applyProtection="1">
      <alignment horizontal="right" vertical="center" wrapText="1"/>
    </xf>
    <xf numFmtId="0" fontId="5" fillId="3" borderId="17" xfId="1" applyFont="1" applyFill="1" applyBorder="1" applyAlignment="1">
      <alignment horizontal="center" vertical="center" wrapText="1"/>
    </xf>
    <xf numFmtId="0" fontId="5" fillId="3" borderId="15" xfId="1" applyFont="1" applyFill="1" applyBorder="1" applyAlignment="1">
      <alignment horizontal="center" vertical="center" wrapText="1"/>
    </xf>
    <xf numFmtId="0" fontId="9" fillId="3" borderId="17" xfId="1" applyFont="1" applyFill="1" applyBorder="1" applyAlignment="1" applyProtection="1">
      <alignment horizontal="center" vertical="center" wrapText="1"/>
    </xf>
    <xf numFmtId="0" fontId="9" fillId="3" borderId="15" xfId="1" applyFont="1" applyFill="1" applyBorder="1" applyAlignment="1" applyProtection="1">
      <alignment horizontal="center" vertical="center" wrapText="1"/>
    </xf>
    <xf numFmtId="0" fontId="4" fillId="5" borderId="5" xfId="1" applyFont="1" applyFill="1" applyBorder="1" applyAlignment="1" applyProtection="1">
      <alignment horizontal="center"/>
    </xf>
    <xf numFmtId="0" fontId="4" fillId="5" borderId="21" xfId="1" applyFont="1" applyFill="1" applyBorder="1" applyAlignment="1" applyProtection="1">
      <alignment horizontal="center"/>
    </xf>
    <xf numFmtId="0" fontId="4" fillId="9" borderId="14" xfId="1" applyFont="1" applyFill="1" applyBorder="1" applyAlignment="1">
      <alignment horizontal="center" wrapText="1"/>
    </xf>
    <xf numFmtId="0" fontId="4" fillId="9" borderId="9" xfId="1" applyFont="1" applyFill="1" applyBorder="1" applyAlignment="1">
      <alignment horizontal="center" wrapText="1"/>
    </xf>
    <xf numFmtId="0" fontId="4" fillId="5" borderId="7" xfId="1" applyFont="1" applyFill="1" applyBorder="1" applyAlignment="1" applyProtection="1">
      <alignment horizontal="center" vertical="center" wrapText="1"/>
    </xf>
    <xf numFmtId="0" fontId="5" fillId="5" borderId="1" xfId="1" applyFont="1" applyFill="1" applyBorder="1" applyAlignment="1" applyProtection="1">
      <alignment horizontal="center" vertical="center" wrapText="1"/>
    </xf>
    <xf numFmtId="0" fontId="4" fillId="5" borderId="8" xfId="1" applyFont="1" applyFill="1" applyBorder="1" applyAlignment="1" applyProtection="1">
      <alignment vertical="center" wrapText="1"/>
    </xf>
    <xf numFmtId="0" fontId="4" fillId="5" borderId="12" xfId="1" applyFont="1" applyFill="1" applyBorder="1" applyAlignment="1" applyProtection="1">
      <alignment vertical="center" wrapText="1"/>
    </xf>
  </cellXfs>
  <cellStyles count="4">
    <cellStyle name="% 3" xfId="2"/>
    <cellStyle name="Komma 2" xfId="3"/>
    <cellStyle name="Standaard" xfId="0" builtinId="0"/>
    <cellStyle name="Standaard 2" xfId="1"/>
  </cellStyles>
  <dxfs count="175">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4" tint="-0.499984740745262"/>
      </font>
      <fill>
        <patternFill>
          <bgColor theme="4" tint="0.79998168889431442"/>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4" tint="-0.499984740745262"/>
      </font>
      <fill>
        <patternFill>
          <bgColor theme="4" tint="0.79998168889431442"/>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theme="4" tint="-0.499984740745262"/>
      </font>
      <fill>
        <patternFill>
          <bgColor theme="4" tint="0.79998168889431442"/>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theme="4" tint="-0.499984740745262"/>
      </font>
      <fill>
        <patternFill>
          <bgColor theme="4" tint="0.79998168889431442"/>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4" tint="-0.499984740745262"/>
      </font>
      <fill>
        <patternFill>
          <bgColor theme="4" tint="0.79998168889431442"/>
        </patternFill>
      </fill>
    </dxf>
    <dxf>
      <font>
        <color theme="4" tint="-0.499984740745262"/>
      </font>
      <fill>
        <patternFill>
          <bgColor theme="4" tint="0.79998168889431442"/>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theme="4" tint="-0.499984740745262"/>
      </font>
      <fill>
        <patternFill>
          <bgColor theme="4" tint="0.79998168889431442"/>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theme="4" tint="-0.499984740745262"/>
      </font>
      <fill>
        <patternFill>
          <bgColor theme="4" tint="0.79998168889431442"/>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theme="4" tint="-0.499984740745262"/>
      </font>
      <fill>
        <patternFill>
          <bgColor theme="4" tint="0.79998168889431442"/>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4" tint="-0.499984740745262"/>
      </font>
      <fill>
        <patternFill>
          <bgColor theme="4" tint="0.79998168889431442"/>
        </patternFill>
      </fill>
    </dxf>
    <dxf>
      <font>
        <color theme="4" tint="-0.499984740745262"/>
      </font>
      <fill>
        <patternFill>
          <bgColor theme="4" tint="0.79998168889431442"/>
        </patternFill>
      </fill>
    </dxf>
    <dxf>
      <font>
        <color theme="4" tint="-0.499984740745262"/>
      </font>
      <fill>
        <patternFill>
          <bgColor theme="4" tint="0.79998168889431442"/>
        </patternFill>
      </fill>
    </dxf>
    <dxf>
      <font>
        <color theme="4" tint="-0.499984740745262"/>
      </font>
      <fill>
        <patternFill>
          <bgColor theme="4" tint="0.79998168889431442"/>
        </patternFill>
      </fill>
    </dxf>
    <dxf>
      <font>
        <color theme="4" tint="-0.499984740745262"/>
      </font>
      <fill>
        <patternFill>
          <bgColor theme="4" tint="0.79998168889431442"/>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tabColor rgb="FFFF0000"/>
  </sheetPr>
  <dimension ref="B1:J9"/>
  <sheetViews>
    <sheetView workbookViewId="0"/>
  </sheetViews>
  <sheetFormatPr defaultRowHeight="15" x14ac:dyDescent="0.25"/>
  <cols>
    <col min="1" max="1" width="1.140625" style="35" customWidth="1"/>
    <col min="2" max="2" width="64.28515625" style="35" customWidth="1"/>
    <col min="3" max="3" width="20.28515625" style="35" hidden="1" customWidth="1"/>
    <col min="4" max="9" width="15.7109375" style="35" customWidth="1"/>
    <col min="10" max="10" width="14.7109375" style="35" customWidth="1"/>
    <col min="11" max="16384" width="9.140625" style="35"/>
  </cols>
  <sheetData>
    <row r="1" spans="2:10" ht="6" customHeight="1" x14ac:dyDescent="0.25"/>
    <row r="2" spans="2:10" ht="36" x14ac:dyDescent="0.25">
      <c r="B2" s="36" t="s">
        <v>208</v>
      </c>
      <c r="C2" s="36" t="s">
        <v>210</v>
      </c>
      <c r="D2" s="37" t="s">
        <v>178</v>
      </c>
      <c r="E2" s="37" t="s">
        <v>176</v>
      </c>
      <c r="F2" s="37" t="s">
        <v>202</v>
      </c>
      <c r="G2" s="37" t="s">
        <v>203</v>
      </c>
      <c r="H2" s="37" t="s">
        <v>204</v>
      </c>
      <c r="I2" s="37" t="s">
        <v>205</v>
      </c>
      <c r="J2" s="42" t="s">
        <v>206</v>
      </c>
    </row>
    <row r="3" spans="2:10" x14ac:dyDescent="0.25">
      <c r="B3" s="59" t="s">
        <v>222</v>
      </c>
      <c r="C3" s="51" t="s">
        <v>33</v>
      </c>
      <c r="D3" s="52">
        <f ca="1">COUNTIF(INDIRECT("'"&amp;$C3&amp;"'!"&amp;"$I:$I"),"Fout")</f>
        <v>0</v>
      </c>
      <c r="E3" s="52">
        <f ca="1">COUNTIF(INDIRECT("'"&amp;$C3&amp;"'!"&amp;"$I:$I"),"KO")</f>
        <v>17</v>
      </c>
      <c r="F3" s="52">
        <f ca="1">COUNTIFS(INDIRECT("'"&amp;$C3&amp;"'!"&amp;"$F:$F"),"Algemeen",INDIRECT("'"&amp;$C3&amp;"'!"&amp;"$I:$I"),"10")+COUNTIFS(INDIRECT("'"&amp;$C3&amp;"'!"&amp;"$F:$F"),"Algemeen",INDIRECT("'"&amp;$C3&amp;"'!"&amp;"$I:$I"),"5")</f>
        <v>50</v>
      </c>
      <c r="G3" s="52">
        <f ca="1">COUNTIFS(INDIRECT("'"&amp;$C3&amp;"'!"&amp;"$F:$F"),"Roosterplanning",INDIRECT("'"&amp;$C3&amp;"'!"&amp;"$I:$I"),"10")+COUNTIFS(INDIRECT("'"&amp;$C3&amp;"'!"&amp;"$F:$F"),"Roosterplanning",INDIRECT("'"&amp;$C3&amp;"'!"&amp;"$I:$I"),"5")</f>
        <v>0</v>
      </c>
      <c r="H3" s="52">
        <f ca="1">COUNTIFS(INDIRECT("'"&amp;$C3&amp;"'!"&amp;"$F:$F"),"Curriculum ontwikkeling",INDIRECT("'"&amp;$C3&amp;"'!"&amp;"$I:$I"),"10")+COUNTIFS(INDIRECT("'"&amp;$C3&amp;"'!"&amp;"$F:$F"),"Curriculum ontwikkeling",INDIRECT("'"&amp;$C3&amp;"'!"&amp;"$I:$I"),"5")</f>
        <v>0</v>
      </c>
      <c r="I3" s="52">
        <f ca="1">COUNTIFS(INDIRECT("'"&amp;$C3&amp;"'!"&amp;"$F:$F"),"Examenplanning en logistiek",INDIRECT("'"&amp;$C3&amp;"'!"&amp;"$I:$I"),"10")+COUNTIFS(INDIRECT("'"&amp;$C3&amp;"'!"&amp;"$F:$F"),"Examenplanning en logistiek",INDIRECT("'"&amp;$C3&amp;"'!"&amp;"$I:$I"),"5")</f>
        <v>0</v>
      </c>
      <c r="J3" s="58">
        <f ca="1">COUNTIF(INDIRECT("'"&amp;$C3&amp;"'!"&amp;"$I:$I"),"10")+COUNTIF(INDIRECT("'"&amp;$C3&amp;"'!"&amp;"$I:$I"),"5")</f>
        <v>50</v>
      </c>
    </row>
    <row r="4" spans="2:10" x14ac:dyDescent="0.25">
      <c r="B4" s="59" t="s">
        <v>223</v>
      </c>
      <c r="C4" s="51" t="s">
        <v>42</v>
      </c>
      <c r="D4" s="52">
        <f t="shared" ref="D4:D6" ca="1" si="0">COUNTIF(INDIRECT("'"&amp;$C4&amp;"'!"&amp;"$I:$I"),"Fout")</f>
        <v>0</v>
      </c>
      <c r="E4" s="52">
        <f t="shared" ref="E4:E6" ca="1" si="1">COUNTIF(INDIRECT("'"&amp;$C4&amp;"'!"&amp;"$I:$I"),"KO")</f>
        <v>1</v>
      </c>
      <c r="F4" s="52">
        <f t="shared" ref="F4:F6" ca="1" si="2">COUNTIFS(INDIRECT("'"&amp;$C4&amp;"'!"&amp;"$F:$F"),"Algemeen",INDIRECT("'"&amp;$C4&amp;"'!"&amp;"$I:$I"),"10")+COUNTIFS(INDIRECT("'"&amp;$C4&amp;"'!"&amp;"$F:$F"),"Algemeen",INDIRECT("'"&amp;$C4&amp;"'!"&amp;"$I:$I"),"5")</f>
        <v>0</v>
      </c>
      <c r="G4" s="52">
        <f t="shared" ref="G4:G6" ca="1" si="3">COUNTIFS(INDIRECT("'"&amp;$C4&amp;"'!"&amp;"$F:$F"),"Roosterplanning",INDIRECT("'"&amp;$C4&amp;"'!"&amp;"$I:$I"),"10")+COUNTIFS(INDIRECT("'"&amp;$C4&amp;"'!"&amp;"$F:$F"),"Roosterplanning",INDIRECT("'"&amp;$C4&amp;"'!"&amp;"$I:$I"),"5")</f>
        <v>18</v>
      </c>
      <c r="H4" s="52">
        <f t="shared" ref="H4:H6" ca="1" si="4">COUNTIFS(INDIRECT("'"&amp;$C4&amp;"'!"&amp;"$F:$F"),"Curriculum ontwikkeling",INDIRECT("'"&amp;$C4&amp;"'!"&amp;"$I:$I"),"10")+COUNTIFS(INDIRECT("'"&amp;$C4&amp;"'!"&amp;"$F:$F"),"Curriculum ontwikkeling",INDIRECT("'"&amp;$C4&amp;"'!"&amp;"$I:$I"),"5")</f>
        <v>0</v>
      </c>
      <c r="I4" s="52">
        <f t="shared" ref="I4:I6" ca="1" si="5">COUNTIFS(INDIRECT("'"&amp;$C4&amp;"'!"&amp;"$F:$F"),"Examenplanning en logistiek",INDIRECT("'"&amp;$C4&amp;"'!"&amp;"$I:$I"),"10")+COUNTIFS(INDIRECT("'"&amp;$C4&amp;"'!"&amp;"$F:$F"),"Examenplanning en logistiek",INDIRECT("'"&amp;$C4&amp;"'!"&amp;"$I:$I"),"5")</f>
        <v>0</v>
      </c>
      <c r="J4" s="58">
        <f t="shared" ref="J4:J6" ca="1" si="6">COUNTIF(INDIRECT("'"&amp;$C4&amp;"'!"&amp;"$I:$I"),"10")+COUNTIF(INDIRECT("'"&amp;$C4&amp;"'!"&amp;"$I:$I"),"5")</f>
        <v>18</v>
      </c>
    </row>
    <row r="5" spans="2:10" x14ac:dyDescent="0.25">
      <c r="B5" s="59" t="s">
        <v>224</v>
      </c>
      <c r="C5" s="51" t="s">
        <v>211</v>
      </c>
      <c r="D5" s="52">
        <f t="shared" ca="1" si="0"/>
        <v>0</v>
      </c>
      <c r="E5" s="52">
        <f t="shared" ca="1" si="1"/>
        <v>1</v>
      </c>
      <c r="F5" s="52">
        <f t="shared" ca="1" si="2"/>
        <v>0</v>
      </c>
      <c r="G5" s="52">
        <f t="shared" ca="1" si="3"/>
        <v>0</v>
      </c>
      <c r="H5" s="52">
        <f t="shared" ca="1" si="4"/>
        <v>4</v>
      </c>
      <c r="I5" s="52">
        <f t="shared" ca="1" si="5"/>
        <v>0</v>
      </c>
      <c r="J5" s="58">
        <f t="shared" ca="1" si="6"/>
        <v>4</v>
      </c>
    </row>
    <row r="6" spans="2:10" x14ac:dyDescent="0.25">
      <c r="B6" s="59" t="s">
        <v>225</v>
      </c>
      <c r="C6" s="51" t="s">
        <v>209</v>
      </c>
      <c r="D6" s="52">
        <f t="shared" ca="1" si="0"/>
        <v>0</v>
      </c>
      <c r="E6" s="52">
        <f t="shared" ca="1" si="1"/>
        <v>1</v>
      </c>
      <c r="F6" s="52">
        <f t="shared" ca="1" si="2"/>
        <v>0</v>
      </c>
      <c r="G6" s="52">
        <f t="shared" ca="1" si="3"/>
        <v>0</v>
      </c>
      <c r="H6" s="52">
        <f t="shared" ca="1" si="4"/>
        <v>0</v>
      </c>
      <c r="I6" s="52">
        <f t="shared" ca="1" si="5"/>
        <v>16</v>
      </c>
      <c r="J6" s="58">
        <f t="shared" ca="1" si="6"/>
        <v>16</v>
      </c>
    </row>
    <row r="7" spans="2:10" ht="34.5" customHeight="1" x14ac:dyDescent="0.25">
      <c r="B7" s="57" t="s">
        <v>177</v>
      </c>
      <c r="C7" s="38"/>
      <c r="D7" s="50">
        <f t="shared" ref="D7:J7" ca="1" si="7">SUM(D3:D6)</f>
        <v>0</v>
      </c>
      <c r="E7" s="50">
        <f t="shared" ca="1" si="7"/>
        <v>20</v>
      </c>
      <c r="F7" s="50">
        <f t="shared" ca="1" si="7"/>
        <v>50</v>
      </c>
      <c r="G7" s="50">
        <f t="shared" ca="1" si="7"/>
        <v>18</v>
      </c>
      <c r="H7" s="50">
        <f t="shared" ca="1" si="7"/>
        <v>4</v>
      </c>
      <c r="I7" s="50">
        <f t="shared" ca="1" si="7"/>
        <v>16</v>
      </c>
      <c r="J7" s="36">
        <f t="shared" ca="1" si="7"/>
        <v>88</v>
      </c>
    </row>
    <row r="8" spans="2:10" ht="13.5" customHeight="1" x14ac:dyDescent="0.25">
      <c r="B8" s="119"/>
      <c r="C8" s="119"/>
      <c r="D8" s="119"/>
      <c r="E8" s="119"/>
      <c r="F8" s="119"/>
      <c r="G8" s="119"/>
      <c r="H8" s="119"/>
      <c r="I8" s="119"/>
      <c r="J8" s="120"/>
    </row>
    <row r="9" spans="2:10" ht="6" customHeight="1" x14ac:dyDescent="0.25"/>
  </sheetData>
  <sheetProtection algorithmName="SHA-512" hashValue="KRTXYnD+8bmil8c8n97TUXrTFFL2Yx3Z3L/WZfwUtKXtS84PnteNApua0knp9SkyiQsDtr3f2bMm/uy+WuKKYg==" saltValue="KMHN7URkhZ2xxSZEITYsnw==" spinCount="100000" sheet="1" objects="1" scenarios="1"/>
  <mergeCells count="1">
    <mergeCell ref="B8:J8"/>
  </mergeCells>
  <conditionalFormatting sqref="D3:D7">
    <cfRule type="cellIs" dxfId="174" priority="2" operator="greaterThan">
      <formula>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tabColor rgb="FFFFFF00"/>
  </sheetPr>
  <dimension ref="B1:G16"/>
  <sheetViews>
    <sheetView workbookViewId="0"/>
  </sheetViews>
  <sheetFormatPr defaultRowHeight="15" x14ac:dyDescent="0.25"/>
  <cols>
    <col min="1" max="1" width="1.140625" style="35" customWidth="1"/>
    <col min="2" max="2" width="64.28515625" style="35" customWidth="1"/>
    <col min="3" max="4" width="15.7109375" style="35" customWidth="1"/>
    <col min="5" max="6" width="18.7109375" style="35" customWidth="1"/>
    <col min="7" max="7" width="10.7109375" style="35" customWidth="1"/>
    <col min="8" max="16384" width="9.140625" style="35"/>
  </cols>
  <sheetData>
    <row r="1" spans="2:7" ht="6" customHeight="1" x14ac:dyDescent="0.25"/>
    <row r="2" spans="2:7" ht="36" x14ac:dyDescent="0.25">
      <c r="B2" s="60" t="s">
        <v>216</v>
      </c>
      <c r="C2" s="61" t="s">
        <v>207</v>
      </c>
      <c r="D2" s="61" t="s">
        <v>176</v>
      </c>
      <c r="E2" s="61" t="s">
        <v>212</v>
      </c>
      <c r="F2" s="61" t="s">
        <v>213</v>
      </c>
      <c r="G2" s="62" t="s">
        <v>229</v>
      </c>
    </row>
    <row r="3" spans="2:7" x14ac:dyDescent="0.25">
      <c r="B3" s="63" t="s">
        <v>33</v>
      </c>
      <c r="C3" s="118">
        <v>0.25</v>
      </c>
      <c r="D3" s="52">
        <f ca="1">COUNTIFS(INDIRECT("'"&amp;Controleblad!$C$3&amp;"'!"&amp;"$F$11:$F$256"),CONCATENATE($B3),INDIRECT("'"&amp;Controleblad!$C$3&amp;"'!"&amp;"$I$11:$I$256"),"KO")+COUNTIFS(INDIRECT("'"&amp;Controleblad!$C$4&amp;"'!"&amp;"$F$11:$F$256"),CONCATENATE($B3),INDIRECT("'"&amp;Controleblad!$C$4&amp;"'!"&amp;"$I$11:$I$256"),"KO")+COUNTIFS(INDIRECT("'"&amp;Controleblad!$C$5&amp;"'!"&amp;"$F$11:$F$256"),CONCATENATE($B3),INDIRECT("'"&amp;Controleblad!$C$5&amp;"'!"&amp;"$I$11:$I$256"),"KO")+COUNTIFS(INDIRECT("'"&amp;Controleblad!$C$6&amp;"'!"&amp;"$F$11:$F$256"),CONCATENATE($B3),INDIRECT("'"&amp;Controleblad!$C$6&amp;"'!"&amp;"$I$11:$I$256"),"KO")</f>
        <v>18</v>
      </c>
      <c r="E3" s="53">
        <f ca="1">SUMIF(INDIRECT("'"&amp;Controleblad!$C$3&amp;"'!"&amp;"$F$11:$F$256"),CONCATENATE($B3),INDIRECT("'"&amp;Controleblad!$C$3&amp;"'!"&amp;"$I$11:$I$256"))+SUMIF(INDIRECT("'"&amp;Controleblad!$C$4&amp;"'!"&amp;"$F$11:$F$256"),CONCATENATE($B3),INDIRECT("'"&amp;Controleblad!$C$4&amp;"'!"&amp;"$I$11:$I$256"))+SUMIF(INDIRECT("'"&amp;Controleblad!$C$5&amp;"'!"&amp;"$F$11:$F$256"),CONCATENATE($B3),INDIRECT("'"&amp;Controleblad!$C$5&amp;"'!"&amp;"$I$11:$I$256"))+SUMIF(INDIRECT("'"&amp;Controleblad!$C$6&amp;"'!"&amp;"$F$11:$F$256"),CONCATENATE($B3),INDIRECT("'"&amp;Controleblad!$C$6&amp;"'!"&amp;"$I$11:$I$256"))</f>
        <v>470</v>
      </c>
      <c r="F3" s="53">
        <f ca="1">$C3*E3</f>
        <v>117.5</v>
      </c>
      <c r="G3" s="65">
        <f ca="1">F3/F$7</f>
        <v>0.52572706935123048</v>
      </c>
    </row>
    <row r="4" spans="2:7" x14ac:dyDescent="0.25">
      <c r="B4" s="63" t="s">
        <v>42</v>
      </c>
      <c r="C4" s="118">
        <v>0.4</v>
      </c>
      <c r="D4" s="52">
        <f ca="1">COUNTIFS(INDIRECT("'"&amp;Controleblad!$C$3&amp;"'!"&amp;"$F$11:$F$256"),CONCATENATE($B4),INDIRECT("'"&amp;Controleblad!$C$3&amp;"'!"&amp;"$I$11:$I$256"),"KO")+COUNTIFS(INDIRECT("'"&amp;Controleblad!$C$4&amp;"'!"&amp;"$F$11:$F$256"),CONCATENATE($B4),INDIRECT("'"&amp;Controleblad!$C$4&amp;"'!"&amp;"$I$11:$I$256"),"KO")+COUNTIFS(INDIRECT("'"&amp;Controleblad!$C$5&amp;"'!"&amp;"$F$11:$F$256"),CONCATENATE($B4),INDIRECT("'"&amp;Controleblad!$C$5&amp;"'!"&amp;"$I$11:$I$256"),"KO")+COUNTIFS(INDIRECT("'"&amp;Controleblad!$C$6&amp;"'!"&amp;"$F$11:$F$256"),CONCATENATE($B4),INDIRECT("'"&amp;Controleblad!$C$6&amp;"'!"&amp;"$I$11:$I$256"),"KO")</f>
        <v>1</v>
      </c>
      <c r="E4" s="53">
        <f ca="1">SUMIF(INDIRECT("'"&amp;Controleblad!$C$3&amp;"'!"&amp;"$F$11:$F$256"),CONCATENATE($B4),INDIRECT("'"&amp;Controleblad!$C$3&amp;"'!"&amp;"$I$11:$I$256"))+SUMIF(INDIRECT("'"&amp;Controleblad!$C$4&amp;"'!"&amp;"$F$11:$F$256"),CONCATENATE($B4),INDIRECT("'"&amp;Controleblad!$C$4&amp;"'!"&amp;"$I$11:$I$256"))+SUMIF(INDIRECT("'"&amp;Controleblad!$C$5&amp;"'!"&amp;"$F$11:$F$256"),CONCATENATE($B4),INDIRECT("'"&amp;Controleblad!$C$5&amp;"'!"&amp;"$I$11:$I$256"))+SUMIF(INDIRECT("'"&amp;Controleblad!$C$6&amp;"'!"&amp;"$F$11:$F$256"),CONCATENATE($B4),INDIRECT("'"&amp;Controleblad!$C$6&amp;"'!"&amp;"$I$11:$I$256"))</f>
        <v>180</v>
      </c>
      <c r="F4" s="53">
        <f t="shared" ref="F4:F6" ca="1" si="0">$C4*E4</f>
        <v>72</v>
      </c>
      <c r="G4" s="65">
        <f t="shared" ref="G4:G6" ca="1" si="1">F4/F$7</f>
        <v>0.32214765100671139</v>
      </c>
    </row>
    <row r="5" spans="2:7" x14ac:dyDescent="0.25">
      <c r="B5" s="63" t="s">
        <v>44</v>
      </c>
      <c r="C5" s="118">
        <v>0.15</v>
      </c>
      <c r="D5" s="52">
        <f ca="1">COUNTIFS(INDIRECT("'"&amp;Controleblad!$C$3&amp;"'!"&amp;"$F$11:$F$256"),CONCATENATE($B5),INDIRECT("'"&amp;Controleblad!$C$3&amp;"'!"&amp;"$I$11:$I$256"),"KO")+COUNTIFS(INDIRECT("'"&amp;Controleblad!$C$4&amp;"'!"&amp;"$F$11:$F$256"),CONCATENATE($B5),INDIRECT("'"&amp;Controleblad!$C$4&amp;"'!"&amp;"$I$11:$I$256"),"KO")+COUNTIFS(INDIRECT("'"&amp;Controleblad!$C$5&amp;"'!"&amp;"$F$11:$F$256"),CONCATENATE($B5),INDIRECT("'"&amp;Controleblad!$C$5&amp;"'!"&amp;"$I$11:$I$256"),"KO")+COUNTIFS(INDIRECT("'"&amp;Controleblad!$C$6&amp;"'!"&amp;"$F$11:$F$256"),CONCATENATE($B5),INDIRECT("'"&amp;Controleblad!$C$6&amp;"'!"&amp;"$I$11:$I$256"),"KO")</f>
        <v>1</v>
      </c>
      <c r="E5" s="53">
        <f ca="1">SUMIF(INDIRECT("'"&amp;Controleblad!$C$3&amp;"'!"&amp;"$F$11:$F$256"),CONCATENATE($B5),INDIRECT("'"&amp;Controleblad!$C$3&amp;"'!"&amp;"$I$11:$I$256"))+SUMIF(INDIRECT("'"&amp;Controleblad!$C$4&amp;"'!"&amp;"$F$11:$F$256"),CONCATENATE($B5),INDIRECT("'"&amp;Controleblad!$C$4&amp;"'!"&amp;"$I$11:$I$256"))+SUMIF(INDIRECT("'"&amp;Controleblad!$C$5&amp;"'!"&amp;"$F$11:$F$256"),CONCATENATE($B5),INDIRECT("'"&amp;Controleblad!$C$5&amp;"'!"&amp;"$I$11:$I$256"))+SUMIF(INDIRECT("'"&amp;Controleblad!$C$6&amp;"'!"&amp;"$F$11:$F$256"),CONCATENATE($B5),INDIRECT("'"&amp;Controleblad!$C$6&amp;"'!"&amp;"$I$11:$I$256"))</f>
        <v>40</v>
      </c>
      <c r="F5" s="53">
        <f t="shared" ca="1" si="0"/>
        <v>6</v>
      </c>
      <c r="G5" s="65">
        <f t="shared" ca="1" si="1"/>
        <v>2.6845637583892617E-2</v>
      </c>
    </row>
    <row r="6" spans="2:7" x14ac:dyDescent="0.25">
      <c r="B6" s="63" t="s">
        <v>43</v>
      </c>
      <c r="C6" s="118">
        <v>0.2</v>
      </c>
      <c r="D6" s="52">
        <f ca="1">COUNTIFS(INDIRECT("'"&amp;Controleblad!$C$3&amp;"'!"&amp;"$F$11:$F$256"),CONCATENATE($B6),INDIRECT("'"&amp;Controleblad!$C$3&amp;"'!"&amp;"$I$11:$I$256"),"KO")+COUNTIFS(INDIRECT("'"&amp;Controleblad!$C$4&amp;"'!"&amp;"$F$11:$F$256"),CONCATENATE($B6),INDIRECT("'"&amp;Controleblad!$C$4&amp;"'!"&amp;"$I$11:$I$256"),"KO")+COUNTIFS(INDIRECT("'"&amp;Controleblad!$C$5&amp;"'!"&amp;"$F$11:$F$256"),CONCATENATE($B6),INDIRECT("'"&amp;Controleblad!$C$5&amp;"'!"&amp;"$I$11:$I$256"),"KO")+COUNTIFS(INDIRECT("'"&amp;Controleblad!$C$6&amp;"'!"&amp;"$F$11:$F$256"),CONCATENATE($B6),INDIRECT("'"&amp;Controleblad!$C$6&amp;"'!"&amp;"$I$11:$I$256"),"KO")</f>
        <v>0</v>
      </c>
      <c r="E6" s="53">
        <f ca="1">SUMIF(INDIRECT("'"&amp;Controleblad!$C$3&amp;"'!"&amp;"$F$11:$F$256"),CONCATENATE($B6),INDIRECT("'"&amp;Controleblad!$C$3&amp;"'!"&amp;"$I$11:$I$256"))+SUMIF(INDIRECT("'"&amp;Controleblad!$C$4&amp;"'!"&amp;"$F$11:$F$256"),CONCATENATE($B6),INDIRECT("'"&amp;Controleblad!$C$4&amp;"'!"&amp;"$I$11:$I$256"))+SUMIF(INDIRECT("'"&amp;Controleblad!$C$5&amp;"'!"&amp;"$F$11:$F$256"),CONCATENATE($B6),INDIRECT("'"&amp;Controleblad!$C$5&amp;"'!"&amp;"$I$11:$I$256"))+SUMIF(INDIRECT("'"&amp;Controleblad!$C$6&amp;"'!"&amp;"$F$11:$F$256"),CONCATENATE($B6),INDIRECT("'"&amp;Controleblad!$C$6&amp;"'!"&amp;"$I$11:$I$256"))</f>
        <v>140</v>
      </c>
      <c r="F6" s="53">
        <f t="shared" ca="1" si="0"/>
        <v>28</v>
      </c>
      <c r="G6" s="65">
        <f t="shared" ca="1" si="1"/>
        <v>0.12527964205816555</v>
      </c>
    </row>
    <row r="7" spans="2:7" ht="34.5" customHeight="1" x14ac:dyDescent="0.25">
      <c r="B7" s="64" t="s">
        <v>177</v>
      </c>
      <c r="C7" s="39">
        <f>SUM(C3:C6)</f>
        <v>1</v>
      </c>
      <c r="D7" s="40">
        <f ca="1">SUM(D3:D6)</f>
        <v>20</v>
      </c>
      <c r="E7" s="41">
        <f ca="1">SUM(E3:E6)</f>
        <v>830</v>
      </c>
      <c r="F7" s="41">
        <f ca="1">SUM(F3:F6)</f>
        <v>223.5</v>
      </c>
      <c r="G7" s="66">
        <f ca="1">SUM(G3:G6)</f>
        <v>1</v>
      </c>
    </row>
    <row r="8" spans="2:7" ht="13.5" customHeight="1" x14ac:dyDescent="0.25">
      <c r="B8" s="123"/>
      <c r="C8" s="124"/>
      <c r="D8" s="124"/>
      <c r="E8" s="124"/>
      <c r="F8" s="124"/>
      <c r="G8" s="125"/>
    </row>
    <row r="9" spans="2:7" ht="6" customHeight="1" x14ac:dyDescent="0.25"/>
    <row r="10" spans="2:7" ht="24" x14ac:dyDescent="0.25">
      <c r="B10" s="43" t="s">
        <v>217</v>
      </c>
      <c r="C10" s="44" t="s">
        <v>188</v>
      </c>
      <c r="D10" s="44" t="s">
        <v>187</v>
      </c>
      <c r="E10" s="44" t="s">
        <v>214</v>
      </c>
      <c r="F10" s="44" t="s">
        <v>215</v>
      </c>
    </row>
    <row r="11" spans="2:7" x14ac:dyDescent="0.25">
      <c r="B11" s="54" t="s">
        <v>44</v>
      </c>
      <c r="C11" s="55">
        <f ca="1">COUNTIFS(INDIRECT("'"&amp;Controleblad!$C$3&amp;"'!"&amp;"$F$11:$F$256"),CONCATENATE($B11),INDIRECT("'"&amp;Controleblad!$C$3&amp;"'!"&amp;"$P$11:$P$256"),"NOK")+COUNTIFS(INDIRECT("'"&amp;Controleblad!$C$4&amp;"'!"&amp;"$F$11:$F$256"),CONCATENATE($B11),INDIRECT("'"&amp;Controleblad!$C$4&amp;"'!"&amp;"$P$11:$P$256"),"NOK")+COUNTIFS(INDIRECT("'"&amp;Controleblad!$C$5&amp;"'!"&amp;"$F$11:$F$256"),CONCATENATE($B11),INDIRECT("'"&amp;Controleblad!$C$5&amp;"'!"&amp;"$P$11:$P$256"),"NOK")+COUNTIFS(INDIRECT("'"&amp;Controleblad!$C$6&amp;"'!"&amp;"$F$11:$F$256"),CONCATENATE($B11),INDIRECT("'"&amp;Controleblad!$C$6&amp;"'!"&amp;"$P$11:$P$256"),"NOK")</f>
        <v>0</v>
      </c>
      <c r="D11" s="55">
        <f ca="1">COUNTIFS(INDIRECT("'"&amp;Controleblad!$C$3&amp;"'!"&amp;"$F$11:$F$256"),CONCATENATE($B11),INDIRECT("'"&amp;Controleblad!$C$3&amp;"'!"&amp;"$P$11:$P$256"),"OK")+COUNTIFS(INDIRECT("'"&amp;Controleblad!$C$4&amp;"'!"&amp;"$F$11:$F$256"),CONCATENATE($B11),INDIRECT("'"&amp;Controleblad!$C$4&amp;"'!"&amp;"$P$11:$P$256"),"OK")+COUNTIFS(INDIRECT("'"&amp;Controleblad!$C$5&amp;"'!"&amp;"$F$11:$F$256"),CONCATENATE($B11),INDIRECT("'"&amp;Controleblad!$C$5&amp;"'!"&amp;"$P$11:$P$256"),"OK")+COUNTIFS(INDIRECT("'"&amp;Controleblad!$C$6&amp;"'!"&amp;"$F$11:$F$256"),CONCATENATE($B11),INDIRECT("'"&amp;Controleblad!$C$6&amp;"'!"&amp;"$P$11:$P$256"),"OK")</f>
        <v>0</v>
      </c>
      <c r="E11" s="56">
        <f ca="1">SUMIF(INDIRECT("'"&amp;Controleblad!$C$3&amp;"'!"&amp;"$F$11:$F$256"),CONCATENATE($B11),INDIRECT("'"&amp;Controleblad!$C$3&amp;"'!"&amp;"$P$11:$P$256"))+SUMIF(INDIRECT("'"&amp;Controleblad!$C$4&amp;"'!"&amp;"$F$11:$F$256"),CONCATENATE($B11),INDIRECT("'"&amp;Controleblad!$C$4&amp;"'!"&amp;"$P$11:$P$256"))+SUMIF(INDIRECT("'"&amp;Controleblad!$C$5&amp;"'!"&amp;"$F$11:$F$256"),CONCATENATE($B11),INDIRECT("'"&amp;Controleblad!$C$5&amp;"'!"&amp;"$P$11:$P$256"))+SUMIF(INDIRECT("'"&amp;Controleblad!$C$6&amp;"'!"&amp;"$F$11:$F$256"),CONCATENATE($B11),INDIRECT("'"&amp;Controleblad!$C$6&amp;"'!"&amp;"$P$11:$P$256"))</f>
        <v>0</v>
      </c>
      <c r="F11" s="56">
        <f ca="1">$C3*E11</f>
        <v>0</v>
      </c>
    </row>
    <row r="12" spans="2:7" x14ac:dyDescent="0.25">
      <c r="B12" s="54" t="str">
        <f t="shared" ref="B12:B14" si="2">B4</f>
        <v>Roosterplanning</v>
      </c>
      <c r="C12" s="55">
        <f ca="1">COUNTIFS(INDIRECT("'"&amp;Controleblad!$C$3&amp;"'!"&amp;"$F$11:$F$256"),CONCATENATE($B12),INDIRECT("'"&amp;Controleblad!$C$3&amp;"'!"&amp;"$P$11:$P$256"),"NOK")+COUNTIFS(INDIRECT("'"&amp;Controleblad!$C$4&amp;"'!"&amp;"$F$11:$F$256"),CONCATENATE($B12),INDIRECT("'"&amp;Controleblad!$C$4&amp;"'!"&amp;"$P$11:$P$256"),"NOK")+COUNTIFS(INDIRECT("'"&amp;Controleblad!$C$5&amp;"'!"&amp;"$F$11:$F$256"),CONCATENATE($B12),INDIRECT("'"&amp;Controleblad!$C$5&amp;"'!"&amp;"$P$11:$P$256"),"NOK")+COUNTIFS(INDIRECT("'"&amp;Controleblad!$C$6&amp;"'!"&amp;"$F$11:$F$256"),CONCATENATE($B12),INDIRECT("'"&amp;Controleblad!$C$6&amp;"'!"&amp;"$P$11:$P$256"),"NOK")</f>
        <v>0</v>
      </c>
      <c r="D12" s="55">
        <f ca="1">COUNTIFS(INDIRECT("'"&amp;Controleblad!$C$3&amp;"'!"&amp;"$F$11:$F$256"),CONCATENATE($B12),INDIRECT("'"&amp;Controleblad!$C$3&amp;"'!"&amp;"$P$11:$P$256"),"OK")+COUNTIFS(INDIRECT("'"&amp;Controleblad!$C$4&amp;"'!"&amp;"$F$11:$F$256"),CONCATENATE($B12),INDIRECT("'"&amp;Controleblad!$C$4&amp;"'!"&amp;"$P$11:$P$256"),"OK")+COUNTIFS(INDIRECT("'"&amp;Controleblad!$C$5&amp;"'!"&amp;"$F$11:$F$256"),CONCATENATE($B12),INDIRECT("'"&amp;Controleblad!$C$5&amp;"'!"&amp;"$P$11:$P$256"),"OK")+COUNTIFS(INDIRECT("'"&amp;Controleblad!$C$6&amp;"'!"&amp;"$F$11:$F$256"),CONCATENATE($B12),INDIRECT("'"&amp;Controleblad!$C$6&amp;"'!"&amp;"$P$11:$P$256"),"OK")</f>
        <v>0</v>
      </c>
      <c r="E12" s="56">
        <f ca="1">SUMIF(INDIRECT("'"&amp;Controleblad!$C$3&amp;"'!"&amp;"$F$11:$F$256"),CONCATENATE($B12),INDIRECT("'"&amp;Controleblad!$C$3&amp;"'!"&amp;"$P$11:$P$256"))+SUMIF(INDIRECT("'"&amp;Controleblad!$C$4&amp;"'!"&amp;"$F$11:$F$256"),CONCATENATE($B12),INDIRECT("'"&amp;Controleblad!$C$4&amp;"'!"&amp;"$P$11:$P$256"))+SUMIF(INDIRECT("'"&amp;Controleblad!$C$5&amp;"'!"&amp;"$F$11:$F$256"),CONCATENATE($B12),INDIRECT("'"&amp;Controleblad!$C$5&amp;"'!"&amp;"$P$11:$P$256"))+SUMIF(INDIRECT("'"&amp;Controleblad!$C$6&amp;"'!"&amp;"$F$11:$F$256"),CONCATENATE($B12),INDIRECT("'"&amp;Controleblad!$C$6&amp;"'!"&amp;"$P$11:$P$256"))</f>
        <v>0</v>
      </c>
      <c r="F12" s="56">
        <f t="shared" ref="F12:F14" ca="1" si="3">$C4*E12</f>
        <v>0</v>
      </c>
    </row>
    <row r="13" spans="2:7" x14ac:dyDescent="0.25">
      <c r="B13" s="54" t="str">
        <f t="shared" si="2"/>
        <v>Curriculum ontwikkeling</v>
      </c>
      <c r="C13" s="55">
        <f ca="1">COUNTIFS(INDIRECT("'"&amp;Controleblad!$C$3&amp;"'!"&amp;"$F$11:$F$256"),CONCATENATE($B13),INDIRECT("'"&amp;Controleblad!$C$3&amp;"'!"&amp;"$P$11:$P$256"),"NOK")+COUNTIFS(INDIRECT("'"&amp;Controleblad!$C$4&amp;"'!"&amp;"$F$11:$F$256"),CONCATENATE($B13),INDIRECT("'"&amp;Controleblad!$C$4&amp;"'!"&amp;"$P$11:$P$256"),"NOK")+COUNTIFS(INDIRECT("'"&amp;Controleblad!$C$5&amp;"'!"&amp;"$F$11:$F$256"),CONCATENATE($B13),INDIRECT("'"&amp;Controleblad!$C$5&amp;"'!"&amp;"$P$11:$P$256"),"NOK")+COUNTIFS(INDIRECT("'"&amp;Controleblad!$C$6&amp;"'!"&amp;"$F$11:$F$256"),CONCATENATE($B13),INDIRECT("'"&amp;Controleblad!$C$6&amp;"'!"&amp;"$P$11:$P$256"),"NOK")</f>
        <v>0</v>
      </c>
      <c r="D13" s="55">
        <f ca="1">COUNTIFS(INDIRECT("'"&amp;Controleblad!$C$3&amp;"'!"&amp;"$F$11:$F$256"),CONCATENATE($B13),INDIRECT("'"&amp;Controleblad!$C$3&amp;"'!"&amp;"$P$11:$P$256"),"OK")+COUNTIFS(INDIRECT("'"&amp;Controleblad!$C$4&amp;"'!"&amp;"$F$11:$F$256"),CONCATENATE($B13),INDIRECT("'"&amp;Controleblad!$C$4&amp;"'!"&amp;"$P$11:$P$256"),"OK")+COUNTIFS(INDIRECT("'"&amp;Controleblad!$C$5&amp;"'!"&amp;"$F$11:$F$256"),CONCATENATE($B13),INDIRECT("'"&amp;Controleblad!$C$5&amp;"'!"&amp;"$P$11:$P$256"),"OK")+COUNTIFS(INDIRECT("'"&amp;Controleblad!$C$6&amp;"'!"&amp;"$F$11:$F$256"),CONCATENATE($B13),INDIRECT("'"&amp;Controleblad!$C$6&amp;"'!"&amp;"$P$11:$P$256"),"OK")</f>
        <v>0</v>
      </c>
      <c r="E13" s="56">
        <f ca="1">SUMIF(INDIRECT("'"&amp;Controleblad!$C$3&amp;"'!"&amp;"$F$11:$F$256"),CONCATENATE($B13),INDIRECT("'"&amp;Controleblad!$C$3&amp;"'!"&amp;"$P$11:$P$256"))+SUMIF(INDIRECT("'"&amp;Controleblad!$C$4&amp;"'!"&amp;"$F$11:$F$256"),CONCATENATE($B13),INDIRECT("'"&amp;Controleblad!$C$4&amp;"'!"&amp;"$P$11:$P$256"))+SUMIF(INDIRECT("'"&amp;Controleblad!$C$5&amp;"'!"&amp;"$F$11:$F$256"),CONCATENATE($B13),INDIRECT("'"&amp;Controleblad!$C$5&amp;"'!"&amp;"$P$11:$P$256"))+SUMIF(INDIRECT("'"&amp;Controleblad!$C$6&amp;"'!"&amp;"$F$11:$F$256"),CONCATENATE($B13),INDIRECT("'"&amp;Controleblad!$C$6&amp;"'!"&amp;"$P$11:$P$256"))</f>
        <v>0</v>
      </c>
      <c r="F13" s="56">
        <f t="shared" ca="1" si="3"/>
        <v>0</v>
      </c>
    </row>
    <row r="14" spans="2:7" x14ac:dyDescent="0.25">
      <c r="B14" s="54" t="str">
        <f t="shared" si="2"/>
        <v>Examenplanning en logistiek</v>
      </c>
      <c r="C14" s="55">
        <f ca="1">COUNTIFS(INDIRECT("'"&amp;Controleblad!$C$3&amp;"'!"&amp;"$F$11:$F$256"),CONCATENATE($B14),INDIRECT("'"&amp;Controleblad!$C$3&amp;"'!"&amp;"$P$11:$P$256"),"NOK")+COUNTIFS(INDIRECT("'"&amp;Controleblad!$C$4&amp;"'!"&amp;"$F$11:$F$256"),CONCATENATE($B14),INDIRECT("'"&amp;Controleblad!$C$4&amp;"'!"&amp;"$P$11:$P$256"),"NOK")+COUNTIFS(INDIRECT("'"&amp;Controleblad!$C$5&amp;"'!"&amp;"$F$11:$F$256"),CONCATENATE($B14),INDIRECT("'"&amp;Controleblad!$C$5&amp;"'!"&amp;"$P$11:$P$256"),"NOK")+COUNTIFS(INDIRECT("'"&amp;Controleblad!$C$6&amp;"'!"&amp;"$F$11:$F$256"),CONCATENATE($B14),INDIRECT("'"&amp;Controleblad!$C$6&amp;"'!"&amp;"$P$11:$P$256"),"NOK")</f>
        <v>0</v>
      </c>
      <c r="D14" s="55">
        <f ca="1">COUNTIFS(INDIRECT("'"&amp;Controleblad!$C$3&amp;"'!"&amp;"$F$11:$F$256"),CONCATENATE($B14),INDIRECT("'"&amp;Controleblad!$C$3&amp;"'!"&amp;"$P$11:$P$256"),"OK")+COUNTIFS(INDIRECT("'"&amp;Controleblad!$C$4&amp;"'!"&amp;"$F$11:$F$256"),CONCATENATE($B14),INDIRECT("'"&amp;Controleblad!$C$4&amp;"'!"&amp;"$P$11:$P$256"),"OK")+COUNTIFS(INDIRECT("'"&amp;Controleblad!$C$5&amp;"'!"&amp;"$F$11:$F$256"),CONCATENATE($B14),INDIRECT("'"&amp;Controleblad!$C$5&amp;"'!"&amp;"$P$11:$P$256"),"OK")+COUNTIFS(INDIRECT("'"&amp;Controleblad!$C$6&amp;"'!"&amp;"$F$11:$F$256"),CONCATENATE($B14),INDIRECT("'"&amp;Controleblad!$C$6&amp;"'!"&amp;"$P$11:$P$256"),"OK")</f>
        <v>0</v>
      </c>
      <c r="E14" s="56">
        <f ca="1">SUMIF(INDIRECT("'"&amp;Controleblad!$C$3&amp;"'!"&amp;"$F$11:$F$256"),CONCATENATE($B14),INDIRECT("'"&amp;Controleblad!$C$3&amp;"'!"&amp;"$P$11:$P$256"))+SUMIF(INDIRECT("'"&amp;Controleblad!$C$4&amp;"'!"&amp;"$F$11:$F$256"),CONCATENATE($B14),INDIRECT("'"&amp;Controleblad!$C$4&amp;"'!"&amp;"$P$11:$P$256"))+SUMIF(INDIRECT("'"&amp;Controleblad!$C$5&amp;"'!"&amp;"$F$11:$F$256"),CONCATENATE($B14),INDIRECT("'"&amp;Controleblad!$C$5&amp;"'!"&amp;"$P$11:$P$256"))+SUMIF(INDIRECT("'"&amp;Controleblad!$C$6&amp;"'!"&amp;"$F$11:$F$256"),CONCATENATE($B14),INDIRECT("'"&amp;Controleblad!$C$6&amp;"'!"&amp;"$P$11:$P$256"))</f>
        <v>0</v>
      </c>
      <c r="F14" s="56">
        <f t="shared" ca="1" si="3"/>
        <v>0</v>
      </c>
    </row>
    <row r="15" spans="2:7" ht="34.5" customHeight="1" x14ac:dyDescent="0.25">
      <c r="B15" s="45" t="s">
        <v>177</v>
      </c>
      <c r="C15" s="46">
        <f ca="1">SUM(C11:C14)</f>
        <v>0</v>
      </c>
      <c r="D15" s="46">
        <f ca="1">SUM(D11:D14)</f>
        <v>0</v>
      </c>
      <c r="E15" s="47">
        <f ca="1">SUM(E11:E14)</f>
        <v>0</v>
      </c>
      <c r="F15" s="47">
        <f ca="1">SUM(F11:F14)</f>
        <v>0</v>
      </c>
    </row>
    <row r="16" spans="2:7" ht="13.5" customHeight="1" x14ac:dyDescent="0.25">
      <c r="B16" s="48"/>
      <c r="C16" s="121" t="str">
        <f ca="1">CONCATENATE("Totaal aantal Eisen: ",SUM(C15:D15))</f>
        <v>Totaal aantal Eisen: 0</v>
      </c>
      <c r="D16" s="122"/>
      <c r="E16" s="49">
        <f ca="1">E15/E7</f>
        <v>0</v>
      </c>
      <c r="F16" s="49">
        <f ca="1">F15/F7</f>
        <v>0</v>
      </c>
    </row>
  </sheetData>
  <sheetProtection algorithmName="SHA-512" hashValue="rq86Phq/ttW+BQAXnco/W5RHjZQlNIUbnCojbID9GAZZnZW7BEZIQSO8JeOxRmYAz/4IUCbJ1AvlCuMQSJSpxQ==" saltValue="RvLwsiJVTWPRGK3d1imoqw==" spinCount="100000" sheet="1"/>
  <mergeCells count="2">
    <mergeCell ref="C16:D16"/>
    <mergeCell ref="B8:G8"/>
  </mergeCells>
  <conditionalFormatting sqref="C11:C14">
    <cfRule type="cellIs" dxfId="173" priority="4" operator="greaterThan">
      <formula>0</formula>
    </cfRule>
  </conditionalFormatting>
  <conditionalFormatting sqref="C7">
    <cfRule type="cellIs" dxfId="172" priority="1" operator="notEqual">
      <formula>1</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tabColor theme="4"/>
  </sheetPr>
  <dimension ref="A1:P142"/>
  <sheetViews>
    <sheetView tabSelected="1" zoomScaleNormal="100" workbookViewId="0">
      <pane ySplit="8" topLeftCell="A9" activePane="bottomLeft" state="frozen"/>
      <selection activeCell="E11" sqref="E11"/>
      <selection pane="bottomLeft" activeCell="L11" sqref="L11"/>
    </sheetView>
  </sheetViews>
  <sheetFormatPr defaultRowHeight="12.75" outlineLevelRow="2" x14ac:dyDescent="0.2"/>
  <cols>
    <col min="1" max="1" width="8.7109375" style="114" customWidth="1"/>
    <col min="2" max="2" width="4.5703125" style="114" customWidth="1"/>
    <col min="3" max="3" width="4.85546875" style="69" customWidth="1"/>
    <col min="4" max="4" width="5.140625" style="69" bestFit="1" customWidth="1"/>
    <col min="5" max="5" width="58.7109375" style="75" customWidth="1"/>
    <col min="6" max="6" width="15.7109375" style="115" customWidth="1"/>
    <col min="7" max="8" width="10.7109375" style="74" customWidth="1"/>
    <col min="9" max="10" width="6.7109375" style="74" customWidth="1"/>
    <col min="11" max="11" width="1.140625" style="75" customWidth="1"/>
    <col min="12" max="12" width="8.5703125" style="13" customWidth="1"/>
    <col min="13" max="13" width="57.140625" style="15" customWidth="1"/>
    <col min="14" max="14" width="1.140625" style="1" customWidth="1"/>
    <col min="15" max="16" width="6.7109375" style="1" customWidth="1"/>
    <col min="17" max="16384" width="9.140625" style="1"/>
  </cols>
  <sheetData>
    <row r="1" spans="1:16" ht="3" customHeight="1" x14ac:dyDescent="0.2">
      <c r="A1" s="68"/>
      <c r="B1" s="68"/>
      <c r="E1" s="70"/>
      <c r="F1" s="71"/>
      <c r="G1" s="72"/>
      <c r="H1" s="73"/>
      <c r="J1" s="73"/>
      <c r="L1" s="18"/>
    </row>
    <row r="2" spans="1:16" s="2" customFormat="1" ht="12.75" customHeight="1" x14ac:dyDescent="0.2">
      <c r="A2" s="130" t="s">
        <v>191</v>
      </c>
      <c r="B2" s="131"/>
      <c r="C2" s="131"/>
      <c r="D2" s="132"/>
      <c r="E2" s="146" t="s">
        <v>41</v>
      </c>
      <c r="F2" s="144" t="s">
        <v>45</v>
      </c>
      <c r="G2" s="140" t="s">
        <v>180</v>
      </c>
      <c r="H2" s="131"/>
      <c r="I2" s="131"/>
      <c r="J2" s="141"/>
      <c r="K2" s="76"/>
      <c r="L2" s="142" t="s">
        <v>181</v>
      </c>
      <c r="M2" s="143"/>
      <c r="O2" s="126" t="s">
        <v>189</v>
      </c>
      <c r="P2" s="127"/>
    </row>
    <row r="3" spans="1:16" s="2" customFormat="1" ht="114.75" x14ac:dyDescent="0.2">
      <c r="A3" s="77" t="s">
        <v>378</v>
      </c>
      <c r="B3" s="78" t="s">
        <v>30</v>
      </c>
      <c r="C3" s="78" t="s">
        <v>32</v>
      </c>
      <c r="D3" s="78" t="s">
        <v>31</v>
      </c>
      <c r="E3" s="147"/>
      <c r="F3" s="145"/>
      <c r="G3" s="79" t="s">
        <v>168</v>
      </c>
      <c r="H3" s="79" t="s">
        <v>179</v>
      </c>
      <c r="I3" s="79" t="s">
        <v>169</v>
      </c>
      <c r="J3" s="80" t="s">
        <v>175</v>
      </c>
      <c r="K3" s="76"/>
      <c r="L3" s="32" t="s">
        <v>174</v>
      </c>
      <c r="M3" s="34" t="s">
        <v>167</v>
      </c>
      <c r="O3" s="31" t="s">
        <v>189</v>
      </c>
      <c r="P3" s="33" t="s">
        <v>190</v>
      </c>
    </row>
    <row r="4" spans="1:16" s="3" customFormat="1" ht="12.75" hidden="1" customHeight="1" x14ac:dyDescent="0.2">
      <c r="A4" s="81"/>
      <c r="B4" s="81"/>
      <c r="C4" s="81"/>
      <c r="D4" s="81"/>
      <c r="E4" s="81"/>
      <c r="F4" s="81" t="s">
        <v>33</v>
      </c>
      <c r="G4" s="81" t="s">
        <v>37</v>
      </c>
      <c r="H4" s="81" t="s">
        <v>0</v>
      </c>
      <c r="I4" s="81"/>
      <c r="J4" s="81" t="s">
        <v>38</v>
      </c>
      <c r="K4" s="82"/>
      <c r="L4" s="19" t="s">
        <v>38</v>
      </c>
      <c r="M4" s="16"/>
      <c r="O4" s="29">
        <v>1</v>
      </c>
      <c r="P4" s="19"/>
    </row>
    <row r="5" spans="1:16" s="4" customFormat="1" ht="8.25" hidden="1" x14ac:dyDescent="0.15">
      <c r="A5" s="81"/>
      <c r="B5" s="81"/>
      <c r="C5" s="81"/>
      <c r="D5" s="81"/>
      <c r="E5" s="81"/>
      <c r="F5" s="81" t="s">
        <v>42</v>
      </c>
      <c r="G5" s="81" t="s">
        <v>36</v>
      </c>
      <c r="H5" s="81" t="s">
        <v>1</v>
      </c>
      <c r="I5" s="81"/>
      <c r="J5" s="81" t="s">
        <v>39</v>
      </c>
      <c r="K5" s="82"/>
      <c r="L5" s="19" t="s">
        <v>39</v>
      </c>
      <c r="M5" s="16"/>
      <c r="O5" s="29">
        <v>0.75</v>
      </c>
      <c r="P5" s="19"/>
    </row>
    <row r="6" spans="1:16" s="4" customFormat="1" ht="8.25" hidden="1" x14ac:dyDescent="0.15">
      <c r="A6" s="81"/>
      <c r="B6" s="81"/>
      <c r="C6" s="81"/>
      <c r="D6" s="81"/>
      <c r="E6" s="81"/>
      <c r="F6" s="81" t="s">
        <v>44</v>
      </c>
      <c r="G6" s="81"/>
      <c r="H6" s="83"/>
      <c r="I6" s="81"/>
      <c r="J6" s="81"/>
      <c r="K6" s="82"/>
      <c r="L6" s="19" t="s">
        <v>40</v>
      </c>
      <c r="M6" s="16"/>
      <c r="O6" s="29">
        <v>0.5</v>
      </c>
      <c r="P6" s="19"/>
    </row>
    <row r="7" spans="1:16" s="4" customFormat="1" ht="8.25" hidden="1" x14ac:dyDescent="0.15">
      <c r="A7" s="81"/>
      <c r="B7" s="81"/>
      <c r="C7" s="81"/>
      <c r="D7" s="81"/>
      <c r="E7" s="81"/>
      <c r="F7" s="81" t="s">
        <v>43</v>
      </c>
      <c r="G7" s="81"/>
      <c r="H7" s="81"/>
      <c r="I7" s="81"/>
      <c r="J7" s="81"/>
      <c r="K7" s="82"/>
      <c r="L7" s="19"/>
      <c r="M7" s="16"/>
      <c r="O7" s="29">
        <v>0.25</v>
      </c>
      <c r="P7" s="19"/>
    </row>
    <row r="8" spans="1:16" s="4" customFormat="1" ht="8.25" hidden="1" x14ac:dyDescent="0.15">
      <c r="A8" s="81"/>
      <c r="B8" s="81"/>
      <c r="C8" s="81"/>
      <c r="D8" s="81"/>
      <c r="E8" s="81"/>
      <c r="F8" s="81"/>
      <c r="G8" s="81"/>
      <c r="H8" s="81"/>
      <c r="I8" s="81"/>
      <c r="J8" s="81"/>
      <c r="K8" s="82"/>
      <c r="L8" s="19"/>
      <c r="M8" s="16"/>
      <c r="O8" s="29">
        <v>0</v>
      </c>
      <c r="P8" s="19"/>
    </row>
    <row r="9" spans="1:16" s="4" customFormat="1" ht="21" customHeight="1" x14ac:dyDescent="0.15">
      <c r="A9" s="133" t="s">
        <v>218</v>
      </c>
      <c r="B9" s="134"/>
      <c r="C9" s="134"/>
      <c r="D9" s="134"/>
      <c r="E9" s="134"/>
      <c r="F9" s="134"/>
      <c r="G9" s="134"/>
      <c r="H9" s="135"/>
      <c r="I9" s="138">
        <f>SUM(I11:I88)</f>
        <v>470</v>
      </c>
      <c r="J9" s="139"/>
      <c r="K9" s="84"/>
      <c r="L9" s="136"/>
      <c r="M9" s="137"/>
      <c r="O9" s="128">
        <f>SUM(P11:P88)</f>
        <v>0</v>
      </c>
      <c r="P9" s="129"/>
    </row>
    <row r="10" spans="1:16" s="6" customFormat="1" x14ac:dyDescent="0.25">
      <c r="A10" s="85"/>
      <c r="B10" s="85" t="s">
        <v>2</v>
      </c>
      <c r="C10" s="85"/>
      <c r="D10" s="85"/>
      <c r="E10" s="85" t="s">
        <v>33</v>
      </c>
      <c r="F10" s="86"/>
      <c r="G10" s="87"/>
      <c r="H10" s="87"/>
      <c r="I10" s="87"/>
      <c r="J10" s="87"/>
      <c r="K10" s="88"/>
      <c r="L10" s="22"/>
      <c r="M10" s="23"/>
      <c r="O10" s="22"/>
      <c r="P10" s="22"/>
    </row>
    <row r="11" spans="1:16" s="7" customFormat="1" ht="25.5" outlineLevel="1" x14ac:dyDescent="0.25">
      <c r="A11" s="89" t="s">
        <v>34</v>
      </c>
      <c r="B11" s="89"/>
      <c r="C11" s="89" t="s">
        <v>3</v>
      </c>
      <c r="D11" s="89"/>
      <c r="E11" s="89" t="s">
        <v>262</v>
      </c>
      <c r="F11" s="90" t="s">
        <v>33</v>
      </c>
      <c r="G11" s="91" t="s">
        <v>37</v>
      </c>
      <c r="H11" s="91"/>
      <c r="I11" s="92" t="str">
        <f t="shared" ref="I11:I40" si="0">_xlfn.IFS(AND(G11="Eis",NOT(ISBLANK(H11))),"FOUT",G11="Eis","KO",AND(G11="Wens",H11="Should have"),10,AND(G11="Wens",H11="Nice to have"),5,AND(ISBLANK(G11),ISBLANK(H11)),"",AND(ISBLANK(G11),NOT(ISBLANK(H11))),"FOUT",AND(NOT(ISBLANK(G11)),ISBLANK(H11)),"FOUT")</f>
        <v>KO</v>
      </c>
      <c r="J11" s="91"/>
      <c r="K11" s="93"/>
      <c r="L11" s="26"/>
      <c r="M11" s="67"/>
      <c r="O11" s="30"/>
      <c r="P11" s="25" t="str">
        <f>_xlfn.IFS(OR(I11="",O11=""),"",AND(I11="KO",O11=1),"OK",AND(I11="KO",O11&lt;1),"NOK",I11&lt;&gt;0,I11*O11)</f>
        <v/>
      </c>
    </row>
    <row r="12" spans="1:16" s="7" customFormat="1" outlineLevel="1" x14ac:dyDescent="0.25">
      <c r="A12" s="89" t="s">
        <v>35</v>
      </c>
      <c r="B12" s="89"/>
      <c r="C12" s="89" t="s">
        <v>4</v>
      </c>
      <c r="D12" s="89"/>
      <c r="E12" s="89" t="s">
        <v>263</v>
      </c>
      <c r="F12" s="90" t="s">
        <v>33</v>
      </c>
      <c r="G12" s="91" t="s">
        <v>37</v>
      </c>
      <c r="H12" s="91"/>
      <c r="I12" s="92" t="str">
        <f t="shared" si="0"/>
        <v>KO</v>
      </c>
      <c r="J12" s="91"/>
      <c r="K12" s="93"/>
      <c r="L12" s="26"/>
      <c r="M12" s="67"/>
      <c r="O12" s="30"/>
      <c r="P12" s="25" t="str">
        <f t="shared" ref="P12:P19" si="1">_xlfn.IFS(OR(I12="",O12=""),"",AND(I12="KO",O12=1),"OK",AND(I12="KO",O12&lt;1),"NOK",I12&lt;&gt;0,I12*O12)</f>
        <v/>
      </c>
    </row>
    <row r="13" spans="1:16" s="8" customFormat="1" ht="51" outlineLevel="1" x14ac:dyDescent="0.25">
      <c r="A13" s="94" t="s">
        <v>53</v>
      </c>
      <c r="B13" s="95"/>
      <c r="C13" s="94" t="s">
        <v>61</v>
      </c>
      <c r="D13" s="95"/>
      <c r="E13" s="96" t="s">
        <v>260</v>
      </c>
      <c r="F13" s="90" t="s">
        <v>33</v>
      </c>
      <c r="G13" s="91" t="s">
        <v>36</v>
      </c>
      <c r="H13" s="91" t="s">
        <v>0</v>
      </c>
      <c r="I13" s="92">
        <f t="shared" si="0"/>
        <v>10</v>
      </c>
      <c r="J13" s="97" t="s">
        <v>38</v>
      </c>
      <c r="K13" s="98"/>
      <c r="L13" s="21"/>
      <c r="M13" s="67"/>
      <c r="O13" s="30"/>
      <c r="P13" s="25" t="str">
        <f t="shared" si="1"/>
        <v/>
      </c>
    </row>
    <row r="14" spans="1:16" s="8" customFormat="1" ht="25.5" outlineLevel="1" x14ac:dyDescent="0.25">
      <c r="A14" s="89" t="s">
        <v>54</v>
      </c>
      <c r="B14" s="99"/>
      <c r="C14" s="89" t="s">
        <v>62</v>
      </c>
      <c r="D14" s="99"/>
      <c r="E14" s="94" t="s">
        <v>264</v>
      </c>
      <c r="F14" s="90" t="s">
        <v>33</v>
      </c>
      <c r="G14" s="91" t="s">
        <v>37</v>
      </c>
      <c r="H14" s="91"/>
      <c r="I14" s="92" t="str">
        <f t="shared" si="0"/>
        <v>KO</v>
      </c>
      <c r="J14" s="91"/>
      <c r="K14" s="98"/>
      <c r="L14" s="21"/>
      <c r="M14" s="67"/>
      <c r="O14" s="30"/>
      <c r="P14" s="25" t="str">
        <f t="shared" si="1"/>
        <v/>
      </c>
    </row>
    <row r="15" spans="1:16" s="8" customFormat="1" ht="38.25" outlineLevel="1" x14ac:dyDescent="0.25">
      <c r="A15" s="89" t="s">
        <v>55</v>
      </c>
      <c r="B15" s="99"/>
      <c r="C15" s="89" t="s">
        <v>63</v>
      </c>
      <c r="D15" s="99"/>
      <c r="E15" s="100" t="s">
        <v>265</v>
      </c>
      <c r="F15" s="90" t="s">
        <v>33</v>
      </c>
      <c r="G15" s="91" t="s">
        <v>36</v>
      </c>
      <c r="H15" s="91" t="s">
        <v>0</v>
      </c>
      <c r="I15" s="92">
        <f t="shared" si="0"/>
        <v>10</v>
      </c>
      <c r="J15" s="91" t="s">
        <v>38</v>
      </c>
      <c r="K15" s="98"/>
      <c r="L15" s="21"/>
      <c r="M15" s="27"/>
      <c r="O15" s="30"/>
      <c r="P15" s="25" t="str">
        <f t="shared" si="1"/>
        <v/>
      </c>
    </row>
    <row r="16" spans="1:16" s="8" customFormat="1" ht="25.5" outlineLevel="1" x14ac:dyDescent="0.25">
      <c r="A16" s="89" t="s">
        <v>56</v>
      </c>
      <c r="B16" s="99"/>
      <c r="C16" s="89" t="s">
        <v>64</v>
      </c>
      <c r="D16" s="99"/>
      <c r="E16" s="100" t="s">
        <v>266</v>
      </c>
      <c r="F16" s="90" t="s">
        <v>33</v>
      </c>
      <c r="G16" s="91" t="s">
        <v>36</v>
      </c>
      <c r="H16" s="91" t="s">
        <v>0</v>
      </c>
      <c r="I16" s="92">
        <f t="shared" si="0"/>
        <v>10</v>
      </c>
      <c r="J16" s="91"/>
      <c r="K16" s="98"/>
      <c r="L16" s="21"/>
      <c r="M16" s="27"/>
      <c r="O16" s="30"/>
      <c r="P16" s="25" t="str">
        <f t="shared" si="1"/>
        <v/>
      </c>
    </row>
    <row r="17" spans="1:16" s="8" customFormat="1" ht="38.25" outlineLevel="1" x14ac:dyDescent="0.25">
      <c r="A17" s="89" t="s">
        <v>57</v>
      </c>
      <c r="B17" s="99"/>
      <c r="C17" s="89" t="s">
        <v>170</v>
      </c>
      <c r="D17" s="99"/>
      <c r="E17" s="100" t="s">
        <v>267</v>
      </c>
      <c r="F17" s="90" t="s">
        <v>33</v>
      </c>
      <c r="G17" s="91" t="s">
        <v>36</v>
      </c>
      <c r="H17" s="91" t="s">
        <v>0</v>
      </c>
      <c r="I17" s="92">
        <f t="shared" si="0"/>
        <v>10</v>
      </c>
      <c r="J17" s="91" t="s">
        <v>38</v>
      </c>
      <c r="K17" s="98"/>
      <c r="L17" s="21"/>
      <c r="M17" s="27"/>
      <c r="O17" s="30"/>
      <c r="P17" s="25" t="str">
        <f t="shared" si="1"/>
        <v/>
      </c>
    </row>
    <row r="18" spans="1:16" s="8" customFormat="1" ht="25.5" outlineLevel="1" x14ac:dyDescent="0.25">
      <c r="A18" s="89" t="s">
        <v>58</v>
      </c>
      <c r="B18" s="99"/>
      <c r="C18" s="89" t="s">
        <v>171</v>
      </c>
      <c r="D18" s="99"/>
      <c r="E18" s="100" t="s">
        <v>261</v>
      </c>
      <c r="F18" s="90" t="s">
        <v>33</v>
      </c>
      <c r="G18" s="91" t="s">
        <v>36</v>
      </c>
      <c r="H18" s="91" t="s">
        <v>0</v>
      </c>
      <c r="I18" s="92">
        <f t="shared" si="0"/>
        <v>10</v>
      </c>
      <c r="J18" s="91" t="s">
        <v>38</v>
      </c>
      <c r="K18" s="98"/>
      <c r="L18" s="21"/>
      <c r="M18" s="27"/>
      <c r="O18" s="30"/>
      <c r="P18" s="25" t="str">
        <f t="shared" si="1"/>
        <v/>
      </c>
    </row>
    <row r="19" spans="1:16" s="8" customFormat="1" outlineLevel="1" x14ac:dyDescent="0.25">
      <c r="A19" s="89" t="s">
        <v>268</v>
      </c>
      <c r="B19" s="99"/>
      <c r="C19" s="89" t="s">
        <v>172</v>
      </c>
      <c r="D19" s="99"/>
      <c r="E19" s="100" t="s">
        <v>273</v>
      </c>
      <c r="F19" s="101" t="s">
        <v>33</v>
      </c>
      <c r="G19" s="91" t="s">
        <v>37</v>
      </c>
      <c r="H19" s="91"/>
      <c r="I19" s="92" t="str">
        <f t="shared" si="0"/>
        <v>KO</v>
      </c>
      <c r="J19" s="91" t="s">
        <v>38</v>
      </c>
      <c r="K19" s="98"/>
      <c r="L19" s="21"/>
      <c r="M19" s="27"/>
      <c r="O19" s="30"/>
      <c r="P19" s="25" t="str">
        <f t="shared" si="1"/>
        <v/>
      </c>
    </row>
    <row r="20" spans="1:16" s="6" customFormat="1" x14ac:dyDescent="0.25">
      <c r="A20" s="102"/>
      <c r="B20" s="102" t="s">
        <v>5</v>
      </c>
      <c r="C20" s="102"/>
      <c r="D20" s="102"/>
      <c r="E20" s="102" t="s">
        <v>144</v>
      </c>
      <c r="F20" s="103"/>
      <c r="G20" s="104"/>
      <c r="H20" s="104"/>
      <c r="I20" s="104"/>
      <c r="J20" s="104"/>
      <c r="K20" s="88"/>
      <c r="L20" s="17"/>
      <c r="M20" s="5"/>
      <c r="O20" s="17"/>
      <c r="P20" s="17"/>
    </row>
    <row r="21" spans="1:16" s="7" customFormat="1" ht="25.5" outlineLevel="1" x14ac:dyDescent="0.25">
      <c r="A21" s="100" t="s">
        <v>269</v>
      </c>
      <c r="B21" s="89"/>
      <c r="C21" s="89" t="s">
        <v>6</v>
      </c>
      <c r="D21" s="89"/>
      <c r="E21" s="89" t="s">
        <v>51</v>
      </c>
      <c r="F21" s="90" t="s">
        <v>33</v>
      </c>
      <c r="G21" s="91" t="s">
        <v>36</v>
      </c>
      <c r="H21" s="91" t="s">
        <v>0</v>
      </c>
      <c r="I21" s="105">
        <f t="shared" si="0"/>
        <v>10</v>
      </c>
      <c r="J21" s="91"/>
      <c r="K21" s="93"/>
      <c r="L21" s="26"/>
      <c r="M21" s="67"/>
      <c r="O21" s="30"/>
      <c r="P21" s="25" t="str">
        <f t="shared" ref="P21:P25" si="2">_xlfn.IFS(OR(I21="",O21=""),"",AND(I21="KO",O21=1),"OK",AND(I21="KO",O21&lt;1),"NOK",I21&lt;&gt;0,I21*O21)</f>
        <v/>
      </c>
    </row>
    <row r="22" spans="1:16" s="8" customFormat="1" ht="25.5" outlineLevel="1" x14ac:dyDescent="0.25">
      <c r="A22" s="100" t="s">
        <v>270</v>
      </c>
      <c r="B22" s="99"/>
      <c r="C22" s="89" t="s">
        <v>7</v>
      </c>
      <c r="D22" s="99"/>
      <c r="E22" s="89" t="s">
        <v>46</v>
      </c>
      <c r="F22" s="90" t="s">
        <v>33</v>
      </c>
      <c r="G22" s="91" t="s">
        <v>36</v>
      </c>
      <c r="H22" s="91" t="s">
        <v>1</v>
      </c>
      <c r="I22" s="105">
        <f t="shared" si="0"/>
        <v>5</v>
      </c>
      <c r="J22" s="91" t="s">
        <v>38</v>
      </c>
      <c r="K22" s="98"/>
      <c r="L22" s="26"/>
      <c r="M22" s="27"/>
      <c r="O22" s="30"/>
      <c r="P22" s="25" t="str">
        <f t="shared" si="2"/>
        <v/>
      </c>
    </row>
    <row r="23" spans="1:16" s="9" customFormat="1" ht="25.5" outlineLevel="1" x14ac:dyDescent="0.25">
      <c r="A23" s="100" t="s">
        <v>271</v>
      </c>
      <c r="B23" s="99"/>
      <c r="C23" s="89" t="s">
        <v>8</v>
      </c>
      <c r="D23" s="99"/>
      <c r="E23" s="89" t="s">
        <v>52</v>
      </c>
      <c r="F23" s="90" t="s">
        <v>33</v>
      </c>
      <c r="G23" s="97" t="s">
        <v>36</v>
      </c>
      <c r="H23" s="97" t="s">
        <v>1</v>
      </c>
      <c r="I23" s="105">
        <f t="shared" si="0"/>
        <v>5</v>
      </c>
      <c r="J23" s="91" t="s">
        <v>38</v>
      </c>
      <c r="K23" s="106"/>
      <c r="L23" s="21"/>
      <c r="M23" s="27"/>
      <c r="O23" s="30"/>
      <c r="P23" s="25" t="str">
        <f t="shared" si="2"/>
        <v/>
      </c>
    </row>
    <row r="24" spans="1:16" s="9" customFormat="1" ht="25.5" outlineLevel="1" x14ac:dyDescent="0.25">
      <c r="A24" s="100" t="s">
        <v>323</v>
      </c>
      <c r="B24" s="99"/>
      <c r="C24" s="89" t="s">
        <v>9</v>
      </c>
      <c r="D24" s="99"/>
      <c r="E24" s="89" t="s">
        <v>75</v>
      </c>
      <c r="F24" s="90" t="s">
        <v>33</v>
      </c>
      <c r="G24" s="91" t="s">
        <v>36</v>
      </c>
      <c r="H24" s="91" t="s">
        <v>1</v>
      </c>
      <c r="I24" s="105">
        <f t="shared" si="0"/>
        <v>5</v>
      </c>
      <c r="J24" s="91"/>
      <c r="K24" s="106"/>
      <c r="L24" s="21"/>
      <c r="M24" s="27"/>
      <c r="O24" s="30"/>
      <c r="P24" s="25" t="str">
        <f t="shared" si="2"/>
        <v/>
      </c>
    </row>
    <row r="25" spans="1:16" s="8" customFormat="1" ht="25.5" outlineLevel="1" x14ac:dyDescent="0.25">
      <c r="A25" s="100" t="s">
        <v>324</v>
      </c>
      <c r="B25" s="99"/>
      <c r="C25" s="89" t="s">
        <v>76</v>
      </c>
      <c r="D25" s="99"/>
      <c r="E25" s="89" t="s">
        <v>47</v>
      </c>
      <c r="F25" s="90" t="s">
        <v>33</v>
      </c>
      <c r="G25" s="91" t="s">
        <v>36</v>
      </c>
      <c r="H25" s="91" t="s">
        <v>0</v>
      </c>
      <c r="I25" s="105">
        <f t="shared" si="0"/>
        <v>10</v>
      </c>
      <c r="J25" s="91" t="s">
        <v>38</v>
      </c>
      <c r="K25" s="98"/>
      <c r="L25" s="21"/>
      <c r="M25" s="27"/>
      <c r="O25" s="30"/>
      <c r="P25" s="25" t="str">
        <f t="shared" si="2"/>
        <v/>
      </c>
    </row>
    <row r="26" spans="1:16" s="9" customFormat="1" x14ac:dyDescent="0.25">
      <c r="A26" s="102"/>
      <c r="B26" s="102" t="s">
        <v>10</v>
      </c>
      <c r="C26" s="102"/>
      <c r="D26" s="102"/>
      <c r="E26" s="102" t="s">
        <v>125</v>
      </c>
      <c r="F26" s="103"/>
      <c r="G26" s="104"/>
      <c r="H26" s="104"/>
      <c r="I26" s="104"/>
      <c r="J26" s="104"/>
      <c r="K26" s="106"/>
      <c r="L26" s="17"/>
      <c r="M26" s="5"/>
      <c r="O26" s="17"/>
      <c r="P26" s="17"/>
    </row>
    <row r="27" spans="1:16" s="11" customFormat="1" ht="38.25" outlineLevel="1" x14ac:dyDescent="0.25">
      <c r="A27" s="107" t="s">
        <v>325</v>
      </c>
      <c r="B27" s="99"/>
      <c r="C27" s="99" t="s">
        <v>11</v>
      </c>
      <c r="D27" s="99"/>
      <c r="E27" s="89" t="s">
        <v>48</v>
      </c>
      <c r="F27" s="90" t="s">
        <v>33</v>
      </c>
      <c r="G27" s="91" t="s">
        <v>37</v>
      </c>
      <c r="H27" s="91"/>
      <c r="I27" s="105" t="str">
        <f t="shared" si="0"/>
        <v>KO</v>
      </c>
      <c r="J27" s="91" t="s">
        <v>38</v>
      </c>
      <c r="K27" s="108"/>
      <c r="L27" s="21"/>
      <c r="M27" s="27"/>
      <c r="O27" s="30"/>
      <c r="P27" s="25" t="str">
        <f t="shared" ref="P27:P30" si="3">_xlfn.IFS(OR(I27="",O27=""),"",AND(I27="KO",O27=1),"OK",AND(I27="KO",O27&lt;1),"NOK",I27&lt;&gt;0,I27*O27)</f>
        <v/>
      </c>
    </row>
    <row r="28" spans="1:16" s="8" customFormat="1" ht="25.5" outlineLevel="1" x14ac:dyDescent="0.25">
      <c r="A28" s="107" t="s">
        <v>326</v>
      </c>
      <c r="B28" s="99"/>
      <c r="C28" s="99" t="s">
        <v>12</v>
      </c>
      <c r="D28" s="99"/>
      <c r="E28" s="89" t="s">
        <v>49</v>
      </c>
      <c r="F28" s="90" t="s">
        <v>33</v>
      </c>
      <c r="G28" s="91" t="s">
        <v>37</v>
      </c>
      <c r="H28" s="91"/>
      <c r="I28" s="105" t="str">
        <f t="shared" si="0"/>
        <v>KO</v>
      </c>
      <c r="J28" s="91" t="s">
        <v>38</v>
      </c>
      <c r="K28" s="98"/>
      <c r="L28" s="21"/>
      <c r="M28" s="27"/>
      <c r="O28" s="30"/>
      <c r="P28" s="25" t="str">
        <f t="shared" si="3"/>
        <v/>
      </c>
    </row>
    <row r="29" spans="1:16" s="8" customFormat="1" ht="25.5" outlineLevel="1" x14ac:dyDescent="0.25">
      <c r="A29" s="107" t="s">
        <v>327</v>
      </c>
      <c r="B29" s="99"/>
      <c r="C29" s="99" t="s">
        <v>87</v>
      </c>
      <c r="D29" s="99"/>
      <c r="E29" s="89" t="s">
        <v>50</v>
      </c>
      <c r="F29" s="90" t="s">
        <v>33</v>
      </c>
      <c r="G29" s="91" t="s">
        <v>36</v>
      </c>
      <c r="H29" s="91" t="s">
        <v>0</v>
      </c>
      <c r="I29" s="105">
        <f t="shared" si="0"/>
        <v>10</v>
      </c>
      <c r="J29" s="91" t="s">
        <v>38</v>
      </c>
      <c r="K29" s="98"/>
      <c r="L29" s="21"/>
      <c r="M29" s="27"/>
      <c r="O29" s="30"/>
      <c r="P29" s="25" t="str">
        <f t="shared" si="3"/>
        <v/>
      </c>
    </row>
    <row r="30" spans="1:16" s="8" customFormat="1" ht="25.5" outlineLevel="1" x14ac:dyDescent="0.25">
      <c r="A30" s="107" t="s">
        <v>328</v>
      </c>
      <c r="B30" s="99"/>
      <c r="C30" s="99" t="s">
        <v>88</v>
      </c>
      <c r="D30" s="99"/>
      <c r="E30" s="100" t="s">
        <v>230</v>
      </c>
      <c r="F30" s="90" t="s">
        <v>33</v>
      </c>
      <c r="G30" s="91" t="s">
        <v>36</v>
      </c>
      <c r="H30" s="91" t="s">
        <v>0</v>
      </c>
      <c r="I30" s="105">
        <f t="shared" si="0"/>
        <v>10</v>
      </c>
      <c r="J30" s="91" t="s">
        <v>38</v>
      </c>
      <c r="K30" s="98"/>
      <c r="L30" s="21"/>
      <c r="M30" s="27"/>
      <c r="O30" s="30"/>
      <c r="P30" s="25" t="str">
        <f t="shared" si="3"/>
        <v/>
      </c>
    </row>
    <row r="31" spans="1:16" s="10" customFormat="1" x14ac:dyDescent="0.2">
      <c r="A31" s="102"/>
      <c r="B31" s="102" t="s">
        <v>13</v>
      </c>
      <c r="C31" s="102"/>
      <c r="D31" s="102"/>
      <c r="E31" s="102" t="s">
        <v>65</v>
      </c>
      <c r="F31" s="103"/>
      <c r="G31" s="104"/>
      <c r="H31" s="104"/>
      <c r="I31" s="104"/>
      <c r="J31" s="104"/>
      <c r="K31" s="109"/>
      <c r="L31" s="17"/>
      <c r="M31" s="5"/>
      <c r="O31" s="17"/>
      <c r="P31" s="17"/>
    </row>
    <row r="32" spans="1:16" s="10" customFormat="1" ht="25.5" outlineLevel="1" x14ac:dyDescent="0.2">
      <c r="A32" s="100" t="s">
        <v>329</v>
      </c>
      <c r="B32" s="89"/>
      <c r="C32" s="89" t="s">
        <v>14</v>
      </c>
      <c r="D32" s="89"/>
      <c r="E32" s="89" t="s">
        <v>66</v>
      </c>
      <c r="F32" s="90" t="s">
        <v>33</v>
      </c>
      <c r="G32" s="91" t="s">
        <v>37</v>
      </c>
      <c r="H32" s="91"/>
      <c r="I32" s="105" t="str">
        <f t="shared" si="0"/>
        <v>KO</v>
      </c>
      <c r="J32" s="91" t="s">
        <v>38</v>
      </c>
      <c r="K32" s="109"/>
      <c r="L32" s="21"/>
      <c r="M32" s="27"/>
      <c r="O32" s="30"/>
      <c r="P32" s="25" t="str">
        <f t="shared" ref="P32:P37" si="4">_xlfn.IFS(OR(I32="",O32=""),"",AND(I32="KO",O32=1),"OK",AND(I32="KO",O32&lt;1),"NOK",I32&lt;&gt;0,I32*O32)</f>
        <v/>
      </c>
    </row>
    <row r="33" spans="1:16" s="10" customFormat="1" ht="38.25" outlineLevel="1" x14ac:dyDescent="0.2">
      <c r="A33" s="100" t="s">
        <v>330</v>
      </c>
      <c r="B33" s="99"/>
      <c r="C33" s="99" t="s">
        <v>15</v>
      </c>
      <c r="D33" s="99"/>
      <c r="E33" s="89" t="s">
        <v>145</v>
      </c>
      <c r="F33" s="90" t="s">
        <v>33</v>
      </c>
      <c r="G33" s="91" t="s">
        <v>37</v>
      </c>
      <c r="H33" s="91"/>
      <c r="I33" s="105" t="str">
        <f t="shared" si="0"/>
        <v>KO</v>
      </c>
      <c r="J33" s="91" t="s">
        <v>38</v>
      </c>
      <c r="K33" s="109"/>
      <c r="L33" s="21"/>
      <c r="M33" s="27"/>
      <c r="O33" s="30"/>
      <c r="P33" s="25" t="str">
        <f t="shared" si="4"/>
        <v/>
      </c>
    </row>
    <row r="34" spans="1:16" s="10" customFormat="1" ht="25.5" outlineLevel="1" x14ac:dyDescent="0.2">
      <c r="A34" s="100" t="s">
        <v>331</v>
      </c>
      <c r="B34" s="99"/>
      <c r="C34" s="99" t="s">
        <v>16</v>
      </c>
      <c r="D34" s="99"/>
      <c r="E34" s="89" t="s">
        <v>67</v>
      </c>
      <c r="F34" s="90" t="s">
        <v>33</v>
      </c>
      <c r="G34" s="91" t="s">
        <v>36</v>
      </c>
      <c r="H34" s="91" t="s">
        <v>0</v>
      </c>
      <c r="I34" s="105">
        <f t="shared" si="0"/>
        <v>10</v>
      </c>
      <c r="J34" s="91" t="s">
        <v>38</v>
      </c>
      <c r="K34" s="109"/>
      <c r="L34" s="21"/>
      <c r="M34" s="27"/>
      <c r="O34" s="30"/>
      <c r="P34" s="25" t="str">
        <f t="shared" si="4"/>
        <v/>
      </c>
    </row>
    <row r="35" spans="1:16" s="10" customFormat="1" ht="25.5" outlineLevel="1" x14ac:dyDescent="0.2">
      <c r="A35" s="100" t="s">
        <v>332</v>
      </c>
      <c r="B35" s="99"/>
      <c r="C35" s="99" t="s">
        <v>142</v>
      </c>
      <c r="D35" s="99"/>
      <c r="E35" s="89" t="s">
        <v>140</v>
      </c>
      <c r="F35" s="90" t="s">
        <v>33</v>
      </c>
      <c r="G35" s="91" t="s">
        <v>36</v>
      </c>
      <c r="H35" s="91" t="s">
        <v>0</v>
      </c>
      <c r="I35" s="105">
        <f t="shared" si="0"/>
        <v>10</v>
      </c>
      <c r="J35" s="91" t="s">
        <v>38</v>
      </c>
      <c r="K35" s="109"/>
      <c r="L35" s="21"/>
      <c r="M35" s="27"/>
      <c r="O35" s="30"/>
      <c r="P35" s="25" t="str">
        <f t="shared" si="4"/>
        <v/>
      </c>
    </row>
    <row r="36" spans="1:16" s="10" customFormat="1" ht="25.5" outlineLevel="1" x14ac:dyDescent="0.2">
      <c r="A36" s="100" t="s">
        <v>333</v>
      </c>
      <c r="B36" s="99"/>
      <c r="C36" s="99" t="s">
        <v>143</v>
      </c>
      <c r="D36" s="99"/>
      <c r="E36" s="89" t="s">
        <v>141</v>
      </c>
      <c r="F36" s="90" t="s">
        <v>33</v>
      </c>
      <c r="G36" s="91" t="s">
        <v>36</v>
      </c>
      <c r="H36" s="91" t="s">
        <v>1</v>
      </c>
      <c r="I36" s="105">
        <f t="shared" si="0"/>
        <v>5</v>
      </c>
      <c r="J36" s="91" t="s">
        <v>38</v>
      </c>
      <c r="K36" s="109"/>
      <c r="L36" s="21"/>
      <c r="M36" s="67"/>
      <c r="O36" s="30"/>
      <c r="P36" s="25" t="str">
        <f t="shared" si="4"/>
        <v/>
      </c>
    </row>
    <row r="37" spans="1:16" s="10" customFormat="1" outlineLevel="1" x14ac:dyDescent="0.2">
      <c r="A37" s="100" t="s">
        <v>334</v>
      </c>
      <c r="B37" s="99"/>
      <c r="C37" s="99" t="s">
        <v>192</v>
      </c>
      <c r="D37" s="99"/>
      <c r="E37" s="100" t="s">
        <v>311</v>
      </c>
      <c r="F37" s="101" t="s">
        <v>33</v>
      </c>
      <c r="G37" s="91" t="s">
        <v>37</v>
      </c>
      <c r="H37" s="91"/>
      <c r="I37" s="105" t="str">
        <f t="shared" ref="I37" si="5">_xlfn.IFS(AND(G37="Eis",NOT(ISBLANK(H37))),"FOUT",G37="Eis","KO",AND(G37="Wens",H37="Should have"),10,AND(G37="Wens",H37="Nice to have"),5,AND(ISBLANK(G37),ISBLANK(H37)),"",AND(ISBLANK(G37),NOT(ISBLANK(H37))),"FOUT",AND(NOT(ISBLANK(G37)),ISBLANK(H37)),"FOUT")</f>
        <v>KO</v>
      </c>
      <c r="J37" s="91" t="s">
        <v>38</v>
      </c>
      <c r="K37" s="109"/>
      <c r="L37" s="21"/>
      <c r="M37" s="27"/>
      <c r="O37" s="30"/>
      <c r="P37" s="25" t="str">
        <f t="shared" si="4"/>
        <v/>
      </c>
    </row>
    <row r="38" spans="1:16" s="10" customFormat="1" x14ac:dyDescent="0.2">
      <c r="A38" s="102"/>
      <c r="B38" s="102" t="s">
        <v>17</v>
      </c>
      <c r="C38" s="102"/>
      <c r="D38" s="102"/>
      <c r="E38" s="102" t="s">
        <v>77</v>
      </c>
      <c r="F38" s="103"/>
      <c r="G38" s="104"/>
      <c r="H38" s="104"/>
      <c r="I38" s="104"/>
      <c r="J38" s="104"/>
      <c r="K38" s="109"/>
      <c r="L38" s="17"/>
      <c r="M38" s="5"/>
      <c r="O38" s="17"/>
      <c r="P38" s="17"/>
    </row>
    <row r="39" spans="1:16" s="10" customFormat="1" ht="25.5" outlineLevel="1" x14ac:dyDescent="0.2">
      <c r="A39" s="107" t="s">
        <v>335</v>
      </c>
      <c r="B39" s="109"/>
      <c r="C39" s="99" t="s">
        <v>18</v>
      </c>
      <c r="D39" s="99"/>
      <c r="E39" s="89" t="s">
        <v>78</v>
      </c>
      <c r="F39" s="90" t="s">
        <v>33</v>
      </c>
      <c r="G39" s="91" t="s">
        <v>36</v>
      </c>
      <c r="H39" s="91" t="s">
        <v>0</v>
      </c>
      <c r="I39" s="105">
        <f t="shared" si="0"/>
        <v>10</v>
      </c>
      <c r="J39" s="91" t="s">
        <v>38</v>
      </c>
      <c r="K39" s="109"/>
      <c r="L39" s="21"/>
      <c r="M39" s="27"/>
      <c r="O39" s="30"/>
      <c r="P39" s="25" t="str">
        <f t="shared" ref="P39:P40" si="6">_xlfn.IFS(OR(I39="",O39=""),"",AND(I39="KO",O39=1),"OK",AND(I39="KO",O39&lt;1),"NOK",I39&lt;&gt;0,I39*O39)</f>
        <v/>
      </c>
    </row>
    <row r="40" spans="1:16" s="10" customFormat="1" ht="25.5" outlineLevel="1" x14ac:dyDescent="0.2">
      <c r="A40" s="107" t="s">
        <v>336</v>
      </c>
      <c r="B40" s="99"/>
      <c r="C40" s="109" t="s">
        <v>19</v>
      </c>
      <c r="D40" s="99"/>
      <c r="E40" s="89" t="s">
        <v>79</v>
      </c>
      <c r="F40" s="90" t="s">
        <v>33</v>
      </c>
      <c r="G40" s="91" t="s">
        <v>36</v>
      </c>
      <c r="H40" s="91" t="s">
        <v>0</v>
      </c>
      <c r="I40" s="105">
        <f t="shared" si="0"/>
        <v>10</v>
      </c>
      <c r="J40" s="91" t="s">
        <v>38</v>
      </c>
      <c r="K40" s="109"/>
      <c r="L40" s="21"/>
      <c r="M40" s="27"/>
      <c r="O40" s="30"/>
      <c r="P40" s="25" t="str">
        <f t="shared" si="6"/>
        <v/>
      </c>
    </row>
    <row r="41" spans="1:16" s="10" customFormat="1" x14ac:dyDescent="0.2">
      <c r="A41" s="102"/>
      <c r="B41" s="102" t="s">
        <v>20</v>
      </c>
      <c r="C41" s="102"/>
      <c r="D41" s="102"/>
      <c r="E41" s="102" t="s">
        <v>90</v>
      </c>
      <c r="F41" s="103"/>
      <c r="G41" s="104"/>
      <c r="H41" s="104"/>
      <c r="I41" s="104"/>
      <c r="J41" s="104"/>
      <c r="K41" s="109"/>
      <c r="L41" s="17"/>
      <c r="M41" s="5"/>
      <c r="O41" s="17"/>
      <c r="P41" s="17"/>
    </row>
    <row r="42" spans="1:16" s="10" customFormat="1" outlineLevel="1" x14ac:dyDescent="0.2">
      <c r="A42" s="102"/>
      <c r="B42" s="102"/>
      <c r="C42" s="102" t="s">
        <v>21</v>
      </c>
      <c r="D42" s="102"/>
      <c r="E42" s="102" t="s">
        <v>94</v>
      </c>
      <c r="F42" s="103"/>
      <c r="G42" s="104"/>
      <c r="H42" s="104"/>
      <c r="I42" s="104"/>
      <c r="J42" s="104"/>
      <c r="K42" s="109"/>
      <c r="L42" s="17"/>
      <c r="M42" s="5"/>
      <c r="O42" s="17"/>
      <c r="P42" s="17"/>
    </row>
    <row r="43" spans="1:16" s="10" customFormat="1" ht="25.5" outlineLevel="2" x14ac:dyDescent="0.2">
      <c r="A43" s="107" t="s">
        <v>337</v>
      </c>
      <c r="B43" s="99"/>
      <c r="C43" s="99"/>
      <c r="D43" s="99" t="s">
        <v>95</v>
      </c>
      <c r="E43" s="89" t="s">
        <v>111</v>
      </c>
      <c r="F43" s="90" t="s">
        <v>33</v>
      </c>
      <c r="G43" s="91" t="s">
        <v>37</v>
      </c>
      <c r="H43" s="91"/>
      <c r="I43" s="105" t="str">
        <f t="shared" ref="I43:I51" si="7">_xlfn.IFS(AND(G43="Eis",NOT(ISBLANK(H43))),"FOUT",G43="Eis","KO",AND(G43="Wens",H43="Should have"),10,AND(G43="Wens",H43="Nice to have"),5,AND(ISBLANK(G43),ISBLANK(H43)),"",AND(ISBLANK(G43),NOT(ISBLANK(H43))),"FOUT",AND(NOT(ISBLANK(G43)),ISBLANK(H43)),"FOUT")</f>
        <v>KO</v>
      </c>
      <c r="J43" s="91"/>
      <c r="K43" s="109"/>
      <c r="L43" s="21"/>
      <c r="M43" s="27"/>
      <c r="O43" s="30"/>
      <c r="P43" s="25" t="str">
        <f t="shared" ref="P43:P51" si="8">_xlfn.IFS(OR(I43="",O43=""),"",AND(I43="KO",O43=1),"OK",AND(I43="KO",O43&lt;1),"NOK",I43&lt;&gt;0,I43*O43)</f>
        <v/>
      </c>
    </row>
    <row r="44" spans="1:16" s="10" customFormat="1" ht="38.25" outlineLevel="2" x14ac:dyDescent="0.2">
      <c r="A44" s="107" t="s">
        <v>338</v>
      </c>
      <c r="B44" s="99"/>
      <c r="C44" s="99"/>
      <c r="D44" s="99" t="s">
        <v>96</v>
      </c>
      <c r="E44" s="89" t="s">
        <v>112</v>
      </c>
      <c r="F44" s="90" t="s">
        <v>33</v>
      </c>
      <c r="G44" s="91" t="s">
        <v>36</v>
      </c>
      <c r="H44" s="91" t="s">
        <v>0</v>
      </c>
      <c r="I44" s="105">
        <f t="shared" si="7"/>
        <v>10</v>
      </c>
      <c r="J44" s="91"/>
      <c r="K44" s="109"/>
      <c r="L44" s="21"/>
      <c r="M44" s="27"/>
      <c r="O44" s="30"/>
      <c r="P44" s="25" t="str">
        <f t="shared" si="8"/>
        <v/>
      </c>
    </row>
    <row r="45" spans="1:16" s="10" customFormat="1" ht="25.5" outlineLevel="2" x14ac:dyDescent="0.2">
      <c r="A45" s="107" t="s">
        <v>339</v>
      </c>
      <c r="B45" s="99"/>
      <c r="C45" s="99"/>
      <c r="D45" s="99" t="s">
        <v>97</v>
      </c>
      <c r="E45" s="89" t="s">
        <v>113</v>
      </c>
      <c r="F45" s="90" t="s">
        <v>33</v>
      </c>
      <c r="G45" s="91" t="s">
        <v>37</v>
      </c>
      <c r="H45" s="91"/>
      <c r="I45" s="105" t="str">
        <f t="shared" si="7"/>
        <v>KO</v>
      </c>
      <c r="J45" s="91"/>
      <c r="K45" s="109"/>
      <c r="L45" s="21"/>
      <c r="M45" s="27"/>
      <c r="O45" s="30"/>
      <c r="P45" s="25" t="str">
        <f t="shared" si="8"/>
        <v/>
      </c>
    </row>
    <row r="46" spans="1:16" s="10" customFormat="1" ht="25.5" outlineLevel="2" x14ac:dyDescent="0.2">
      <c r="A46" s="107" t="s">
        <v>340</v>
      </c>
      <c r="B46" s="99"/>
      <c r="C46" s="99"/>
      <c r="D46" s="99" t="s">
        <v>98</v>
      </c>
      <c r="E46" s="89" t="s">
        <v>114</v>
      </c>
      <c r="F46" s="90" t="s">
        <v>33</v>
      </c>
      <c r="G46" s="91" t="s">
        <v>37</v>
      </c>
      <c r="H46" s="91"/>
      <c r="I46" s="105" t="str">
        <f t="shared" si="7"/>
        <v>KO</v>
      </c>
      <c r="J46" s="91"/>
      <c r="K46" s="109"/>
      <c r="L46" s="21"/>
      <c r="M46" s="27"/>
      <c r="O46" s="30"/>
      <c r="P46" s="25" t="str">
        <f t="shared" si="8"/>
        <v/>
      </c>
    </row>
    <row r="47" spans="1:16" s="10" customFormat="1" ht="25.5" outlineLevel="2" x14ac:dyDescent="0.2">
      <c r="A47" s="107" t="s">
        <v>341</v>
      </c>
      <c r="B47" s="99"/>
      <c r="C47" s="99"/>
      <c r="D47" s="99" t="s">
        <v>99</v>
      </c>
      <c r="E47" s="89" t="s">
        <v>91</v>
      </c>
      <c r="F47" s="90" t="s">
        <v>33</v>
      </c>
      <c r="G47" s="91" t="s">
        <v>36</v>
      </c>
      <c r="H47" s="91" t="s">
        <v>0</v>
      </c>
      <c r="I47" s="105">
        <f t="shared" si="7"/>
        <v>10</v>
      </c>
      <c r="J47" s="91"/>
      <c r="K47" s="109"/>
      <c r="L47" s="21"/>
      <c r="M47" s="27"/>
      <c r="O47" s="30"/>
      <c r="P47" s="25" t="str">
        <f t="shared" si="8"/>
        <v/>
      </c>
    </row>
    <row r="48" spans="1:16" s="10" customFormat="1" ht="25.5" outlineLevel="2" x14ac:dyDescent="0.2">
      <c r="A48" s="107" t="s">
        <v>342</v>
      </c>
      <c r="B48" s="99"/>
      <c r="C48" s="99"/>
      <c r="D48" s="99" t="s">
        <v>100</v>
      </c>
      <c r="E48" s="89" t="s">
        <v>92</v>
      </c>
      <c r="F48" s="90" t="s">
        <v>33</v>
      </c>
      <c r="G48" s="91" t="s">
        <v>37</v>
      </c>
      <c r="H48" s="91"/>
      <c r="I48" s="105" t="str">
        <f t="shared" si="7"/>
        <v>KO</v>
      </c>
      <c r="J48" s="91"/>
      <c r="K48" s="109"/>
      <c r="L48" s="21"/>
      <c r="M48" s="27"/>
      <c r="O48" s="30"/>
      <c r="P48" s="25" t="str">
        <f t="shared" si="8"/>
        <v/>
      </c>
    </row>
    <row r="49" spans="1:16" s="10" customFormat="1" ht="38.25" outlineLevel="2" x14ac:dyDescent="0.2">
      <c r="A49" s="107" t="s">
        <v>343</v>
      </c>
      <c r="B49" s="99"/>
      <c r="C49" s="99"/>
      <c r="D49" s="99" t="s">
        <v>101</v>
      </c>
      <c r="E49" s="89" t="s">
        <v>93</v>
      </c>
      <c r="F49" s="90" t="s">
        <v>33</v>
      </c>
      <c r="G49" s="91" t="s">
        <v>36</v>
      </c>
      <c r="H49" s="91" t="s">
        <v>0</v>
      </c>
      <c r="I49" s="105">
        <f t="shared" si="7"/>
        <v>10</v>
      </c>
      <c r="J49" s="91"/>
      <c r="K49" s="109"/>
      <c r="L49" s="21"/>
      <c r="M49" s="27"/>
      <c r="O49" s="30"/>
      <c r="P49" s="25" t="str">
        <f t="shared" si="8"/>
        <v/>
      </c>
    </row>
    <row r="50" spans="1:16" s="10" customFormat="1" ht="51" outlineLevel="2" x14ac:dyDescent="0.2">
      <c r="A50" s="107" t="s">
        <v>344</v>
      </c>
      <c r="B50" s="99"/>
      <c r="C50" s="99"/>
      <c r="D50" s="99" t="s">
        <v>120</v>
      </c>
      <c r="E50" s="89" t="s">
        <v>119</v>
      </c>
      <c r="F50" s="90" t="s">
        <v>33</v>
      </c>
      <c r="G50" s="91" t="s">
        <v>36</v>
      </c>
      <c r="H50" s="91" t="s">
        <v>0</v>
      </c>
      <c r="I50" s="105">
        <f t="shared" si="7"/>
        <v>10</v>
      </c>
      <c r="J50" s="91"/>
      <c r="K50" s="109"/>
      <c r="L50" s="21"/>
      <c r="M50" s="27"/>
      <c r="O50" s="30"/>
      <c r="P50" s="25" t="str">
        <f t="shared" si="8"/>
        <v/>
      </c>
    </row>
    <row r="51" spans="1:16" s="10" customFormat="1" ht="102" outlineLevel="2" x14ac:dyDescent="0.2">
      <c r="A51" s="107" t="s">
        <v>345</v>
      </c>
      <c r="B51" s="99"/>
      <c r="C51" s="99"/>
      <c r="D51" s="99" t="s">
        <v>257</v>
      </c>
      <c r="E51" s="100" t="s">
        <v>258</v>
      </c>
      <c r="F51" s="90" t="s">
        <v>33</v>
      </c>
      <c r="G51" s="91" t="s">
        <v>36</v>
      </c>
      <c r="H51" s="91" t="s">
        <v>0</v>
      </c>
      <c r="I51" s="105">
        <f t="shared" si="7"/>
        <v>10</v>
      </c>
      <c r="J51" s="91" t="s">
        <v>38</v>
      </c>
      <c r="K51" s="109"/>
      <c r="L51" s="21"/>
      <c r="M51" s="27"/>
      <c r="O51" s="30"/>
      <c r="P51" s="25" t="str">
        <f t="shared" si="8"/>
        <v/>
      </c>
    </row>
    <row r="52" spans="1:16" s="10" customFormat="1" outlineLevel="1" x14ac:dyDescent="0.2">
      <c r="A52" s="102"/>
      <c r="B52" s="102"/>
      <c r="C52" s="102" t="s">
        <v>102</v>
      </c>
      <c r="D52" s="102"/>
      <c r="E52" s="102" t="s">
        <v>106</v>
      </c>
      <c r="F52" s="103"/>
      <c r="G52" s="104"/>
      <c r="H52" s="104"/>
      <c r="I52" s="104"/>
      <c r="J52" s="104"/>
      <c r="K52" s="109"/>
      <c r="L52" s="17"/>
      <c r="M52" s="5"/>
      <c r="O52" s="17"/>
      <c r="P52" s="17"/>
    </row>
    <row r="53" spans="1:16" s="10" customFormat="1" ht="38.25" outlineLevel="2" x14ac:dyDescent="0.2">
      <c r="A53" s="107" t="s">
        <v>346</v>
      </c>
      <c r="B53" s="99"/>
      <c r="C53" s="99"/>
      <c r="D53" s="99" t="s">
        <v>103</v>
      </c>
      <c r="E53" s="89" t="s">
        <v>108</v>
      </c>
      <c r="F53" s="90" t="s">
        <v>33</v>
      </c>
      <c r="G53" s="91" t="s">
        <v>37</v>
      </c>
      <c r="H53" s="91"/>
      <c r="I53" s="105" t="str">
        <f t="shared" ref="I53:I55" si="9">_xlfn.IFS(AND(G53="Eis",NOT(ISBLANK(H53))),"FOUT",G53="Eis","KO",AND(G53="Wens",H53="Should have"),10,AND(G53="Wens",H53="Nice to have"),5,AND(ISBLANK(G53),ISBLANK(H53)),"",AND(ISBLANK(G53),NOT(ISBLANK(H53))),"FOUT",AND(NOT(ISBLANK(G53)),ISBLANK(H53)),"FOUT")</f>
        <v>KO</v>
      </c>
      <c r="J53" s="91"/>
      <c r="K53" s="109"/>
      <c r="L53" s="21"/>
      <c r="M53" s="27"/>
      <c r="O53" s="30"/>
      <c r="P53" s="25" t="str">
        <f t="shared" ref="P53:P56" si="10">_xlfn.IFS(OR(I53="",O53=""),"",AND(I53="KO",O53=1),"OK",AND(I53="KO",O53&lt;1),"NOK",I53&lt;&gt;0,I53*O53)</f>
        <v/>
      </c>
    </row>
    <row r="54" spans="1:16" s="10" customFormat="1" ht="25.5" outlineLevel="2" x14ac:dyDescent="0.2">
      <c r="A54" s="107" t="s">
        <v>347</v>
      </c>
      <c r="B54" s="99"/>
      <c r="C54" s="99"/>
      <c r="D54" s="99" t="s">
        <v>104</v>
      </c>
      <c r="E54" s="89" t="s">
        <v>109</v>
      </c>
      <c r="F54" s="90" t="s">
        <v>33</v>
      </c>
      <c r="G54" s="91" t="s">
        <v>37</v>
      </c>
      <c r="H54" s="91"/>
      <c r="I54" s="105" t="str">
        <f t="shared" si="9"/>
        <v>KO</v>
      </c>
      <c r="J54" s="91"/>
      <c r="K54" s="109"/>
      <c r="L54" s="21"/>
      <c r="M54" s="27"/>
      <c r="O54" s="30"/>
      <c r="P54" s="25" t="str">
        <f t="shared" si="10"/>
        <v/>
      </c>
    </row>
    <row r="55" spans="1:16" s="10" customFormat="1" outlineLevel="2" x14ac:dyDescent="0.2">
      <c r="A55" s="107" t="s">
        <v>348</v>
      </c>
      <c r="B55" s="99"/>
      <c r="C55" s="99"/>
      <c r="D55" s="99" t="s">
        <v>105</v>
      </c>
      <c r="E55" s="89" t="s">
        <v>110</v>
      </c>
      <c r="F55" s="90" t="s">
        <v>33</v>
      </c>
      <c r="G55" s="91" t="s">
        <v>37</v>
      </c>
      <c r="H55" s="91"/>
      <c r="I55" s="105" t="str">
        <f t="shared" si="9"/>
        <v>KO</v>
      </c>
      <c r="J55" s="91"/>
      <c r="K55" s="109"/>
      <c r="L55" s="21"/>
      <c r="M55" s="27"/>
      <c r="O55" s="30"/>
      <c r="P55" s="25" t="str">
        <f t="shared" si="10"/>
        <v/>
      </c>
    </row>
    <row r="56" spans="1:16" s="10" customFormat="1" ht="25.5" outlineLevel="2" x14ac:dyDescent="0.2">
      <c r="A56" s="107" t="s">
        <v>349</v>
      </c>
      <c r="B56" s="99"/>
      <c r="C56" s="99"/>
      <c r="D56" s="99" t="s">
        <v>194</v>
      </c>
      <c r="E56" s="100" t="s">
        <v>231</v>
      </c>
      <c r="F56" s="101" t="s">
        <v>33</v>
      </c>
      <c r="G56" s="91" t="s">
        <v>36</v>
      </c>
      <c r="H56" s="91" t="s">
        <v>0</v>
      </c>
      <c r="I56" s="105">
        <f t="shared" ref="I56" si="11">_xlfn.IFS(AND(G56="Eis",NOT(ISBLANK(H56))),"FOUT",G56="Eis","KO",AND(G56="Wens",H56="Should have"),10,AND(G56="Wens",H56="Nice to have"),5,AND(ISBLANK(G56),ISBLANK(H56)),"",AND(ISBLANK(G56),NOT(ISBLANK(H56))),"FOUT",AND(NOT(ISBLANK(G56)),ISBLANK(H56)),"FOUT")</f>
        <v>10</v>
      </c>
      <c r="J56" s="91" t="s">
        <v>38</v>
      </c>
      <c r="K56" s="109"/>
      <c r="L56" s="21"/>
      <c r="M56" s="27"/>
      <c r="O56" s="30"/>
      <c r="P56" s="25" t="str">
        <f t="shared" si="10"/>
        <v/>
      </c>
    </row>
    <row r="57" spans="1:16" s="10" customFormat="1" outlineLevel="1" x14ac:dyDescent="0.2">
      <c r="A57" s="102"/>
      <c r="B57" s="102"/>
      <c r="C57" s="102" t="s">
        <v>107</v>
      </c>
      <c r="D57" s="102"/>
      <c r="E57" s="102" t="s">
        <v>128</v>
      </c>
      <c r="F57" s="103"/>
      <c r="G57" s="104"/>
      <c r="H57" s="104"/>
      <c r="I57" s="104"/>
      <c r="J57" s="104"/>
      <c r="K57" s="109"/>
      <c r="L57" s="17"/>
      <c r="M57" s="5"/>
      <c r="O57" s="17"/>
      <c r="P57" s="17"/>
    </row>
    <row r="58" spans="1:16" s="10" customFormat="1" ht="51" outlineLevel="2" x14ac:dyDescent="0.2">
      <c r="A58" s="107" t="s">
        <v>350</v>
      </c>
      <c r="B58" s="99"/>
      <c r="C58" s="99"/>
      <c r="D58" s="99" t="s">
        <v>121</v>
      </c>
      <c r="E58" s="109" t="s">
        <v>115</v>
      </c>
      <c r="F58" s="90" t="s">
        <v>33</v>
      </c>
      <c r="G58" s="91" t="s">
        <v>36</v>
      </c>
      <c r="H58" s="91" t="s">
        <v>0</v>
      </c>
      <c r="I58" s="105">
        <f t="shared" ref="I58:I60" si="12">_xlfn.IFS(AND(G58="Eis",NOT(ISBLANK(H58))),"FOUT",G58="Eis","KO",AND(G58="Wens",H58="Should have"),10,AND(G58="Wens",H58="Nice to have"),5,AND(ISBLANK(G58),ISBLANK(H58)),"",AND(ISBLANK(G58),NOT(ISBLANK(H58))),"FOUT",AND(NOT(ISBLANK(G58)),ISBLANK(H58)),"FOUT")</f>
        <v>10</v>
      </c>
      <c r="J58" s="91" t="s">
        <v>38</v>
      </c>
      <c r="K58" s="109"/>
      <c r="L58" s="21"/>
      <c r="M58" s="27"/>
      <c r="O58" s="30"/>
      <c r="P58" s="25" t="str">
        <f t="shared" ref="P58:P61" si="13">_xlfn.IFS(OR(I58="",O58=""),"",AND(I58="KO",O58=1),"OK",AND(I58="KO",O58&lt;1),"NOK",I58&lt;&gt;0,I58*O58)</f>
        <v/>
      </c>
    </row>
    <row r="59" spans="1:16" s="10" customFormat="1" ht="25.5" outlineLevel="2" x14ac:dyDescent="0.2">
      <c r="A59" s="107" t="s">
        <v>351</v>
      </c>
      <c r="B59" s="99"/>
      <c r="C59" s="99"/>
      <c r="D59" s="99" t="s">
        <v>122</v>
      </c>
      <c r="E59" s="89" t="s">
        <v>116</v>
      </c>
      <c r="F59" s="90" t="s">
        <v>33</v>
      </c>
      <c r="G59" s="91" t="s">
        <v>36</v>
      </c>
      <c r="H59" s="91" t="s">
        <v>0</v>
      </c>
      <c r="I59" s="105">
        <f t="shared" si="12"/>
        <v>10</v>
      </c>
      <c r="J59" s="91" t="s">
        <v>38</v>
      </c>
      <c r="K59" s="109"/>
      <c r="L59" s="21"/>
      <c r="M59" s="27"/>
      <c r="O59" s="30"/>
      <c r="P59" s="25" t="str">
        <f t="shared" si="13"/>
        <v/>
      </c>
    </row>
    <row r="60" spans="1:16" s="10" customFormat="1" ht="25.5" outlineLevel="2" x14ac:dyDescent="0.2">
      <c r="A60" s="107" t="s">
        <v>352</v>
      </c>
      <c r="B60" s="99"/>
      <c r="C60" s="99"/>
      <c r="D60" s="99" t="s">
        <v>123</v>
      </c>
      <c r="E60" s="89" t="s">
        <v>117</v>
      </c>
      <c r="F60" s="90" t="s">
        <v>33</v>
      </c>
      <c r="G60" s="91" t="s">
        <v>36</v>
      </c>
      <c r="H60" s="91" t="s">
        <v>0</v>
      </c>
      <c r="I60" s="105">
        <f t="shared" si="12"/>
        <v>10</v>
      </c>
      <c r="J60" s="91" t="s">
        <v>38</v>
      </c>
      <c r="K60" s="109"/>
      <c r="L60" s="21"/>
      <c r="M60" s="27"/>
      <c r="O60" s="30"/>
      <c r="P60" s="25" t="str">
        <f t="shared" si="13"/>
        <v/>
      </c>
    </row>
    <row r="61" spans="1:16" s="10" customFormat="1" ht="51" outlineLevel="2" x14ac:dyDescent="0.2">
      <c r="A61" s="107" t="s">
        <v>353</v>
      </c>
      <c r="B61" s="99"/>
      <c r="C61" s="99"/>
      <c r="D61" s="99" t="s">
        <v>124</v>
      </c>
      <c r="E61" s="89" t="s">
        <v>118</v>
      </c>
      <c r="F61" s="90" t="s">
        <v>33</v>
      </c>
      <c r="G61" s="91" t="s">
        <v>37</v>
      </c>
      <c r="H61" s="91"/>
      <c r="I61" s="105" t="str">
        <f t="shared" ref="I61" si="14">_xlfn.IFS(AND(G61="Eis",NOT(ISBLANK(H61))),"FOUT",G61="Eis","KO",AND(G61="Wens",H61="Should have"),10,AND(G61="Wens",H61="Nice to have"),5,AND(ISBLANK(G61),ISBLANK(H61)),"",AND(ISBLANK(G61),NOT(ISBLANK(H61))),"FOUT",AND(NOT(ISBLANK(G61)),ISBLANK(H61)),"FOUT")</f>
        <v>KO</v>
      </c>
      <c r="J61" s="91"/>
      <c r="K61" s="109"/>
      <c r="L61" s="21"/>
      <c r="M61" s="27"/>
      <c r="O61" s="30"/>
      <c r="P61" s="25" t="str">
        <f t="shared" si="13"/>
        <v/>
      </c>
    </row>
    <row r="62" spans="1:16" s="10" customFormat="1" outlineLevel="1" x14ac:dyDescent="0.2">
      <c r="A62" s="102"/>
      <c r="B62" s="102"/>
      <c r="C62" s="102" t="s">
        <v>133</v>
      </c>
      <c r="D62" s="102"/>
      <c r="E62" s="102" t="s">
        <v>132</v>
      </c>
      <c r="F62" s="103"/>
      <c r="G62" s="104"/>
      <c r="H62" s="104"/>
      <c r="I62" s="104"/>
      <c r="J62" s="104"/>
      <c r="K62" s="109"/>
      <c r="L62" s="17"/>
      <c r="M62" s="5"/>
      <c r="O62" s="17"/>
      <c r="P62" s="17"/>
    </row>
    <row r="63" spans="1:16" s="10" customFormat="1" ht="25.5" outlineLevel="2" x14ac:dyDescent="0.2">
      <c r="A63" s="107" t="s">
        <v>354</v>
      </c>
      <c r="B63" s="99"/>
      <c r="C63" s="99"/>
      <c r="D63" s="99" t="s">
        <v>134</v>
      </c>
      <c r="E63" s="89" t="s">
        <v>130</v>
      </c>
      <c r="F63" s="90" t="s">
        <v>33</v>
      </c>
      <c r="G63" s="91" t="s">
        <v>36</v>
      </c>
      <c r="H63" s="91" t="s">
        <v>0</v>
      </c>
      <c r="I63" s="105">
        <f t="shared" ref="I63:I66" si="15">_xlfn.IFS(G63="Eis","",AND(G63="Wens",H63="Should have"),10,AND(G63="Wens",H63="Nice to have"),5,AND(ISBLANK(G63),ISBLANK(H63)),"",AND(ISBLANK(G63),NOT(ISBLANK(H63))),"FOUT",AND(NOT(ISBLANK(G63)),ISBLANK(H63)),"FOUT")</f>
        <v>10</v>
      </c>
      <c r="J63" s="91"/>
      <c r="K63" s="109"/>
      <c r="L63" s="21"/>
      <c r="M63" s="27"/>
      <c r="O63" s="30"/>
      <c r="P63" s="25" t="str">
        <f t="shared" ref="P63:P66" si="16">_xlfn.IFS(OR(I63="",O63=""),"",AND(I63="KO",O63=1),"OK",AND(I63="KO",O63&lt;1),"NOK",I63&lt;&gt;0,I63*O63)</f>
        <v/>
      </c>
    </row>
    <row r="64" spans="1:16" s="10" customFormat="1" ht="38.25" outlineLevel="2" x14ac:dyDescent="0.2">
      <c r="A64" s="107" t="s">
        <v>355</v>
      </c>
      <c r="B64" s="99"/>
      <c r="C64" s="99"/>
      <c r="D64" s="99" t="s">
        <v>135</v>
      </c>
      <c r="E64" s="89" t="s">
        <v>131</v>
      </c>
      <c r="F64" s="90" t="s">
        <v>33</v>
      </c>
      <c r="G64" s="91" t="s">
        <v>36</v>
      </c>
      <c r="H64" s="91" t="s">
        <v>0</v>
      </c>
      <c r="I64" s="105">
        <f t="shared" si="15"/>
        <v>10</v>
      </c>
      <c r="J64" s="91"/>
      <c r="K64" s="109"/>
      <c r="L64" s="21"/>
      <c r="M64" s="27"/>
      <c r="O64" s="30"/>
      <c r="P64" s="25" t="str">
        <f t="shared" si="16"/>
        <v/>
      </c>
    </row>
    <row r="65" spans="1:16" s="10" customFormat="1" ht="25.5" outlineLevel="2" x14ac:dyDescent="0.2">
      <c r="A65" s="107" t="s">
        <v>356</v>
      </c>
      <c r="B65" s="99"/>
      <c r="C65" s="99"/>
      <c r="D65" s="99" t="s">
        <v>136</v>
      </c>
      <c r="E65" s="100" t="s">
        <v>242</v>
      </c>
      <c r="F65" s="90" t="s">
        <v>33</v>
      </c>
      <c r="G65" s="91" t="s">
        <v>36</v>
      </c>
      <c r="H65" s="91" t="s">
        <v>1</v>
      </c>
      <c r="I65" s="105">
        <f t="shared" si="15"/>
        <v>5</v>
      </c>
      <c r="J65" s="91"/>
      <c r="K65" s="109"/>
      <c r="L65" s="21"/>
      <c r="M65" s="67"/>
      <c r="O65" s="30"/>
      <c r="P65" s="25" t="str">
        <f t="shared" si="16"/>
        <v/>
      </c>
    </row>
    <row r="66" spans="1:16" s="10" customFormat="1" ht="38.25" outlineLevel="2" x14ac:dyDescent="0.2">
      <c r="A66" s="107" t="s">
        <v>357</v>
      </c>
      <c r="B66" s="99"/>
      <c r="C66" s="99"/>
      <c r="D66" s="99" t="s">
        <v>137</v>
      </c>
      <c r="E66" s="89" t="s">
        <v>129</v>
      </c>
      <c r="F66" s="90" t="s">
        <v>33</v>
      </c>
      <c r="G66" s="91" t="s">
        <v>36</v>
      </c>
      <c r="H66" s="91" t="s">
        <v>1</v>
      </c>
      <c r="I66" s="105">
        <f t="shared" si="15"/>
        <v>5</v>
      </c>
      <c r="J66" s="91"/>
      <c r="K66" s="109"/>
      <c r="L66" s="21"/>
      <c r="M66" s="27"/>
      <c r="O66" s="30"/>
      <c r="P66" s="25" t="str">
        <f t="shared" si="16"/>
        <v/>
      </c>
    </row>
    <row r="67" spans="1:16" s="10" customFormat="1" x14ac:dyDescent="0.2">
      <c r="A67" s="102"/>
      <c r="B67" s="102" t="s">
        <v>22</v>
      </c>
      <c r="C67" s="102"/>
      <c r="D67" s="102"/>
      <c r="E67" s="102" t="s">
        <v>158</v>
      </c>
      <c r="F67" s="103"/>
      <c r="G67" s="104"/>
      <c r="H67" s="104"/>
      <c r="I67" s="104"/>
      <c r="J67" s="104"/>
      <c r="K67" s="109"/>
      <c r="L67" s="17"/>
      <c r="M67" s="5"/>
      <c r="O67" s="17"/>
      <c r="P67" s="17"/>
    </row>
    <row r="68" spans="1:16" s="10" customFormat="1" ht="38.25" outlineLevel="1" x14ac:dyDescent="0.2">
      <c r="A68" s="100" t="s">
        <v>358</v>
      </c>
      <c r="B68" s="89"/>
      <c r="C68" s="89" t="s">
        <v>23</v>
      </c>
      <c r="D68" s="89"/>
      <c r="E68" s="89" t="s">
        <v>69</v>
      </c>
      <c r="F68" s="90" t="s">
        <v>33</v>
      </c>
      <c r="G68" s="91" t="s">
        <v>36</v>
      </c>
      <c r="H68" s="91" t="s">
        <v>0</v>
      </c>
      <c r="I68" s="105">
        <f t="shared" ref="I68:I79" si="17">_xlfn.IFS(AND(G68="Eis",NOT(ISBLANK(H68))),"FOUT",G68="Eis","KO",AND(G68="Wens",H68="Should have"),10,AND(G68="Wens",H68="Nice to have"),5,AND(ISBLANK(G68),ISBLANK(H68)),"",AND(ISBLANK(G68),NOT(ISBLANK(H68))),"FOUT",AND(NOT(ISBLANK(G68)),ISBLANK(H68)),"FOUT")</f>
        <v>10</v>
      </c>
      <c r="J68" s="91" t="s">
        <v>38</v>
      </c>
      <c r="K68" s="109"/>
      <c r="L68" s="21"/>
      <c r="M68" s="27"/>
      <c r="O68" s="30"/>
      <c r="P68" s="25" t="str">
        <f t="shared" ref="P68:P79" si="18">_xlfn.IFS(OR(I68="",O68=""),"",AND(I68="KO",O68=1),"OK",AND(I68="KO",O68&lt;1),"NOK",I68&lt;&gt;0,I68*O68)</f>
        <v/>
      </c>
    </row>
    <row r="69" spans="1:16" s="10" customFormat="1" ht="25.5" outlineLevel="1" x14ac:dyDescent="0.2">
      <c r="A69" s="100" t="s">
        <v>359</v>
      </c>
      <c r="B69" s="99"/>
      <c r="C69" s="99" t="s">
        <v>24</v>
      </c>
      <c r="D69" s="99"/>
      <c r="E69" s="89" t="s">
        <v>70</v>
      </c>
      <c r="F69" s="90" t="s">
        <v>33</v>
      </c>
      <c r="G69" s="91" t="s">
        <v>36</v>
      </c>
      <c r="H69" s="91" t="s">
        <v>0</v>
      </c>
      <c r="I69" s="105">
        <f t="shared" si="17"/>
        <v>10</v>
      </c>
      <c r="J69" s="91" t="s">
        <v>38</v>
      </c>
      <c r="K69" s="109"/>
      <c r="L69" s="21"/>
      <c r="M69" s="27"/>
      <c r="O69" s="30"/>
      <c r="P69" s="25" t="str">
        <f t="shared" si="18"/>
        <v/>
      </c>
    </row>
    <row r="70" spans="1:16" s="10" customFormat="1" ht="25.5" outlineLevel="1" x14ac:dyDescent="0.2">
      <c r="A70" s="100" t="s">
        <v>360</v>
      </c>
      <c r="B70" s="99"/>
      <c r="C70" s="99" t="s">
        <v>25</v>
      </c>
      <c r="D70" s="99"/>
      <c r="E70" s="89" t="s">
        <v>161</v>
      </c>
      <c r="F70" s="90" t="s">
        <v>33</v>
      </c>
      <c r="G70" s="91" t="s">
        <v>36</v>
      </c>
      <c r="H70" s="91" t="s">
        <v>0</v>
      </c>
      <c r="I70" s="105">
        <f t="shared" si="17"/>
        <v>10</v>
      </c>
      <c r="J70" s="91" t="s">
        <v>38</v>
      </c>
      <c r="K70" s="109"/>
      <c r="L70" s="21"/>
      <c r="M70" s="27"/>
      <c r="O70" s="30"/>
      <c r="P70" s="25" t="str">
        <f t="shared" si="18"/>
        <v/>
      </c>
    </row>
    <row r="71" spans="1:16" s="10" customFormat="1" ht="25.5" outlineLevel="1" x14ac:dyDescent="0.2">
      <c r="A71" s="100" t="s">
        <v>361</v>
      </c>
      <c r="B71" s="99"/>
      <c r="C71" s="99" t="s">
        <v>26</v>
      </c>
      <c r="D71" s="99"/>
      <c r="E71" s="89" t="s">
        <v>71</v>
      </c>
      <c r="F71" s="90" t="s">
        <v>33</v>
      </c>
      <c r="G71" s="91" t="s">
        <v>36</v>
      </c>
      <c r="H71" s="91" t="s">
        <v>0</v>
      </c>
      <c r="I71" s="105">
        <f t="shared" si="17"/>
        <v>10</v>
      </c>
      <c r="J71" s="91" t="s">
        <v>38</v>
      </c>
      <c r="K71" s="109"/>
      <c r="L71" s="21"/>
      <c r="M71" s="27"/>
      <c r="O71" s="30"/>
      <c r="P71" s="25" t="str">
        <f t="shared" si="18"/>
        <v/>
      </c>
    </row>
    <row r="72" spans="1:16" s="10" customFormat="1" ht="25.5" outlineLevel="1" x14ac:dyDescent="0.2">
      <c r="A72" s="100" t="s">
        <v>362</v>
      </c>
      <c r="B72" s="99"/>
      <c r="C72" s="99" t="s">
        <v>27</v>
      </c>
      <c r="D72" s="99"/>
      <c r="E72" s="89" t="s">
        <v>72</v>
      </c>
      <c r="F72" s="90" t="s">
        <v>33</v>
      </c>
      <c r="G72" s="91" t="s">
        <v>36</v>
      </c>
      <c r="H72" s="91" t="s">
        <v>0</v>
      </c>
      <c r="I72" s="105">
        <f t="shared" si="17"/>
        <v>10</v>
      </c>
      <c r="J72" s="91" t="s">
        <v>38</v>
      </c>
      <c r="K72" s="109"/>
      <c r="L72" s="21"/>
      <c r="M72" s="27"/>
      <c r="O72" s="30"/>
      <c r="P72" s="25" t="str">
        <f t="shared" si="18"/>
        <v/>
      </c>
    </row>
    <row r="73" spans="1:16" s="10" customFormat="1" ht="25.5" outlineLevel="1" x14ac:dyDescent="0.2">
      <c r="A73" s="100" t="s">
        <v>363</v>
      </c>
      <c r="B73" s="99"/>
      <c r="C73" s="99" t="s">
        <v>28</v>
      </c>
      <c r="D73" s="99"/>
      <c r="E73" s="89" t="s">
        <v>73</v>
      </c>
      <c r="F73" s="90" t="s">
        <v>33</v>
      </c>
      <c r="G73" s="91" t="s">
        <v>36</v>
      </c>
      <c r="H73" s="91" t="s">
        <v>0</v>
      </c>
      <c r="I73" s="105">
        <f t="shared" si="17"/>
        <v>10</v>
      </c>
      <c r="J73" s="91" t="s">
        <v>38</v>
      </c>
      <c r="K73" s="109"/>
      <c r="L73" s="21"/>
      <c r="M73" s="27"/>
      <c r="O73" s="30"/>
      <c r="P73" s="25" t="str">
        <f t="shared" si="18"/>
        <v/>
      </c>
    </row>
    <row r="74" spans="1:16" s="10" customFormat="1" ht="89.25" outlineLevel="1" x14ac:dyDescent="0.2">
      <c r="A74" s="100" t="s">
        <v>364</v>
      </c>
      <c r="B74" s="99"/>
      <c r="C74" s="99" t="s">
        <v>29</v>
      </c>
      <c r="D74" s="99"/>
      <c r="E74" s="89" t="s">
        <v>74</v>
      </c>
      <c r="F74" s="90" t="s">
        <v>33</v>
      </c>
      <c r="G74" s="91" t="s">
        <v>36</v>
      </c>
      <c r="H74" s="91" t="s">
        <v>0</v>
      </c>
      <c r="I74" s="105">
        <f t="shared" si="17"/>
        <v>10</v>
      </c>
      <c r="J74" s="91" t="s">
        <v>38</v>
      </c>
      <c r="K74" s="109"/>
      <c r="L74" s="21"/>
      <c r="M74" s="27"/>
      <c r="O74" s="30"/>
      <c r="P74" s="25" t="str">
        <f t="shared" si="18"/>
        <v/>
      </c>
    </row>
    <row r="75" spans="1:16" s="10" customFormat="1" ht="38.25" outlineLevel="1" x14ac:dyDescent="0.2">
      <c r="A75" s="100" t="s">
        <v>365</v>
      </c>
      <c r="B75" s="99"/>
      <c r="C75" s="99" t="s">
        <v>195</v>
      </c>
      <c r="D75" s="99"/>
      <c r="E75" s="89" t="s">
        <v>159</v>
      </c>
      <c r="F75" s="90" t="s">
        <v>33</v>
      </c>
      <c r="G75" s="91" t="s">
        <v>36</v>
      </c>
      <c r="H75" s="91" t="s">
        <v>0</v>
      </c>
      <c r="I75" s="105">
        <f t="shared" si="17"/>
        <v>10</v>
      </c>
      <c r="J75" s="91" t="s">
        <v>38</v>
      </c>
      <c r="K75" s="109"/>
      <c r="L75" s="21"/>
      <c r="M75" s="27"/>
      <c r="O75" s="30"/>
      <c r="P75" s="25" t="str">
        <f t="shared" si="18"/>
        <v/>
      </c>
    </row>
    <row r="76" spans="1:16" s="10" customFormat="1" ht="51" outlineLevel="1" x14ac:dyDescent="0.2">
      <c r="A76" s="100" t="s">
        <v>366</v>
      </c>
      <c r="B76" s="99"/>
      <c r="C76" s="99" t="s">
        <v>196</v>
      </c>
      <c r="D76" s="99"/>
      <c r="E76" s="89" t="s">
        <v>162</v>
      </c>
      <c r="F76" s="90" t="s">
        <v>33</v>
      </c>
      <c r="G76" s="91" t="s">
        <v>36</v>
      </c>
      <c r="H76" s="91" t="s">
        <v>0</v>
      </c>
      <c r="I76" s="105">
        <f t="shared" si="17"/>
        <v>10</v>
      </c>
      <c r="J76" s="91" t="s">
        <v>38</v>
      </c>
      <c r="K76" s="109"/>
      <c r="L76" s="21"/>
      <c r="M76" s="27"/>
      <c r="O76" s="30"/>
      <c r="P76" s="25" t="str">
        <f t="shared" si="18"/>
        <v/>
      </c>
    </row>
    <row r="77" spans="1:16" s="10" customFormat="1" ht="38.25" outlineLevel="1" x14ac:dyDescent="0.2">
      <c r="A77" s="100" t="s">
        <v>367</v>
      </c>
      <c r="B77" s="99"/>
      <c r="C77" s="99" t="s">
        <v>197</v>
      </c>
      <c r="D77" s="99"/>
      <c r="E77" s="89" t="s">
        <v>160</v>
      </c>
      <c r="F77" s="90" t="s">
        <v>33</v>
      </c>
      <c r="G77" s="91" t="s">
        <v>36</v>
      </c>
      <c r="H77" s="91" t="s">
        <v>0</v>
      </c>
      <c r="I77" s="105">
        <f t="shared" si="17"/>
        <v>10</v>
      </c>
      <c r="J77" s="91" t="s">
        <v>38</v>
      </c>
      <c r="K77" s="109"/>
      <c r="L77" s="21"/>
      <c r="M77" s="27"/>
      <c r="O77" s="30"/>
      <c r="P77" s="25" t="str">
        <f t="shared" si="18"/>
        <v/>
      </c>
    </row>
    <row r="78" spans="1:16" s="10" customFormat="1" ht="38.25" outlineLevel="1" x14ac:dyDescent="0.2">
      <c r="A78" s="100" t="s">
        <v>368</v>
      </c>
      <c r="B78" s="99"/>
      <c r="C78" s="99" t="s">
        <v>198</v>
      </c>
      <c r="D78" s="99"/>
      <c r="E78" s="100" t="s">
        <v>232</v>
      </c>
      <c r="F78" s="101" t="s">
        <v>33</v>
      </c>
      <c r="G78" s="91" t="s">
        <v>36</v>
      </c>
      <c r="H78" s="91" t="s">
        <v>0</v>
      </c>
      <c r="I78" s="105">
        <f t="shared" si="17"/>
        <v>10</v>
      </c>
      <c r="J78" s="91" t="s">
        <v>38</v>
      </c>
      <c r="K78" s="109"/>
      <c r="L78" s="21"/>
      <c r="M78" s="27"/>
      <c r="O78" s="30"/>
      <c r="P78" s="25" t="str">
        <f t="shared" si="18"/>
        <v/>
      </c>
    </row>
    <row r="79" spans="1:16" s="10" customFormat="1" ht="38.25" outlineLevel="1" x14ac:dyDescent="0.2">
      <c r="A79" s="100" t="s">
        <v>369</v>
      </c>
      <c r="B79" s="99"/>
      <c r="C79" s="99" t="s">
        <v>199</v>
      </c>
      <c r="D79" s="99"/>
      <c r="E79" s="100" t="s">
        <v>274</v>
      </c>
      <c r="F79" s="101" t="s">
        <v>33</v>
      </c>
      <c r="G79" s="91" t="s">
        <v>36</v>
      </c>
      <c r="H79" s="91" t="s">
        <v>0</v>
      </c>
      <c r="I79" s="105">
        <f t="shared" si="17"/>
        <v>10</v>
      </c>
      <c r="J79" s="91" t="s">
        <v>38</v>
      </c>
      <c r="K79" s="109"/>
      <c r="L79" s="21"/>
      <c r="M79" s="27"/>
      <c r="O79" s="30"/>
      <c r="P79" s="25" t="str">
        <f t="shared" si="18"/>
        <v/>
      </c>
    </row>
    <row r="80" spans="1:16" s="10" customFormat="1" x14ac:dyDescent="0.2">
      <c r="A80" s="102"/>
      <c r="B80" s="102" t="s">
        <v>146</v>
      </c>
      <c r="C80" s="102"/>
      <c r="D80" s="102"/>
      <c r="E80" s="102" t="s">
        <v>147</v>
      </c>
      <c r="F80" s="103"/>
      <c r="G80" s="104"/>
      <c r="H80" s="104"/>
      <c r="I80" s="104"/>
      <c r="J80" s="104"/>
      <c r="K80" s="109"/>
      <c r="L80" s="17"/>
      <c r="M80" s="5"/>
      <c r="O80" s="17"/>
      <c r="P80" s="17"/>
    </row>
    <row r="81" spans="1:16" s="10" customFormat="1" ht="51" outlineLevel="1" x14ac:dyDescent="0.2">
      <c r="A81" s="100" t="s">
        <v>370</v>
      </c>
      <c r="B81" s="99"/>
      <c r="C81" s="99" t="s">
        <v>148</v>
      </c>
      <c r="D81" s="99"/>
      <c r="E81" s="89" t="s">
        <v>150</v>
      </c>
      <c r="F81" s="90" t="s">
        <v>33</v>
      </c>
      <c r="G81" s="91" t="s">
        <v>36</v>
      </c>
      <c r="H81" s="91" t="s">
        <v>0</v>
      </c>
      <c r="I81" s="105">
        <f t="shared" ref="I81:I88" si="19">_xlfn.IFS(AND(G81="Eis",NOT(ISBLANK(H81))),"FOUT",G81="Eis","KO",AND(G81="Wens",H81="Should have"),10,AND(G81="Wens",H81="Nice to have"),5,AND(ISBLANK(G81),ISBLANK(H81)),"",AND(ISBLANK(G81),NOT(ISBLANK(H81))),"FOUT",AND(NOT(ISBLANK(G81)),ISBLANK(H81)),"FOUT")</f>
        <v>10</v>
      </c>
      <c r="J81" s="91" t="s">
        <v>38</v>
      </c>
      <c r="K81" s="109"/>
      <c r="L81" s="21"/>
      <c r="M81" s="27"/>
      <c r="O81" s="30"/>
      <c r="P81" s="25" t="str">
        <f t="shared" ref="P81:P88" si="20">_xlfn.IFS(OR(I81="",O81=""),"",AND(I81="KO",O81=1),"OK",AND(I81="KO",O81&lt;1),"NOK",I81&lt;&gt;0,I81*O81)</f>
        <v/>
      </c>
    </row>
    <row r="82" spans="1:16" s="10" customFormat="1" ht="51" outlineLevel="1" x14ac:dyDescent="0.2">
      <c r="A82" s="100" t="s">
        <v>371</v>
      </c>
      <c r="B82" s="99"/>
      <c r="C82" s="99" t="s">
        <v>151</v>
      </c>
      <c r="D82" s="99"/>
      <c r="E82" s="100" t="s">
        <v>233</v>
      </c>
      <c r="F82" s="90" t="s">
        <v>33</v>
      </c>
      <c r="G82" s="91" t="s">
        <v>36</v>
      </c>
      <c r="H82" s="91" t="s">
        <v>0</v>
      </c>
      <c r="I82" s="105">
        <f t="shared" si="19"/>
        <v>10</v>
      </c>
      <c r="J82" s="91" t="s">
        <v>38</v>
      </c>
      <c r="K82" s="109"/>
      <c r="L82" s="21"/>
      <c r="M82" s="27"/>
      <c r="O82" s="30"/>
      <c r="P82" s="25" t="str">
        <f t="shared" si="20"/>
        <v/>
      </c>
    </row>
    <row r="83" spans="1:16" s="10" customFormat="1" ht="51" outlineLevel="1" x14ac:dyDescent="0.2">
      <c r="A83" s="100" t="s">
        <v>372</v>
      </c>
      <c r="B83" s="99"/>
      <c r="C83" s="99" t="s">
        <v>152</v>
      </c>
      <c r="D83" s="99"/>
      <c r="E83" s="89" t="s">
        <v>156</v>
      </c>
      <c r="F83" s="90" t="s">
        <v>33</v>
      </c>
      <c r="G83" s="91" t="s">
        <v>36</v>
      </c>
      <c r="H83" s="91" t="s">
        <v>0</v>
      </c>
      <c r="I83" s="105">
        <f t="shared" si="19"/>
        <v>10</v>
      </c>
      <c r="J83" s="91" t="s">
        <v>38</v>
      </c>
      <c r="K83" s="109"/>
      <c r="L83" s="21"/>
      <c r="M83" s="27"/>
      <c r="O83" s="30"/>
      <c r="P83" s="25" t="str">
        <f t="shared" si="20"/>
        <v/>
      </c>
    </row>
    <row r="84" spans="1:16" s="10" customFormat="1" ht="25.5" outlineLevel="1" x14ac:dyDescent="0.2">
      <c r="A84" s="100" t="s">
        <v>373</v>
      </c>
      <c r="B84" s="99"/>
      <c r="C84" s="99" t="s">
        <v>153</v>
      </c>
      <c r="D84" s="99"/>
      <c r="E84" s="100" t="s">
        <v>234</v>
      </c>
      <c r="F84" s="90" t="s">
        <v>33</v>
      </c>
      <c r="G84" s="91" t="s">
        <v>36</v>
      </c>
      <c r="H84" s="91" t="s">
        <v>0</v>
      </c>
      <c r="I84" s="105">
        <f t="shared" si="19"/>
        <v>10</v>
      </c>
      <c r="J84" s="91" t="s">
        <v>38</v>
      </c>
      <c r="K84" s="109"/>
      <c r="L84" s="21"/>
      <c r="M84" s="27"/>
      <c r="O84" s="30"/>
      <c r="P84" s="25" t="str">
        <f t="shared" si="20"/>
        <v/>
      </c>
    </row>
    <row r="85" spans="1:16" s="10" customFormat="1" ht="25.5" outlineLevel="1" x14ac:dyDescent="0.2">
      <c r="A85" s="100" t="s">
        <v>374</v>
      </c>
      <c r="B85" s="99"/>
      <c r="C85" s="99" t="s">
        <v>154</v>
      </c>
      <c r="D85" s="99"/>
      <c r="E85" s="100" t="s">
        <v>235</v>
      </c>
      <c r="F85" s="90" t="s">
        <v>33</v>
      </c>
      <c r="G85" s="91" t="s">
        <v>36</v>
      </c>
      <c r="H85" s="91" t="s">
        <v>0</v>
      </c>
      <c r="I85" s="105">
        <f t="shared" si="19"/>
        <v>10</v>
      </c>
      <c r="J85" s="91" t="s">
        <v>38</v>
      </c>
      <c r="K85" s="109"/>
      <c r="L85" s="21"/>
      <c r="M85" s="27"/>
      <c r="O85" s="30"/>
      <c r="P85" s="25" t="str">
        <f t="shared" si="20"/>
        <v/>
      </c>
    </row>
    <row r="86" spans="1:16" s="10" customFormat="1" ht="25.5" outlineLevel="1" x14ac:dyDescent="0.2">
      <c r="A86" s="100" t="s">
        <v>375</v>
      </c>
      <c r="B86" s="99"/>
      <c r="C86" s="99" t="s">
        <v>155</v>
      </c>
      <c r="D86" s="99"/>
      <c r="E86" s="89" t="s">
        <v>149</v>
      </c>
      <c r="F86" s="90" t="s">
        <v>33</v>
      </c>
      <c r="G86" s="91" t="s">
        <v>36</v>
      </c>
      <c r="H86" s="91" t="s">
        <v>0</v>
      </c>
      <c r="I86" s="105">
        <f t="shared" si="19"/>
        <v>10</v>
      </c>
      <c r="J86" s="91" t="s">
        <v>38</v>
      </c>
      <c r="K86" s="109"/>
      <c r="L86" s="21"/>
      <c r="M86" s="27"/>
      <c r="O86" s="30"/>
      <c r="P86" s="25" t="str">
        <f t="shared" si="20"/>
        <v/>
      </c>
    </row>
    <row r="87" spans="1:16" s="10" customFormat="1" ht="63.75" outlineLevel="1" x14ac:dyDescent="0.2">
      <c r="A87" s="100" t="s">
        <v>376</v>
      </c>
      <c r="B87" s="99"/>
      <c r="C87" s="99" t="s">
        <v>200</v>
      </c>
      <c r="D87" s="99"/>
      <c r="E87" s="110" t="s">
        <v>157</v>
      </c>
      <c r="F87" s="90" t="s">
        <v>33</v>
      </c>
      <c r="G87" s="91" t="s">
        <v>36</v>
      </c>
      <c r="H87" s="91" t="s">
        <v>0</v>
      </c>
      <c r="I87" s="105">
        <f t="shared" si="19"/>
        <v>10</v>
      </c>
      <c r="J87" s="91" t="s">
        <v>38</v>
      </c>
      <c r="K87" s="109"/>
      <c r="L87" s="21"/>
      <c r="M87" s="27"/>
      <c r="O87" s="30"/>
      <c r="P87" s="25" t="str">
        <f t="shared" si="20"/>
        <v/>
      </c>
    </row>
    <row r="88" spans="1:16" s="10" customFormat="1" ht="76.5" outlineLevel="1" x14ac:dyDescent="0.2">
      <c r="A88" s="100" t="s">
        <v>377</v>
      </c>
      <c r="B88" s="99"/>
      <c r="C88" s="99" t="s">
        <v>201</v>
      </c>
      <c r="D88" s="99"/>
      <c r="E88" s="100" t="s">
        <v>236</v>
      </c>
      <c r="F88" s="90" t="s">
        <v>33</v>
      </c>
      <c r="G88" s="91" t="s">
        <v>36</v>
      </c>
      <c r="H88" s="91" t="s">
        <v>0</v>
      </c>
      <c r="I88" s="105">
        <f t="shared" si="19"/>
        <v>10</v>
      </c>
      <c r="J88" s="91" t="s">
        <v>38</v>
      </c>
      <c r="K88" s="109"/>
      <c r="L88" s="21"/>
      <c r="M88" s="27"/>
      <c r="O88" s="30"/>
      <c r="P88" s="25" t="str">
        <f t="shared" si="20"/>
        <v/>
      </c>
    </row>
    <row r="89" spans="1:16" s="10" customFormat="1" x14ac:dyDescent="0.2">
      <c r="A89" s="111"/>
      <c r="B89" s="111"/>
      <c r="C89" s="111"/>
      <c r="D89" s="111"/>
      <c r="E89" s="111"/>
      <c r="F89" s="74"/>
      <c r="G89" s="74"/>
      <c r="H89" s="74"/>
      <c r="I89" s="74"/>
      <c r="J89" s="74"/>
      <c r="K89" s="109"/>
      <c r="L89" s="13"/>
      <c r="M89" s="12"/>
    </row>
    <row r="90" spans="1:16" s="10" customFormat="1" x14ac:dyDescent="0.2">
      <c r="A90" s="111"/>
      <c r="B90" s="111"/>
      <c r="C90" s="111"/>
      <c r="D90" s="111"/>
      <c r="E90" s="111"/>
      <c r="F90" s="74"/>
      <c r="G90" s="74"/>
      <c r="H90" s="74"/>
      <c r="I90" s="74"/>
      <c r="J90" s="74"/>
      <c r="K90" s="109"/>
      <c r="L90" s="13"/>
      <c r="M90" s="12"/>
    </row>
    <row r="91" spans="1:16" s="10" customFormat="1" x14ac:dyDescent="0.2">
      <c r="A91" s="111"/>
      <c r="B91" s="111"/>
      <c r="C91" s="111"/>
      <c r="D91" s="111"/>
      <c r="E91" s="111"/>
      <c r="F91" s="74"/>
      <c r="G91" s="74"/>
      <c r="H91" s="74"/>
      <c r="I91" s="74"/>
      <c r="J91" s="74"/>
      <c r="K91" s="109"/>
      <c r="L91" s="13"/>
      <c r="M91" s="12"/>
    </row>
    <row r="92" spans="1:16" s="10" customFormat="1" x14ac:dyDescent="0.2">
      <c r="A92" s="111"/>
      <c r="B92" s="111"/>
      <c r="C92" s="111"/>
      <c r="D92" s="111"/>
      <c r="E92" s="111"/>
      <c r="F92" s="74"/>
      <c r="G92" s="74"/>
      <c r="H92" s="74"/>
      <c r="I92" s="74"/>
      <c r="J92" s="74"/>
      <c r="K92" s="109"/>
      <c r="L92" s="13"/>
      <c r="M92" s="12"/>
    </row>
    <row r="93" spans="1:16" s="10" customFormat="1" x14ac:dyDescent="0.2">
      <c r="A93" s="111"/>
      <c r="B93" s="111"/>
      <c r="C93" s="111"/>
      <c r="D93" s="111"/>
      <c r="E93" s="111"/>
      <c r="F93" s="74"/>
      <c r="G93" s="74"/>
      <c r="H93" s="74"/>
      <c r="I93" s="74"/>
      <c r="J93" s="74"/>
      <c r="K93" s="109"/>
      <c r="L93" s="13"/>
      <c r="M93" s="12"/>
    </row>
    <row r="94" spans="1:16" s="10" customFormat="1" x14ac:dyDescent="0.2">
      <c r="A94" s="111"/>
      <c r="B94" s="111"/>
      <c r="C94" s="111"/>
      <c r="D94" s="111"/>
      <c r="E94" s="111"/>
      <c r="F94" s="74"/>
      <c r="G94" s="74"/>
      <c r="H94" s="74"/>
      <c r="I94" s="74"/>
      <c r="J94" s="74"/>
      <c r="K94" s="109"/>
      <c r="L94" s="13"/>
      <c r="M94" s="12"/>
    </row>
    <row r="95" spans="1:16" s="10" customFormat="1" x14ac:dyDescent="0.2">
      <c r="A95" s="111"/>
      <c r="B95" s="111"/>
      <c r="C95" s="111"/>
      <c r="D95" s="111"/>
      <c r="E95" s="111"/>
      <c r="F95" s="74"/>
      <c r="G95" s="74"/>
      <c r="H95" s="74"/>
      <c r="I95" s="74"/>
      <c r="J95" s="74"/>
      <c r="K95" s="109"/>
      <c r="L95" s="13"/>
      <c r="M95" s="12"/>
    </row>
    <row r="96" spans="1:16" s="10" customFormat="1" x14ac:dyDescent="0.2">
      <c r="A96" s="111"/>
      <c r="B96" s="111"/>
      <c r="C96" s="111"/>
      <c r="D96" s="111"/>
      <c r="E96" s="111"/>
      <c r="F96" s="74"/>
      <c r="G96" s="74"/>
      <c r="H96" s="74"/>
      <c r="I96" s="74"/>
      <c r="J96" s="74"/>
      <c r="K96" s="109"/>
      <c r="L96" s="13"/>
      <c r="M96" s="12"/>
    </row>
    <row r="97" spans="1:13" s="10" customFormat="1" x14ac:dyDescent="0.2">
      <c r="A97" s="111"/>
      <c r="B97" s="111"/>
      <c r="C97" s="111"/>
      <c r="D97" s="111"/>
      <c r="E97" s="111"/>
      <c r="F97" s="74"/>
      <c r="G97" s="74"/>
      <c r="H97" s="74"/>
      <c r="I97" s="74"/>
      <c r="J97" s="74"/>
      <c r="K97" s="109"/>
      <c r="L97" s="13"/>
      <c r="M97" s="12"/>
    </row>
    <row r="98" spans="1:13" s="10" customFormat="1" x14ac:dyDescent="0.2">
      <c r="A98" s="111"/>
      <c r="B98" s="111"/>
      <c r="C98" s="111"/>
      <c r="D98" s="111"/>
      <c r="E98" s="111"/>
      <c r="F98" s="74"/>
      <c r="G98" s="74"/>
      <c r="H98" s="74"/>
      <c r="I98" s="74"/>
      <c r="J98" s="74"/>
      <c r="K98" s="109"/>
      <c r="L98" s="13"/>
      <c r="M98" s="12"/>
    </row>
    <row r="99" spans="1:13" s="10" customFormat="1" x14ac:dyDescent="0.2">
      <c r="A99" s="111"/>
      <c r="B99" s="111"/>
      <c r="C99" s="111"/>
      <c r="D99" s="111"/>
      <c r="E99" s="111"/>
      <c r="F99" s="74"/>
      <c r="G99" s="74"/>
      <c r="H99" s="74"/>
      <c r="I99" s="74"/>
      <c r="J99" s="74"/>
      <c r="K99" s="109"/>
      <c r="L99" s="13"/>
      <c r="M99" s="12"/>
    </row>
    <row r="100" spans="1:13" s="10" customFormat="1" x14ac:dyDescent="0.2">
      <c r="A100" s="111"/>
      <c r="B100" s="111"/>
      <c r="C100" s="111"/>
      <c r="D100" s="111"/>
      <c r="E100" s="111"/>
      <c r="F100" s="74"/>
      <c r="G100" s="74"/>
      <c r="H100" s="74"/>
      <c r="I100" s="74"/>
      <c r="J100" s="74"/>
      <c r="K100" s="109"/>
      <c r="L100" s="13"/>
      <c r="M100" s="12"/>
    </row>
    <row r="101" spans="1:13" s="10" customFormat="1" x14ac:dyDescent="0.2">
      <c r="A101" s="111"/>
      <c r="B101" s="111"/>
      <c r="C101" s="111"/>
      <c r="D101" s="111"/>
      <c r="E101" s="111"/>
      <c r="F101" s="74"/>
      <c r="G101" s="74"/>
      <c r="H101" s="74"/>
      <c r="I101" s="74"/>
      <c r="J101" s="74"/>
      <c r="K101" s="109"/>
      <c r="L101" s="13"/>
      <c r="M101" s="12"/>
    </row>
    <row r="102" spans="1:13" s="10" customFormat="1" x14ac:dyDescent="0.2">
      <c r="A102" s="111"/>
      <c r="B102" s="111"/>
      <c r="C102" s="111"/>
      <c r="D102" s="111"/>
      <c r="E102" s="111"/>
      <c r="F102" s="74"/>
      <c r="G102" s="74"/>
      <c r="H102" s="74"/>
      <c r="I102" s="74"/>
      <c r="J102" s="74"/>
      <c r="K102" s="109"/>
      <c r="L102" s="13"/>
      <c r="M102" s="12"/>
    </row>
    <row r="103" spans="1:13" s="10" customFormat="1" x14ac:dyDescent="0.2">
      <c r="A103" s="111"/>
      <c r="B103" s="111"/>
      <c r="C103" s="111"/>
      <c r="D103" s="111"/>
      <c r="E103" s="111"/>
      <c r="F103" s="74"/>
      <c r="G103" s="74"/>
      <c r="H103" s="74"/>
      <c r="I103" s="74"/>
      <c r="J103" s="74"/>
      <c r="K103" s="109"/>
      <c r="L103" s="13"/>
      <c r="M103" s="12"/>
    </row>
    <row r="104" spans="1:13" s="10" customFormat="1" x14ac:dyDescent="0.2">
      <c r="A104" s="111"/>
      <c r="B104" s="111"/>
      <c r="C104" s="111"/>
      <c r="D104" s="111"/>
      <c r="E104" s="111"/>
      <c r="F104" s="74"/>
      <c r="G104" s="74"/>
      <c r="H104" s="74"/>
      <c r="I104" s="74"/>
      <c r="J104" s="74"/>
      <c r="K104" s="109"/>
      <c r="L104" s="13"/>
      <c r="M104" s="12"/>
    </row>
    <row r="105" spans="1:13" s="10" customFormat="1" x14ac:dyDescent="0.2">
      <c r="A105" s="111"/>
      <c r="B105" s="111"/>
      <c r="C105" s="111"/>
      <c r="D105" s="111"/>
      <c r="E105" s="111"/>
      <c r="F105" s="74"/>
      <c r="G105" s="74"/>
      <c r="H105" s="74"/>
      <c r="I105" s="74"/>
      <c r="J105" s="74"/>
      <c r="K105" s="109"/>
      <c r="L105" s="13"/>
      <c r="M105" s="12"/>
    </row>
    <row r="106" spans="1:13" s="10" customFormat="1" x14ac:dyDescent="0.2">
      <c r="A106" s="111"/>
      <c r="B106" s="111"/>
      <c r="C106" s="111"/>
      <c r="D106" s="111"/>
      <c r="E106" s="111"/>
      <c r="F106" s="74"/>
      <c r="G106" s="74"/>
      <c r="H106" s="74"/>
      <c r="I106" s="74"/>
      <c r="J106" s="74"/>
      <c r="K106" s="109"/>
      <c r="L106" s="13"/>
      <c r="M106" s="12"/>
    </row>
    <row r="107" spans="1:13" s="10" customFormat="1" x14ac:dyDescent="0.2">
      <c r="A107" s="111"/>
      <c r="B107" s="111"/>
      <c r="C107" s="111"/>
      <c r="D107" s="111"/>
      <c r="E107" s="111"/>
      <c r="F107" s="74"/>
      <c r="G107" s="74"/>
      <c r="H107" s="74"/>
      <c r="I107" s="74"/>
      <c r="J107" s="74"/>
      <c r="K107" s="109"/>
      <c r="L107" s="13"/>
      <c r="M107" s="12"/>
    </row>
    <row r="108" spans="1:13" s="10" customFormat="1" x14ac:dyDescent="0.2">
      <c r="A108" s="111"/>
      <c r="B108" s="111"/>
      <c r="C108" s="111"/>
      <c r="D108" s="111"/>
      <c r="E108" s="111"/>
      <c r="F108" s="74"/>
      <c r="G108" s="74"/>
      <c r="H108" s="74"/>
      <c r="I108" s="74"/>
      <c r="J108" s="74"/>
      <c r="K108" s="109"/>
      <c r="L108" s="13"/>
      <c r="M108" s="12"/>
    </row>
    <row r="109" spans="1:13" s="10" customFormat="1" x14ac:dyDescent="0.2">
      <c r="A109" s="111"/>
      <c r="B109" s="111"/>
      <c r="C109" s="111"/>
      <c r="D109" s="111"/>
      <c r="E109" s="111"/>
      <c r="F109" s="74"/>
      <c r="G109" s="74"/>
      <c r="H109" s="74"/>
      <c r="I109" s="74"/>
      <c r="J109" s="74"/>
      <c r="K109" s="109"/>
      <c r="L109" s="13"/>
      <c r="M109" s="12"/>
    </row>
    <row r="110" spans="1:13" s="10" customFormat="1" x14ac:dyDescent="0.2">
      <c r="A110" s="111"/>
      <c r="B110" s="111"/>
      <c r="C110" s="111"/>
      <c r="D110" s="111"/>
      <c r="E110" s="111"/>
      <c r="F110" s="74"/>
      <c r="G110" s="74"/>
      <c r="H110" s="74"/>
      <c r="I110" s="74"/>
      <c r="J110" s="74"/>
      <c r="K110" s="109"/>
      <c r="L110" s="13"/>
      <c r="M110" s="12"/>
    </row>
    <row r="111" spans="1:13" s="10" customFormat="1" x14ac:dyDescent="0.2">
      <c r="A111" s="111"/>
      <c r="B111" s="111"/>
      <c r="C111" s="111"/>
      <c r="D111" s="111"/>
      <c r="E111" s="111"/>
      <c r="F111" s="74"/>
      <c r="G111" s="74"/>
      <c r="H111" s="74"/>
      <c r="I111" s="74"/>
      <c r="J111" s="74"/>
      <c r="K111" s="109"/>
      <c r="L111" s="13"/>
      <c r="M111" s="12"/>
    </row>
    <row r="112" spans="1:13" s="10" customFormat="1" x14ac:dyDescent="0.2">
      <c r="A112" s="111"/>
      <c r="B112" s="111"/>
      <c r="C112" s="111"/>
      <c r="D112" s="111"/>
      <c r="E112" s="111"/>
      <c r="F112" s="74"/>
      <c r="G112" s="74"/>
      <c r="H112" s="74"/>
      <c r="I112" s="74"/>
      <c r="J112" s="74"/>
      <c r="K112" s="109"/>
      <c r="L112" s="13"/>
      <c r="M112" s="12"/>
    </row>
    <row r="113" spans="1:13" s="10" customFormat="1" x14ac:dyDescent="0.2">
      <c r="A113" s="111"/>
      <c r="B113" s="111"/>
      <c r="C113" s="111"/>
      <c r="D113" s="111"/>
      <c r="E113" s="111"/>
      <c r="F113" s="74"/>
      <c r="G113" s="74"/>
      <c r="H113" s="74"/>
      <c r="I113" s="74"/>
      <c r="J113" s="74"/>
      <c r="K113" s="109"/>
      <c r="L113" s="13"/>
      <c r="M113" s="12"/>
    </row>
    <row r="114" spans="1:13" s="10" customFormat="1" x14ac:dyDescent="0.2">
      <c r="A114" s="111"/>
      <c r="B114" s="111"/>
      <c r="C114" s="111"/>
      <c r="D114" s="111"/>
      <c r="E114" s="111"/>
      <c r="F114" s="74"/>
      <c r="G114" s="74"/>
      <c r="H114" s="74"/>
      <c r="I114" s="74"/>
      <c r="J114" s="74"/>
      <c r="K114" s="109"/>
      <c r="L114" s="13"/>
      <c r="M114" s="12"/>
    </row>
    <row r="115" spans="1:13" s="10" customFormat="1" x14ac:dyDescent="0.2">
      <c r="A115" s="111"/>
      <c r="B115" s="111"/>
      <c r="C115" s="111"/>
      <c r="D115" s="111"/>
      <c r="E115" s="111"/>
      <c r="F115" s="74"/>
      <c r="G115" s="74"/>
      <c r="H115" s="74"/>
      <c r="I115" s="74"/>
      <c r="J115" s="74"/>
      <c r="K115" s="109"/>
      <c r="L115" s="13"/>
      <c r="M115" s="12"/>
    </row>
    <row r="116" spans="1:13" s="10" customFormat="1" x14ac:dyDescent="0.2">
      <c r="A116" s="111"/>
      <c r="B116" s="111"/>
      <c r="C116" s="111"/>
      <c r="D116" s="111"/>
      <c r="E116" s="111"/>
      <c r="F116" s="74"/>
      <c r="G116" s="74"/>
      <c r="H116" s="74"/>
      <c r="I116" s="74"/>
      <c r="J116" s="74"/>
      <c r="K116" s="109"/>
      <c r="L116" s="13"/>
      <c r="M116" s="12"/>
    </row>
    <row r="117" spans="1:13" s="10" customFormat="1" x14ac:dyDescent="0.2">
      <c r="A117" s="111"/>
      <c r="B117" s="111"/>
      <c r="C117" s="111"/>
      <c r="D117" s="111"/>
      <c r="E117" s="111"/>
      <c r="F117" s="74"/>
      <c r="G117" s="74"/>
      <c r="H117" s="74"/>
      <c r="I117" s="74"/>
      <c r="J117" s="74"/>
      <c r="K117" s="109"/>
      <c r="L117" s="13"/>
      <c r="M117" s="12"/>
    </row>
    <row r="118" spans="1:13" s="10" customFormat="1" x14ac:dyDescent="0.2">
      <c r="A118" s="111"/>
      <c r="B118" s="111"/>
      <c r="C118" s="111"/>
      <c r="D118" s="111"/>
      <c r="E118" s="111"/>
      <c r="F118" s="74"/>
      <c r="G118" s="74"/>
      <c r="H118" s="74"/>
      <c r="I118" s="74"/>
      <c r="J118" s="74"/>
      <c r="K118" s="109"/>
      <c r="L118" s="13"/>
      <c r="M118" s="12"/>
    </row>
    <row r="119" spans="1:13" s="10" customFormat="1" x14ac:dyDescent="0.2">
      <c r="A119" s="111"/>
      <c r="B119" s="111"/>
      <c r="C119" s="111"/>
      <c r="D119" s="111"/>
      <c r="E119" s="111"/>
      <c r="F119" s="74"/>
      <c r="G119" s="74"/>
      <c r="H119" s="74"/>
      <c r="I119" s="74"/>
      <c r="J119" s="74"/>
      <c r="K119" s="109"/>
      <c r="L119" s="13"/>
      <c r="M119" s="12"/>
    </row>
    <row r="120" spans="1:13" s="10" customFormat="1" x14ac:dyDescent="0.2">
      <c r="A120" s="111"/>
      <c r="B120" s="111"/>
      <c r="C120" s="111"/>
      <c r="D120" s="111"/>
      <c r="E120" s="111"/>
      <c r="F120" s="74"/>
      <c r="G120" s="74"/>
      <c r="H120" s="74"/>
      <c r="I120" s="74"/>
      <c r="J120" s="74"/>
      <c r="K120" s="109"/>
      <c r="L120" s="13"/>
      <c r="M120" s="12"/>
    </row>
    <row r="121" spans="1:13" s="10" customFormat="1" x14ac:dyDescent="0.2">
      <c r="A121" s="111"/>
      <c r="B121" s="111"/>
      <c r="C121" s="111"/>
      <c r="D121" s="111"/>
      <c r="E121" s="111"/>
      <c r="F121" s="74"/>
      <c r="G121" s="74"/>
      <c r="H121" s="74"/>
      <c r="I121" s="74"/>
      <c r="J121" s="74"/>
      <c r="K121" s="109"/>
      <c r="L121" s="13"/>
      <c r="M121" s="12"/>
    </row>
    <row r="122" spans="1:13" s="10" customFormat="1" x14ac:dyDescent="0.2">
      <c r="A122" s="111"/>
      <c r="B122" s="111"/>
      <c r="C122" s="111"/>
      <c r="D122" s="111"/>
      <c r="E122" s="111"/>
      <c r="F122" s="74"/>
      <c r="G122" s="74"/>
      <c r="H122" s="74"/>
      <c r="I122" s="74"/>
      <c r="J122" s="74"/>
      <c r="K122" s="109"/>
      <c r="L122" s="13"/>
      <c r="M122" s="12"/>
    </row>
    <row r="123" spans="1:13" s="10" customFormat="1" x14ac:dyDescent="0.2">
      <c r="A123" s="111"/>
      <c r="B123" s="111"/>
      <c r="C123" s="111"/>
      <c r="D123" s="111"/>
      <c r="E123" s="111"/>
      <c r="F123" s="74"/>
      <c r="G123" s="74"/>
      <c r="H123" s="74"/>
      <c r="I123" s="74"/>
      <c r="J123" s="74"/>
      <c r="K123" s="109"/>
      <c r="L123" s="13"/>
      <c r="M123" s="12"/>
    </row>
    <row r="124" spans="1:13" s="10" customFormat="1" x14ac:dyDescent="0.2">
      <c r="A124" s="111"/>
      <c r="B124" s="111"/>
      <c r="C124" s="111"/>
      <c r="D124" s="111"/>
      <c r="E124" s="111"/>
      <c r="F124" s="74"/>
      <c r="G124" s="74"/>
      <c r="H124" s="74"/>
      <c r="I124" s="74"/>
      <c r="J124" s="74"/>
      <c r="K124" s="109"/>
      <c r="L124" s="13"/>
      <c r="M124" s="12"/>
    </row>
    <row r="125" spans="1:13" s="10" customFormat="1" x14ac:dyDescent="0.2">
      <c r="A125" s="111"/>
      <c r="B125" s="111"/>
      <c r="C125" s="111"/>
      <c r="D125" s="111"/>
      <c r="E125" s="111"/>
      <c r="F125" s="74"/>
      <c r="G125" s="74"/>
      <c r="H125" s="74"/>
      <c r="I125" s="74"/>
      <c r="J125" s="74"/>
      <c r="K125" s="109"/>
      <c r="L125" s="13"/>
      <c r="M125" s="12"/>
    </row>
    <row r="126" spans="1:13" s="10" customFormat="1" x14ac:dyDescent="0.2">
      <c r="A126" s="111"/>
      <c r="B126" s="111"/>
      <c r="C126" s="111"/>
      <c r="D126" s="111"/>
      <c r="E126" s="111"/>
      <c r="F126" s="74"/>
      <c r="G126" s="74"/>
      <c r="H126" s="74"/>
      <c r="I126" s="74"/>
      <c r="J126" s="74"/>
      <c r="K126" s="109"/>
      <c r="L126" s="13"/>
      <c r="M126" s="12"/>
    </row>
    <row r="127" spans="1:13" s="10" customFormat="1" x14ac:dyDescent="0.2">
      <c r="A127" s="111"/>
      <c r="B127" s="111"/>
      <c r="C127" s="111"/>
      <c r="D127" s="111"/>
      <c r="E127" s="111"/>
      <c r="F127" s="74"/>
      <c r="G127" s="74"/>
      <c r="H127" s="74"/>
      <c r="I127" s="74"/>
      <c r="J127" s="74"/>
      <c r="K127" s="109"/>
      <c r="L127" s="13"/>
      <c r="M127" s="12"/>
    </row>
    <row r="128" spans="1:13" s="10" customFormat="1" x14ac:dyDescent="0.2">
      <c r="A128" s="111"/>
      <c r="B128" s="111"/>
      <c r="C128" s="111"/>
      <c r="D128" s="111"/>
      <c r="E128" s="111"/>
      <c r="F128" s="74"/>
      <c r="G128" s="74"/>
      <c r="H128" s="74"/>
      <c r="I128" s="74"/>
      <c r="J128" s="74"/>
      <c r="K128" s="109"/>
      <c r="L128" s="13"/>
      <c r="M128" s="12"/>
    </row>
    <row r="129" spans="1:13" s="10" customFormat="1" x14ac:dyDescent="0.2">
      <c r="A129" s="111"/>
      <c r="B129" s="111"/>
      <c r="C129" s="111"/>
      <c r="D129" s="111"/>
      <c r="E129" s="111"/>
      <c r="F129" s="74"/>
      <c r="G129" s="74"/>
      <c r="H129" s="74"/>
      <c r="I129" s="74"/>
      <c r="J129" s="74"/>
      <c r="K129" s="109"/>
      <c r="L129" s="13"/>
      <c r="M129" s="12"/>
    </row>
    <row r="130" spans="1:13" s="10" customFormat="1" x14ac:dyDescent="0.2">
      <c r="A130" s="111"/>
      <c r="B130" s="111"/>
      <c r="C130" s="111"/>
      <c r="D130" s="111"/>
      <c r="E130" s="111"/>
      <c r="F130" s="74"/>
      <c r="G130" s="74"/>
      <c r="H130" s="74"/>
      <c r="I130" s="74"/>
      <c r="J130" s="74"/>
      <c r="K130" s="109"/>
      <c r="L130" s="13"/>
      <c r="M130" s="12"/>
    </row>
    <row r="131" spans="1:13" s="10" customFormat="1" x14ac:dyDescent="0.2">
      <c r="A131" s="111"/>
      <c r="B131" s="111"/>
      <c r="C131" s="111"/>
      <c r="D131" s="111"/>
      <c r="E131" s="111"/>
      <c r="F131" s="74"/>
      <c r="G131" s="74"/>
      <c r="H131" s="74"/>
      <c r="I131" s="74"/>
      <c r="J131" s="74"/>
      <c r="K131" s="109"/>
      <c r="L131" s="13"/>
      <c r="M131" s="12"/>
    </row>
    <row r="132" spans="1:13" s="10" customFormat="1" x14ac:dyDescent="0.2">
      <c r="A132" s="111"/>
      <c r="B132" s="111"/>
      <c r="C132" s="111"/>
      <c r="D132" s="111"/>
      <c r="E132" s="111"/>
      <c r="F132" s="74"/>
      <c r="G132" s="74"/>
      <c r="H132" s="74"/>
      <c r="I132" s="74"/>
      <c r="J132" s="74"/>
      <c r="K132" s="109"/>
      <c r="L132" s="13"/>
      <c r="M132" s="12"/>
    </row>
    <row r="133" spans="1:13" s="10" customFormat="1" x14ac:dyDescent="0.2">
      <c r="A133" s="111"/>
      <c r="B133" s="111"/>
      <c r="C133" s="111"/>
      <c r="D133" s="111"/>
      <c r="E133" s="111"/>
      <c r="F133" s="74"/>
      <c r="G133" s="74"/>
      <c r="H133" s="74"/>
      <c r="I133" s="74"/>
      <c r="J133" s="74"/>
      <c r="K133" s="109"/>
      <c r="L133" s="13"/>
      <c r="M133" s="12"/>
    </row>
    <row r="134" spans="1:13" s="10" customFormat="1" x14ac:dyDescent="0.2">
      <c r="A134" s="111"/>
      <c r="B134" s="111"/>
      <c r="C134" s="111"/>
      <c r="D134" s="111"/>
      <c r="E134" s="111"/>
      <c r="F134" s="74"/>
      <c r="G134" s="74"/>
      <c r="H134" s="74"/>
      <c r="I134" s="74"/>
      <c r="J134" s="74"/>
      <c r="K134" s="109"/>
      <c r="L134" s="13"/>
      <c r="M134" s="12"/>
    </row>
    <row r="135" spans="1:13" s="10" customFormat="1" x14ac:dyDescent="0.2">
      <c r="A135" s="111"/>
      <c r="B135" s="111"/>
      <c r="C135" s="111"/>
      <c r="D135" s="111"/>
      <c r="E135" s="111"/>
      <c r="F135" s="74"/>
      <c r="G135" s="74"/>
      <c r="H135" s="74"/>
      <c r="I135" s="74"/>
      <c r="J135" s="74"/>
      <c r="K135" s="109"/>
      <c r="L135" s="13"/>
      <c r="M135" s="14"/>
    </row>
    <row r="136" spans="1:13" s="10" customFormat="1" x14ac:dyDescent="0.2">
      <c r="A136" s="111"/>
      <c r="B136" s="111"/>
      <c r="C136" s="111"/>
      <c r="D136" s="111"/>
      <c r="E136" s="111"/>
      <c r="F136" s="74"/>
      <c r="G136" s="74"/>
      <c r="H136" s="74"/>
      <c r="I136" s="74"/>
      <c r="J136" s="74"/>
      <c r="K136" s="109"/>
      <c r="L136" s="13"/>
      <c r="M136" s="14"/>
    </row>
    <row r="137" spans="1:13" s="10" customFormat="1" x14ac:dyDescent="0.2">
      <c r="A137" s="111"/>
      <c r="B137" s="111"/>
      <c r="C137" s="111"/>
      <c r="D137" s="111"/>
      <c r="E137" s="111"/>
      <c r="F137" s="74"/>
      <c r="G137" s="74"/>
      <c r="H137" s="74"/>
      <c r="I137" s="74"/>
      <c r="J137" s="74"/>
      <c r="K137" s="109"/>
      <c r="L137" s="13"/>
      <c r="M137" s="14"/>
    </row>
    <row r="138" spans="1:13" s="10" customFormat="1" x14ac:dyDescent="0.2">
      <c r="A138" s="111"/>
      <c r="B138" s="111"/>
      <c r="C138" s="111"/>
      <c r="D138" s="111"/>
      <c r="E138" s="111"/>
      <c r="F138" s="74"/>
      <c r="G138" s="74"/>
      <c r="H138" s="74"/>
      <c r="I138" s="74"/>
      <c r="J138" s="74"/>
      <c r="K138" s="109"/>
      <c r="L138" s="13"/>
      <c r="M138" s="14"/>
    </row>
    <row r="139" spans="1:13" s="10" customFormat="1" x14ac:dyDescent="0.2">
      <c r="A139" s="111"/>
      <c r="B139" s="111"/>
      <c r="C139" s="111"/>
      <c r="D139" s="111"/>
      <c r="E139" s="111"/>
      <c r="F139" s="74"/>
      <c r="G139" s="74"/>
      <c r="H139" s="74"/>
      <c r="I139" s="74"/>
      <c r="J139" s="74"/>
      <c r="K139" s="109"/>
      <c r="L139" s="13"/>
      <c r="M139" s="14"/>
    </row>
    <row r="140" spans="1:13" s="10" customFormat="1" x14ac:dyDescent="0.2">
      <c r="A140" s="111"/>
      <c r="B140" s="111"/>
      <c r="C140" s="111"/>
      <c r="D140" s="111"/>
      <c r="E140" s="111"/>
      <c r="F140" s="74"/>
      <c r="G140" s="74"/>
      <c r="H140" s="74"/>
      <c r="I140" s="74"/>
      <c r="J140" s="74"/>
      <c r="K140" s="109"/>
      <c r="L140" s="13"/>
      <c r="M140" s="14"/>
    </row>
    <row r="141" spans="1:13" s="10" customFormat="1" x14ac:dyDescent="0.2">
      <c r="A141" s="111"/>
      <c r="B141" s="111"/>
      <c r="C141" s="111"/>
      <c r="D141" s="111"/>
      <c r="E141" s="111"/>
      <c r="F141" s="74"/>
      <c r="G141" s="74"/>
      <c r="H141" s="74"/>
      <c r="I141" s="74"/>
      <c r="J141" s="74"/>
      <c r="K141" s="109"/>
      <c r="L141" s="13"/>
      <c r="M141" s="14"/>
    </row>
    <row r="142" spans="1:13" s="10" customFormat="1" x14ac:dyDescent="0.2">
      <c r="A142" s="112"/>
      <c r="B142" s="112"/>
      <c r="C142" s="113"/>
      <c r="D142" s="113"/>
      <c r="E142" s="109"/>
      <c r="F142" s="74"/>
      <c r="G142" s="74"/>
      <c r="H142" s="74"/>
      <c r="I142" s="74"/>
      <c r="J142" s="74"/>
      <c r="K142" s="109"/>
      <c r="L142" s="13"/>
      <c r="M142" s="14"/>
    </row>
  </sheetData>
  <sheetProtection algorithmName="SHA-512" hashValue="aoPt66U/M43t2NE0wiayPbZc0ahqWaffwPTBdxBtzZdsWQ9GcQW1M8VUyygD00GKLOQiEBCIGuc6tlJrG0xKdg==" saltValue="E+E3fle5KwaL8R3gZ8FtsQ==" spinCount="100000" sheet="1" objects="1" scenarios="1" selectLockedCells="1"/>
  <mergeCells count="10">
    <mergeCell ref="O2:P2"/>
    <mergeCell ref="O9:P9"/>
    <mergeCell ref="A2:D2"/>
    <mergeCell ref="A9:H9"/>
    <mergeCell ref="L9:M9"/>
    <mergeCell ref="I9:J9"/>
    <mergeCell ref="G2:J2"/>
    <mergeCell ref="L2:M2"/>
    <mergeCell ref="F2:F3"/>
    <mergeCell ref="E2:E3"/>
  </mergeCells>
  <conditionalFormatting sqref="I11:I19">
    <cfRule type="cellIs" dxfId="171" priority="580" operator="equal">
      <formula>"fout"</formula>
    </cfRule>
  </conditionalFormatting>
  <conditionalFormatting sqref="I11:I19">
    <cfRule type="cellIs" dxfId="170" priority="578" operator="equal">
      <formula>10</formula>
    </cfRule>
    <cfRule type="cellIs" dxfId="169" priority="579" operator="equal">
      <formula>5</formula>
    </cfRule>
  </conditionalFormatting>
  <conditionalFormatting sqref="I63:I66">
    <cfRule type="cellIs" dxfId="168" priority="590" operator="equal">
      <formula>"fout"</formula>
    </cfRule>
  </conditionalFormatting>
  <conditionalFormatting sqref="I63:I66">
    <cfRule type="cellIs" dxfId="167" priority="588" operator="equal">
      <formula>10</formula>
    </cfRule>
    <cfRule type="cellIs" dxfId="166" priority="589" operator="equal">
      <formula>5</formula>
    </cfRule>
  </conditionalFormatting>
  <conditionalFormatting sqref="I68:I79">
    <cfRule type="cellIs" dxfId="165" priority="545" operator="equal">
      <formula>"KO"</formula>
    </cfRule>
  </conditionalFormatting>
  <conditionalFormatting sqref="I11:I19">
    <cfRule type="cellIs" dxfId="164" priority="577" operator="equal">
      <formula>"KO"</formula>
    </cfRule>
  </conditionalFormatting>
  <conditionalFormatting sqref="I21:I25">
    <cfRule type="cellIs" dxfId="163" priority="576" operator="equal">
      <formula>"fout"</formula>
    </cfRule>
  </conditionalFormatting>
  <conditionalFormatting sqref="I21:I25">
    <cfRule type="cellIs" dxfId="162" priority="574" operator="equal">
      <formula>10</formula>
    </cfRule>
    <cfRule type="cellIs" dxfId="161" priority="575" operator="equal">
      <formula>5</formula>
    </cfRule>
  </conditionalFormatting>
  <conditionalFormatting sqref="I21:I25">
    <cfRule type="cellIs" dxfId="160" priority="573" operator="equal">
      <formula>"KO"</formula>
    </cfRule>
  </conditionalFormatting>
  <conditionalFormatting sqref="I27:I30">
    <cfRule type="cellIs" dxfId="159" priority="572" operator="equal">
      <formula>"fout"</formula>
    </cfRule>
  </conditionalFormatting>
  <conditionalFormatting sqref="I27:I30">
    <cfRule type="cellIs" dxfId="158" priority="570" operator="equal">
      <formula>10</formula>
    </cfRule>
    <cfRule type="cellIs" dxfId="157" priority="571" operator="equal">
      <formula>5</formula>
    </cfRule>
  </conditionalFormatting>
  <conditionalFormatting sqref="I27:I30">
    <cfRule type="cellIs" dxfId="156" priority="569" operator="equal">
      <formula>"KO"</formula>
    </cfRule>
  </conditionalFormatting>
  <conditionalFormatting sqref="I32:I36">
    <cfRule type="cellIs" dxfId="155" priority="568" operator="equal">
      <formula>"fout"</formula>
    </cfRule>
  </conditionalFormatting>
  <conditionalFormatting sqref="I32:I36">
    <cfRule type="cellIs" dxfId="154" priority="566" operator="equal">
      <formula>10</formula>
    </cfRule>
    <cfRule type="cellIs" dxfId="153" priority="567" operator="equal">
      <formula>5</formula>
    </cfRule>
  </conditionalFormatting>
  <conditionalFormatting sqref="I32:I36">
    <cfRule type="cellIs" dxfId="152" priority="565" operator="equal">
      <formula>"KO"</formula>
    </cfRule>
  </conditionalFormatting>
  <conditionalFormatting sqref="I39:I40">
    <cfRule type="cellIs" dxfId="151" priority="564" operator="equal">
      <formula>"fout"</formula>
    </cfRule>
  </conditionalFormatting>
  <conditionalFormatting sqref="I39:I40">
    <cfRule type="cellIs" dxfId="150" priority="562" operator="equal">
      <formula>10</formula>
    </cfRule>
    <cfRule type="cellIs" dxfId="149" priority="563" operator="equal">
      <formula>5</formula>
    </cfRule>
  </conditionalFormatting>
  <conditionalFormatting sqref="I39:I40">
    <cfRule type="cellIs" dxfId="148" priority="561" operator="equal">
      <formula>"KO"</formula>
    </cfRule>
  </conditionalFormatting>
  <conditionalFormatting sqref="I43:I51">
    <cfRule type="cellIs" dxfId="147" priority="560" operator="equal">
      <formula>"fout"</formula>
    </cfRule>
  </conditionalFormatting>
  <conditionalFormatting sqref="I43:I51">
    <cfRule type="cellIs" dxfId="146" priority="558" operator="equal">
      <formula>10</formula>
    </cfRule>
    <cfRule type="cellIs" dxfId="145" priority="559" operator="equal">
      <formula>5</formula>
    </cfRule>
  </conditionalFormatting>
  <conditionalFormatting sqref="I43:I51">
    <cfRule type="cellIs" dxfId="144" priority="557" operator="equal">
      <formula>"KO"</formula>
    </cfRule>
  </conditionalFormatting>
  <conditionalFormatting sqref="I53:I55">
    <cfRule type="cellIs" dxfId="143" priority="556" operator="equal">
      <formula>"fout"</formula>
    </cfRule>
  </conditionalFormatting>
  <conditionalFormatting sqref="I53:I55">
    <cfRule type="cellIs" dxfId="142" priority="554" operator="equal">
      <formula>10</formula>
    </cfRule>
    <cfRule type="cellIs" dxfId="141" priority="555" operator="equal">
      <formula>5</formula>
    </cfRule>
  </conditionalFormatting>
  <conditionalFormatting sqref="I53:I55">
    <cfRule type="cellIs" dxfId="140" priority="553" operator="equal">
      <formula>"KO"</formula>
    </cfRule>
  </conditionalFormatting>
  <conditionalFormatting sqref="I58:I60">
    <cfRule type="cellIs" dxfId="139" priority="552" operator="equal">
      <formula>"fout"</formula>
    </cfRule>
  </conditionalFormatting>
  <conditionalFormatting sqref="I58:I60">
    <cfRule type="cellIs" dxfId="138" priority="550" operator="equal">
      <formula>10</formula>
    </cfRule>
    <cfRule type="cellIs" dxfId="137" priority="551" operator="equal">
      <formula>5</formula>
    </cfRule>
  </conditionalFormatting>
  <conditionalFormatting sqref="I58:I60">
    <cfRule type="cellIs" dxfId="136" priority="549" operator="equal">
      <formula>"KO"</formula>
    </cfRule>
  </conditionalFormatting>
  <conditionalFormatting sqref="I68:I79">
    <cfRule type="cellIs" dxfId="135" priority="548" operator="equal">
      <formula>"fout"</formula>
    </cfRule>
  </conditionalFormatting>
  <conditionalFormatting sqref="I68:I79">
    <cfRule type="cellIs" dxfId="134" priority="546" operator="equal">
      <formula>10</formula>
    </cfRule>
    <cfRule type="cellIs" dxfId="133" priority="547" operator="equal">
      <formula>5</formula>
    </cfRule>
  </conditionalFormatting>
  <conditionalFormatting sqref="I81:I88">
    <cfRule type="cellIs" dxfId="132" priority="544" operator="equal">
      <formula>"fout"</formula>
    </cfRule>
  </conditionalFormatting>
  <conditionalFormatting sqref="I81:I88">
    <cfRule type="cellIs" dxfId="131" priority="542" operator="equal">
      <formula>10</formula>
    </cfRule>
    <cfRule type="cellIs" dxfId="130" priority="543" operator="equal">
      <formula>5</formula>
    </cfRule>
  </conditionalFormatting>
  <conditionalFormatting sqref="I81:I88">
    <cfRule type="cellIs" dxfId="129" priority="541" operator="equal">
      <formula>"KO"</formula>
    </cfRule>
  </conditionalFormatting>
  <conditionalFormatting sqref="P11:P19">
    <cfRule type="cellIs" priority="494" stopIfTrue="1" operator="equal">
      <formula>""</formula>
    </cfRule>
    <cfRule type="cellIs" dxfId="128" priority="495" operator="equal">
      <formula>0</formula>
    </cfRule>
    <cfRule type="cellIs" dxfId="127" priority="496" operator="equal">
      <formula>"NOK"</formula>
    </cfRule>
    <cfRule type="cellIs" dxfId="126" priority="534" operator="equal">
      <formula>"Fout"</formula>
    </cfRule>
  </conditionalFormatting>
  <conditionalFormatting sqref="P11:P19 P21:P25 P27:P30 P81:P88 P58:P61 P32:P37 P39:P40 P43:P51 P53:P56 P63:P66">
    <cfRule type="cellIs" dxfId="125" priority="535" operator="equal">
      <formula>"OK"</formula>
    </cfRule>
    <cfRule type="expression" dxfId="124" priority="536">
      <formula>OR(O11=0.75,O11=1)</formula>
    </cfRule>
  </conditionalFormatting>
  <conditionalFormatting sqref="P11:P19 P21:P25 P27:P30 P81:P88 P58:P61 P32:P37 P39:P40 P43:P51 P53:P56 P63:P66">
    <cfRule type="expression" dxfId="123" priority="537">
      <formula>OR(O11=0.25,O11=0.5)</formula>
    </cfRule>
  </conditionalFormatting>
  <conditionalFormatting sqref="M11:M19 M21:M25 M27:M30 M81:M88 M39:M40 M43:M51 M63:M66">
    <cfRule type="expression" dxfId="122" priority="283">
      <formula>OR(J11="Ja",L11="Deels")</formula>
    </cfRule>
  </conditionalFormatting>
  <conditionalFormatting sqref="M32:M36">
    <cfRule type="expression" dxfId="121" priority="280">
      <formula>OR(J32="Ja",L32="Deels")</formula>
    </cfRule>
  </conditionalFormatting>
  <conditionalFormatting sqref="M53:M55">
    <cfRule type="expression" dxfId="120" priority="277">
      <formula>OR(J53="Ja",L53="Deels")</formula>
    </cfRule>
  </conditionalFormatting>
  <conditionalFormatting sqref="M58:M60">
    <cfRule type="expression" dxfId="119" priority="276">
      <formula>OR(J58="Ja",L58="Deels")</formula>
    </cfRule>
  </conditionalFormatting>
  <conditionalFormatting sqref="M68:M79">
    <cfRule type="expression" dxfId="118" priority="274">
      <formula>OR(J68="Ja",L68="Deels")</formula>
    </cfRule>
  </conditionalFormatting>
  <conditionalFormatting sqref="P21:P25">
    <cfRule type="cellIs" priority="112" stopIfTrue="1" operator="equal">
      <formula>""</formula>
    </cfRule>
    <cfRule type="cellIs" dxfId="117" priority="113" operator="equal">
      <formula>0</formula>
    </cfRule>
    <cfRule type="cellIs" dxfId="116" priority="114" operator="equal">
      <formula>"NOK"</formula>
    </cfRule>
    <cfRule type="cellIs" dxfId="115" priority="115" operator="equal">
      <formula>"Fout"</formula>
    </cfRule>
  </conditionalFormatting>
  <conditionalFormatting sqref="P27:P30">
    <cfRule type="cellIs" priority="105" stopIfTrue="1" operator="equal">
      <formula>""</formula>
    </cfRule>
    <cfRule type="cellIs" dxfId="114" priority="106" operator="equal">
      <formula>0</formula>
    </cfRule>
    <cfRule type="cellIs" dxfId="113" priority="107" operator="equal">
      <formula>"NOK"</formula>
    </cfRule>
    <cfRule type="cellIs" dxfId="112" priority="108" operator="equal">
      <formula>"Fout"</formula>
    </cfRule>
  </conditionalFormatting>
  <conditionalFormatting sqref="P32:P37">
    <cfRule type="cellIs" priority="98" stopIfTrue="1" operator="equal">
      <formula>""</formula>
    </cfRule>
    <cfRule type="cellIs" dxfId="111" priority="99" operator="equal">
      <formula>0</formula>
    </cfRule>
    <cfRule type="cellIs" dxfId="110" priority="100" operator="equal">
      <formula>"NOK"</formula>
    </cfRule>
    <cfRule type="cellIs" dxfId="109" priority="101" operator="equal">
      <formula>"Fout"</formula>
    </cfRule>
  </conditionalFormatting>
  <conditionalFormatting sqref="P39:P40">
    <cfRule type="cellIs" priority="91" stopIfTrue="1" operator="equal">
      <formula>""</formula>
    </cfRule>
    <cfRule type="cellIs" dxfId="108" priority="92" operator="equal">
      <formula>0</formula>
    </cfRule>
    <cfRule type="cellIs" dxfId="107" priority="93" operator="equal">
      <formula>"NOK"</formula>
    </cfRule>
    <cfRule type="cellIs" dxfId="106" priority="94" operator="equal">
      <formula>"Fout"</formula>
    </cfRule>
  </conditionalFormatting>
  <conditionalFormatting sqref="P43:P51">
    <cfRule type="cellIs" priority="84" stopIfTrue="1" operator="equal">
      <formula>""</formula>
    </cfRule>
    <cfRule type="cellIs" dxfId="105" priority="85" operator="equal">
      <formula>0</formula>
    </cfRule>
    <cfRule type="cellIs" dxfId="104" priority="86" operator="equal">
      <formula>"NOK"</formula>
    </cfRule>
    <cfRule type="cellIs" dxfId="103" priority="87" operator="equal">
      <formula>"Fout"</formula>
    </cfRule>
  </conditionalFormatting>
  <conditionalFormatting sqref="P53:P56">
    <cfRule type="cellIs" priority="77" stopIfTrue="1" operator="equal">
      <formula>""</formula>
    </cfRule>
    <cfRule type="cellIs" dxfId="102" priority="78" operator="equal">
      <formula>0</formula>
    </cfRule>
    <cfRule type="cellIs" dxfId="101" priority="79" operator="equal">
      <formula>"NOK"</formula>
    </cfRule>
    <cfRule type="cellIs" dxfId="100" priority="80" operator="equal">
      <formula>"Fout"</formula>
    </cfRule>
  </conditionalFormatting>
  <conditionalFormatting sqref="P58:P61">
    <cfRule type="cellIs" priority="70" stopIfTrue="1" operator="equal">
      <formula>""</formula>
    </cfRule>
    <cfRule type="cellIs" dxfId="99" priority="71" operator="equal">
      <formula>0</formula>
    </cfRule>
    <cfRule type="cellIs" dxfId="98" priority="72" operator="equal">
      <formula>"NOK"</formula>
    </cfRule>
    <cfRule type="cellIs" dxfId="97" priority="73" operator="equal">
      <formula>"Fout"</formula>
    </cfRule>
  </conditionalFormatting>
  <conditionalFormatting sqref="P63:P66">
    <cfRule type="cellIs" priority="63" stopIfTrue="1" operator="equal">
      <formula>""</formula>
    </cfRule>
    <cfRule type="cellIs" dxfId="96" priority="64" operator="equal">
      <formula>0</formula>
    </cfRule>
    <cfRule type="cellIs" dxfId="95" priority="65" operator="equal">
      <formula>"NOK"</formula>
    </cfRule>
    <cfRule type="cellIs" dxfId="94" priority="66" operator="equal">
      <formula>"Fout"</formula>
    </cfRule>
  </conditionalFormatting>
  <conditionalFormatting sqref="P68:P79">
    <cfRule type="cellIs" priority="56" stopIfTrue="1" operator="equal">
      <formula>""</formula>
    </cfRule>
    <cfRule type="cellIs" dxfId="93" priority="57" operator="equal">
      <formula>0</formula>
    </cfRule>
    <cfRule type="cellIs" dxfId="92" priority="58" operator="equal">
      <formula>"NOK"</formula>
    </cfRule>
    <cfRule type="cellIs" dxfId="91" priority="59" operator="equal">
      <formula>"Fout"</formula>
    </cfRule>
  </conditionalFormatting>
  <conditionalFormatting sqref="P68:P79">
    <cfRule type="cellIs" dxfId="90" priority="60" operator="equal">
      <formula>"OK"</formula>
    </cfRule>
    <cfRule type="expression" dxfId="89" priority="61">
      <formula>OR(O68=0.75,O68=1)</formula>
    </cfRule>
  </conditionalFormatting>
  <conditionalFormatting sqref="P68:P79">
    <cfRule type="expression" dxfId="88" priority="62">
      <formula>OR(O68=0.25,O68=0.5)</formula>
    </cfRule>
  </conditionalFormatting>
  <conditionalFormatting sqref="P81:P88">
    <cfRule type="cellIs" priority="49" stopIfTrue="1" operator="equal">
      <formula>""</formula>
    </cfRule>
    <cfRule type="cellIs" dxfId="87" priority="50" operator="equal">
      <formula>0</formula>
    </cfRule>
    <cfRule type="cellIs" dxfId="86" priority="51" operator="equal">
      <formula>"NOK"</formula>
    </cfRule>
    <cfRule type="cellIs" dxfId="85" priority="52" operator="equal">
      <formula>"Fout"</formula>
    </cfRule>
  </conditionalFormatting>
  <conditionalFormatting sqref="I37">
    <cfRule type="cellIs" dxfId="84" priority="48" operator="equal">
      <formula>"fout"</formula>
    </cfRule>
  </conditionalFormatting>
  <conditionalFormatting sqref="I37">
    <cfRule type="cellIs" dxfId="83" priority="46" operator="equal">
      <formula>10</formula>
    </cfRule>
    <cfRule type="cellIs" dxfId="82" priority="47" operator="equal">
      <formula>5</formula>
    </cfRule>
  </conditionalFormatting>
  <conditionalFormatting sqref="I37">
    <cfRule type="cellIs" dxfId="81" priority="45" operator="equal">
      <formula>"KO"</formula>
    </cfRule>
  </conditionalFormatting>
  <conditionalFormatting sqref="M37">
    <cfRule type="expression" dxfId="80" priority="44">
      <formula>OR(J37="Ja",L37="Deels")</formula>
    </cfRule>
  </conditionalFormatting>
  <conditionalFormatting sqref="I56">
    <cfRule type="cellIs" dxfId="79" priority="36" operator="equal">
      <formula>"fout"</formula>
    </cfRule>
  </conditionalFormatting>
  <conditionalFormatting sqref="I56">
    <cfRule type="cellIs" dxfId="78" priority="34" operator="equal">
      <formula>10</formula>
    </cfRule>
    <cfRule type="cellIs" dxfId="77" priority="35" operator="equal">
      <formula>5</formula>
    </cfRule>
  </conditionalFormatting>
  <conditionalFormatting sqref="I56">
    <cfRule type="cellIs" dxfId="76" priority="33" operator="equal">
      <formula>"KO"</formula>
    </cfRule>
  </conditionalFormatting>
  <conditionalFormatting sqref="M56">
    <cfRule type="expression" dxfId="75" priority="32">
      <formula>OR(J56="Ja",L56="Deels")</formula>
    </cfRule>
  </conditionalFormatting>
  <conditionalFormatting sqref="I61">
    <cfRule type="cellIs" dxfId="74" priority="12" operator="equal">
      <formula>"fout"</formula>
    </cfRule>
  </conditionalFormatting>
  <conditionalFormatting sqref="I61">
    <cfRule type="cellIs" dxfId="73" priority="10" operator="equal">
      <formula>10</formula>
    </cfRule>
    <cfRule type="cellIs" dxfId="72" priority="11" operator="equal">
      <formula>5</formula>
    </cfRule>
  </conditionalFormatting>
  <conditionalFormatting sqref="I61">
    <cfRule type="cellIs" dxfId="71" priority="9" operator="equal">
      <formula>"KO"</formula>
    </cfRule>
  </conditionalFormatting>
  <conditionalFormatting sqref="M61">
    <cfRule type="expression" dxfId="70" priority="8">
      <formula>OR(J61="Ja",L61="Deels")</formula>
    </cfRule>
  </conditionalFormatting>
  <dataValidations count="7">
    <dataValidation type="list" allowBlank="1" showInputMessage="1" showErrorMessage="1" sqref="G68:G79 G81:G88 G63:G66 G53:G56 G32:G37 G43:G51 G39:G40 G27:G30 G21:G25 G58:G61 G11:G19">
      <formula1>$G$4:$G$5</formula1>
    </dataValidation>
    <dataValidation type="list" allowBlank="1" showInputMessage="1" showErrorMessage="1" sqref="L11:L19 L81:L88 L68:L79 L63:L66 L53:L56 L32:L37 L43:L51 L27:L30 L39:L40 L21:L25 L58:L61">
      <formula1>$L$4:$L$6</formula1>
    </dataValidation>
    <dataValidation type="list" allowBlank="1" showInputMessage="1" showErrorMessage="1" sqref="F58:F61 F81:F88 F68:F79 F63:F66 F53:F56 F32:F37 F43:F51 F21:F25 F39:F40 F27:F30 F11:F19">
      <formula1>$F$4:$F$7</formula1>
    </dataValidation>
    <dataValidation type="list" allowBlank="1" showInputMessage="1" showErrorMessage="1" sqref="J11:J19 J81:J88 J68:J79 J63:J66 J53:J56 J58:J61 J43:J51 J39:J40 J21:J25 J27:J30 J32:J37">
      <formula1>$J$4:$J$5</formula1>
    </dataValidation>
    <dataValidation type="list" allowBlank="1" showInputMessage="1" showErrorMessage="1" sqref="H68">
      <formula1>#REF!</formula1>
    </dataValidation>
    <dataValidation type="list" allowBlank="1" showInputMessage="1" showErrorMessage="1" sqref="H81:H88 H58:H61 H27:H30 H39:H40 H21:H25 H43:H51 H32:H37 H53:H56 H63:H66 H69:H79 H11:H19">
      <formula1>$H$4:$H$5</formula1>
    </dataValidation>
    <dataValidation type="list" allowBlank="1" showInputMessage="1" showErrorMessage="1" sqref="O11:O19 O81:O88 O27:O30 O21:O25 O39:O40 O43:O51 O32:O37 O53:O56 O63:O66 O68:O79 O58:O61">
      <formula1>$O$4:$O$8</formula1>
    </dataValidation>
  </dataValidations>
  <pageMargins left="0.7" right="0.7" top="0.75" bottom="0.75" header="0.3" footer="0.3"/>
  <pageSetup paperSize="9" orientation="portrait" r:id="rId1"/>
  <ignoredErrors>
    <ignoredError sqref="I21:I25 I27:I30 I32:I36 I39:I40 I43:I51 I68:I79 I53:I55 I58:I60 I63:I66"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tabColor theme="6"/>
  </sheetPr>
  <dimension ref="A1:P35"/>
  <sheetViews>
    <sheetView zoomScaleNormal="100" workbookViewId="0">
      <pane ySplit="8" topLeftCell="A9" activePane="bottomLeft" state="frozen"/>
      <selection activeCell="E11" sqref="E11"/>
      <selection pane="bottomLeft" activeCell="L11" sqref="L11"/>
    </sheetView>
  </sheetViews>
  <sheetFormatPr defaultRowHeight="12.75" outlineLevelRow="1" x14ac:dyDescent="0.2"/>
  <cols>
    <col min="1" max="1" width="8.7109375" style="114" customWidth="1"/>
    <col min="2" max="2" width="4.5703125" style="114" customWidth="1"/>
    <col min="3" max="3" width="4.85546875" style="69" customWidth="1"/>
    <col min="4" max="4" width="5.140625" style="69" customWidth="1"/>
    <col min="5" max="5" width="58.7109375" style="75" customWidth="1"/>
    <col min="6" max="6" width="15.7109375" style="115" customWidth="1"/>
    <col min="7" max="8" width="10.7109375" style="74" customWidth="1"/>
    <col min="9" max="10" width="6.7109375" style="74" customWidth="1"/>
    <col min="11" max="11" width="1.140625" style="75" customWidth="1"/>
    <col min="12" max="12" width="8.5703125" style="13" customWidth="1"/>
    <col min="13" max="13" width="57.140625" style="15" customWidth="1"/>
    <col min="14" max="14" width="1.140625" style="1" customWidth="1"/>
    <col min="15" max="16" width="6.7109375" style="1" customWidth="1"/>
    <col min="17" max="16384" width="9.140625" style="1"/>
  </cols>
  <sheetData>
    <row r="1" spans="1:16" ht="3" customHeight="1" x14ac:dyDescent="0.2">
      <c r="A1" s="68"/>
      <c r="B1" s="68"/>
      <c r="E1" s="70"/>
      <c r="F1" s="71"/>
      <c r="G1" s="72"/>
      <c r="H1" s="73"/>
      <c r="J1" s="73"/>
      <c r="L1" s="18"/>
    </row>
    <row r="2" spans="1:16" s="2" customFormat="1" ht="12.75" customHeight="1" x14ac:dyDescent="0.2">
      <c r="A2" s="130" t="s">
        <v>191</v>
      </c>
      <c r="B2" s="131"/>
      <c r="C2" s="131"/>
      <c r="D2" s="132"/>
      <c r="E2" s="146" t="s">
        <v>41</v>
      </c>
      <c r="F2" s="144" t="s">
        <v>45</v>
      </c>
      <c r="G2" s="140" t="s">
        <v>180</v>
      </c>
      <c r="H2" s="131"/>
      <c r="I2" s="131"/>
      <c r="J2" s="141"/>
      <c r="K2" s="76"/>
      <c r="L2" s="142" t="s">
        <v>181</v>
      </c>
      <c r="M2" s="143"/>
      <c r="O2" s="126" t="s">
        <v>189</v>
      </c>
      <c r="P2" s="127"/>
    </row>
    <row r="3" spans="1:16" s="2" customFormat="1" ht="114.75" x14ac:dyDescent="0.2">
      <c r="A3" s="77" t="s">
        <v>378</v>
      </c>
      <c r="B3" s="78" t="s">
        <v>30</v>
      </c>
      <c r="C3" s="78" t="s">
        <v>32</v>
      </c>
      <c r="D3" s="78" t="s">
        <v>31</v>
      </c>
      <c r="E3" s="147"/>
      <c r="F3" s="145"/>
      <c r="G3" s="79" t="s">
        <v>168</v>
      </c>
      <c r="H3" s="79" t="s">
        <v>179</v>
      </c>
      <c r="I3" s="79" t="s">
        <v>169</v>
      </c>
      <c r="J3" s="80" t="s">
        <v>175</v>
      </c>
      <c r="K3" s="76"/>
      <c r="L3" s="32" t="s">
        <v>174</v>
      </c>
      <c r="M3" s="34" t="s">
        <v>167</v>
      </c>
      <c r="O3" s="31" t="s">
        <v>189</v>
      </c>
      <c r="P3" s="33" t="s">
        <v>190</v>
      </c>
    </row>
    <row r="4" spans="1:16" s="3" customFormat="1" ht="12.75" hidden="1" customHeight="1" x14ac:dyDescent="0.2">
      <c r="A4" s="81"/>
      <c r="B4" s="81"/>
      <c r="C4" s="81"/>
      <c r="D4" s="81"/>
      <c r="E4" s="81"/>
      <c r="F4" s="81" t="s">
        <v>33</v>
      </c>
      <c r="G4" s="81" t="s">
        <v>37</v>
      </c>
      <c r="H4" s="81" t="s">
        <v>0</v>
      </c>
      <c r="I4" s="81"/>
      <c r="J4" s="81" t="s">
        <v>38</v>
      </c>
      <c r="K4" s="82"/>
      <c r="L4" s="19" t="s">
        <v>38</v>
      </c>
      <c r="M4" s="16"/>
      <c r="O4" s="29">
        <v>1</v>
      </c>
      <c r="P4" s="19"/>
    </row>
    <row r="5" spans="1:16" s="4" customFormat="1" ht="8.25" hidden="1" customHeight="1" x14ac:dyDescent="0.15">
      <c r="A5" s="81"/>
      <c r="B5" s="81"/>
      <c r="C5" s="81"/>
      <c r="D5" s="81"/>
      <c r="E5" s="81"/>
      <c r="F5" s="81" t="s">
        <v>42</v>
      </c>
      <c r="G5" s="81" t="s">
        <v>36</v>
      </c>
      <c r="H5" s="81" t="s">
        <v>1</v>
      </c>
      <c r="I5" s="81"/>
      <c r="J5" s="81" t="s">
        <v>39</v>
      </c>
      <c r="K5" s="82"/>
      <c r="L5" s="19" t="s">
        <v>39</v>
      </c>
      <c r="M5" s="16"/>
      <c r="O5" s="29">
        <v>0.75</v>
      </c>
      <c r="P5" s="19"/>
    </row>
    <row r="6" spans="1:16" s="4" customFormat="1" ht="8.25" hidden="1" customHeight="1" x14ac:dyDescent="0.15">
      <c r="A6" s="81"/>
      <c r="B6" s="81"/>
      <c r="C6" s="81"/>
      <c r="D6" s="81"/>
      <c r="E6" s="81"/>
      <c r="F6" s="81" t="s">
        <v>44</v>
      </c>
      <c r="G6" s="81"/>
      <c r="H6" s="83"/>
      <c r="I6" s="81"/>
      <c r="J6" s="81"/>
      <c r="K6" s="82"/>
      <c r="L6" s="19" t="s">
        <v>40</v>
      </c>
      <c r="M6" s="16"/>
      <c r="O6" s="29">
        <v>0.5</v>
      </c>
      <c r="P6" s="19"/>
    </row>
    <row r="7" spans="1:16" s="4" customFormat="1" ht="8.25" hidden="1" customHeight="1" x14ac:dyDescent="0.15">
      <c r="A7" s="81"/>
      <c r="B7" s="81"/>
      <c r="C7" s="81"/>
      <c r="D7" s="81"/>
      <c r="E7" s="81"/>
      <c r="F7" s="81" t="s">
        <v>43</v>
      </c>
      <c r="G7" s="81"/>
      <c r="H7" s="81"/>
      <c r="I7" s="81"/>
      <c r="J7" s="81"/>
      <c r="K7" s="82"/>
      <c r="L7" s="19"/>
      <c r="M7" s="16"/>
      <c r="O7" s="29">
        <v>0.25</v>
      </c>
      <c r="P7" s="19"/>
    </row>
    <row r="8" spans="1:16" s="4" customFormat="1" ht="8.25" hidden="1" customHeight="1" x14ac:dyDescent="0.15">
      <c r="A8" s="81"/>
      <c r="B8" s="81"/>
      <c r="C8" s="81"/>
      <c r="D8" s="81"/>
      <c r="E8" s="81"/>
      <c r="F8" s="81"/>
      <c r="G8" s="81"/>
      <c r="H8" s="81"/>
      <c r="I8" s="81"/>
      <c r="J8" s="81"/>
      <c r="K8" s="82"/>
      <c r="L8" s="19"/>
      <c r="M8" s="16"/>
      <c r="O8" s="29">
        <v>0</v>
      </c>
      <c r="P8" s="19"/>
    </row>
    <row r="9" spans="1:16" s="4" customFormat="1" ht="21" customHeight="1" x14ac:dyDescent="0.15">
      <c r="A9" s="133" t="s">
        <v>219</v>
      </c>
      <c r="B9" s="134"/>
      <c r="C9" s="134"/>
      <c r="D9" s="134"/>
      <c r="E9" s="134"/>
      <c r="F9" s="134"/>
      <c r="G9" s="134"/>
      <c r="H9" s="135"/>
      <c r="I9" s="138">
        <f>SUM(I11:I31)</f>
        <v>180</v>
      </c>
      <c r="J9" s="139"/>
      <c r="K9" s="84"/>
      <c r="L9" s="136"/>
      <c r="M9" s="137"/>
      <c r="O9" s="128">
        <f>SUM(P11:P31)</f>
        <v>0</v>
      </c>
      <c r="P9" s="129"/>
    </row>
    <row r="10" spans="1:16" s="6" customFormat="1" x14ac:dyDescent="0.25">
      <c r="A10" s="102"/>
      <c r="B10" s="102" t="s">
        <v>2</v>
      </c>
      <c r="C10" s="102"/>
      <c r="D10" s="102"/>
      <c r="E10" s="102" t="s">
        <v>42</v>
      </c>
      <c r="F10" s="103"/>
      <c r="G10" s="104"/>
      <c r="H10" s="104"/>
      <c r="I10" s="104"/>
      <c r="J10" s="104"/>
      <c r="K10" s="88"/>
      <c r="L10" s="17"/>
      <c r="M10" s="5"/>
      <c r="O10" s="17"/>
      <c r="P10" s="17"/>
    </row>
    <row r="11" spans="1:16" s="7" customFormat="1" ht="25.5" outlineLevel="1" x14ac:dyDescent="0.25">
      <c r="A11" s="100" t="s">
        <v>301</v>
      </c>
      <c r="B11" s="89"/>
      <c r="C11" s="89" t="s">
        <v>3</v>
      </c>
      <c r="D11" s="89"/>
      <c r="E11" s="100" t="s">
        <v>243</v>
      </c>
      <c r="F11" s="90" t="s">
        <v>42</v>
      </c>
      <c r="G11" s="91" t="s">
        <v>37</v>
      </c>
      <c r="H11" s="91"/>
      <c r="I11" s="92" t="str">
        <f t="shared" ref="I11:I17" si="0">_xlfn.IFS(AND(G11="Eis",NOT(ISBLANK(H11))),"FOUT",G11="Eis","KO",AND(G11="Wens",H11="Should have"),10,AND(G11="Wens",H11="Nice to have"),5,AND(ISBLANK(G11),ISBLANK(H11)),"",AND(ISBLANK(G11),NOT(ISBLANK(H11))),"FOUT",AND(NOT(ISBLANK(G11)),ISBLANK(H11)),"FOUT")</f>
        <v>KO</v>
      </c>
      <c r="J11" s="91" t="s">
        <v>38</v>
      </c>
      <c r="K11" s="93"/>
      <c r="L11" s="26"/>
      <c r="M11" s="67"/>
      <c r="O11" s="30"/>
      <c r="P11" s="25" t="str">
        <f>_xlfn.IFS(OR(I11="",O11=""),"",AND(I11="KO",O11=1),"OK",AND(I11="KO",O11&lt;1),"NOK",I11&lt;&gt;0,I11*O11)</f>
        <v/>
      </c>
    </row>
    <row r="12" spans="1:16" s="8" customFormat="1" ht="25.5" outlineLevel="1" x14ac:dyDescent="0.25">
      <c r="A12" s="100" t="s">
        <v>302</v>
      </c>
      <c r="B12" s="99"/>
      <c r="C12" s="99" t="s">
        <v>4</v>
      </c>
      <c r="D12" s="99"/>
      <c r="E12" s="100" t="s">
        <v>279</v>
      </c>
      <c r="F12" s="90" t="s">
        <v>42</v>
      </c>
      <c r="G12" s="91" t="s">
        <v>36</v>
      </c>
      <c r="H12" s="91" t="s">
        <v>0</v>
      </c>
      <c r="I12" s="92">
        <f t="shared" ref="I12:I13" si="1">_xlfn.IFS(AND(G12="Eis",NOT(ISBLANK(H12))),"FOUT",G12="Eis","KO",AND(G12="Wens",H12="Should have"),10,AND(G12="Wens",H12="Nice to have"),5,AND(ISBLANK(G12),ISBLANK(H12)),"",AND(ISBLANK(G12),NOT(ISBLANK(H12))),"FOUT",AND(NOT(ISBLANK(G12)),ISBLANK(H12)),"FOUT")</f>
        <v>10</v>
      </c>
      <c r="J12" s="91" t="s">
        <v>38</v>
      </c>
      <c r="K12" s="98"/>
      <c r="L12" s="26"/>
      <c r="M12" s="67"/>
      <c r="O12" s="30"/>
      <c r="P12" s="25" t="str">
        <f t="shared" ref="P12:P17" si="2">_xlfn.IFS(OR(I12="",O12=""),"",AND(I12="KO",O12=1),"OK",AND(I12="KO",O12&lt;1),"NOK",I12&lt;&gt;0,I12*O12)</f>
        <v/>
      </c>
    </row>
    <row r="13" spans="1:16" s="8" customFormat="1" ht="25.5" outlineLevel="1" x14ac:dyDescent="0.25">
      <c r="A13" s="100" t="s">
        <v>303</v>
      </c>
      <c r="B13" s="99"/>
      <c r="C13" s="89" t="s">
        <v>61</v>
      </c>
      <c r="D13" s="99"/>
      <c r="E13" s="100" t="s">
        <v>276</v>
      </c>
      <c r="F13" s="90" t="s">
        <v>42</v>
      </c>
      <c r="G13" s="91" t="s">
        <v>36</v>
      </c>
      <c r="H13" s="91" t="s">
        <v>0</v>
      </c>
      <c r="I13" s="92">
        <f t="shared" si="1"/>
        <v>10</v>
      </c>
      <c r="J13" s="91" t="s">
        <v>38</v>
      </c>
      <c r="K13" s="98"/>
      <c r="L13" s="26"/>
      <c r="M13" s="27"/>
      <c r="O13" s="30"/>
      <c r="P13" s="25" t="str">
        <f t="shared" si="2"/>
        <v/>
      </c>
    </row>
    <row r="14" spans="1:16" s="8" customFormat="1" ht="38.25" outlineLevel="1" x14ac:dyDescent="0.25">
      <c r="A14" s="100" t="s">
        <v>304</v>
      </c>
      <c r="B14" s="99"/>
      <c r="C14" s="99" t="s">
        <v>62</v>
      </c>
      <c r="D14" s="99"/>
      <c r="E14" s="100" t="s">
        <v>259</v>
      </c>
      <c r="F14" s="90" t="s">
        <v>42</v>
      </c>
      <c r="G14" s="91" t="s">
        <v>36</v>
      </c>
      <c r="H14" s="91" t="s">
        <v>0</v>
      </c>
      <c r="I14" s="92">
        <f t="shared" si="0"/>
        <v>10</v>
      </c>
      <c r="J14" s="91" t="s">
        <v>38</v>
      </c>
      <c r="K14" s="98"/>
      <c r="L14" s="26"/>
      <c r="M14" s="27"/>
      <c r="O14" s="30"/>
      <c r="P14" s="25" t="str">
        <f t="shared" si="2"/>
        <v/>
      </c>
    </row>
    <row r="15" spans="1:16" s="8" customFormat="1" ht="25.5" outlineLevel="1" x14ac:dyDescent="0.25">
      <c r="A15" s="100" t="s">
        <v>305</v>
      </c>
      <c r="B15" s="99"/>
      <c r="C15" s="99" t="s">
        <v>63</v>
      </c>
      <c r="D15" s="99"/>
      <c r="E15" s="100" t="s">
        <v>277</v>
      </c>
      <c r="F15" s="90" t="s">
        <v>42</v>
      </c>
      <c r="G15" s="91" t="s">
        <v>36</v>
      </c>
      <c r="H15" s="91" t="s">
        <v>0</v>
      </c>
      <c r="I15" s="92">
        <f t="shared" si="0"/>
        <v>10</v>
      </c>
      <c r="J15" s="91" t="s">
        <v>38</v>
      </c>
      <c r="K15" s="98"/>
      <c r="L15" s="26"/>
      <c r="M15" s="27"/>
      <c r="O15" s="30"/>
      <c r="P15" s="25" t="str">
        <f t="shared" si="2"/>
        <v/>
      </c>
    </row>
    <row r="16" spans="1:16" s="8" customFormat="1" ht="25.5" outlineLevel="1" x14ac:dyDescent="0.25">
      <c r="A16" s="100" t="s">
        <v>306</v>
      </c>
      <c r="B16" s="99"/>
      <c r="C16" s="99" t="s">
        <v>64</v>
      </c>
      <c r="D16" s="99"/>
      <c r="E16" s="100" t="s">
        <v>278</v>
      </c>
      <c r="F16" s="90" t="s">
        <v>42</v>
      </c>
      <c r="G16" s="91" t="s">
        <v>36</v>
      </c>
      <c r="H16" s="91" t="s">
        <v>0</v>
      </c>
      <c r="I16" s="92">
        <f t="shared" si="0"/>
        <v>10</v>
      </c>
      <c r="J16" s="91" t="s">
        <v>38</v>
      </c>
      <c r="K16" s="98"/>
      <c r="L16" s="26"/>
      <c r="M16" s="27"/>
      <c r="O16" s="30"/>
      <c r="P16" s="25" t="str">
        <f t="shared" si="2"/>
        <v/>
      </c>
    </row>
    <row r="17" spans="1:16" s="8" customFormat="1" ht="25.5" outlineLevel="1" x14ac:dyDescent="0.25">
      <c r="A17" s="100" t="s">
        <v>307</v>
      </c>
      <c r="B17" s="99"/>
      <c r="C17" s="99" t="s">
        <v>170</v>
      </c>
      <c r="D17" s="99"/>
      <c r="E17" s="100" t="s">
        <v>312</v>
      </c>
      <c r="F17" s="90" t="s">
        <v>42</v>
      </c>
      <c r="G17" s="91" t="s">
        <v>36</v>
      </c>
      <c r="H17" s="91" t="s">
        <v>0</v>
      </c>
      <c r="I17" s="92">
        <f t="shared" si="0"/>
        <v>10</v>
      </c>
      <c r="J17" s="91" t="s">
        <v>38</v>
      </c>
      <c r="K17" s="98"/>
      <c r="L17" s="26"/>
      <c r="M17" s="27"/>
      <c r="O17" s="30"/>
      <c r="P17" s="25" t="str">
        <f t="shared" si="2"/>
        <v/>
      </c>
    </row>
    <row r="18" spans="1:16" s="8" customFormat="1" ht="25.5" x14ac:dyDescent="0.25">
      <c r="A18" s="102"/>
      <c r="B18" s="102" t="s">
        <v>5</v>
      </c>
      <c r="C18" s="102"/>
      <c r="D18" s="102"/>
      <c r="E18" s="102" t="s">
        <v>126</v>
      </c>
      <c r="F18" s="103"/>
      <c r="G18" s="104"/>
      <c r="H18" s="104"/>
      <c r="I18" s="104"/>
      <c r="J18" s="104"/>
      <c r="K18" s="88"/>
      <c r="L18" s="17"/>
      <c r="M18" s="5"/>
      <c r="O18" s="17"/>
      <c r="P18" s="17"/>
    </row>
    <row r="19" spans="1:16" s="8" customFormat="1" ht="25.5" outlineLevel="1" x14ac:dyDescent="0.25">
      <c r="A19" s="100" t="s">
        <v>308</v>
      </c>
      <c r="B19" s="99"/>
      <c r="C19" s="99" t="s">
        <v>6</v>
      </c>
      <c r="D19" s="99"/>
      <c r="E19" s="89" t="s">
        <v>83</v>
      </c>
      <c r="F19" s="90" t="s">
        <v>42</v>
      </c>
      <c r="G19" s="91" t="s">
        <v>36</v>
      </c>
      <c r="H19" s="91" t="s">
        <v>0</v>
      </c>
      <c r="I19" s="105">
        <f t="shared" ref="I19:I23" si="3">_xlfn.IFS(AND(G19="Eis",NOT(ISBLANK(H19))),"FOUT",G19="Eis","KO",AND(G19="Wens",H19="Should have"),10,AND(G19="Wens",H19="Nice to have"),5,AND(ISBLANK(G19),ISBLANK(H19)),"",AND(ISBLANK(G19),NOT(ISBLANK(H19))),"FOUT",AND(NOT(ISBLANK(G19)),ISBLANK(H19)),"FOUT")</f>
        <v>10</v>
      </c>
      <c r="J19" s="91" t="s">
        <v>38</v>
      </c>
      <c r="K19" s="98"/>
      <c r="L19" s="21"/>
      <c r="M19" s="27"/>
      <c r="O19" s="30"/>
      <c r="P19" s="25" t="str">
        <f t="shared" ref="P19:P23" si="4">_xlfn.IFS(OR(I19="",O19=""),"",AND(I19="KO",O19=1),"OK",AND(I19="KO",O19&lt;1),"NOK",I19&lt;&gt;0,I19*O19)</f>
        <v/>
      </c>
    </row>
    <row r="20" spans="1:16" s="8" customFormat="1" ht="25.5" outlineLevel="1" x14ac:dyDescent="0.25">
      <c r="A20" s="100" t="s">
        <v>309</v>
      </c>
      <c r="B20" s="99"/>
      <c r="C20" s="99" t="s">
        <v>7</v>
      </c>
      <c r="D20" s="99"/>
      <c r="E20" s="89" t="s">
        <v>84</v>
      </c>
      <c r="F20" s="90" t="s">
        <v>42</v>
      </c>
      <c r="G20" s="91" t="s">
        <v>36</v>
      </c>
      <c r="H20" s="91" t="s">
        <v>0</v>
      </c>
      <c r="I20" s="105">
        <f t="shared" si="3"/>
        <v>10</v>
      </c>
      <c r="J20" s="91" t="s">
        <v>38</v>
      </c>
      <c r="K20" s="98"/>
      <c r="L20" s="21"/>
      <c r="M20" s="27"/>
      <c r="O20" s="30"/>
      <c r="P20" s="25" t="str">
        <f t="shared" si="4"/>
        <v/>
      </c>
    </row>
    <row r="21" spans="1:16" s="8" customFormat="1" ht="38.25" outlineLevel="1" x14ac:dyDescent="0.25">
      <c r="A21" s="100" t="s">
        <v>310</v>
      </c>
      <c r="B21" s="99"/>
      <c r="C21" s="99" t="s">
        <v>8</v>
      </c>
      <c r="D21" s="99"/>
      <c r="E21" s="89" t="s">
        <v>80</v>
      </c>
      <c r="F21" s="90" t="s">
        <v>42</v>
      </c>
      <c r="G21" s="91" t="s">
        <v>36</v>
      </c>
      <c r="H21" s="91" t="s">
        <v>0</v>
      </c>
      <c r="I21" s="105">
        <f t="shared" si="3"/>
        <v>10</v>
      </c>
      <c r="J21" s="91" t="s">
        <v>38</v>
      </c>
      <c r="K21" s="98"/>
      <c r="L21" s="21"/>
      <c r="M21" s="67"/>
      <c r="O21" s="30"/>
      <c r="P21" s="25" t="str">
        <f t="shared" si="4"/>
        <v/>
      </c>
    </row>
    <row r="22" spans="1:16" s="8" customFormat="1" ht="38.25" outlineLevel="1" x14ac:dyDescent="0.25">
      <c r="A22" s="100" t="s">
        <v>314</v>
      </c>
      <c r="B22" s="99"/>
      <c r="C22" s="99" t="s">
        <v>9</v>
      </c>
      <c r="D22" s="99"/>
      <c r="E22" s="89" t="s">
        <v>81</v>
      </c>
      <c r="F22" s="90" t="s">
        <v>42</v>
      </c>
      <c r="G22" s="91" t="s">
        <v>36</v>
      </c>
      <c r="H22" s="91" t="s">
        <v>0</v>
      </c>
      <c r="I22" s="105">
        <f t="shared" si="3"/>
        <v>10</v>
      </c>
      <c r="J22" s="91" t="s">
        <v>38</v>
      </c>
      <c r="K22" s="98"/>
      <c r="L22" s="21"/>
      <c r="M22" s="27"/>
      <c r="O22" s="30"/>
      <c r="P22" s="25" t="str">
        <f t="shared" si="4"/>
        <v/>
      </c>
    </row>
    <row r="23" spans="1:16" s="8" customFormat="1" ht="51" outlineLevel="1" x14ac:dyDescent="0.25">
      <c r="A23" s="100" t="s">
        <v>315</v>
      </c>
      <c r="B23" s="99"/>
      <c r="C23" s="99" t="s">
        <v>76</v>
      </c>
      <c r="D23" s="99"/>
      <c r="E23" s="89" t="s">
        <v>82</v>
      </c>
      <c r="F23" s="90" t="s">
        <v>42</v>
      </c>
      <c r="G23" s="91" t="s">
        <v>36</v>
      </c>
      <c r="H23" s="91" t="s">
        <v>0</v>
      </c>
      <c r="I23" s="105">
        <f t="shared" si="3"/>
        <v>10</v>
      </c>
      <c r="J23" s="91" t="s">
        <v>38</v>
      </c>
      <c r="K23" s="98"/>
      <c r="L23" s="21"/>
      <c r="M23" s="27"/>
      <c r="O23" s="30"/>
      <c r="P23" s="25" t="str">
        <f t="shared" si="4"/>
        <v/>
      </c>
    </row>
    <row r="24" spans="1:16" s="8" customFormat="1" x14ac:dyDescent="0.25">
      <c r="A24" s="102"/>
      <c r="B24" s="102" t="s">
        <v>10</v>
      </c>
      <c r="C24" s="102"/>
      <c r="D24" s="102"/>
      <c r="E24" s="102" t="s">
        <v>86</v>
      </c>
      <c r="F24" s="103"/>
      <c r="G24" s="104"/>
      <c r="H24" s="104"/>
      <c r="I24" s="104"/>
      <c r="J24" s="104"/>
      <c r="K24" s="88"/>
      <c r="L24" s="17"/>
      <c r="M24" s="5"/>
      <c r="O24" s="17"/>
      <c r="P24" s="17"/>
    </row>
    <row r="25" spans="1:16" s="8" customFormat="1" ht="76.5" outlineLevel="1" x14ac:dyDescent="0.25">
      <c r="A25" s="100" t="s">
        <v>316</v>
      </c>
      <c r="B25" s="99"/>
      <c r="C25" s="99" t="s">
        <v>11</v>
      </c>
      <c r="D25" s="99"/>
      <c r="E25" s="100" t="s">
        <v>244</v>
      </c>
      <c r="F25" s="90" t="s">
        <v>42</v>
      </c>
      <c r="G25" s="91" t="s">
        <v>36</v>
      </c>
      <c r="H25" s="91" t="s">
        <v>0</v>
      </c>
      <c r="I25" s="105">
        <f t="shared" ref="I25:I31" si="5">_xlfn.IFS(AND(G25="Eis",NOT(ISBLANK(H25))),"FOUT",G25="Eis","KO",AND(G25="Wens",H25="Should have"),10,AND(G25="Wens",H25="Nice to have"),5,AND(ISBLANK(G25),ISBLANK(H25)),"",AND(ISBLANK(G25),NOT(ISBLANK(H25))),"FOUT",AND(NOT(ISBLANK(G25)),ISBLANK(H25)),"FOUT")</f>
        <v>10</v>
      </c>
      <c r="J25" s="91" t="s">
        <v>38</v>
      </c>
      <c r="K25" s="98"/>
      <c r="L25" s="21"/>
      <c r="M25" s="27"/>
      <c r="O25" s="30"/>
      <c r="P25" s="25" t="str">
        <f t="shared" ref="P25:P31" si="6">_xlfn.IFS(OR(I25="",O25=""),"",AND(I25="KO",O25=1),"OK",AND(I25="KO",O25&lt;1),"NOK",I25&lt;&gt;0,I25*O25)</f>
        <v/>
      </c>
    </row>
    <row r="26" spans="1:16" s="8" customFormat="1" ht="63.75" outlineLevel="1" x14ac:dyDescent="0.25">
      <c r="A26" s="100" t="s">
        <v>317</v>
      </c>
      <c r="B26" s="99"/>
      <c r="C26" s="99" t="s">
        <v>12</v>
      </c>
      <c r="D26" s="99"/>
      <c r="E26" s="100" t="s">
        <v>127</v>
      </c>
      <c r="F26" s="90" t="s">
        <v>42</v>
      </c>
      <c r="G26" s="91" t="s">
        <v>36</v>
      </c>
      <c r="H26" s="91" t="s">
        <v>0</v>
      </c>
      <c r="I26" s="105">
        <f t="shared" si="5"/>
        <v>10</v>
      </c>
      <c r="J26" s="91" t="s">
        <v>38</v>
      </c>
      <c r="K26" s="98"/>
      <c r="L26" s="21"/>
      <c r="M26" s="27"/>
      <c r="O26" s="30"/>
      <c r="P26" s="25" t="str">
        <f t="shared" si="6"/>
        <v/>
      </c>
    </row>
    <row r="27" spans="1:16" s="8" customFormat="1" ht="38.25" outlineLevel="1" x14ac:dyDescent="0.25">
      <c r="A27" s="100" t="s">
        <v>318</v>
      </c>
      <c r="B27" s="99"/>
      <c r="C27" s="99" t="s">
        <v>87</v>
      </c>
      <c r="D27" s="99"/>
      <c r="E27" s="100" t="s">
        <v>245</v>
      </c>
      <c r="F27" s="90" t="s">
        <v>42</v>
      </c>
      <c r="G27" s="91" t="s">
        <v>36</v>
      </c>
      <c r="H27" s="91" t="s">
        <v>0</v>
      </c>
      <c r="I27" s="105">
        <f t="shared" si="5"/>
        <v>10</v>
      </c>
      <c r="J27" s="91" t="s">
        <v>38</v>
      </c>
      <c r="K27" s="98"/>
      <c r="L27" s="21"/>
      <c r="M27" s="27"/>
      <c r="O27" s="30"/>
      <c r="P27" s="25" t="str">
        <f t="shared" si="6"/>
        <v/>
      </c>
    </row>
    <row r="28" spans="1:16" s="8" customFormat="1" ht="38.25" outlineLevel="1" x14ac:dyDescent="0.25">
      <c r="A28" s="100" t="s">
        <v>319</v>
      </c>
      <c r="B28" s="99"/>
      <c r="C28" s="99" t="s">
        <v>88</v>
      </c>
      <c r="D28" s="99"/>
      <c r="E28" s="89" t="s">
        <v>85</v>
      </c>
      <c r="F28" s="90" t="s">
        <v>42</v>
      </c>
      <c r="G28" s="91" t="s">
        <v>36</v>
      </c>
      <c r="H28" s="91" t="s">
        <v>0</v>
      </c>
      <c r="I28" s="105">
        <f t="shared" si="5"/>
        <v>10</v>
      </c>
      <c r="J28" s="91" t="s">
        <v>38</v>
      </c>
      <c r="K28" s="98"/>
      <c r="L28" s="21"/>
      <c r="M28" s="27"/>
      <c r="O28" s="30"/>
      <c r="P28" s="25" t="str">
        <f t="shared" si="6"/>
        <v/>
      </c>
    </row>
    <row r="29" spans="1:16" s="8" customFormat="1" ht="25.5" outlineLevel="1" x14ac:dyDescent="0.25">
      <c r="A29" s="100" t="s">
        <v>320</v>
      </c>
      <c r="B29" s="99"/>
      <c r="C29" s="99" t="s">
        <v>89</v>
      </c>
      <c r="D29" s="99"/>
      <c r="E29" s="100" t="s">
        <v>246</v>
      </c>
      <c r="F29" s="90" t="s">
        <v>42</v>
      </c>
      <c r="G29" s="91" t="s">
        <v>36</v>
      </c>
      <c r="H29" s="91" t="s">
        <v>0</v>
      </c>
      <c r="I29" s="105">
        <f t="shared" si="5"/>
        <v>10</v>
      </c>
      <c r="J29" s="91" t="s">
        <v>38</v>
      </c>
      <c r="K29" s="98"/>
      <c r="L29" s="21"/>
      <c r="M29" s="27"/>
      <c r="O29" s="30"/>
      <c r="P29" s="25" t="str">
        <f t="shared" si="6"/>
        <v/>
      </c>
    </row>
    <row r="30" spans="1:16" s="8" customFormat="1" ht="51" outlineLevel="1" x14ac:dyDescent="0.25">
      <c r="A30" s="100" t="s">
        <v>321</v>
      </c>
      <c r="B30" s="99"/>
      <c r="C30" s="99" t="s">
        <v>139</v>
      </c>
      <c r="D30" s="99"/>
      <c r="E30" s="89" t="s">
        <v>138</v>
      </c>
      <c r="F30" s="90" t="s">
        <v>42</v>
      </c>
      <c r="G30" s="91" t="s">
        <v>36</v>
      </c>
      <c r="H30" s="91" t="s">
        <v>0</v>
      </c>
      <c r="I30" s="105">
        <f t="shared" si="5"/>
        <v>10</v>
      </c>
      <c r="J30" s="91" t="s">
        <v>38</v>
      </c>
      <c r="K30" s="98"/>
      <c r="L30" s="21"/>
      <c r="M30" s="27"/>
      <c r="O30" s="30"/>
      <c r="P30" s="25" t="str">
        <f t="shared" si="6"/>
        <v/>
      </c>
    </row>
    <row r="31" spans="1:16" s="8" customFormat="1" ht="38.25" outlineLevel="1" x14ac:dyDescent="0.25">
      <c r="A31" s="100" t="s">
        <v>322</v>
      </c>
      <c r="B31" s="99"/>
      <c r="C31" s="99" t="s">
        <v>193</v>
      </c>
      <c r="D31" s="99"/>
      <c r="E31" s="100" t="s">
        <v>275</v>
      </c>
      <c r="F31" s="101" t="s">
        <v>42</v>
      </c>
      <c r="G31" s="91" t="s">
        <v>36</v>
      </c>
      <c r="H31" s="91" t="s">
        <v>0</v>
      </c>
      <c r="I31" s="105">
        <f t="shared" si="5"/>
        <v>10</v>
      </c>
      <c r="J31" s="91" t="s">
        <v>38</v>
      </c>
      <c r="K31" s="98"/>
      <c r="L31" s="21"/>
      <c r="M31" s="27"/>
      <c r="O31" s="30"/>
      <c r="P31" s="25" t="str">
        <f t="shared" si="6"/>
        <v/>
      </c>
    </row>
    <row r="32" spans="1:16" s="10" customFormat="1" x14ac:dyDescent="0.2">
      <c r="A32" s="111"/>
      <c r="B32" s="111"/>
      <c r="C32" s="111"/>
      <c r="D32" s="111"/>
      <c r="E32" s="111"/>
      <c r="F32" s="74"/>
      <c r="G32" s="74"/>
      <c r="H32" s="74"/>
      <c r="I32" s="74"/>
      <c r="J32" s="74"/>
      <c r="K32" s="109"/>
      <c r="L32" s="13"/>
      <c r="M32" s="14"/>
    </row>
    <row r="33" spans="1:13" s="10" customFormat="1" x14ac:dyDescent="0.2">
      <c r="A33" s="111"/>
      <c r="B33" s="111"/>
      <c r="C33" s="111"/>
      <c r="D33" s="111"/>
      <c r="E33" s="111"/>
      <c r="F33" s="74"/>
      <c r="G33" s="74"/>
      <c r="H33" s="74"/>
      <c r="I33" s="74"/>
      <c r="J33" s="74"/>
      <c r="K33" s="109"/>
      <c r="L33" s="13"/>
      <c r="M33" s="14"/>
    </row>
    <row r="34" spans="1:13" s="10" customFormat="1" x14ac:dyDescent="0.2">
      <c r="A34" s="111"/>
      <c r="B34" s="111"/>
      <c r="C34" s="111"/>
      <c r="D34" s="111"/>
      <c r="E34" s="111"/>
      <c r="F34" s="74"/>
      <c r="G34" s="74"/>
      <c r="H34" s="74"/>
      <c r="I34" s="74"/>
      <c r="J34" s="74"/>
      <c r="K34" s="109"/>
      <c r="L34" s="13"/>
      <c r="M34" s="14"/>
    </row>
    <row r="35" spans="1:13" s="10" customFormat="1" x14ac:dyDescent="0.2">
      <c r="A35" s="112"/>
      <c r="B35" s="112"/>
      <c r="C35" s="113"/>
      <c r="D35" s="113"/>
      <c r="E35" s="109"/>
      <c r="F35" s="74"/>
      <c r="G35" s="74"/>
      <c r="H35" s="74"/>
      <c r="I35" s="74"/>
      <c r="J35" s="74"/>
      <c r="K35" s="109"/>
      <c r="L35" s="13"/>
      <c r="M35" s="14"/>
    </row>
  </sheetData>
  <sheetProtection algorithmName="SHA-512" hashValue="cYFa90npcBWcrzIQyFwYlCQrfpj1aDspXIHKi8zQkI5A9VgeUb071cgmMfTljd3LGwJ73cQcEBavxuWXojCiAg==" saltValue="Fqp1yDj19fZPsEW6BJnrlw==" spinCount="100000" sheet="1" objects="1" scenarios="1" selectLockedCells="1"/>
  <mergeCells count="10">
    <mergeCell ref="O2:P2"/>
    <mergeCell ref="O9:P9"/>
    <mergeCell ref="A2:D2"/>
    <mergeCell ref="A9:H9"/>
    <mergeCell ref="L9:M9"/>
    <mergeCell ref="I9:J9"/>
    <mergeCell ref="G2:J2"/>
    <mergeCell ref="L2:M2"/>
    <mergeCell ref="E2:E3"/>
    <mergeCell ref="F2:F3"/>
  </mergeCells>
  <conditionalFormatting sqref="I11 I14:I17">
    <cfRule type="cellIs" dxfId="69" priority="166" operator="equal">
      <formula>"fout"</formula>
    </cfRule>
  </conditionalFormatting>
  <conditionalFormatting sqref="I11 I14:I17">
    <cfRule type="cellIs" dxfId="68" priority="164" operator="equal">
      <formula>10</formula>
    </cfRule>
    <cfRule type="cellIs" dxfId="67" priority="165" operator="equal">
      <formula>5</formula>
    </cfRule>
  </conditionalFormatting>
  <conditionalFormatting sqref="I11 I14:I17">
    <cfRule type="cellIs" dxfId="66" priority="163" operator="equal">
      <formula>"KO"</formula>
    </cfRule>
  </conditionalFormatting>
  <conditionalFormatting sqref="I19:I23">
    <cfRule type="cellIs" dxfId="65" priority="162" operator="equal">
      <formula>"fout"</formula>
    </cfRule>
  </conditionalFormatting>
  <conditionalFormatting sqref="I19:I23">
    <cfRule type="cellIs" dxfId="64" priority="160" operator="equal">
      <formula>10</formula>
    </cfRule>
    <cfRule type="cellIs" dxfId="63" priority="161" operator="equal">
      <formula>5</formula>
    </cfRule>
  </conditionalFormatting>
  <conditionalFormatting sqref="I19:I23">
    <cfRule type="cellIs" dxfId="62" priority="159" operator="equal">
      <formula>"KO"</formula>
    </cfRule>
  </conditionalFormatting>
  <conditionalFormatting sqref="I25:I31">
    <cfRule type="cellIs" dxfId="61" priority="158" operator="equal">
      <formula>"fout"</formula>
    </cfRule>
  </conditionalFormatting>
  <conditionalFormatting sqref="I25:I31">
    <cfRule type="cellIs" dxfId="60" priority="156" operator="equal">
      <formula>10</formula>
    </cfRule>
    <cfRule type="cellIs" dxfId="59" priority="157" operator="equal">
      <formula>5</formula>
    </cfRule>
  </conditionalFormatting>
  <conditionalFormatting sqref="I25:I31">
    <cfRule type="cellIs" dxfId="58" priority="155" operator="equal">
      <formula>"KO"</formula>
    </cfRule>
  </conditionalFormatting>
  <conditionalFormatting sqref="M11 M14:M17 M25:M31">
    <cfRule type="expression" dxfId="57" priority="121">
      <formula>OR(J11="Ja",L11="Deels")</formula>
    </cfRule>
  </conditionalFormatting>
  <conditionalFormatting sqref="M19:M23">
    <cfRule type="expression" dxfId="56" priority="120">
      <formula>OR(J19="Ja",L19="Deels")</formula>
    </cfRule>
  </conditionalFormatting>
  <conditionalFormatting sqref="P11:P17">
    <cfRule type="cellIs" priority="63" stopIfTrue="1" operator="equal">
      <formula>""</formula>
    </cfRule>
    <cfRule type="cellIs" dxfId="55" priority="64" operator="equal">
      <formula>0</formula>
    </cfRule>
    <cfRule type="cellIs" dxfId="54" priority="65" operator="equal">
      <formula>"NOK"</formula>
    </cfRule>
    <cfRule type="cellIs" dxfId="53" priority="66" operator="equal">
      <formula>"Fout"</formula>
    </cfRule>
  </conditionalFormatting>
  <conditionalFormatting sqref="P11:P17 P19:P23 P25:P31">
    <cfRule type="cellIs" dxfId="52" priority="67" operator="equal">
      <formula>"OK"</formula>
    </cfRule>
    <cfRule type="expression" dxfId="51" priority="68">
      <formula>OR(O11=0.75,O11=1)</formula>
    </cfRule>
  </conditionalFormatting>
  <conditionalFormatting sqref="P11:P17 P19:P23 P25:P31">
    <cfRule type="expression" dxfId="50" priority="69">
      <formula>OR(O11=0.25,O11=0.5)</formula>
    </cfRule>
  </conditionalFormatting>
  <conditionalFormatting sqref="P19:P23">
    <cfRule type="cellIs" priority="56" stopIfTrue="1" operator="equal">
      <formula>""</formula>
    </cfRule>
    <cfRule type="cellIs" dxfId="49" priority="57" operator="equal">
      <formula>0</formula>
    </cfRule>
    <cfRule type="cellIs" dxfId="48" priority="58" operator="equal">
      <formula>"NOK"</formula>
    </cfRule>
    <cfRule type="cellIs" dxfId="47" priority="59" operator="equal">
      <formula>"Fout"</formula>
    </cfRule>
  </conditionalFormatting>
  <conditionalFormatting sqref="P25:P31">
    <cfRule type="cellIs" priority="49" stopIfTrue="1" operator="equal">
      <formula>""</formula>
    </cfRule>
    <cfRule type="cellIs" dxfId="46" priority="50" operator="equal">
      <formula>0</formula>
    </cfRule>
    <cfRule type="cellIs" dxfId="45" priority="51" operator="equal">
      <formula>"NOK"</formula>
    </cfRule>
    <cfRule type="cellIs" dxfId="44" priority="52" operator="equal">
      <formula>"Fout"</formula>
    </cfRule>
  </conditionalFormatting>
  <conditionalFormatting sqref="I12">
    <cfRule type="cellIs" dxfId="43" priority="48" operator="equal">
      <formula>"fout"</formula>
    </cfRule>
  </conditionalFormatting>
  <conditionalFormatting sqref="I12">
    <cfRule type="cellIs" dxfId="42" priority="46" operator="equal">
      <formula>10</formula>
    </cfRule>
    <cfRule type="cellIs" dxfId="41" priority="47" operator="equal">
      <formula>5</formula>
    </cfRule>
  </conditionalFormatting>
  <conditionalFormatting sqref="I12">
    <cfRule type="cellIs" dxfId="40" priority="45" operator="equal">
      <formula>"KO"</formula>
    </cfRule>
  </conditionalFormatting>
  <conditionalFormatting sqref="M12">
    <cfRule type="expression" dxfId="39" priority="44">
      <formula>OR(J12="Ja",L12="Deels")</formula>
    </cfRule>
  </conditionalFormatting>
  <conditionalFormatting sqref="I13">
    <cfRule type="cellIs" dxfId="38" priority="36" operator="equal">
      <formula>"fout"</formula>
    </cfRule>
  </conditionalFormatting>
  <conditionalFormatting sqref="I13">
    <cfRule type="cellIs" dxfId="37" priority="34" operator="equal">
      <formula>10</formula>
    </cfRule>
    <cfRule type="cellIs" dxfId="36" priority="35" operator="equal">
      <formula>5</formula>
    </cfRule>
  </conditionalFormatting>
  <conditionalFormatting sqref="I13">
    <cfRule type="cellIs" dxfId="35" priority="33" operator="equal">
      <formula>"KO"</formula>
    </cfRule>
  </conditionalFormatting>
  <conditionalFormatting sqref="M13">
    <cfRule type="expression" dxfId="34" priority="32">
      <formula>OR(J13="Ja",L13="Deels")</formula>
    </cfRule>
  </conditionalFormatting>
  <dataValidations count="6">
    <dataValidation type="list" allowBlank="1" showInputMessage="1" showErrorMessage="1" sqref="F19:F23 F25:F31 F11:F17">
      <formula1>$F$4:$F$7</formula1>
    </dataValidation>
    <dataValidation type="list" allowBlank="1" showInputMessage="1" showErrorMessage="1" sqref="L11:L17 L25:L31 L19:L23">
      <formula1>$L$4:$L$6</formula1>
    </dataValidation>
    <dataValidation type="list" allowBlank="1" showInputMessage="1" showErrorMessage="1" sqref="G25:G31 G19:G23 G11:G17">
      <formula1>$G$4:$G$5</formula1>
    </dataValidation>
    <dataValidation type="list" allowBlank="1" showInputMessage="1" showErrorMessage="1" sqref="J19:J23 J25:J31 J11:J17">
      <formula1>$J$4:$J$5</formula1>
    </dataValidation>
    <dataValidation type="list" allowBlank="1" showInputMessage="1" showErrorMessage="1" sqref="H25:H31 H19:H23 H11:H17">
      <formula1>$H$4:$H$5</formula1>
    </dataValidation>
    <dataValidation type="list" allowBlank="1" showInputMessage="1" showErrorMessage="1" sqref="O25:O31 O11:O17 O19:O23">
      <formula1>$O$4:$O$8</formula1>
    </dataValidation>
  </dataValidations>
  <pageMargins left="0.7" right="0.7" top="0.75" bottom="0.75" header="0.3" footer="0.3"/>
  <pageSetup paperSize="9" orientation="portrait" r:id="rId1"/>
  <ignoredErrors>
    <ignoredError sqref="I19:I23"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tabColor theme="6"/>
  </sheetPr>
  <dimension ref="A1:P21"/>
  <sheetViews>
    <sheetView zoomScaleNormal="100" workbookViewId="0">
      <pane ySplit="8" topLeftCell="A9" activePane="bottomLeft" state="frozen"/>
      <selection activeCell="E11" sqref="E11"/>
      <selection pane="bottomLeft" activeCell="L11" sqref="L11"/>
    </sheetView>
  </sheetViews>
  <sheetFormatPr defaultRowHeight="12.75" outlineLevelRow="1" x14ac:dyDescent="0.2"/>
  <cols>
    <col min="1" max="1" width="8.7109375" style="114" customWidth="1"/>
    <col min="2" max="2" width="4.5703125" style="114" customWidth="1"/>
    <col min="3" max="3" width="4.85546875" style="69" customWidth="1"/>
    <col min="4" max="4" width="5.140625" style="69" customWidth="1"/>
    <col min="5" max="5" width="58.7109375" style="75" customWidth="1"/>
    <col min="6" max="6" width="15.7109375" style="115" customWidth="1"/>
    <col min="7" max="8" width="10.7109375" style="74" customWidth="1"/>
    <col min="9" max="10" width="6.7109375" style="74" customWidth="1"/>
    <col min="11" max="11" width="1.140625" style="75" customWidth="1"/>
    <col min="12" max="12" width="8.5703125" style="13" customWidth="1"/>
    <col min="13" max="13" width="57.140625" style="15" customWidth="1"/>
    <col min="14" max="14" width="1.140625" style="1" customWidth="1"/>
    <col min="15" max="16" width="6.7109375" style="1" customWidth="1"/>
    <col min="17" max="16384" width="9.140625" style="1"/>
  </cols>
  <sheetData>
    <row r="1" spans="1:16" ht="3" customHeight="1" x14ac:dyDescent="0.2">
      <c r="A1" s="68"/>
      <c r="B1" s="68"/>
      <c r="E1" s="70"/>
      <c r="F1" s="71"/>
      <c r="G1" s="72"/>
      <c r="H1" s="73"/>
      <c r="J1" s="73"/>
      <c r="L1" s="18"/>
    </row>
    <row r="2" spans="1:16" s="2" customFormat="1" ht="12.75" customHeight="1" x14ac:dyDescent="0.2">
      <c r="A2" s="130" t="s">
        <v>191</v>
      </c>
      <c r="B2" s="131"/>
      <c r="C2" s="131"/>
      <c r="D2" s="132"/>
      <c r="E2" s="146" t="s">
        <v>41</v>
      </c>
      <c r="F2" s="144" t="s">
        <v>45</v>
      </c>
      <c r="G2" s="140" t="s">
        <v>180</v>
      </c>
      <c r="H2" s="131"/>
      <c r="I2" s="131"/>
      <c r="J2" s="141"/>
      <c r="K2" s="76"/>
      <c r="L2" s="142" t="s">
        <v>181</v>
      </c>
      <c r="M2" s="143"/>
      <c r="O2" s="126" t="s">
        <v>189</v>
      </c>
      <c r="P2" s="127"/>
    </row>
    <row r="3" spans="1:16" s="2" customFormat="1" ht="114.75" x14ac:dyDescent="0.2">
      <c r="A3" s="77" t="s">
        <v>378</v>
      </c>
      <c r="B3" s="78" t="s">
        <v>30</v>
      </c>
      <c r="C3" s="78" t="s">
        <v>32</v>
      </c>
      <c r="D3" s="78" t="s">
        <v>31</v>
      </c>
      <c r="E3" s="147"/>
      <c r="F3" s="145"/>
      <c r="G3" s="79" t="s">
        <v>168</v>
      </c>
      <c r="H3" s="79" t="s">
        <v>179</v>
      </c>
      <c r="I3" s="79" t="s">
        <v>169</v>
      </c>
      <c r="J3" s="80" t="s">
        <v>175</v>
      </c>
      <c r="K3" s="76"/>
      <c r="L3" s="32" t="s">
        <v>174</v>
      </c>
      <c r="M3" s="34" t="s">
        <v>167</v>
      </c>
      <c r="O3" s="31" t="s">
        <v>189</v>
      </c>
      <c r="P3" s="33" t="s">
        <v>190</v>
      </c>
    </row>
    <row r="4" spans="1:16" s="3" customFormat="1" ht="12.75" hidden="1" customHeight="1" x14ac:dyDescent="0.2">
      <c r="A4" s="81"/>
      <c r="B4" s="81"/>
      <c r="C4" s="81"/>
      <c r="D4" s="81"/>
      <c r="E4" s="81"/>
      <c r="F4" s="81" t="s">
        <v>33</v>
      </c>
      <c r="G4" s="81" t="s">
        <v>37</v>
      </c>
      <c r="H4" s="81" t="s">
        <v>0</v>
      </c>
      <c r="I4" s="81"/>
      <c r="J4" s="81" t="s">
        <v>38</v>
      </c>
      <c r="K4" s="82"/>
      <c r="L4" s="19" t="s">
        <v>38</v>
      </c>
      <c r="M4" s="16"/>
      <c r="O4" s="29">
        <v>1</v>
      </c>
      <c r="P4" s="19"/>
    </row>
    <row r="5" spans="1:16" s="4" customFormat="1" ht="8.25" hidden="1" customHeight="1" x14ac:dyDescent="0.15">
      <c r="A5" s="81"/>
      <c r="B5" s="81"/>
      <c r="C5" s="81"/>
      <c r="D5" s="81"/>
      <c r="E5" s="81"/>
      <c r="F5" s="81" t="s">
        <v>42</v>
      </c>
      <c r="G5" s="81" t="s">
        <v>36</v>
      </c>
      <c r="H5" s="81" t="s">
        <v>1</v>
      </c>
      <c r="I5" s="81"/>
      <c r="J5" s="81" t="s">
        <v>39</v>
      </c>
      <c r="K5" s="82"/>
      <c r="L5" s="19" t="s">
        <v>39</v>
      </c>
      <c r="M5" s="16"/>
      <c r="O5" s="29">
        <v>0.75</v>
      </c>
      <c r="P5" s="19"/>
    </row>
    <row r="6" spans="1:16" s="4" customFormat="1" ht="8.25" hidden="1" customHeight="1" x14ac:dyDescent="0.15">
      <c r="A6" s="81"/>
      <c r="B6" s="81"/>
      <c r="C6" s="81"/>
      <c r="D6" s="81"/>
      <c r="E6" s="81"/>
      <c r="F6" s="81" t="s">
        <v>44</v>
      </c>
      <c r="G6" s="81"/>
      <c r="H6" s="83"/>
      <c r="I6" s="81"/>
      <c r="J6" s="81"/>
      <c r="K6" s="82"/>
      <c r="L6" s="19" t="s">
        <v>40</v>
      </c>
      <c r="M6" s="16"/>
      <c r="O6" s="29">
        <v>0.5</v>
      </c>
      <c r="P6" s="19"/>
    </row>
    <row r="7" spans="1:16" s="4" customFormat="1" ht="8.25" hidden="1" customHeight="1" x14ac:dyDescent="0.15">
      <c r="A7" s="81"/>
      <c r="B7" s="81"/>
      <c r="C7" s="81"/>
      <c r="D7" s="81"/>
      <c r="E7" s="81"/>
      <c r="F7" s="81" t="s">
        <v>43</v>
      </c>
      <c r="G7" s="81"/>
      <c r="H7" s="81"/>
      <c r="I7" s="81"/>
      <c r="J7" s="81"/>
      <c r="K7" s="82"/>
      <c r="L7" s="19"/>
      <c r="M7" s="16"/>
      <c r="O7" s="29">
        <v>0.25</v>
      </c>
      <c r="P7" s="19"/>
    </row>
    <row r="8" spans="1:16" s="4" customFormat="1" ht="8.25" hidden="1" customHeight="1" x14ac:dyDescent="0.15">
      <c r="A8" s="81"/>
      <c r="B8" s="81"/>
      <c r="C8" s="81"/>
      <c r="D8" s="81"/>
      <c r="E8" s="81"/>
      <c r="F8" s="81"/>
      <c r="G8" s="81"/>
      <c r="H8" s="81"/>
      <c r="I8" s="81"/>
      <c r="J8" s="81"/>
      <c r="K8" s="82"/>
      <c r="L8" s="19"/>
      <c r="M8" s="16"/>
      <c r="O8" s="29">
        <v>0</v>
      </c>
      <c r="P8" s="19"/>
    </row>
    <row r="9" spans="1:16" s="4" customFormat="1" ht="21" customHeight="1" x14ac:dyDescent="0.15">
      <c r="A9" s="133" t="s">
        <v>220</v>
      </c>
      <c r="B9" s="134"/>
      <c r="C9" s="134"/>
      <c r="D9" s="134"/>
      <c r="E9" s="134"/>
      <c r="F9" s="134"/>
      <c r="G9" s="134"/>
      <c r="H9" s="135"/>
      <c r="I9" s="138">
        <f>SUM(I11:I15)</f>
        <v>40</v>
      </c>
      <c r="J9" s="139"/>
      <c r="K9" s="84"/>
      <c r="L9" s="136"/>
      <c r="M9" s="137"/>
      <c r="O9" s="128">
        <f>SUM(P11:P15)</f>
        <v>0</v>
      </c>
      <c r="P9" s="129"/>
    </row>
    <row r="10" spans="1:16" s="6" customFormat="1" x14ac:dyDescent="0.2">
      <c r="A10" s="85"/>
      <c r="B10" s="85" t="s">
        <v>2</v>
      </c>
      <c r="C10" s="85"/>
      <c r="D10" s="85"/>
      <c r="E10" s="85" t="s">
        <v>59</v>
      </c>
      <c r="F10" s="86"/>
      <c r="G10" s="87"/>
      <c r="H10" s="87"/>
      <c r="I10" s="87"/>
      <c r="J10" s="87"/>
      <c r="K10" s="88"/>
      <c r="L10" s="24"/>
      <c r="M10" s="23"/>
      <c r="O10" s="22"/>
      <c r="P10" s="22"/>
    </row>
    <row r="11" spans="1:16" s="7" customFormat="1" ht="51" outlineLevel="1" x14ac:dyDescent="0.2">
      <c r="A11" s="100" t="s">
        <v>280</v>
      </c>
      <c r="B11" s="89"/>
      <c r="C11" s="89" t="s">
        <v>3</v>
      </c>
      <c r="D11" s="89"/>
      <c r="E11" s="100" t="s">
        <v>247</v>
      </c>
      <c r="F11" s="101" t="s">
        <v>44</v>
      </c>
      <c r="G11" s="91" t="s">
        <v>36</v>
      </c>
      <c r="H11" s="91" t="s">
        <v>0</v>
      </c>
      <c r="I11" s="92">
        <f t="shared" ref="I11:I15" si="0">_xlfn.IFS(AND(G11="Eis",NOT(ISBLANK(H11))),"FOUT",G11="Eis","KO",AND(G11="Wens",H11="Should have"),10,AND(G11="Wens",H11="Nice to have"),5,AND(ISBLANK(G11),ISBLANK(H11)),"",AND(ISBLANK(G11),NOT(ISBLANK(H11))),"FOUT",AND(NOT(ISBLANK(G11)),ISBLANK(H11)),"FOUT")</f>
        <v>10</v>
      </c>
      <c r="J11" s="91" t="s">
        <v>38</v>
      </c>
      <c r="K11" s="93"/>
      <c r="L11" s="28"/>
      <c r="M11" s="67"/>
      <c r="O11" s="30"/>
      <c r="P11" s="25" t="str">
        <f t="shared" ref="P11:P15" si="1">_xlfn.IFS(OR(I11="",O11=""),"",AND(I11="KO",O11=1),"OK",AND(I11="KO",O11&lt;1),"NOK",I11&lt;&gt;0,I11*O11)</f>
        <v/>
      </c>
    </row>
    <row r="12" spans="1:16" s="7" customFormat="1" ht="38.25" outlineLevel="1" x14ac:dyDescent="0.2">
      <c r="A12" s="100" t="s">
        <v>281</v>
      </c>
      <c r="B12" s="89"/>
      <c r="C12" s="89" t="s">
        <v>4</v>
      </c>
      <c r="D12" s="89"/>
      <c r="E12" s="100" t="s">
        <v>68</v>
      </c>
      <c r="F12" s="101" t="s">
        <v>44</v>
      </c>
      <c r="G12" s="91" t="s">
        <v>37</v>
      </c>
      <c r="H12" s="91"/>
      <c r="I12" s="92" t="str">
        <f t="shared" si="0"/>
        <v>KO</v>
      </c>
      <c r="J12" s="91" t="s">
        <v>38</v>
      </c>
      <c r="K12" s="93"/>
      <c r="L12" s="28"/>
      <c r="M12" s="67"/>
      <c r="O12" s="30"/>
      <c r="P12" s="25"/>
    </row>
    <row r="13" spans="1:16" s="8" customFormat="1" ht="25.5" outlineLevel="1" x14ac:dyDescent="0.2">
      <c r="A13" s="100" t="s">
        <v>282</v>
      </c>
      <c r="B13" s="99"/>
      <c r="C13" s="89" t="s">
        <v>61</v>
      </c>
      <c r="D13" s="99"/>
      <c r="E13" s="100" t="s">
        <v>248</v>
      </c>
      <c r="F13" s="101" t="s">
        <v>44</v>
      </c>
      <c r="G13" s="91" t="s">
        <v>36</v>
      </c>
      <c r="H13" s="91" t="s">
        <v>0</v>
      </c>
      <c r="I13" s="92">
        <f t="shared" si="0"/>
        <v>10</v>
      </c>
      <c r="J13" s="91" t="s">
        <v>38</v>
      </c>
      <c r="K13" s="98"/>
      <c r="L13" s="28"/>
      <c r="M13" s="67"/>
      <c r="O13" s="30"/>
      <c r="P13" s="25" t="str">
        <f t="shared" si="1"/>
        <v/>
      </c>
    </row>
    <row r="14" spans="1:16" s="8" customFormat="1" ht="38.25" outlineLevel="1" x14ac:dyDescent="0.2">
      <c r="A14" s="100" t="s">
        <v>283</v>
      </c>
      <c r="B14" s="95"/>
      <c r="C14" s="89" t="s">
        <v>62</v>
      </c>
      <c r="D14" s="95"/>
      <c r="E14" s="100" t="s">
        <v>249</v>
      </c>
      <c r="F14" s="101" t="s">
        <v>44</v>
      </c>
      <c r="G14" s="91" t="s">
        <v>36</v>
      </c>
      <c r="H14" s="91" t="s">
        <v>0</v>
      </c>
      <c r="I14" s="105">
        <f t="shared" si="0"/>
        <v>10</v>
      </c>
      <c r="J14" s="97" t="s">
        <v>38</v>
      </c>
      <c r="K14" s="98"/>
      <c r="L14" s="20"/>
      <c r="M14" s="67"/>
      <c r="O14" s="30"/>
      <c r="P14" s="25" t="str">
        <f t="shared" si="1"/>
        <v/>
      </c>
    </row>
    <row r="15" spans="1:16" s="8" customFormat="1" ht="25.5" outlineLevel="1" x14ac:dyDescent="0.2">
      <c r="A15" s="100" t="s">
        <v>313</v>
      </c>
      <c r="B15" s="99"/>
      <c r="C15" s="89" t="s">
        <v>63</v>
      </c>
      <c r="D15" s="99"/>
      <c r="E15" s="100" t="s">
        <v>250</v>
      </c>
      <c r="F15" s="101" t="s">
        <v>44</v>
      </c>
      <c r="G15" s="91" t="s">
        <v>36</v>
      </c>
      <c r="H15" s="91" t="s">
        <v>0</v>
      </c>
      <c r="I15" s="105">
        <f t="shared" si="0"/>
        <v>10</v>
      </c>
      <c r="J15" s="91" t="s">
        <v>38</v>
      </c>
      <c r="K15" s="98"/>
      <c r="L15" s="20"/>
      <c r="M15" s="67"/>
      <c r="O15" s="30"/>
      <c r="P15" s="25" t="str">
        <f t="shared" si="1"/>
        <v/>
      </c>
    </row>
    <row r="16" spans="1:16" s="10" customFormat="1" x14ac:dyDescent="0.2">
      <c r="A16" s="111"/>
      <c r="B16" s="111"/>
      <c r="C16" s="111"/>
      <c r="D16" s="111"/>
      <c r="E16" s="111"/>
      <c r="F16" s="74"/>
      <c r="G16" s="74"/>
      <c r="H16" s="74"/>
      <c r="I16" s="74"/>
      <c r="J16" s="74"/>
      <c r="K16" s="109"/>
      <c r="L16" s="13"/>
      <c r="M16" s="14"/>
    </row>
    <row r="17" spans="1:13" s="10" customFormat="1" x14ac:dyDescent="0.2">
      <c r="A17" s="111"/>
      <c r="B17" s="111"/>
      <c r="C17" s="111"/>
      <c r="D17" s="111"/>
      <c r="E17" s="111"/>
      <c r="F17" s="74"/>
      <c r="G17" s="74"/>
      <c r="H17" s="74"/>
      <c r="I17" s="74"/>
      <c r="J17" s="74"/>
      <c r="K17" s="109"/>
      <c r="L17" s="13"/>
      <c r="M17" s="14"/>
    </row>
    <row r="18" spans="1:13" s="10" customFormat="1" x14ac:dyDescent="0.2">
      <c r="A18" s="111"/>
      <c r="B18" s="111"/>
      <c r="C18" s="111"/>
      <c r="D18" s="111"/>
      <c r="E18" s="111"/>
      <c r="F18" s="74"/>
      <c r="G18" s="74"/>
      <c r="H18" s="74"/>
      <c r="I18" s="74"/>
      <c r="J18" s="74"/>
      <c r="K18" s="109"/>
      <c r="L18" s="13"/>
      <c r="M18" s="14"/>
    </row>
    <row r="19" spans="1:13" s="10" customFormat="1" x14ac:dyDescent="0.2">
      <c r="A19" s="111"/>
      <c r="B19" s="111"/>
      <c r="C19" s="111"/>
      <c r="D19" s="111"/>
      <c r="E19" s="111"/>
      <c r="F19" s="74"/>
      <c r="G19" s="74"/>
      <c r="H19" s="74"/>
      <c r="I19" s="74"/>
      <c r="J19" s="74"/>
      <c r="K19" s="109"/>
      <c r="L19" s="13"/>
      <c r="M19" s="14"/>
    </row>
    <row r="20" spans="1:13" s="10" customFormat="1" x14ac:dyDescent="0.2">
      <c r="A20" s="111"/>
      <c r="B20" s="111"/>
      <c r="C20" s="111"/>
      <c r="D20" s="111"/>
      <c r="E20" s="111"/>
      <c r="F20" s="74"/>
      <c r="G20" s="74"/>
      <c r="H20" s="74"/>
      <c r="I20" s="74"/>
      <c r="J20" s="74"/>
      <c r="K20" s="109"/>
      <c r="L20" s="13"/>
      <c r="M20" s="14"/>
    </row>
    <row r="21" spans="1:13" s="10" customFormat="1" x14ac:dyDescent="0.2">
      <c r="A21" s="112"/>
      <c r="B21" s="112"/>
      <c r="C21" s="113"/>
      <c r="D21" s="113"/>
      <c r="E21" s="109"/>
      <c r="F21" s="74"/>
      <c r="G21" s="74"/>
      <c r="H21" s="74"/>
      <c r="I21" s="74"/>
      <c r="J21" s="74"/>
      <c r="K21" s="109"/>
      <c r="L21" s="13"/>
      <c r="M21" s="14"/>
    </row>
  </sheetData>
  <sheetProtection algorithmName="SHA-512" hashValue="+jWV2n54+j4h4scajirZy9XKAsCoLRGQdiUmhNfU5Paz1ieIqqQDJS5yxrNdDDgC9eg8jDq+jH3l0BnGjrDxpQ==" saltValue="Qa+0xFX9cvS6DuEgm5DlXQ==" spinCount="100000" sheet="1" objects="1" scenarios="1" selectLockedCells="1"/>
  <mergeCells count="10">
    <mergeCell ref="O2:P2"/>
    <mergeCell ref="O9:P9"/>
    <mergeCell ref="A2:D2"/>
    <mergeCell ref="A9:H9"/>
    <mergeCell ref="L9:M9"/>
    <mergeCell ref="I9:J9"/>
    <mergeCell ref="G2:J2"/>
    <mergeCell ref="L2:M2"/>
    <mergeCell ref="E2:E3"/>
    <mergeCell ref="F2:F3"/>
  </mergeCells>
  <conditionalFormatting sqref="I11:I15">
    <cfRule type="cellIs" dxfId="33" priority="38" operator="equal">
      <formula>"fout"</formula>
    </cfRule>
  </conditionalFormatting>
  <conditionalFormatting sqref="I11:I15">
    <cfRule type="cellIs" dxfId="32" priority="36" operator="equal">
      <formula>10</formula>
    </cfRule>
    <cfRule type="cellIs" dxfId="31" priority="37" operator="equal">
      <formula>5</formula>
    </cfRule>
  </conditionalFormatting>
  <conditionalFormatting sqref="I11:I15">
    <cfRule type="cellIs" dxfId="30" priority="35" operator="equal">
      <formula>"KO"</formula>
    </cfRule>
  </conditionalFormatting>
  <conditionalFormatting sqref="M11:M15">
    <cfRule type="expression" dxfId="29" priority="23">
      <formula>OR(J11="Ja",L11="Deels")</formula>
    </cfRule>
  </conditionalFormatting>
  <conditionalFormatting sqref="O13:O15">
    <cfRule type="cellIs" priority="16" stopIfTrue="1" operator="equal">
      <formula>""</formula>
    </cfRule>
    <cfRule type="cellIs" dxfId="28" priority="17" operator="equal">
      <formula>0</formula>
    </cfRule>
    <cfRule type="cellIs" dxfId="27" priority="18" operator="equal">
      <formula>"NOK"</formula>
    </cfRule>
    <cfRule type="cellIs" dxfId="26" priority="19" operator="equal">
      <formula>"Fout"</formula>
    </cfRule>
  </conditionalFormatting>
  <conditionalFormatting sqref="O13:O15">
    <cfRule type="cellIs" dxfId="25" priority="20" operator="equal">
      <formula>"OK"</formula>
    </cfRule>
    <cfRule type="cellIs" dxfId="24" priority="21" operator="between">
      <formula>5</formula>
      <formula>10</formula>
    </cfRule>
  </conditionalFormatting>
  <conditionalFormatting sqref="O13:O15">
    <cfRule type="cellIs" dxfId="23" priority="22" operator="between">
      <formula>2</formula>
      <formula>4</formula>
    </cfRule>
  </conditionalFormatting>
  <conditionalFormatting sqref="P11:P15">
    <cfRule type="cellIs" priority="2" stopIfTrue="1" operator="equal">
      <formula>""</formula>
    </cfRule>
    <cfRule type="cellIs" dxfId="22" priority="3" operator="equal">
      <formula>0</formula>
    </cfRule>
    <cfRule type="cellIs" dxfId="21" priority="4" operator="equal">
      <formula>"NOK"</formula>
    </cfRule>
    <cfRule type="cellIs" dxfId="20" priority="5" operator="equal">
      <formula>"Fout"</formula>
    </cfRule>
  </conditionalFormatting>
  <conditionalFormatting sqref="P11:P15">
    <cfRule type="cellIs" dxfId="19" priority="6" operator="equal">
      <formula>"OK"</formula>
    </cfRule>
    <cfRule type="expression" dxfId="18" priority="7">
      <formula>OR(O11=0.75,O11=1)</formula>
    </cfRule>
  </conditionalFormatting>
  <conditionalFormatting sqref="P11:P15">
    <cfRule type="expression" dxfId="17" priority="8">
      <formula>OR(O11=0.25,O11=0.5)</formula>
    </cfRule>
  </conditionalFormatting>
  <dataValidations count="6">
    <dataValidation type="list" allowBlank="1" showInputMessage="1" showErrorMessage="1" sqref="G11:G15">
      <formula1>$G$4:$G$5</formula1>
    </dataValidation>
    <dataValidation type="list" allowBlank="1" showInputMessage="1" showErrorMessage="1" sqref="L11:L15">
      <formula1>$L$4:$L$6</formula1>
    </dataValidation>
    <dataValidation type="list" allowBlank="1" showInputMessage="1" showErrorMessage="1" sqref="F11:F15">
      <formula1>$F$4:$F$7</formula1>
    </dataValidation>
    <dataValidation type="list" allowBlank="1" showInputMessage="1" showErrorMessage="1" sqref="J11:J15">
      <formula1>$J$4:$J$5</formula1>
    </dataValidation>
    <dataValidation type="list" allowBlank="1" showInputMessage="1" showErrorMessage="1" sqref="H11:H15">
      <formula1>$H$4:$H$5</formula1>
    </dataValidation>
    <dataValidation type="list" allowBlank="1" showInputMessage="1" showErrorMessage="1" sqref="O11:O15">
      <formula1>$O$4:$O$8</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tabColor theme="6"/>
  </sheetPr>
  <dimension ref="A1:P33"/>
  <sheetViews>
    <sheetView zoomScaleNormal="100" workbookViewId="0">
      <pane ySplit="8" topLeftCell="A9" activePane="bottomLeft" state="frozen"/>
      <selection activeCell="E11" sqref="E11"/>
      <selection pane="bottomLeft" activeCell="L11" sqref="L11"/>
    </sheetView>
  </sheetViews>
  <sheetFormatPr defaultRowHeight="12.75" outlineLevelRow="1" x14ac:dyDescent="0.2"/>
  <cols>
    <col min="1" max="1" width="8.7109375" style="114" customWidth="1"/>
    <col min="2" max="2" width="4.5703125" style="114" customWidth="1"/>
    <col min="3" max="3" width="4.85546875" style="69" customWidth="1"/>
    <col min="4" max="4" width="5.140625" style="69" customWidth="1"/>
    <col min="5" max="5" width="58.7109375" style="75" customWidth="1"/>
    <col min="6" max="6" width="15.7109375" style="115" customWidth="1"/>
    <col min="7" max="8" width="10.7109375" style="74" customWidth="1"/>
    <col min="9" max="10" width="6.7109375" style="74" customWidth="1"/>
    <col min="11" max="11" width="1.140625" style="75" customWidth="1"/>
    <col min="12" max="12" width="8.5703125" style="13" customWidth="1"/>
    <col min="13" max="13" width="57.140625" style="15" customWidth="1"/>
    <col min="14" max="14" width="1.140625" style="1" customWidth="1"/>
    <col min="15" max="16" width="6.7109375" style="1" customWidth="1"/>
    <col min="17" max="16384" width="9.140625" style="1"/>
  </cols>
  <sheetData>
    <row r="1" spans="1:16" ht="3" customHeight="1" x14ac:dyDescent="0.2">
      <c r="A1" s="68"/>
      <c r="B1" s="68"/>
      <c r="E1" s="70"/>
      <c r="F1" s="71"/>
      <c r="G1" s="72"/>
      <c r="H1" s="73"/>
      <c r="J1" s="73"/>
      <c r="L1" s="18"/>
    </row>
    <row r="2" spans="1:16" s="2" customFormat="1" ht="12.75" customHeight="1" x14ac:dyDescent="0.2">
      <c r="A2" s="130" t="s">
        <v>191</v>
      </c>
      <c r="B2" s="131"/>
      <c r="C2" s="131"/>
      <c r="D2" s="132"/>
      <c r="E2" s="146" t="s">
        <v>41</v>
      </c>
      <c r="F2" s="144" t="s">
        <v>45</v>
      </c>
      <c r="G2" s="140" t="s">
        <v>180</v>
      </c>
      <c r="H2" s="131"/>
      <c r="I2" s="131"/>
      <c r="J2" s="141"/>
      <c r="K2" s="76"/>
      <c r="L2" s="142" t="s">
        <v>181</v>
      </c>
      <c r="M2" s="143"/>
      <c r="O2" s="126" t="s">
        <v>189</v>
      </c>
      <c r="P2" s="127"/>
    </row>
    <row r="3" spans="1:16" s="2" customFormat="1" ht="114.75" x14ac:dyDescent="0.2">
      <c r="A3" s="77" t="s">
        <v>378</v>
      </c>
      <c r="B3" s="78" t="s">
        <v>30</v>
      </c>
      <c r="C3" s="78" t="s">
        <v>32</v>
      </c>
      <c r="D3" s="78" t="s">
        <v>31</v>
      </c>
      <c r="E3" s="147"/>
      <c r="F3" s="145"/>
      <c r="G3" s="79" t="s">
        <v>168</v>
      </c>
      <c r="H3" s="79" t="s">
        <v>179</v>
      </c>
      <c r="I3" s="79" t="s">
        <v>169</v>
      </c>
      <c r="J3" s="80" t="s">
        <v>175</v>
      </c>
      <c r="K3" s="76"/>
      <c r="L3" s="32" t="s">
        <v>174</v>
      </c>
      <c r="M3" s="34" t="s">
        <v>167</v>
      </c>
      <c r="O3" s="31" t="s">
        <v>189</v>
      </c>
      <c r="P3" s="33" t="s">
        <v>190</v>
      </c>
    </row>
    <row r="4" spans="1:16" s="3" customFormat="1" ht="12.75" hidden="1" customHeight="1" x14ac:dyDescent="0.2">
      <c r="A4" s="81"/>
      <c r="B4" s="81"/>
      <c r="C4" s="81"/>
      <c r="D4" s="81"/>
      <c r="E4" s="81"/>
      <c r="F4" s="81" t="s">
        <v>33</v>
      </c>
      <c r="G4" s="81" t="s">
        <v>37</v>
      </c>
      <c r="H4" s="81" t="s">
        <v>0</v>
      </c>
      <c r="I4" s="81"/>
      <c r="J4" s="81" t="s">
        <v>38</v>
      </c>
      <c r="K4" s="82"/>
      <c r="L4" s="19" t="s">
        <v>38</v>
      </c>
      <c r="M4" s="16"/>
      <c r="O4" s="29">
        <v>1</v>
      </c>
      <c r="P4" s="19"/>
    </row>
    <row r="5" spans="1:16" s="4" customFormat="1" ht="8.25" hidden="1" customHeight="1" x14ac:dyDescent="0.15">
      <c r="A5" s="81"/>
      <c r="B5" s="81"/>
      <c r="C5" s="81"/>
      <c r="D5" s="81"/>
      <c r="E5" s="81"/>
      <c r="F5" s="81" t="s">
        <v>42</v>
      </c>
      <c r="G5" s="81" t="s">
        <v>36</v>
      </c>
      <c r="H5" s="81" t="s">
        <v>1</v>
      </c>
      <c r="I5" s="81"/>
      <c r="J5" s="81" t="s">
        <v>39</v>
      </c>
      <c r="K5" s="82"/>
      <c r="L5" s="19" t="s">
        <v>39</v>
      </c>
      <c r="M5" s="16"/>
      <c r="O5" s="29">
        <v>0.75</v>
      </c>
      <c r="P5" s="19"/>
    </row>
    <row r="6" spans="1:16" s="4" customFormat="1" ht="8.25" hidden="1" customHeight="1" x14ac:dyDescent="0.15">
      <c r="A6" s="81"/>
      <c r="B6" s="81"/>
      <c r="C6" s="81"/>
      <c r="D6" s="81"/>
      <c r="E6" s="81"/>
      <c r="F6" s="81" t="s">
        <v>44</v>
      </c>
      <c r="G6" s="81"/>
      <c r="H6" s="83"/>
      <c r="I6" s="81"/>
      <c r="J6" s="81"/>
      <c r="K6" s="82"/>
      <c r="L6" s="19" t="s">
        <v>40</v>
      </c>
      <c r="M6" s="16"/>
      <c r="O6" s="29">
        <v>0.5</v>
      </c>
      <c r="P6" s="19"/>
    </row>
    <row r="7" spans="1:16" s="4" customFormat="1" ht="8.25" hidden="1" customHeight="1" x14ac:dyDescent="0.15">
      <c r="A7" s="81"/>
      <c r="B7" s="81"/>
      <c r="C7" s="81"/>
      <c r="D7" s="81"/>
      <c r="E7" s="81"/>
      <c r="F7" s="81" t="s">
        <v>43</v>
      </c>
      <c r="G7" s="81"/>
      <c r="H7" s="81"/>
      <c r="I7" s="81"/>
      <c r="J7" s="81"/>
      <c r="K7" s="82"/>
      <c r="L7" s="19"/>
      <c r="M7" s="16"/>
      <c r="O7" s="29">
        <v>0.25</v>
      </c>
      <c r="P7" s="19"/>
    </row>
    <row r="8" spans="1:16" s="4" customFormat="1" ht="8.25" hidden="1" customHeight="1" x14ac:dyDescent="0.15">
      <c r="A8" s="81"/>
      <c r="B8" s="81"/>
      <c r="C8" s="81"/>
      <c r="D8" s="81"/>
      <c r="E8" s="81"/>
      <c r="F8" s="81"/>
      <c r="G8" s="81"/>
      <c r="H8" s="81"/>
      <c r="I8" s="81"/>
      <c r="J8" s="81"/>
      <c r="K8" s="82"/>
      <c r="L8" s="19"/>
      <c r="M8" s="16"/>
      <c r="O8" s="29">
        <v>0</v>
      </c>
      <c r="P8" s="19"/>
    </row>
    <row r="9" spans="1:16" s="4" customFormat="1" ht="21" customHeight="1" x14ac:dyDescent="0.15">
      <c r="A9" s="133" t="s">
        <v>221</v>
      </c>
      <c r="B9" s="134"/>
      <c r="C9" s="134"/>
      <c r="D9" s="134"/>
      <c r="E9" s="134"/>
      <c r="F9" s="134"/>
      <c r="G9" s="134"/>
      <c r="H9" s="135"/>
      <c r="I9" s="138">
        <f>SUM(I11:I27)</f>
        <v>140</v>
      </c>
      <c r="J9" s="139"/>
      <c r="K9" s="84"/>
      <c r="L9" s="136"/>
      <c r="M9" s="137"/>
      <c r="O9" s="128">
        <f>SUM(P11:P27)</f>
        <v>0</v>
      </c>
      <c r="P9" s="129"/>
    </row>
    <row r="10" spans="1:16" s="6" customFormat="1" x14ac:dyDescent="0.2">
      <c r="A10" s="85"/>
      <c r="B10" s="85" t="s">
        <v>2</v>
      </c>
      <c r="C10" s="85"/>
      <c r="D10" s="85"/>
      <c r="E10" s="85" t="s">
        <v>60</v>
      </c>
      <c r="F10" s="86"/>
      <c r="G10" s="87"/>
      <c r="H10" s="87"/>
      <c r="I10" s="87"/>
      <c r="J10" s="87"/>
      <c r="K10" s="88"/>
      <c r="L10" s="24"/>
      <c r="M10" s="23"/>
      <c r="O10" s="22"/>
      <c r="P10" s="22"/>
    </row>
    <row r="11" spans="1:16" s="7" customFormat="1" ht="178.5" outlineLevel="1" x14ac:dyDescent="0.2">
      <c r="A11" s="100" t="s">
        <v>284</v>
      </c>
      <c r="B11" s="89"/>
      <c r="C11" s="100" t="s">
        <v>3</v>
      </c>
      <c r="D11" s="100"/>
      <c r="E11" s="100" t="s">
        <v>226</v>
      </c>
      <c r="F11" s="101" t="s">
        <v>43</v>
      </c>
      <c r="G11" s="91" t="s">
        <v>36</v>
      </c>
      <c r="H11" s="91" t="s">
        <v>0</v>
      </c>
      <c r="I11" s="92">
        <f t="shared" ref="I11:I27" si="0">_xlfn.IFS(AND(G11="Eis",NOT(ISBLANK(H11))),"FOUT",G11="Eis","KO",AND(G11="Wens",H11="Should have"),10,AND(G11="Wens",H11="Nice to have"),5,AND(ISBLANK(G11),ISBLANK(H11)),"",AND(ISBLANK(G11),NOT(ISBLANK(H11))),"FOUT",AND(NOT(ISBLANK(G11)),ISBLANK(H11)),"FOUT")</f>
        <v>10</v>
      </c>
      <c r="J11" s="91" t="s">
        <v>38</v>
      </c>
      <c r="K11" s="93"/>
      <c r="L11" s="28"/>
      <c r="M11" s="27"/>
      <c r="O11" s="30"/>
      <c r="P11" s="25" t="str">
        <f t="shared" ref="P11:P27" si="1">_xlfn.IFS(OR(I11="",O11=""),"",AND(I11="KO",O11=1),"OK",AND(I11="KO",O11&lt;1),"NOK",I11&lt;&gt;0,I11*O11)</f>
        <v/>
      </c>
    </row>
    <row r="12" spans="1:16" s="8" customFormat="1" ht="25.5" outlineLevel="1" x14ac:dyDescent="0.2">
      <c r="A12" s="100" t="s">
        <v>285</v>
      </c>
      <c r="B12" s="99"/>
      <c r="C12" s="107" t="s">
        <v>4</v>
      </c>
      <c r="D12" s="107"/>
      <c r="E12" s="100" t="s">
        <v>163</v>
      </c>
      <c r="F12" s="101" t="s">
        <v>43</v>
      </c>
      <c r="G12" s="91" t="s">
        <v>36</v>
      </c>
      <c r="H12" s="91" t="s">
        <v>0</v>
      </c>
      <c r="I12" s="92">
        <f t="shared" ref="I12:I20" si="2">_xlfn.IFS(AND(G12="Eis",NOT(ISBLANK(H12))),"FOUT",G12="Eis","KO",AND(G12="Wens",H12="Should have"),10,AND(G12="Wens",H12="Nice to have"),5,AND(ISBLANK(G12),ISBLANK(H12)),"",AND(ISBLANK(G12),NOT(ISBLANK(H12))),"FOUT",AND(NOT(ISBLANK(G12)),ISBLANK(H12)),"FOUT")</f>
        <v>10</v>
      </c>
      <c r="J12" s="91" t="s">
        <v>38</v>
      </c>
      <c r="K12" s="98"/>
      <c r="L12" s="28"/>
      <c r="M12" s="27"/>
      <c r="O12" s="30"/>
      <c r="P12" s="25" t="str">
        <f t="shared" si="1"/>
        <v/>
      </c>
    </row>
    <row r="13" spans="1:16" s="8" customFormat="1" ht="25.5" outlineLevel="1" x14ac:dyDescent="0.2">
      <c r="A13" s="100" t="s">
        <v>286</v>
      </c>
      <c r="B13" s="95"/>
      <c r="C13" s="96" t="s">
        <v>61</v>
      </c>
      <c r="D13" s="116"/>
      <c r="E13" s="96" t="s">
        <v>164</v>
      </c>
      <c r="F13" s="117" t="s">
        <v>43</v>
      </c>
      <c r="G13" s="97" t="s">
        <v>36</v>
      </c>
      <c r="H13" s="97" t="s">
        <v>0</v>
      </c>
      <c r="I13" s="105">
        <f t="shared" si="2"/>
        <v>10</v>
      </c>
      <c r="J13" s="97" t="s">
        <v>38</v>
      </c>
      <c r="K13" s="98"/>
      <c r="L13" s="20"/>
      <c r="M13" s="27"/>
      <c r="O13" s="30"/>
      <c r="P13" s="25" t="str">
        <f t="shared" si="1"/>
        <v/>
      </c>
    </row>
    <row r="14" spans="1:16" s="8" customFormat="1" outlineLevel="1" x14ac:dyDescent="0.2">
      <c r="A14" s="100" t="s">
        <v>287</v>
      </c>
      <c r="B14" s="99"/>
      <c r="C14" s="107" t="s">
        <v>62</v>
      </c>
      <c r="D14" s="107"/>
      <c r="E14" s="100" t="s">
        <v>251</v>
      </c>
      <c r="F14" s="101" t="s">
        <v>33</v>
      </c>
      <c r="G14" s="91" t="s">
        <v>37</v>
      </c>
      <c r="H14" s="91"/>
      <c r="I14" s="105" t="str">
        <f t="shared" si="2"/>
        <v>KO</v>
      </c>
      <c r="J14" s="91" t="s">
        <v>38</v>
      </c>
      <c r="K14" s="98"/>
      <c r="L14" s="20"/>
      <c r="M14" s="27"/>
      <c r="O14" s="30"/>
      <c r="P14" s="25" t="str">
        <f t="shared" si="1"/>
        <v/>
      </c>
    </row>
    <row r="15" spans="1:16" s="8" customFormat="1" ht="25.5" outlineLevel="1" x14ac:dyDescent="0.2">
      <c r="A15" s="100" t="s">
        <v>288</v>
      </c>
      <c r="B15" s="99"/>
      <c r="C15" s="100" t="s">
        <v>63</v>
      </c>
      <c r="D15" s="107"/>
      <c r="E15" s="100" t="s">
        <v>165</v>
      </c>
      <c r="F15" s="101" t="s">
        <v>43</v>
      </c>
      <c r="G15" s="91" t="s">
        <v>36</v>
      </c>
      <c r="H15" s="91" t="s">
        <v>0</v>
      </c>
      <c r="I15" s="105">
        <f t="shared" si="2"/>
        <v>10</v>
      </c>
      <c r="J15" s="91" t="s">
        <v>38</v>
      </c>
      <c r="K15" s="98"/>
      <c r="L15" s="20"/>
      <c r="M15" s="27"/>
      <c r="O15" s="30"/>
      <c r="P15" s="25" t="str">
        <f t="shared" si="1"/>
        <v/>
      </c>
    </row>
    <row r="16" spans="1:16" s="8" customFormat="1" ht="25.5" outlineLevel="1" x14ac:dyDescent="0.2">
      <c r="A16" s="100" t="s">
        <v>289</v>
      </c>
      <c r="B16" s="99"/>
      <c r="C16" s="107" t="s">
        <v>64</v>
      </c>
      <c r="D16" s="107"/>
      <c r="E16" s="100" t="s">
        <v>252</v>
      </c>
      <c r="F16" s="101" t="s">
        <v>43</v>
      </c>
      <c r="G16" s="91" t="s">
        <v>36</v>
      </c>
      <c r="H16" s="91" t="s">
        <v>0</v>
      </c>
      <c r="I16" s="105">
        <f t="shared" si="2"/>
        <v>10</v>
      </c>
      <c r="J16" s="91" t="s">
        <v>38</v>
      </c>
      <c r="K16" s="98"/>
      <c r="L16" s="20"/>
      <c r="M16" s="27"/>
      <c r="O16" s="30"/>
      <c r="P16" s="25" t="str">
        <f t="shared" si="1"/>
        <v/>
      </c>
    </row>
    <row r="17" spans="1:16" s="8" customFormat="1" ht="76.5" outlineLevel="1" x14ac:dyDescent="0.2">
      <c r="A17" s="100" t="s">
        <v>290</v>
      </c>
      <c r="B17" s="99"/>
      <c r="C17" s="100" t="s">
        <v>170</v>
      </c>
      <c r="D17" s="107"/>
      <c r="E17" s="100" t="s">
        <v>227</v>
      </c>
      <c r="F17" s="101" t="s">
        <v>43</v>
      </c>
      <c r="G17" s="91" t="s">
        <v>36</v>
      </c>
      <c r="H17" s="91" t="s">
        <v>0</v>
      </c>
      <c r="I17" s="105">
        <f t="shared" si="2"/>
        <v>10</v>
      </c>
      <c r="J17" s="91" t="s">
        <v>38</v>
      </c>
      <c r="K17" s="98"/>
      <c r="L17" s="20"/>
      <c r="M17" s="27"/>
      <c r="O17" s="30"/>
      <c r="P17" s="25" t="str">
        <f t="shared" si="1"/>
        <v/>
      </c>
    </row>
    <row r="18" spans="1:16" s="8" customFormat="1" ht="25.5" outlineLevel="1" x14ac:dyDescent="0.2">
      <c r="A18" s="100" t="s">
        <v>291</v>
      </c>
      <c r="B18" s="99"/>
      <c r="C18" s="107" t="s">
        <v>171</v>
      </c>
      <c r="D18" s="107"/>
      <c r="E18" s="100" t="s">
        <v>237</v>
      </c>
      <c r="F18" s="101" t="s">
        <v>43</v>
      </c>
      <c r="G18" s="91" t="s">
        <v>36</v>
      </c>
      <c r="H18" s="91" t="s">
        <v>0</v>
      </c>
      <c r="I18" s="105">
        <f t="shared" si="2"/>
        <v>10</v>
      </c>
      <c r="J18" s="91" t="s">
        <v>38</v>
      </c>
      <c r="K18" s="98"/>
      <c r="L18" s="20"/>
      <c r="M18" s="27"/>
      <c r="O18" s="30"/>
      <c r="P18" s="25" t="str">
        <f t="shared" si="1"/>
        <v/>
      </c>
    </row>
    <row r="19" spans="1:16" s="8" customFormat="1" ht="25.5" outlineLevel="1" x14ac:dyDescent="0.2">
      <c r="A19" s="100" t="s">
        <v>292</v>
      </c>
      <c r="B19" s="99"/>
      <c r="C19" s="100" t="s">
        <v>172</v>
      </c>
      <c r="D19" s="107"/>
      <c r="E19" s="100" t="s">
        <v>238</v>
      </c>
      <c r="F19" s="101" t="s">
        <v>43</v>
      </c>
      <c r="G19" s="91" t="s">
        <v>36</v>
      </c>
      <c r="H19" s="91" t="s">
        <v>0</v>
      </c>
      <c r="I19" s="105">
        <f t="shared" si="2"/>
        <v>10</v>
      </c>
      <c r="J19" s="91" t="s">
        <v>38</v>
      </c>
      <c r="K19" s="98"/>
      <c r="L19" s="20"/>
      <c r="M19" s="27"/>
      <c r="O19" s="30"/>
      <c r="P19" s="25" t="str">
        <f t="shared" si="1"/>
        <v/>
      </c>
    </row>
    <row r="20" spans="1:16" s="8" customFormat="1" ht="25.5" outlineLevel="1" x14ac:dyDescent="0.2">
      <c r="A20" s="100" t="s">
        <v>293</v>
      </c>
      <c r="B20" s="99"/>
      <c r="C20" s="107" t="s">
        <v>173</v>
      </c>
      <c r="D20" s="107"/>
      <c r="E20" s="100" t="s">
        <v>253</v>
      </c>
      <c r="F20" s="101" t="s">
        <v>43</v>
      </c>
      <c r="G20" s="91" t="s">
        <v>36</v>
      </c>
      <c r="H20" s="91" t="s">
        <v>0</v>
      </c>
      <c r="I20" s="105">
        <f t="shared" si="2"/>
        <v>10</v>
      </c>
      <c r="J20" s="91" t="s">
        <v>38</v>
      </c>
      <c r="K20" s="98"/>
      <c r="L20" s="20"/>
      <c r="M20" s="27"/>
      <c r="O20" s="30"/>
      <c r="P20" s="25" t="str">
        <f t="shared" si="1"/>
        <v/>
      </c>
    </row>
    <row r="21" spans="1:16" s="8" customFormat="1" ht="38.25" outlineLevel="1" x14ac:dyDescent="0.2">
      <c r="A21" s="100" t="s">
        <v>294</v>
      </c>
      <c r="B21" s="99"/>
      <c r="C21" s="100" t="s">
        <v>182</v>
      </c>
      <c r="D21" s="107"/>
      <c r="E21" s="100" t="s">
        <v>254</v>
      </c>
      <c r="F21" s="101" t="s">
        <v>43</v>
      </c>
      <c r="G21" s="91" t="s">
        <v>36</v>
      </c>
      <c r="H21" s="91" t="s">
        <v>1</v>
      </c>
      <c r="I21" s="105">
        <f t="shared" si="0"/>
        <v>5</v>
      </c>
      <c r="J21" s="91" t="s">
        <v>38</v>
      </c>
      <c r="K21" s="98"/>
      <c r="L21" s="20"/>
      <c r="M21" s="27"/>
      <c r="O21" s="30"/>
      <c r="P21" s="25" t="str">
        <f t="shared" si="1"/>
        <v/>
      </c>
    </row>
    <row r="22" spans="1:16" s="8" customFormat="1" ht="25.5" outlineLevel="1" x14ac:dyDescent="0.2">
      <c r="A22" s="100" t="s">
        <v>295</v>
      </c>
      <c r="B22" s="99"/>
      <c r="C22" s="107" t="s">
        <v>183</v>
      </c>
      <c r="D22" s="107"/>
      <c r="E22" s="100" t="s">
        <v>239</v>
      </c>
      <c r="F22" s="101" t="s">
        <v>43</v>
      </c>
      <c r="G22" s="91" t="s">
        <v>36</v>
      </c>
      <c r="H22" s="91" t="s">
        <v>0</v>
      </c>
      <c r="I22" s="105">
        <f t="shared" si="0"/>
        <v>10</v>
      </c>
      <c r="J22" s="91" t="s">
        <v>38</v>
      </c>
      <c r="K22" s="98"/>
      <c r="L22" s="20"/>
      <c r="M22" s="27"/>
      <c r="O22" s="30"/>
      <c r="P22" s="25" t="str">
        <f t="shared" si="1"/>
        <v/>
      </c>
    </row>
    <row r="23" spans="1:16" s="8" customFormat="1" ht="25.5" outlineLevel="1" x14ac:dyDescent="0.2">
      <c r="A23" s="100" t="s">
        <v>296</v>
      </c>
      <c r="B23" s="99"/>
      <c r="C23" s="100" t="s">
        <v>184</v>
      </c>
      <c r="D23" s="107"/>
      <c r="E23" s="100" t="s">
        <v>228</v>
      </c>
      <c r="F23" s="101" t="s">
        <v>43</v>
      </c>
      <c r="G23" s="91" t="s">
        <v>36</v>
      </c>
      <c r="H23" s="91" t="s">
        <v>1</v>
      </c>
      <c r="I23" s="105">
        <f t="shared" si="0"/>
        <v>5</v>
      </c>
      <c r="J23" s="91" t="s">
        <v>38</v>
      </c>
      <c r="K23" s="98"/>
      <c r="L23" s="20"/>
      <c r="M23" s="27"/>
      <c r="O23" s="30"/>
      <c r="P23" s="25" t="str">
        <f t="shared" si="1"/>
        <v/>
      </c>
    </row>
    <row r="24" spans="1:16" s="8" customFormat="1" ht="25.5" outlineLevel="1" x14ac:dyDescent="0.2">
      <c r="A24" s="100" t="s">
        <v>297</v>
      </c>
      <c r="B24" s="99"/>
      <c r="C24" s="100" t="s">
        <v>272</v>
      </c>
      <c r="D24" s="107"/>
      <c r="E24" s="100" t="s">
        <v>255</v>
      </c>
      <c r="F24" s="101" t="s">
        <v>43</v>
      </c>
      <c r="G24" s="91" t="s">
        <v>36</v>
      </c>
      <c r="H24" s="91" t="s">
        <v>0</v>
      </c>
      <c r="I24" s="105">
        <f t="shared" si="0"/>
        <v>10</v>
      </c>
      <c r="J24" s="91" t="s">
        <v>38</v>
      </c>
      <c r="K24" s="98"/>
      <c r="L24" s="20"/>
      <c r="M24" s="27"/>
      <c r="O24" s="30"/>
      <c r="P24" s="25" t="str">
        <f t="shared" si="1"/>
        <v/>
      </c>
    </row>
    <row r="25" spans="1:16" s="8" customFormat="1" ht="25.5" outlineLevel="1" x14ac:dyDescent="0.2">
      <c r="A25" s="100" t="s">
        <v>298</v>
      </c>
      <c r="B25" s="99"/>
      <c r="C25" s="100" t="s">
        <v>185</v>
      </c>
      <c r="D25" s="107"/>
      <c r="E25" s="100" t="s">
        <v>166</v>
      </c>
      <c r="F25" s="101" t="s">
        <v>43</v>
      </c>
      <c r="G25" s="91" t="s">
        <v>36</v>
      </c>
      <c r="H25" s="91" t="s">
        <v>1</v>
      </c>
      <c r="I25" s="105">
        <f t="shared" si="0"/>
        <v>5</v>
      </c>
      <c r="J25" s="91" t="s">
        <v>38</v>
      </c>
      <c r="K25" s="98"/>
      <c r="L25" s="20"/>
      <c r="M25" s="27"/>
      <c r="O25" s="30"/>
      <c r="P25" s="25" t="str">
        <f t="shared" si="1"/>
        <v/>
      </c>
    </row>
    <row r="26" spans="1:16" s="8" customFormat="1" ht="25.5" outlineLevel="1" x14ac:dyDescent="0.2">
      <c r="A26" s="100" t="s">
        <v>299</v>
      </c>
      <c r="B26" s="99"/>
      <c r="C26" s="100" t="s">
        <v>186</v>
      </c>
      <c r="D26" s="107"/>
      <c r="E26" s="100" t="s">
        <v>241</v>
      </c>
      <c r="F26" s="101" t="s">
        <v>43</v>
      </c>
      <c r="G26" s="91" t="s">
        <v>36</v>
      </c>
      <c r="H26" s="91" t="s">
        <v>0</v>
      </c>
      <c r="I26" s="105">
        <f t="shared" si="0"/>
        <v>10</v>
      </c>
      <c r="J26" s="91" t="s">
        <v>38</v>
      </c>
      <c r="K26" s="98"/>
      <c r="L26" s="20"/>
      <c r="M26" s="27"/>
      <c r="O26" s="30"/>
      <c r="P26" s="25" t="str">
        <f t="shared" si="1"/>
        <v/>
      </c>
    </row>
    <row r="27" spans="1:16" s="8" customFormat="1" ht="25.5" outlineLevel="1" x14ac:dyDescent="0.2">
      <c r="A27" s="100" t="s">
        <v>300</v>
      </c>
      <c r="B27" s="99"/>
      <c r="C27" s="100" t="s">
        <v>240</v>
      </c>
      <c r="D27" s="107"/>
      <c r="E27" s="100" t="s">
        <v>256</v>
      </c>
      <c r="F27" s="101" t="s">
        <v>43</v>
      </c>
      <c r="G27" s="91" t="s">
        <v>36</v>
      </c>
      <c r="H27" s="91" t="s">
        <v>1</v>
      </c>
      <c r="I27" s="105">
        <f t="shared" si="0"/>
        <v>5</v>
      </c>
      <c r="J27" s="91" t="s">
        <v>38</v>
      </c>
      <c r="K27" s="98"/>
      <c r="L27" s="20"/>
      <c r="M27" s="27"/>
      <c r="O27" s="30"/>
      <c r="P27" s="25" t="str">
        <f t="shared" si="1"/>
        <v/>
      </c>
    </row>
    <row r="28" spans="1:16" s="10" customFormat="1" x14ac:dyDescent="0.2">
      <c r="A28" s="111"/>
      <c r="B28" s="111"/>
      <c r="C28" s="111"/>
      <c r="D28" s="111"/>
      <c r="E28" s="111"/>
      <c r="F28" s="74"/>
      <c r="G28" s="74"/>
      <c r="H28" s="74"/>
      <c r="I28" s="74"/>
      <c r="J28" s="74"/>
      <c r="K28" s="109"/>
      <c r="L28" s="13"/>
      <c r="M28" s="14"/>
    </row>
    <row r="29" spans="1:16" s="10" customFormat="1" x14ac:dyDescent="0.2">
      <c r="A29" s="111"/>
      <c r="B29" s="111"/>
      <c r="C29" s="111"/>
      <c r="D29" s="111"/>
      <c r="E29" s="111"/>
      <c r="F29" s="74"/>
      <c r="G29" s="74"/>
      <c r="H29" s="74"/>
      <c r="I29" s="74"/>
      <c r="J29" s="74"/>
      <c r="K29" s="109"/>
      <c r="L29" s="13"/>
      <c r="M29" s="14"/>
    </row>
    <row r="30" spans="1:16" s="10" customFormat="1" x14ac:dyDescent="0.2">
      <c r="A30" s="111"/>
      <c r="B30" s="111"/>
      <c r="C30" s="111"/>
      <c r="D30" s="111"/>
      <c r="E30" s="111"/>
      <c r="F30" s="74"/>
      <c r="G30" s="74"/>
      <c r="H30" s="74"/>
      <c r="I30" s="74"/>
      <c r="J30" s="74"/>
      <c r="K30" s="109"/>
      <c r="L30" s="13"/>
      <c r="M30" s="14"/>
    </row>
    <row r="31" spans="1:16" s="10" customFormat="1" x14ac:dyDescent="0.2">
      <c r="A31" s="111"/>
      <c r="B31" s="111"/>
      <c r="C31" s="111"/>
      <c r="D31" s="111"/>
      <c r="E31" s="111"/>
      <c r="F31" s="74"/>
      <c r="G31" s="74"/>
      <c r="H31" s="74"/>
      <c r="I31" s="74"/>
      <c r="J31" s="74"/>
      <c r="K31" s="109"/>
      <c r="L31" s="13"/>
      <c r="M31" s="14"/>
    </row>
    <row r="32" spans="1:16" s="10" customFormat="1" x14ac:dyDescent="0.2">
      <c r="A32" s="111"/>
      <c r="B32" s="111"/>
      <c r="C32" s="111"/>
      <c r="D32" s="111"/>
      <c r="E32" s="111"/>
      <c r="F32" s="74"/>
      <c r="G32" s="74"/>
      <c r="H32" s="74"/>
      <c r="I32" s="74"/>
      <c r="J32" s="74"/>
      <c r="K32" s="109"/>
      <c r="L32" s="13"/>
      <c r="M32" s="14"/>
    </row>
    <row r="33" spans="1:13" s="10" customFormat="1" x14ac:dyDescent="0.2">
      <c r="A33" s="112"/>
      <c r="B33" s="112"/>
      <c r="C33" s="113"/>
      <c r="D33" s="113"/>
      <c r="E33" s="109"/>
      <c r="F33" s="74"/>
      <c r="G33" s="74"/>
      <c r="H33" s="74"/>
      <c r="I33" s="74"/>
      <c r="J33" s="74"/>
      <c r="K33" s="109"/>
      <c r="L33" s="13"/>
      <c r="M33" s="14"/>
    </row>
  </sheetData>
  <sheetProtection algorithmName="SHA-512" hashValue="nLlt6dbHVwTobrChB5AHJXsN7/I9Cw/3usW6MLFByNxjtXzR/+BqmE5RDJJHfqsXajcFJtc9BiNk9SqSsNHOiQ==" saltValue="dxVl/tZnz2jfHxSJGn0Iog==" spinCount="100000" sheet="1" objects="1" scenarios="1" selectLockedCells="1"/>
  <mergeCells count="10">
    <mergeCell ref="O2:P2"/>
    <mergeCell ref="O9:P9"/>
    <mergeCell ref="A2:D2"/>
    <mergeCell ref="A9:H9"/>
    <mergeCell ref="L9:M9"/>
    <mergeCell ref="I9:J9"/>
    <mergeCell ref="G2:J2"/>
    <mergeCell ref="L2:M2"/>
    <mergeCell ref="E2:E3"/>
    <mergeCell ref="F2:F3"/>
  </mergeCells>
  <conditionalFormatting sqref="I11:I27">
    <cfRule type="cellIs" dxfId="16" priority="54" operator="equal">
      <formula>"fout"</formula>
    </cfRule>
  </conditionalFormatting>
  <conditionalFormatting sqref="I11:I27">
    <cfRule type="cellIs" dxfId="15" priority="52" operator="equal">
      <formula>10</formula>
    </cfRule>
    <cfRule type="cellIs" dxfId="14" priority="53" operator="equal">
      <formula>5</formula>
    </cfRule>
  </conditionalFormatting>
  <conditionalFormatting sqref="I11:I27">
    <cfRule type="cellIs" dxfId="13" priority="51" operator="equal">
      <formula>"KO"</formula>
    </cfRule>
  </conditionalFormatting>
  <conditionalFormatting sqref="M11:M27">
    <cfRule type="expression" dxfId="12" priority="43">
      <formula>OR(J11="Ja",L11="Deels")</formula>
    </cfRule>
  </conditionalFormatting>
  <conditionalFormatting sqref="O12:O27">
    <cfRule type="cellIs" priority="15" stopIfTrue="1" operator="equal">
      <formula>""</formula>
    </cfRule>
    <cfRule type="cellIs" dxfId="11" priority="16" operator="equal">
      <formula>0</formula>
    </cfRule>
    <cfRule type="cellIs" dxfId="10" priority="17" operator="equal">
      <formula>"NOK"</formula>
    </cfRule>
    <cfRule type="cellIs" dxfId="9" priority="18" operator="equal">
      <formula>"Fout"</formula>
    </cfRule>
  </conditionalFormatting>
  <conditionalFormatting sqref="O12:O27">
    <cfRule type="cellIs" dxfId="8" priority="19" operator="equal">
      <formula>"OK"</formula>
    </cfRule>
    <cfRule type="cellIs" dxfId="7" priority="20" operator="between">
      <formula>5</formula>
      <formula>10</formula>
    </cfRule>
  </conditionalFormatting>
  <conditionalFormatting sqref="O12:O27">
    <cfRule type="cellIs" dxfId="6" priority="21" operator="between">
      <formula>2</formula>
      <formula>4</formula>
    </cfRule>
  </conditionalFormatting>
  <conditionalFormatting sqref="P11:P27">
    <cfRule type="cellIs" priority="1" stopIfTrue="1" operator="equal">
      <formula>""</formula>
    </cfRule>
    <cfRule type="cellIs" dxfId="5" priority="2" operator="equal">
      <formula>0</formula>
    </cfRule>
    <cfRule type="cellIs" dxfId="4" priority="3" operator="equal">
      <formula>"NOK"</formula>
    </cfRule>
    <cfRule type="cellIs" dxfId="3" priority="4" operator="equal">
      <formula>"Fout"</formula>
    </cfRule>
  </conditionalFormatting>
  <conditionalFormatting sqref="P11:P27">
    <cfRule type="cellIs" dxfId="2" priority="5" operator="equal">
      <formula>"OK"</formula>
    </cfRule>
    <cfRule type="expression" dxfId="1" priority="6">
      <formula>OR(O11=0.75,O11=1)</formula>
    </cfRule>
  </conditionalFormatting>
  <conditionalFormatting sqref="P11:P27">
    <cfRule type="expression" dxfId="0" priority="7">
      <formula>OR(O11=0.25,O11=0.5)</formula>
    </cfRule>
  </conditionalFormatting>
  <dataValidations count="6">
    <dataValidation type="list" allowBlank="1" showInputMessage="1" showErrorMessage="1" sqref="F11:F27">
      <formula1>$F$4:$F$7</formula1>
    </dataValidation>
    <dataValidation type="list" allowBlank="1" showInputMessage="1" showErrorMessage="1" sqref="L11:L27">
      <formula1>$L$4:$L$6</formula1>
    </dataValidation>
    <dataValidation type="list" allowBlank="1" showInputMessage="1" showErrorMessage="1" sqref="G11:G27">
      <formula1>$G$4:$G$5</formula1>
    </dataValidation>
    <dataValidation type="list" allowBlank="1" showInputMessage="1" showErrorMessage="1" sqref="J11:J27">
      <formula1>$J$4:$J$5</formula1>
    </dataValidation>
    <dataValidation type="list" allowBlank="1" showInputMessage="1" showErrorMessage="1" sqref="H11:H27">
      <formula1>$H$4:$H$5</formula1>
    </dataValidation>
    <dataValidation type="list" allowBlank="1" showInputMessage="1" showErrorMessage="1" sqref="O11:O27">
      <formula1>$O$4:$O$8</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Controleblad</vt:lpstr>
      <vt:lpstr>Scoreblad</vt:lpstr>
      <vt:lpstr>Algemeen</vt:lpstr>
      <vt:lpstr>Roosterplanning</vt:lpstr>
      <vt:lpstr>Curriculumontw.</vt:lpstr>
      <vt:lpstr>Examenplanning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Valerie Thijssen</dc:creator>
  <cp:lastModifiedBy>R. (Ronald) van Berkel</cp:lastModifiedBy>
  <dcterms:created xsi:type="dcterms:W3CDTF">2016-09-30T07:35:38Z</dcterms:created>
  <dcterms:modified xsi:type="dcterms:W3CDTF">2016-12-21T19:12:42Z</dcterms:modified>
</cp:coreProperties>
</file>