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D2B" lockStructure="1"/>
  <bookViews>
    <workbookView xWindow="360" yWindow="120" windowWidth="10380" windowHeight="11640" activeTab="3"/>
  </bookViews>
  <sheets>
    <sheet name="Bijlage 4 - Inschrijfstaat" sheetId="5" r:id="rId1"/>
    <sheet name="EMVI" sheetId="4" r:id="rId2"/>
    <sheet name="Doorrekening inschrijver" sheetId="7" r:id="rId3"/>
    <sheet name="Berekening PFL" sheetId="6" r:id="rId4"/>
  </sheets>
  <definedNames>
    <definedName name="_Toc196116827" localSheetId="0">'Bijlage 4 - Inschrijfstaat'!$A$11</definedName>
  </definedNames>
  <calcPr calcId="145621"/>
</workbook>
</file>

<file path=xl/calcChain.xml><?xml version="1.0" encoding="utf-8"?>
<calcChain xmlns="http://schemas.openxmlformats.org/spreadsheetml/2006/main">
  <c r="E61" i="5" l="1"/>
  <c r="F61" i="5"/>
  <c r="G27" i="6" l="1"/>
  <c r="G26" i="6"/>
  <c r="G25" i="6"/>
  <c r="G24" i="6"/>
  <c r="G23" i="6"/>
  <c r="G22" i="6"/>
  <c r="G21" i="6"/>
  <c r="G20" i="6"/>
  <c r="G19" i="6"/>
  <c r="G18" i="6"/>
  <c r="G28" i="6"/>
  <c r="G38" i="7"/>
  <c r="C17" i="4" l="1"/>
  <c r="H6" i="4"/>
  <c r="I16" i="5" l="1"/>
  <c r="J5" i="7" l="1"/>
  <c r="E34" i="7"/>
  <c r="E34" i="6" l="1"/>
  <c r="J5" i="6"/>
  <c r="G18" i="4"/>
  <c r="D3" i="4"/>
  <c r="G24" i="4" l="1"/>
  <c r="B1" i="7"/>
  <c r="F109" i="5"/>
  <c r="G39" i="7"/>
  <c r="D4" i="7"/>
  <c r="D23" i="7" s="1"/>
  <c r="D5" i="7"/>
  <c r="D20" i="7" s="1"/>
  <c r="D6" i="7"/>
  <c r="D37" i="7" s="1"/>
  <c r="D7" i="7"/>
  <c r="D36" i="7" s="1"/>
  <c r="D8" i="7"/>
  <c r="D22" i="7" s="1"/>
  <c r="D9" i="7"/>
  <c r="D24" i="7" s="1"/>
  <c r="D10" i="7"/>
  <c r="D25" i="7" s="1"/>
  <c r="D11" i="7"/>
  <c r="D26" i="7" s="1"/>
  <c r="D12" i="7"/>
  <c r="D27" i="7" s="1"/>
  <c r="D13" i="7"/>
  <c r="D3" i="7"/>
  <c r="D21" i="7" s="1"/>
  <c r="F37" i="7"/>
  <c r="E37" i="7"/>
  <c r="F36" i="7"/>
  <c r="E36" i="7"/>
  <c r="F35" i="7"/>
  <c r="E35" i="7"/>
  <c r="F34" i="7"/>
  <c r="J14" i="7"/>
  <c r="E23" i="7" s="1"/>
  <c r="J13" i="7"/>
  <c r="F21" i="7" s="1"/>
  <c r="E26" i="7"/>
  <c r="F23" i="7"/>
  <c r="F22" i="7"/>
  <c r="E21" i="7"/>
  <c r="J7" i="7"/>
  <c r="E19" i="7" s="1"/>
  <c r="F20" i="7"/>
  <c r="J6" i="7"/>
  <c r="F24" i="7" s="1"/>
  <c r="E26" i="6"/>
  <c r="D24" i="6"/>
  <c r="D25" i="6"/>
  <c r="D26" i="6"/>
  <c r="D27" i="6"/>
  <c r="J14" i="6"/>
  <c r="F23" i="6" s="1"/>
  <c r="J7" i="6"/>
  <c r="F19" i="6" s="1"/>
  <c r="D19" i="6"/>
  <c r="E21" i="6"/>
  <c r="J6" i="6"/>
  <c r="E18" i="6" s="1"/>
  <c r="J13" i="6"/>
  <c r="F21" i="6" s="1"/>
  <c r="G21" i="7" l="1"/>
  <c r="G37" i="7"/>
  <c r="G26" i="7"/>
  <c r="G25" i="7"/>
  <c r="G27" i="7"/>
  <c r="G24" i="7"/>
  <c r="G23" i="7"/>
  <c r="G22" i="7"/>
  <c r="G36" i="7"/>
  <c r="G20" i="7"/>
  <c r="D18" i="7"/>
  <c r="G18" i="7" s="1"/>
  <c r="E23" i="6"/>
  <c r="F19" i="7"/>
  <c r="D35" i="7"/>
  <c r="G35" i="7" s="1"/>
  <c r="D19" i="7"/>
  <c r="G19" i="7" s="1"/>
  <c r="D34" i="7"/>
  <c r="G34" i="7" s="1"/>
  <c r="F18" i="7"/>
  <c r="F25" i="7"/>
  <c r="E18" i="7"/>
  <c r="J8" i="7"/>
  <c r="F26" i="7" s="1"/>
  <c r="F24" i="6"/>
  <c r="E19" i="6"/>
  <c r="F25" i="6"/>
  <c r="F18" i="6"/>
  <c r="J8" i="6"/>
  <c r="E37" i="6"/>
  <c r="E36" i="6"/>
  <c r="E35" i="6"/>
  <c r="H16" i="4"/>
  <c r="H14" i="4"/>
  <c r="H12" i="4"/>
  <c r="H11" i="4"/>
  <c r="H10" i="4"/>
  <c r="H8" i="4"/>
  <c r="H7" i="4"/>
  <c r="G40" i="7" l="1"/>
  <c r="G28" i="7"/>
  <c r="H17" i="4"/>
  <c r="E20" i="7"/>
  <c r="F27" i="7"/>
  <c r="E20" i="6"/>
  <c r="F27" i="6"/>
  <c r="F26" i="6"/>
  <c r="F37" i="6"/>
  <c r="F36" i="6"/>
  <c r="D36" i="6"/>
  <c r="F35" i="6"/>
  <c r="F34" i="6"/>
  <c r="F22" i="6"/>
  <c r="D22" i="6"/>
  <c r="F20" i="6"/>
  <c r="D18" i="6"/>
  <c r="D35" i="6"/>
  <c r="D20" i="6"/>
  <c r="D23" i="6"/>
  <c r="D34" i="6"/>
  <c r="I20" i="5"/>
  <c r="I22" i="4" l="1"/>
  <c r="I19" i="4"/>
  <c r="G34" i="6"/>
  <c r="G35" i="6"/>
  <c r="G36" i="6"/>
  <c r="D37" i="6"/>
  <c r="G37" i="6" s="1"/>
  <c r="D21" i="6"/>
  <c r="I36" i="5"/>
  <c r="I18" i="4" s="1"/>
  <c r="G42" i="7" l="1"/>
  <c r="I20" i="4"/>
  <c r="G40" i="6"/>
  <c r="I21" i="4" s="1"/>
  <c r="I23" i="4" l="1"/>
  <c r="G42" i="6"/>
</calcChain>
</file>

<file path=xl/sharedStrings.xml><?xml version="1.0" encoding="utf-8"?>
<sst xmlns="http://schemas.openxmlformats.org/spreadsheetml/2006/main" count="372" uniqueCount="182">
  <si>
    <t>functie</t>
  </si>
  <si>
    <t>uurtarief</t>
  </si>
  <si>
    <t>totaal</t>
  </si>
  <si>
    <t>Tekenaar</t>
  </si>
  <si>
    <t>Werkvoorbereider</t>
  </si>
  <si>
    <t>Correctief onderhoud</t>
  </si>
  <si>
    <t>Verrekenprijzen</t>
  </si>
  <si>
    <t>kilometers</t>
  </si>
  <si>
    <t>Totaal</t>
  </si>
  <si>
    <t>fictieve</t>
  </si>
  <si>
    <t>uren</t>
  </si>
  <si>
    <t>Preventief onderhoud</t>
  </si>
  <si>
    <t>storingen 2015</t>
  </si>
  <si>
    <t>uur werktijd op locatie</t>
  </si>
  <si>
    <t>kilometer reizen naar locatie</t>
  </si>
  <si>
    <t>uur werktijd op afstand</t>
  </si>
  <si>
    <t>werkzaamheden</t>
  </si>
  <si>
    <t>CCTV / Communicatie</t>
  </si>
  <si>
    <t>PLC / SCADA / IT / Hardware</t>
  </si>
  <si>
    <t>Kasten / Verdelers / Objectinstallatie</t>
  </si>
  <si>
    <t>Provincie Flevoland</t>
  </si>
  <si>
    <t>Kwaliteitscriteria (EMVI)</t>
  </si>
  <si>
    <t>Kwalitatief aspect</t>
  </si>
  <si>
    <t>Omschrijving</t>
  </si>
  <si>
    <t>Maximale kwaliteitswaarde</t>
  </si>
  <si>
    <t>Beoordelaar 1</t>
  </si>
  <si>
    <t>Beoordelaar 2</t>
  </si>
  <si>
    <t>Beoordelaar 3</t>
  </si>
  <si>
    <t>Door consensus Gerealiseerde score</t>
  </si>
  <si>
    <t>Gerealiseerde korting</t>
  </si>
  <si>
    <t>Organisatie &amp; Aanpak</t>
  </si>
  <si>
    <t>Personeel</t>
  </si>
  <si>
    <t xml:space="preserve">Het omgaan met veiligheid voor mens, dier en omgeving voor zowel de interne organisatie als externe belanghebbenden dient SMART te worden uiteengezet, met bijzondere aandacht voor interne borging, de uitvoering en toetsmomenten. </t>
  </si>
  <si>
    <t>Kwaliteits-management</t>
  </si>
  <si>
    <t>Bijlage 4: INSCHRIJFSTAAT</t>
  </si>
  <si>
    <t>Onderwerpen:</t>
  </si>
  <si>
    <t>1. Preventief onderhoud zoals omschreven in bijlage 1 van Aanbesteding</t>
  </si>
  <si>
    <t>2. Organisatorisch deel zoals omschreven in bijlage 1 van Aanbesteding</t>
  </si>
  <si>
    <t>(ex. BTW)</t>
  </si>
  <si>
    <t>Onderbouwing van  onderwerpen</t>
  </si>
  <si>
    <r>
      <t>1)</t>
    </r>
    <r>
      <rPr>
        <sz val="7"/>
        <color theme="1"/>
        <rFont val="Times New Roman"/>
        <family val="1"/>
      </rPr>
      <t xml:space="preserve">    </t>
    </r>
    <r>
      <rPr>
        <b/>
        <sz val="11"/>
        <color theme="1"/>
        <rFont val="Trebuchet MS"/>
        <family val="2"/>
      </rPr>
      <t>Preventief onderhoud</t>
    </r>
    <r>
      <rPr>
        <sz val="11"/>
        <color theme="1"/>
        <rFont val="Trebuchet MS"/>
        <family val="2"/>
      </rPr>
      <t xml:space="preserve"> </t>
    </r>
  </si>
  <si>
    <t>Onderwerp</t>
  </si>
  <si>
    <r>
      <t>2)</t>
    </r>
    <r>
      <rPr>
        <sz val="7"/>
        <color theme="1"/>
        <rFont val="Times New Roman"/>
        <family val="1"/>
      </rPr>
      <t xml:space="preserve">    </t>
    </r>
    <r>
      <rPr>
        <b/>
        <sz val="11"/>
        <color theme="1"/>
        <rFont val="Trebuchet MS"/>
        <family val="2"/>
      </rPr>
      <t>Organisatorische deel onderhoud</t>
    </r>
    <r>
      <rPr>
        <sz val="11"/>
        <color theme="1"/>
        <rFont val="Trebuchet MS"/>
        <family val="2"/>
      </rPr>
      <t xml:space="preserve"> </t>
    </r>
  </si>
  <si>
    <t>Algemeen (Hoofdstuk 4)</t>
  </si>
  <si>
    <t>Algemeen (Hoofdstuk 5)</t>
  </si>
  <si>
    <t>Algemeen (Hoofdstuk 7)</t>
  </si>
  <si>
    <t>Verrekenprijzen:</t>
  </si>
  <si>
    <t>uurtarief *</t>
  </si>
  <si>
    <t>Serviceteamleider</t>
  </si>
  <si>
    <t>Documentcontroller</t>
  </si>
  <si>
    <t>Administratief medewerker</t>
  </si>
  <si>
    <t>Helpdeskmedewerker</t>
  </si>
  <si>
    <t>Uitvoerder / Opzichter</t>
  </si>
  <si>
    <t>Maandag - Vrijdag</t>
  </si>
  <si>
    <t xml:space="preserve">Dag </t>
  </si>
  <si>
    <t>(07:30 – 16:00 uur)</t>
  </si>
  <si>
    <t xml:space="preserve">Avond </t>
  </si>
  <si>
    <t>(16:00 – 22:00 uur)</t>
  </si>
  <si>
    <t>Nacht</t>
  </si>
  <si>
    <t xml:space="preserve">(22:00 – 07:30 uur) </t>
  </si>
  <si>
    <t xml:space="preserve">Zaterdag (00:00 – 24:00 uur) </t>
  </si>
  <si>
    <t xml:space="preserve">Zon- en feestdagen (00:00 – 24:00 uur) </t>
  </si>
  <si>
    <t>Materiaal / materieel**</t>
  </si>
  <si>
    <t>5% over netto materiaal / materieel</t>
  </si>
  <si>
    <t>Onderaanneming**</t>
  </si>
  <si>
    <t>5% over netto onderaanneming</t>
  </si>
  <si>
    <t>Winst**</t>
  </si>
  <si>
    <t>5% over het totaal</t>
  </si>
  <si>
    <t>Risico**</t>
  </si>
  <si>
    <t>**Deze toeslagen zijn gemaximaliseerd.</t>
  </si>
  <si>
    <t>Onderhoudscontract Elektrisch Sluizen en Beweegbare Bruggen 2016-2017</t>
  </si>
  <si>
    <t>Voorrijkosten (per km)</t>
  </si>
  <si>
    <t>Software programmeur PLC/SCADA &amp; ICT</t>
  </si>
  <si>
    <t>Service monteur Elektrotechniek</t>
  </si>
  <si>
    <t>Service monteur Procesautomatisering &amp; ICT</t>
  </si>
  <si>
    <t>Prijs</t>
  </si>
  <si>
    <t>pagina 3 van 3</t>
  </si>
  <si>
    <t>pagina 2 van 3</t>
  </si>
  <si>
    <t>pagina 1 van 3</t>
  </si>
  <si>
    <t xml:space="preserve">o.a. vergaderingen, planning, team, beschikbaarheid &amp; bereikbaarheid 24/7 </t>
  </si>
  <si>
    <t>o.a. werkzaamheden volgens H7 en bijlage Periodiek onderhoudsschema</t>
  </si>
  <si>
    <t>Administratief (H4,5 &amp; 7)</t>
  </si>
  <si>
    <t>maximale kwalitatieve korting</t>
  </si>
  <si>
    <t>Fictief Correctief</t>
  </si>
  <si>
    <t>+ 0%</t>
  </si>
  <si>
    <t>+ 25%</t>
  </si>
  <si>
    <t>+ 50%</t>
  </si>
  <si>
    <t>+ 100%</t>
  </si>
  <si>
    <t>Totaal onderhoud</t>
  </si>
  <si>
    <r>
      <t xml:space="preserve">Materieel </t>
    </r>
    <r>
      <rPr>
        <sz val="8"/>
        <color theme="1"/>
        <rFont val="Trebuchet MS"/>
        <family val="2"/>
      </rPr>
      <t>(hoogwerkers, steigers, boten)</t>
    </r>
  </si>
  <si>
    <r>
      <t xml:space="preserve">Materiaal </t>
    </r>
    <r>
      <rPr>
        <sz val="8"/>
        <color theme="1"/>
        <rFont val="Trebuchet MS"/>
        <family val="2"/>
      </rPr>
      <t>(batterijen, filters, enz.)</t>
    </r>
  </si>
  <si>
    <t>fixed</t>
  </si>
  <si>
    <t>0</t>
  </si>
  <si>
    <t>a)</t>
  </si>
  <si>
    <t>b)</t>
  </si>
  <si>
    <t>c)</t>
  </si>
  <si>
    <t>8x acties, 6 uur werk+reis, 2 FTE, 15 objecten</t>
  </si>
  <si>
    <t>5x acties, 16 uur werk, BOA</t>
  </si>
  <si>
    <t>5x acties, 3 uur werk+reis, 1 FTE, 15 objecten</t>
  </si>
  <si>
    <t>Fictieve stelpost</t>
  </si>
  <si>
    <t>A</t>
  </si>
  <si>
    <t>B</t>
  </si>
  <si>
    <t>C</t>
  </si>
  <si>
    <t>D</t>
  </si>
  <si>
    <t>E</t>
  </si>
  <si>
    <t>F</t>
  </si>
  <si>
    <t>G</t>
  </si>
  <si>
    <t>H</t>
  </si>
  <si>
    <t>I</t>
  </si>
  <si>
    <t>J</t>
  </si>
  <si>
    <t>afkorting</t>
  </si>
  <si>
    <t>STL</t>
  </si>
  <si>
    <t>WVB</t>
  </si>
  <si>
    <t>SPP</t>
  </si>
  <si>
    <t>SME</t>
  </si>
  <si>
    <t>SMP</t>
  </si>
  <si>
    <t>TEK</t>
  </si>
  <si>
    <t>DOC</t>
  </si>
  <si>
    <t>ADM</t>
  </si>
  <si>
    <t>HDM</t>
  </si>
  <si>
    <t>UVO</t>
  </si>
  <si>
    <t>REIS</t>
  </si>
  <si>
    <t>storingen oplossen op locatie door SME</t>
  </si>
  <si>
    <t>storingen oplossen op locatie door SMP</t>
  </si>
  <si>
    <t>storingen oplosbaar op afstand door SPP</t>
  </si>
  <si>
    <t>uur voor verwerkingen door STL</t>
  </si>
  <si>
    <t>keer aanwezig bij storing door STL</t>
  </si>
  <si>
    <t>keer aanwezig bij storing door WVB</t>
  </si>
  <si>
    <t>Software Programmeur PLC/SCADA &amp; ICT</t>
  </si>
  <si>
    <t>Service Monteur Elektrotechniek</t>
  </si>
  <si>
    <t>Service Monteur Procesautomatisering &amp; ICT</t>
  </si>
  <si>
    <t>e)</t>
  </si>
  <si>
    <t>f)</t>
  </si>
  <si>
    <r>
      <rPr>
        <b/>
        <sz val="11"/>
        <color rgb="FFFF0000"/>
        <rFont val="Calibri"/>
        <family val="2"/>
        <scheme val="minor"/>
      </rPr>
      <t>Fictieve</t>
    </r>
    <r>
      <rPr>
        <b/>
        <sz val="11"/>
        <color theme="1"/>
        <rFont val="Calibri"/>
        <family val="2"/>
        <scheme val="minor"/>
      </rPr>
      <t xml:space="preserve"> Parameters</t>
    </r>
  </si>
  <si>
    <r>
      <rPr>
        <b/>
        <sz val="11"/>
        <color rgb="FFFF0000"/>
        <rFont val="Calibri"/>
        <family val="2"/>
        <scheme val="minor"/>
      </rPr>
      <t>fictief</t>
    </r>
    <r>
      <rPr>
        <b/>
        <sz val="11"/>
        <color theme="1"/>
        <rFont val="Calibri"/>
        <family val="2"/>
        <scheme val="minor"/>
      </rPr>
      <t xml:space="preserve"> aantal</t>
    </r>
  </si>
  <si>
    <t>fictief</t>
  </si>
  <si>
    <r>
      <rPr>
        <b/>
        <sz val="11"/>
        <color rgb="FFFF0000"/>
        <rFont val="Calibri"/>
        <family val="2"/>
        <scheme val="minor"/>
      </rPr>
      <t>Fictieve</t>
    </r>
    <r>
      <rPr>
        <b/>
        <sz val="11"/>
        <color theme="1"/>
        <rFont val="Calibri"/>
        <family val="2"/>
        <scheme val="minor"/>
      </rPr>
      <t xml:space="preserve"> Waarde</t>
    </r>
  </si>
  <si>
    <t>inschrijfstaat</t>
  </si>
  <si>
    <r>
      <t xml:space="preserve">Materieel (hoogwerkers, steigers, boten) - </t>
    </r>
    <r>
      <rPr>
        <b/>
        <sz val="10"/>
        <color rgb="FFFF0000"/>
        <rFont val="Trebuchet MS"/>
        <family val="2"/>
      </rPr>
      <t>fictief</t>
    </r>
    <r>
      <rPr>
        <sz val="10"/>
        <color theme="1"/>
        <rFont val="Trebuchet MS"/>
        <family val="2"/>
      </rPr>
      <t xml:space="preserve"> bedrag</t>
    </r>
  </si>
  <si>
    <r>
      <t xml:space="preserve">Materiaal (batterijen, filters, enz.) - </t>
    </r>
    <r>
      <rPr>
        <b/>
        <sz val="10"/>
        <color rgb="FFFF0000"/>
        <rFont val="Trebuchet MS"/>
        <family val="2"/>
      </rPr>
      <t>fictief</t>
    </r>
    <r>
      <rPr>
        <sz val="10"/>
        <color theme="1"/>
        <rFont val="Trebuchet MS"/>
        <family val="2"/>
      </rPr>
      <t xml:space="preserve"> bedrag</t>
    </r>
  </si>
  <si>
    <r>
      <t xml:space="preserve">Materieel (hoogwerkers, steigers, boten) - volgens </t>
    </r>
    <r>
      <rPr>
        <b/>
        <sz val="10"/>
        <color theme="1"/>
        <rFont val="Trebuchet MS"/>
        <family val="2"/>
      </rPr>
      <t>inschrijfstaat</t>
    </r>
  </si>
  <si>
    <r>
      <t xml:space="preserve">Materiaal (batterijen, filters, enz.) - volgens </t>
    </r>
    <r>
      <rPr>
        <b/>
        <sz val="10"/>
        <color theme="1"/>
        <rFont val="Trebuchet MS"/>
        <family val="2"/>
      </rPr>
      <t>inschrijfstaat</t>
    </r>
  </si>
  <si>
    <t>Verrekenprijzen (vanuit inschrijfstaat)</t>
  </si>
  <si>
    <t>inschrijver:</t>
  </si>
  <si>
    <t xml:space="preserve">* </t>
  </si>
  <si>
    <r>
      <t>Fictief verschil OHC-E PFL vs ON</t>
    </r>
    <r>
      <rPr>
        <sz val="10"/>
        <color theme="1"/>
        <rFont val="Trebuchet MS"/>
        <family val="2"/>
      </rPr>
      <t>*</t>
    </r>
  </si>
  <si>
    <t>Functies</t>
  </si>
  <si>
    <t>Opm.</t>
  </si>
  <si>
    <t>15 maanden ipv 12 maanden</t>
  </si>
  <si>
    <t>15 maanden, 16 uur per actie (bezoek, verslag en rapportage)</t>
  </si>
  <si>
    <t>Totaal fictieve inschrijfsom</t>
  </si>
  <si>
    <t>ð</t>
  </si>
  <si>
    <t>Toeslagpercentages:</t>
  </si>
  <si>
    <t>max:</t>
  </si>
  <si>
    <t>perc.</t>
  </si>
  <si>
    <t>En verrekenprijzen zijn geldend voor het jaar 2016 en 2017, er zal geen jaarlijkse indexering plaatsvinden.</t>
  </si>
  <si>
    <t>Voorrijkosten</t>
  </si>
  <si>
    <t>reisuren en kosten per kilometer verwerkt naar per km</t>
  </si>
  <si>
    <t>per km</t>
  </si>
  <si>
    <t>Opslagen</t>
  </si>
  <si>
    <t>Maximaal</t>
  </si>
  <si>
    <t>*Verrekenprijzen voor functies zijn excl. reis- en verblijfskosten, deze worden met voorrijkosten verrekend.</t>
  </si>
  <si>
    <r>
      <rPr>
        <b/>
        <i/>
        <u/>
        <sz val="11"/>
        <color rgb="FFFF0000"/>
        <rFont val="Calibri"/>
        <family val="2"/>
        <scheme val="minor"/>
      </rPr>
      <t>!! LET OP:</t>
    </r>
    <r>
      <rPr>
        <i/>
        <sz val="11"/>
        <color rgb="FFFF0000"/>
        <rFont val="Calibri"/>
        <family val="2"/>
        <scheme val="minor"/>
      </rPr>
      <t xml:space="preserve"> U dient verplicht op alle pagina's alleen de licht blauwe cellen in te vullen.</t>
    </r>
  </si>
  <si>
    <t>Prijzen hierboven in grijze vakken worden automatisch in gevuld !!</t>
  </si>
  <si>
    <t>Het kwaliteitsmanagementsysteem dient SMART te worden uiteengezet, met bijzondere aandacht voor interne kwaliteitsborging, overlegstructuren en toetsmomenten (audits). Opdrachtgever wenst een zodanig inzicht in het interne proces van Inschrijver te verkrijgen, dat eigen interne processen op de voorgestelde overlegstructuren en toetsmomenten kunnen worden afgestemd.</t>
  </si>
  <si>
    <t>Veiligheid</t>
  </si>
  <si>
    <t>Fictieve kwalitatieve korting</t>
  </si>
  <si>
    <t>Fictieve Kwalitatieve prijs</t>
  </si>
  <si>
    <t>Openbare EU aanbesteding Onderhoudscontract Elektrisch Sluizen en Beweegbare Bruggen</t>
  </si>
  <si>
    <t>kenmerk : 1900184</t>
  </si>
  <si>
    <t>Recente ervaring, aantoonbaar met referentieproject, van organisatie met onderhoud Bruggen en Sluizen, met name op: soort onderhoud, actueel  is afgelopen 3 jaar, aantoonbare kennis</t>
  </si>
  <si>
    <t>naam bedrijf</t>
  </si>
  <si>
    <t>Organisatie voldoet aan eisen contract: 24/7 &amp; 1e lijns technisch support &amp; bereikbaarheid &amp; responsietijden. Organogram voorzien van namen en functies van het serviceteam.
Er dient SMART omschreven te worden hoe de genoemde kritische en niet kritische prestatie indicatoren gehaald worden tijdens uitvoering.</t>
  </si>
  <si>
    <t>Tevredenheidsverklaring. Deze wordt geverifieerd door PFL op: jaar / geldig / omzet / kwaliteit / klantgerichtheid</t>
  </si>
  <si>
    <t>Service Monteur Procesautomatisering en ICT. Afgeronde technische Opleiding MBO-niveau 4 met werk- en denkniveau HBO. Min. 5 jaar ervaring met Siemens S7 PLC en Citect SCADA en relevante werkervaring sluizen en bruggen.</t>
  </si>
  <si>
    <t>Serviceteamleider. Afgeronde technische opleiding werk- en denkniveau HBO. Min. 3 jaar relevante werkervaring in onderhoud sluizen en bruggen.</t>
  </si>
  <si>
    <t>Service Monteur Elektrotechniek. Afgeronde technische opleiding MBO-niveau 4. Min. 5 jaar ervaring met Elektrotechnische installaties en PLC &amp; SCADA hardware en relevante werkervaring sluizen en bruggen.</t>
  </si>
  <si>
    <t>kenmerk: 1900184 (v3)</t>
  </si>
  <si>
    <t>(periode 1-10-2016 t/m  31-12-2017)</t>
  </si>
  <si>
    <t>– zie bijlage 1 Onderhoudscontract (met kenmerk: 1910881)</t>
  </si>
  <si>
    <t>versie: 3</t>
  </si>
  <si>
    <t xml:space="preserve">Aangepaste Inschrijfstaat bij 2e Nota van Inlichtingen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</si>
</sst>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quot;€&quot;\ * #,##0.00_ ;_ &quot;€&quot;\ * \-#,##0.00_ ;_ &quot;€&quot;\ * &quot;-&quot;??_ ;_ @_ "/>
    <numFmt numFmtId="43" formatCode="_ * #,##0.00_ ;_ * \-#,##0.00_ ;_ * &quot;-&quot;??_ ;_ @_ "/>
    <numFmt numFmtId="164" formatCode="0.0"/>
  </numFmts>
  <fonts count="51" x14ac:knownFonts="1">
    <font>
      <sz val="11"/>
      <color theme="1"/>
      <name val="Calibri"/>
      <family val="2"/>
      <scheme val="minor"/>
    </font>
    <font>
      <sz val="10"/>
      <color theme="1"/>
      <name val="Trebuchet MS"/>
      <family val="2"/>
    </font>
    <font>
      <sz val="10"/>
      <color theme="1"/>
      <name val="Trebuchet MS"/>
      <family val="2"/>
    </font>
    <font>
      <sz val="11"/>
      <color theme="1"/>
      <name val="Calibri"/>
      <family val="2"/>
      <scheme val="minor"/>
    </font>
    <font>
      <b/>
      <sz val="11"/>
      <color theme="1"/>
      <name val="Calibri"/>
      <family val="2"/>
      <scheme val="minor"/>
    </font>
    <font>
      <sz val="10"/>
      <color theme="1"/>
      <name val="Trebuchet MS"/>
      <family val="2"/>
    </font>
    <font>
      <b/>
      <sz val="12"/>
      <color theme="1"/>
      <name val="Calibri"/>
      <family val="2"/>
      <scheme val="minor"/>
    </font>
    <font>
      <b/>
      <sz val="14"/>
      <color theme="1"/>
      <name val="Calibri"/>
      <family val="2"/>
      <scheme val="minor"/>
    </font>
    <font>
      <sz val="11"/>
      <color theme="0"/>
      <name val="Calibri"/>
      <family val="2"/>
      <scheme val="minor"/>
    </font>
    <font>
      <sz val="11"/>
      <name val="Calibri"/>
      <family val="2"/>
      <scheme val="minor"/>
    </font>
    <font>
      <sz val="14"/>
      <color theme="1"/>
      <name val="Calibri"/>
      <family val="2"/>
      <scheme val="minor"/>
    </font>
    <font>
      <b/>
      <i/>
      <sz val="14"/>
      <color theme="1"/>
      <name val="Calibri"/>
      <family val="2"/>
      <scheme val="minor"/>
    </font>
    <font>
      <b/>
      <sz val="8"/>
      <color theme="1"/>
      <name val="Trebuchet MS"/>
      <family val="2"/>
    </font>
    <font>
      <b/>
      <sz val="10"/>
      <color theme="1"/>
      <name val="Trebuchet MS"/>
      <family val="2"/>
    </font>
    <font>
      <sz val="10"/>
      <color theme="1"/>
      <name val="Calibri"/>
      <family val="2"/>
      <scheme val="minor"/>
    </font>
    <font>
      <sz val="8"/>
      <color theme="1"/>
      <name val="Trebuchet MS"/>
      <family val="2"/>
    </font>
    <font>
      <b/>
      <sz val="10"/>
      <color theme="1"/>
      <name val="Calibri"/>
      <family val="2"/>
      <scheme val="minor"/>
    </font>
    <font>
      <b/>
      <sz val="11"/>
      <color theme="1"/>
      <name val="Trebuchet MS"/>
      <family val="2"/>
    </font>
    <font>
      <sz val="8"/>
      <color theme="1"/>
      <name val="TheSans-Plain"/>
      <family val="2"/>
    </font>
    <font>
      <b/>
      <u/>
      <sz val="12"/>
      <color theme="1"/>
      <name val="Trebuchet MS"/>
      <family val="2"/>
    </font>
    <font>
      <u/>
      <sz val="12"/>
      <color theme="1"/>
      <name val="Trebuchet MS"/>
      <family val="2"/>
    </font>
    <font>
      <i/>
      <sz val="9"/>
      <color theme="1"/>
      <name val="Trebuchet MS"/>
      <family val="2"/>
    </font>
    <font>
      <sz val="9"/>
      <color theme="1"/>
      <name val="Trebuchet MS"/>
      <family val="2"/>
    </font>
    <font>
      <i/>
      <sz val="11"/>
      <color rgb="FFFF0000"/>
      <name val="Calibri"/>
      <family val="2"/>
      <scheme val="minor"/>
    </font>
    <font>
      <b/>
      <i/>
      <u/>
      <sz val="11"/>
      <color rgb="FFFF0000"/>
      <name val="Calibri"/>
      <family val="2"/>
      <scheme val="minor"/>
    </font>
    <font>
      <sz val="7"/>
      <color theme="1"/>
      <name val="Times New Roman"/>
      <family val="1"/>
    </font>
    <font>
      <sz val="11"/>
      <color theme="1"/>
      <name val="Trebuchet MS"/>
      <family val="2"/>
    </font>
    <font>
      <sz val="10"/>
      <name val="Arial"/>
      <family val="2"/>
    </font>
    <font>
      <i/>
      <sz val="8"/>
      <color theme="1"/>
      <name val="Trebuchet MS"/>
      <family val="2"/>
    </font>
    <font>
      <sz val="8"/>
      <color theme="1"/>
      <name val="Calibri"/>
      <family val="2"/>
      <scheme val="minor"/>
    </font>
    <font>
      <sz val="9"/>
      <color theme="1"/>
      <name val="Calibri"/>
      <family val="2"/>
      <scheme val="minor"/>
    </font>
    <font>
      <i/>
      <sz val="9"/>
      <color theme="4"/>
      <name val="Calibri"/>
      <family val="2"/>
      <scheme val="minor"/>
    </font>
    <font>
      <i/>
      <sz val="10"/>
      <color theme="1"/>
      <name val="Calibri"/>
      <family val="2"/>
      <scheme val="minor"/>
    </font>
    <font>
      <i/>
      <sz val="9"/>
      <color theme="1"/>
      <name val="Calibri"/>
      <family val="2"/>
      <scheme val="minor"/>
    </font>
    <font>
      <sz val="10"/>
      <color theme="0" tint="-0.14999847407452621"/>
      <name val="Trebuchet MS"/>
      <family val="2"/>
    </font>
    <font>
      <sz val="10"/>
      <color theme="0" tint="-0.34998626667073579"/>
      <name val="Trebuchet MS"/>
      <family val="2"/>
    </font>
    <font>
      <sz val="11"/>
      <color theme="0" tint="-0.14999847407452621"/>
      <name val="Calibri"/>
      <family val="2"/>
      <scheme val="minor"/>
    </font>
    <font>
      <b/>
      <sz val="11"/>
      <color theme="0"/>
      <name val="Trebuchet MS"/>
      <family val="2"/>
    </font>
    <font>
      <b/>
      <sz val="14"/>
      <color theme="0"/>
      <name val="Calibri"/>
      <family val="2"/>
      <scheme val="minor"/>
    </font>
    <font>
      <b/>
      <sz val="12"/>
      <color theme="0"/>
      <name val="Calibri"/>
      <family val="2"/>
      <scheme val="minor"/>
    </font>
    <font>
      <sz val="9"/>
      <color theme="0" tint="-0.499984740745262"/>
      <name val="Calibri"/>
      <family val="2"/>
      <scheme val="minor"/>
    </font>
    <font>
      <b/>
      <sz val="8"/>
      <color theme="1"/>
      <name val="Calibri"/>
      <family val="2"/>
      <scheme val="minor"/>
    </font>
    <font>
      <b/>
      <sz val="11"/>
      <color rgb="FFFF0000"/>
      <name val="Calibri"/>
      <family val="2"/>
      <scheme val="minor"/>
    </font>
    <font>
      <b/>
      <sz val="10"/>
      <color rgb="FFFF0000"/>
      <name val="Trebuchet MS"/>
      <family val="2"/>
    </font>
    <font>
      <b/>
      <sz val="12"/>
      <color theme="1"/>
      <name val="Trebuchet MS"/>
      <family val="2"/>
    </font>
    <font>
      <b/>
      <sz val="11"/>
      <name val="Calibri"/>
      <family val="2"/>
      <scheme val="minor"/>
    </font>
    <font>
      <b/>
      <i/>
      <sz val="12"/>
      <color theme="1"/>
      <name val="Trebuchet MS"/>
      <family val="2"/>
    </font>
    <font>
      <b/>
      <sz val="9"/>
      <color theme="1"/>
      <name val="Trebuchet MS"/>
      <family val="2"/>
    </font>
    <font>
      <sz val="14"/>
      <color theme="1"/>
      <name val="Wingdings"/>
      <charset val="2"/>
    </font>
    <font>
      <b/>
      <sz val="9"/>
      <color theme="1"/>
      <name val="Calibri"/>
      <family val="2"/>
      <scheme val="minor"/>
    </font>
    <font>
      <b/>
      <sz val="16"/>
      <color theme="1"/>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66FFCC"/>
        <bgColor indexed="64"/>
      </patternFill>
    </fill>
    <fill>
      <patternFill patternType="solid">
        <fgColor rgb="FF00CC99"/>
        <bgColor indexed="64"/>
      </patternFill>
    </fill>
    <fill>
      <patternFill patternType="solid">
        <fgColor theme="1" tint="0.49998474074526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hair">
        <color theme="0" tint="-0.24994659260841701"/>
      </top>
      <bottom style="hair">
        <color theme="0" tint="-0.24994659260841701"/>
      </bottom>
      <diagonal/>
    </border>
    <border>
      <left style="medium">
        <color indexed="64"/>
      </left>
      <right/>
      <top style="hair">
        <color theme="0" tint="-0.24994659260841701"/>
      </top>
      <bottom style="hair">
        <color theme="0" tint="-0.24994659260841701"/>
      </bottom>
      <diagonal/>
    </border>
    <border>
      <left/>
      <right style="medium">
        <color indexed="64"/>
      </right>
      <top style="hair">
        <color theme="0" tint="-0.24994659260841701"/>
      </top>
      <bottom style="hair">
        <color theme="0" tint="-0.24994659260841701"/>
      </bottom>
      <diagonal/>
    </border>
    <border>
      <left style="medium">
        <color indexed="64"/>
      </left>
      <right style="medium">
        <color indexed="64"/>
      </right>
      <top style="hair">
        <color theme="0" tint="-0.24994659260841701"/>
      </top>
      <bottom style="medium">
        <color indexed="64"/>
      </bottom>
      <diagonal/>
    </border>
    <border>
      <left style="medium">
        <color indexed="64"/>
      </left>
      <right/>
      <top style="hair">
        <color theme="0" tint="-0.24994659260841701"/>
      </top>
      <bottom style="medium">
        <color indexed="64"/>
      </bottom>
      <diagonal/>
    </border>
    <border>
      <left/>
      <right style="medium">
        <color indexed="64"/>
      </right>
      <top style="hair">
        <color theme="0" tint="-0.24994659260841701"/>
      </top>
      <bottom style="medium">
        <color indexed="64"/>
      </bottom>
      <diagonal/>
    </border>
    <border>
      <left style="medium">
        <color indexed="64"/>
      </left>
      <right style="medium">
        <color indexed="64"/>
      </right>
      <top style="hair">
        <color theme="0" tint="-0.24994659260841701"/>
      </top>
      <bottom/>
      <diagonal/>
    </border>
    <border>
      <left style="medium">
        <color indexed="64"/>
      </left>
      <right style="medium">
        <color indexed="64"/>
      </right>
      <top/>
      <bottom style="hair">
        <color theme="0" tint="-0.24994659260841701"/>
      </bottom>
      <diagonal/>
    </border>
  </borders>
  <cellStyleXfs count="5">
    <xf numFmtId="0" fontId="0" fillId="0" borderId="0"/>
    <xf numFmtId="44" fontId="3" fillId="0" borderId="0" applyFont="0" applyFill="0" applyBorder="0" applyAlignment="0" applyProtection="0"/>
    <xf numFmtId="9" fontId="3" fillId="0" borderId="0" applyFont="0" applyFill="0" applyBorder="0" applyAlignment="0" applyProtection="0"/>
    <xf numFmtId="0" fontId="27" fillId="0" borderId="0"/>
    <xf numFmtId="43" fontId="3" fillId="0" borderId="0" applyFont="0" applyFill="0" applyBorder="0" applyAlignment="0" applyProtection="0"/>
  </cellStyleXfs>
  <cellXfs count="238">
    <xf numFmtId="0" fontId="0" fillId="0" borderId="0" xfId="0"/>
    <xf numFmtId="0" fontId="27" fillId="0" borderId="16" xfId="3" applyNumberFormat="1" applyFill="1" applyBorder="1" applyProtection="1"/>
    <xf numFmtId="0" fontId="27" fillId="0" borderId="2" xfId="3" applyNumberFormat="1" applyFill="1" applyBorder="1" applyProtection="1"/>
    <xf numFmtId="0" fontId="0" fillId="0" borderId="0" xfId="0" applyProtection="1"/>
    <xf numFmtId="0" fontId="10" fillId="0" borderId="0" xfId="0" applyFont="1" applyProtection="1"/>
    <xf numFmtId="9" fontId="0" fillId="0" borderId="0" xfId="2" applyFont="1" applyProtection="1"/>
    <xf numFmtId="0" fontId="0" fillId="0" borderId="0" xfId="0" applyAlignment="1" applyProtection="1">
      <alignment horizontal="center"/>
    </xf>
    <xf numFmtId="0" fontId="0" fillId="0" borderId="0" xfId="0" applyAlignment="1" applyProtection="1">
      <alignment wrapText="1"/>
    </xf>
    <xf numFmtId="0" fontId="11" fillId="0" borderId="0" xfId="0" applyFont="1" applyProtection="1"/>
    <xf numFmtId="0" fontId="0" fillId="0" borderId="11" xfId="0" applyBorder="1" applyAlignment="1" applyProtection="1">
      <alignment wrapText="1"/>
    </xf>
    <xf numFmtId="0" fontId="13" fillId="3" borderId="12" xfId="0" applyFont="1" applyFill="1" applyBorder="1" applyAlignment="1" applyProtection="1">
      <alignment vertical="center" wrapText="1"/>
    </xf>
    <xf numFmtId="0" fontId="13" fillId="3" borderId="11" xfId="0" applyFont="1" applyFill="1" applyBorder="1" applyAlignment="1" applyProtection="1">
      <alignment vertical="center" wrapText="1"/>
    </xf>
    <xf numFmtId="44" fontId="13" fillId="3" borderId="11" xfId="1" applyFont="1" applyFill="1" applyBorder="1" applyAlignment="1" applyProtection="1">
      <alignment horizontal="left" vertical="center" wrapText="1"/>
    </xf>
    <xf numFmtId="164" fontId="13" fillId="3" borderId="11" xfId="2" applyNumberFormat="1" applyFont="1" applyFill="1" applyBorder="1" applyAlignment="1" applyProtection="1">
      <alignment horizontal="center" vertical="center" wrapText="1"/>
    </xf>
    <xf numFmtId="0" fontId="14" fillId="0" borderId="0" xfId="0" applyFont="1" applyProtection="1"/>
    <xf numFmtId="0" fontId="12" fillId="0" borderId="14" xfId="0" applyFont="1" applyBorder="1" applyAlignment="1" applyProtection="1">
      <alignment vertical="center" wrapText="1"/>
    </xf>
    <xf numFmtId="0" fontId="12" fillId="0" borderId="12" xfId="0" applyFont="1" applyBorder="1" applyAlignment="1" applyProtection="1">
      <alignment vertical="center" wrapText="1"/>
    </xf>
    <xf numFmtId="0" fontId="15" fillId="0" borderId="11" xfId="0" applyFont="1" applyBorder="1" applyAlignment="1" applyProtection="1">
      <alignment vertical="center" wrapText="1"/>
    </xf>
    <xf numFmtId="44" fontId="13" fillId="3" borderId="10" xfId="1" applyFont="1" applyFill="1" applyBorder="1" applyAlignment="1" applyProtection="1">
      <alignment horizontal="left" vertical="center" wrapText="1"/>
    </xf>
    <xf numFmtId="44" fontId="13" fillId="3" borderId="9" xfId="1" applyFont="1" applyFill="1" applyBorder="1" applyAlignment="1" applyProtection="1">
      <alignment horizontal="left" vertical="center" wrapText="1"/>
    </xf>
    <xf numFmtId="49" fontId="13" fillId="3" borderId="9" xfId="2" applyNumberFormat="1" applyFont="1" applyFill="1" applyBorder="1" applyAlignment="1" applyProtection="1">
      <alignment horizontal="center" vertical="center" wrapText="1"/>
    </xf>
    <xf numFmtId="0" fontId="13" fillId="0" borderId="14" xfId="0" applyFont="1" applyBorder="1" applyAlignment="1" applyProtection="1">
      <alignment vertical="center" wrapText="1"/>
    </xf>
    <xf numFmtId="0" fontId="13" fillId="3" borderId="10" xfId="0" applyFont="1" applyFill="1" applyBorder="1" applyAlignment="1" applyProtection="1">
      <alignment vertical="center" wrapText="1"/>
    </xf>
    <xf numFmtId="44" fontId="13" fillId="3" borderId="11" xfId="1" applyFont="1" applyFill="1" applyBorder="1" applyAlignment="1" applyProtection="1">
      <alignment vertical="center" wrapText="1"/>
    </xf>
    <xf numFmtId="49" fontId="13" fillId="3" borderId="11" xfId="2" applyNumberFormat="1" applyFont="1" applyFill="1" applyBorder="1" applyAlignment="1" applyProtection="1">
      <alignment horizontal="center" vertical="center" wrapText="1"/>
    </xf>
    <xf numFmtId="0" fontId="16" fillId="0" borderId="0" xfId="0" applyFont="1" applyProtection="1"/>
    <xf numFmtId="44" fontId="15" fillId="0" borderId="13" xfId="1" applyFont="1" applyBorder="1" applyAlignment="1" applyProtection="1">
      <alignment vertical="center" wrapText="1"/>
    </xf>
    <xf numFmtId="44" fontId="13" fillId="3" borderId="10" xfId="1" applyFont="1" applyFill="1" applyBorder="1" applyAlignment="1" applyProtection="1">
      <alignment vertical="center" wrapText="1"/>
    </xf>
    <xf numFmtId="44" fontId="13" fillId="3" borderId="9" xfId="1" applyFont="1" applyFill="1" applyBorder="1" applyAlignment="1" applyProtection="1">
      <alignment vertical="center" wrapText="1"/>
    </xf>
    <xf numFmtId="44" fontId="15" fillId="0" borderId="10" xfId="1" applyFont="1" applyBorder="1" applyAlignment="1" applyProtection="1">
      <alignment vertical="center" wrapText="1"/>
    </xf>
    <xf numFmtId="44" fontId="15" fillId="0" borderId="9" xfId="1" applyFont="1" applyBorder="1" applyAlignment="1" applyProtection="1">
      <alignment vertical="center" wrapText="1"/>
    </xf>
    <xf numFmtId="0" fontId="34" fillId="4" borderId="25" xfId="0" applyFont="1" applyFill="1" applyBorder="1" applyAlignment="1" applyProtection="1">
      <alignment horizontal="right" vertical="center" wrapText="1"/>
    </xf>
    <xf numFmtId="44" fontId="36" fillId="4" borderId="0" xfId="0" applyNumberFormat="1" applyFont="1" applyFill="1" applyBorder="1" applyProtection="1"/>
    <xf numFmtId="43" fontId="36" fillId="4" borderId="0" xfId="4" applyNumberFormat="1" applyFont="1" applyFill="1" applyBorder="1" applyProtection="1"/>
    <xf numFmtId="0" fontId="40" fillId="0" borderId="0" xfId="0" applyFont="1" applyProtection="1"/>
    <xf numFmtId="0" fontId="14" fillId="0" borderId="0" xfId="0" applyFont="1" applyAlignment="1" applyProtection="1">
      <alignment horizontal="right"/>
    </xf>
    <xf numFmtId="44" fontId="13" fillId="5" borderId="27" xfId="1" applyFont="1" applyFill="1" applyBorder="1" applyAlignment="1" applyProtection="1"/>
    <xf numFmtId="44" fontId="13" fillId="0" borderId="0" xfId="1" applyFont="1" applyFill="1" applyBorder="1" applyAlignment="1" applyProtection="1"/>
    <xf numFmtId="0" fontId="14" fillId="0" borderId="0" xfId="0" applyFont="1" applyBorder="1" applyAlignment="1" applyProtection="1">
      <alignment horizontal="right"/>
    </xf>
    <xf numFmtId="44" fontId="5" fillId="5" borderId="11" xfId="0" applyNumberFormat="1" applyFont="1" applyFill="1" applyBorder="1" applyAlignment="1" applyProtection="1">
      <alignment horizontal="center"/>
    </xf>
    <xf numFmtId="0" fontId="48" fillId="0" borderId="0" xfId="0" applyFont="1" applyAlignment="1" applyProtection="1">
      <alignment horizontal="right"/>
    </xf>
    <xf numFmtId="9" fontId="33" fillId="0" borderId="0" xfId="2" applyFont="1" applyProtection="1"/>
    <xf numFmtId="0" fontId="35" fillId="0" borderId="0" xfId="0" applyFont="1" applyFill="1" applyAlignment="1" applyProtection="1">
      <alignment horizontal="left" vertical="center" indent="2"/>
    </xf>
    <xf numFmtId="0" fontId="0" fillId="0" borderId="0" xfId="0" applyFill="1" applyProtection="1"/>
    <xf numFmtId="49" fontId="15" fillId="0" borderId="9" xfId="2" applyNumberFormat="1" applyFont="1" applyBorder="1" applyAlignment="1" applyProtection="1">
      <alignment horizontal="center" vertical="center" wrapText="1"/>
      <protection locked="0"/>
    </xf>
    <xf numFmtId="49" fontId="15" fillId="0" borderId="13" xfId="2" applyNumberFormat="1" applyFont="1" applyBorder="1" applyAlignment="1" applyProtection="1">
      <alignment horizontal="center" vertical="center" wrapText="1"/>
      <protection locked="0"/>
    </xf>
    <xf numFmtId="0" fontId="4" fillId="2" borderId="1" xfId="0" applyFont="1" applyFill="1" applyBorder="1" applyProtection="1"/>
    <xf numFmtId="0" fontId="41" fillId="2" borderId="0" xfId="0" applyFont="1" applyFill="1" applyAlignment="1" applyProtection="1">
      <alignment horizontal="center"/>
    </xf>
    <xf numFmtId="0" fontId="33" fillId="0" borderId="0" xfId="0" applyFont="1" applyAlignment="1" applyProtection="1">
      <alignment horizontal="center"/>
    </xf>
    <xf numFmtId="0" fontId="0" fillId="0" borderId="0" xfId="0" applyFill="1" applyAlignment="1" applyProtection="1">
      <alignment horizontal="right"/>
    </xf>
    <xf numFmtId="0" fontId="5" fillId="0" borderId="1" xfId="0" applyFont="1" applyBorder="1" applyAlignment="1" applyProtection="1">
      <alignment vertical="center"/>
    </xf>
    <xf numFmtId="0" fontId="29" fillId="0" borderId="1" xfId="0" applyFont="1" applyBorder="1" applyAlignment="1" applyProtection="1">
      <alignment horizontal="center"/>
    </xf>
    <xf numFmtId="0" fontId="4" fillId="2" borderId="1" xfId="0" applyFont="1" applyFill="1" applyBorder="1" applyAlignment="1" applyProtection="1">
      <alignment horizontal="center"/>
    </xf>
    <xf numFmtId="0" fontId="5" fillId="0" borderId="1" xfId="0" applyFont="1" applyBorder="1" applyAlignment="1" applyProtection="1">
      <alignment horizontal="left" vertical="center"/>
    </xf>
    <xf numFmtId="0" fontId="0" fillId="3" borderId="1" xfId="0" applyFill="1" applyBorder="1" applyAlignment="1" applyProtection="1">
      <alignment horizontal="center"/>
    </xf>
    <xf numFmtId="0" fontId="0" fillId="3" borderId="1" xfId="0" applyFill="1" applyBorder="1" applyProtection="1"/>
    <xf numFmtId="0" fontId="0" fillId="0" borderId="0" xfId="0" applyFill="1" applyBorder="1" applyAlignment="1" applyProtection="1">
      <alignment horizontal="right"/>
    </xf>
    <xf numFmtId="2" fontId="0" fillId="3" borderId="1" xfId="0" applyNumberFormat="1" applyFill="1" applyBorder="1" applyAlignment="1" applyProtection="1">
      <alignment horizontal="center"/>
    </xf>
    <xf numFmtId="1" fontId="0" fillId="3" borderId="1" xfId="0" applyNumberFormat="1" applyFill="1" applyBorder="1" applyAlignment="1" applyProtection="1">
      <alignment horizontal="center"/>
    </xf>
    <xf numFmtId="2" fontId="0" fillId="0" borderId="0" xfId="0" applyNumberFormat="1" applyAlignment="1" applyProtection="1">
      <alignment horizontal="center"/>
    </xf>
    <xf numFmtId="0" fontId="4" fillId="2" borderId="5" xfId="0" applyFont="1" applyFill="1" applyBorder="1" applyProtection="1"/>
    <xf numFmtId="0" fontId="16" fillId="2" borderId="5" xfId="0" applyFont="1" applyFill="1" applyBorder="1" applyProtection="1"/>
    <xf numFmtId="0" fontId="42" fillId="2" borderId="5" xfId="0" applyFont="1" applyFill="1" applyBorder="1" applyAlignment="1" applyProtection="1">
      <alignment horizontal="center"/>
    </xf>
    <xf numFmtId="0" fontId="4" fillId="2" borderId="5" xfId="0" applyFont="1" applyFill="1" applyBorder="1" applyAlignment="1" applyProtection="1">
      <alignment horizontal="center"/>
    </xf>
    <xf numFmtId="0" fontId="42" fillId="2" borderId="5" xfId="0" applyFont="1" applyFill="1" applyBorder="1" applyProtection="1"/>
    <xf numFmtId="0" fontId="4" fillId="2" borderId="4" xfId="0" applyFont="1" applyFill="1" applyBorder="1" applyProtection="1"/>
    <xf numFmtId="0" fontId="4" fillId="2" borderId="4" xfId="0" applyFont="1" applyFill="1" applyBorder="1" applyAlignment="1" applyProtection="1">
      <alignment horizontal="center"/>
    </xf>
    <xf numFmtId="0" fontId="0" fillId="3" borderId="4" xfId="0" applyFill="1" applyBorder="1" applyAlignment="1" applyProtection="1">
      <alignment horizontal="center"/>
    </xf>
    <xf numFmtId="44" fontId="0" fillId="3" borderId="4" xfId="1" applyFont="1" applyFill="1" applyBorder="1" applyProtection="1"/>
    <xf numFmtId="0" fontId="0" fillId="0" borderId="0" xfId="0" applyAlignment="1" applyProtection="1">
      <alignment horizontal="right"/>
    </xf>
    <xf numFmtId="0" fontId="7" fillId="2" borderId="5" xfId="0" applyFont="1" applyFill="1" applyBorder="1" applyProtection="1"/>
    <xf numFmtId="0" fontId="5" fillId="0" borderId="1" xfId="0" applyFont="1" applyBorder="1" applyProtection="1"/>
    <xf numFmtId="0" fontId="0" fillId="0" borderId="0" xfId="0" applyBorder="1" applyProtection="1"/>
    <xf numFmtId="0" fontId="5" fillId="0" borderId="0" xfId="0" applyFont="1" applyAlignment="1" applyProtection="1">
      <alignment vertical="center"/>
    </xf>
    <xf numFmtId="44" fontId="5" fillId="0" borderId="0" xfId="1" applyFont="1" applyFill="1" applyAlignment="1" applyProtection="1">
      <alignment horizontal="right" vertical="center"/>
    </xf>
    <xf numFmtId="0" fontId="18" fillId="0" borderId="18" xfId="0" applyFont="1" applyBorder="1" applyAlignment="1" applyProtection="1">
      <alignment vertical="center"/>
    </xf>
    <xf numFmtId="0" fontId="0" fillId="0" borderId="18" xfId="0" applyBorder="1" applyProtection="1"/>
    <xf numFmtId="0" fontId="18" fillId="0" borderId="18" xfId="0" applyFont="1" applyBorder="1" applyAlignment="1" applyProtection="1">
      <alignment horizontal="right" vertical="center"/>
    </xf>
    <xf numFmtId="0" fontId="18" fillId="0" borderId="0" xfId="0" applyFont="1" applyAlignment="1" applyProtection="1">
      <alignment vertical="center"/>
    </xf>
    <xf numFmtId="0" fontId="19" fillId="0" borderId="0" xfId="0" applyFont="1" applyAlignment="1" applyProtection="1">
      <alignment vertical="center"/>
    </xf>
    <xf numFmtId="0" fontId="20" fillId="0" borderId="0" xfId="0" applyFont="1" applyAlignment="1" applyProtection="1">
      <alignment vertical="center"/>
    </xf>
    <xf numFmtId="44" fontId="4" fillId="3" borderId="0" xfId="1" applyFont="1" applyFill="1" applyProtection="1"/>
    <xf numFmtId="0" fontId="21" fillId="0" borderId="0" xfId="0" applyFont="1" applyProtection="1"/>
    <xf numFmtId="0" fontId="21" fillId="0" borderId="0" xfId="0" applyFont="1" applyAlignment="1" applyProtection="1">
      <alignment vertical="center"/>
    </xf>
    <xf numFmtId="0" fontId="22" fillId="0" borderId="0" xfId="0" applyFont="1" applyAlignment="1" applyProtection="1">
      <alignment vertical="center"/>
    </xf>
    <xf numFmtId="0" fontId="15" fillId="0" borderId="0" xfId="0" applyFont="1" applyAlignment="1" applyProtection="1">
      <alignment vertical="center"/>
    </xf>
    <xf numFmtId="44" fontId="4" fillId="0" borderId="0" xfId="1" applyFont="1" applyFill="1" applyProtection="1"/>
    <xf numFmtId="0" fontId="13" fillId="0" borderId="0" xfId="0" applyFont="1" applyAlignment="1" applyProtection="1">
      <alignment vertical="center"/>
    </xf>
    <xf numFmtId="44" fontId="6" fillId="3" borderId="0" xfId="0" applyNumberFormat="1" applyFont="1" applyFill="1" applyProtection="1"/>
    <xf numFmtId="0" fontId="23" fillId="0" borderId="0" xfId="0" applyFont="1" applyProtection="1"/>
    <xf numFmtId="0" fontId="5" fillId="0" borderId="0" xfId="0" applyFont="1" applyAlignment="1" applyProtection="1">
      <alignment horizontal="left" vertical="center" indent="2"/>
    </xf>
    <xf numFmtId="0" fontId="45" fillId="6" borderId="19" xfId="0" applyFont="1" applyFill="1" applyBorder="1" applyProtection="1"/>
    <xf numFmtId="0" fontId="45" fillId="6" borderId="20" xfId="0" applyFont="1" applyFill="1" applyBorder="1" applyProtection="1"/>
    <xf numFmtId="0" fontId="45" fillId="6" borderId="17" xfId="0" applyFont="1" applyFill="1" applyBorder="1" applyProtection="1"/>
    <xf numFmtId="0" fontId="5" fillId="0" borderId="2" xfId="0" applyFont="1" applyBorder="1" applyAlignment="1" applyProtection="1">
      <alignment horizontal="left"/>
    </xf>
    <xf numFmtId="0" fontId="5" fillId="0" borderId="6" xfId="0" applyFont="1" applyBorder="1" applyAlignment="1" applyProtection="1">
      <alignment horizontal="left"/>
    </xf>
    <xf numFmtId="0" fontId="5" fillId="0" borderId="3" xfId="0" applyFont="1" applyBorder="1" applyAlignment="1" applyProtection="1">
      <alignment horizontal="left"/>
    </xf>
    <xf numFmtId="44" fontId="0" fillId="0" borderId="0" xfId="0" applyNumberFormat="1" applyProtection="1"/>
    <xf numFmtId="0" fontId="4" fillId="6" borderId="19" xfId="0" applyFont="1" applyFill="1" applyBorder="1" applyProtection="1"/>
    <xf numFmtId="0" fontId="4" fillId="6" borderId="20" xfId="0" applyFont="1" applyFill="1" applyBorder="1" applyProtection="1"/>
    <xf numFmtId="0" fontId="4" fillId="6" borderId="17" xfId="0" applyFont="1" applyFill="1" applyBorder="1" applyProtection="1"/>
    <xf numFmtId="0" fontId="0" fillId="0" borderId="22" xfId="0" applyBorder="1" applyProtection="1"/>
    <xf numFmtId="0" fontId="0" fillId="0" borderId="23" xfId="0" applyBorder="1" applyProtection="1"/>
    <xf numFmtId="0" fontId="0" fillId="0" borderId="6" xfId="0" applyBorder="1" applyProtection="1"/>
    <xf numFmtId="0" fontId="0" fillId="0" borderId="3" xfId="0" applyBorder="1" applyProtection="1"/>
    <xf numFmtId="0" fontId="47" fillId="0" borderId="1" xfId="0" applyFont="1" applyBorder="1" applyAlignment="1" applyProtection="1"/>
    <xf numFmtId="0" fontId="16" fillId="0" borderId="1" xfId="0" applyFont="1" applyBorder="1" applyAlignment="1" applyProtection="1"/>
    <xf numFmtId="0" fontId="0" fillId="0" borderId="1" xfId="0" applyBorder="1" applyProtection="1"/>
    <xf numFmtId="0" fontId="0" fillId="0" borderId="0" xfId="0" applyNumberFormat="1" applyFont="1" applyFill="1" applyBorder="1" applyAlignment="1" applyProtection="1"/>
    <xf numFmtId="44" fontId="0" fillId="0" borderId="0" xfId="1" applyFont="1" applyFill="1" applyBorder="1" applyAlignment="1" applyProtection="1"/>
    <xf numFmtId="0" fontId="30" fillId="0" borderId="1" xfId="0" applyFont="1" applyBorder="1" applyProtection="1"/>
    <xf numFmtId="0" fontId="0" fillId="0" borderId="0" xfId="0" applyFill="1" applyBorder="1" applyAlignment="1" applyProtection="1"/>
    <xf numFmtId="0" fontId="4" fillId="0" borderId="0" xfId="0" applyNumberFormat="1" applyFont="1" applyFill="1" applyBorder="1" applyAlignment="1" applyProtection="1"/>
    <xf numFmtId="0" fontId="28" fillId="0" borderId="0" xfId="0" applyFont="1" applyAlignment="1" applyProtection="1">
      <alignment vertical="center"/>
    </xf>
    <xf numFmtId="0" fontId="29" fillId="0" borderId="0" xfId="0" applyFont="1" applyProtection="1"/>
    <xf numFmtId="0" fontId="0" fillId="0" borderId="2" xfId="0" applyBorder="1" applyProtection="1"/>
    <xf numFmtId="0" fontId="5" fillId="0" borderId="6" xfId="0" applyFont="1" applyBorder="1" applyAlignment="1" applyProtection="1">
      <alignment vertical="center"/>
    </xf>
    <xf numFmtId="0" fontId="5" fillId="0" borderId="2" xfId="0" applyFont="1" applyBorder="1" applyAlignment="1" applyProtection="1">
      <alignment vertical="center"/>
    </xf>
    <xf numFmtId="9" fontId="32" fillId="0" borderId="1" xfId="0" quotePrefix="1" applyNumberFormat="1" applyFont="1" applyBorder="1" applyAlignment="1" applyProtection="1">
      <alignment horizontal="right"/>
    </xf>
    <xf numFmtId="0" fontId="0" fillId="0" borderId="3" xfId="0" applyFill="1" applyBorder="1" applyAlignment="1" applyProtection="1"/>
    <xf numFmtId="44" fontId="0" fillId="0" borderId="3" xfId="0" applyNumberFormat="1" applyFill="1" applyBorder="1" applyAlignment="1" applyProtection="1"/>
    <xf numFmtId="0" fontId="5" fillId="0" borderId="31" xfId="0" applyFont="1" applyFill="1" applyBorder="1" applyAlignment="1" applyProtection="1">
      <alignment horizontal="left" vertical="center"/>
    </xf>
    <xf numFmtId="44" fontId="5" fillId="0" borderId="31" xfId="1" applyFont="1" applyFill="1" applyBorder="1" applyAlignment="1" applyProtection="1">
      <alignment horizontal="right" vertical="center"/>
    </xf>
    <xf numFmtId="0" fontId="0" fillId="0" borderId="31" xfId="0" applyFill="1" applyBorder="1" applyProtection="1"/>
    <xf numFmtId="0" fontId="47" fillId="0" borderId="2" xfId="0" applyFont="1" applyFill="1" applyBorder="1" applyAlignment="1" applyProtection="1">
      <alignment horizontal="left"/>
    </xf>
    <xf numFmtId="0" fontId="22" fillId="0" borderId="6" xfId="0" applyFont="1" applyFill="1" applyBorder="1" applyAlignment="1" applyProtection="1">
      <alignment horizontal="left"/>
    </xf>
    <xf numFmtId="0" fontId="22" fillId="0" borderId="3" xfId="0" applyFont="1" applyFill="1" applyBorder="1" applyAlignment="1" applyProtection="1">
      <alignment horizontal="left"/>
    </xf>
    <xf numFmtId="44" fontId="47" fillId="0" borderId="1" xfId="1" applyFont="1" applyFill="1" applyBorder="1" applyAlignment="1" applyProtection="1">
      <alignment horizontal="center"/>
    </xf>
    <xf numFmtId="0" fontId="49" fillId="0" borderId="1" xfId="0" applyFont="1" applyFill="1" applyBorder="1" applyAlignment="1" applyProtection="1"/>
    <xf numFmtId="0" fontId="47" fillId="0" borderId="2" xfId="0" applyFont="1" applyBorder="1" applyAlignment="1" applyProtection="1">
      <alignment vertical="center"/>
    </xf>
    <xf numFmtId="0" fontId="49" fillId="0" borderId="1" xfId="0" applyFont="1" applyBorder="1" applyAlignment="1" applyProtection="1">
      <alignment horizontal="center"/>
    </xf>
    <xf numFmtId="0" fontId="49" fillId="0" borderId="1" xfId="0" applyFont="1" applyBorder="1" applyAlignment="1" applyProtection="1">
      <alignment horizontal="right"/>
    </xf>
    <xf numFmtId="0" fontId="47" fillId="0" borderId="2" xfId="0" applyFont="1" applyBorder="1" applyAlignment="1" applyProtection="1"/>
    <xf numFmtId="0" fontId="30" fillId="0" borderId="6" xfId="0" applyFont="1" applyBorder="1" applyAlignment="1" applyProtection="1"/>
    <xf numFmtId="0" fontId="30" fillId="0" borderId="3" xfId="0" applyFont="1" applyBorder="1" applyAlignment="1" applyProtection="1"/>
    <xf numFmtId="0" fontId="49" fillId="0" borderId="2" xfId="0" applyFont="1" applyBorder="1" applyProtection="1"/>
    <xf numFmtId="0" fontId="15" fillId="0" borderId="34" xfId="0" applyFont="1" applyBorder="1" applyAlignment="1" applyProtection="1">
      <alignment vertical="center" wrapText="1"/>
    </xf>
    <xf numFmtId="44" fontId="15" fillId="0" borderId="34" xfId="1" applyFont="1" applyBorder="1" applyAlignment="1" applyProtection="1">
      <alignment vertical="center" wrapText="1"/>
    </xf>
    <xf numFmtId="49" fontId="15" fillId="0" borderId="34" xfId="2" applyNumberFormat="1" applyFont="1" applyBorder="1" applyAlignment="1" applyProtection="1">
      <alignment horizontal="center" vertical="center" wrapText="1"/>
      <protection locked="0"/>
    </xf>
    <xf numFmtId="44" fontId="15" fillId="0" borderId="36" xfId="1" applyFont="1" applyBorder="1" applyAlignment="1" applyProtection="1">
      <alignment horizontal="left" vertical="center" wrapText="1"/>
    </xf>
    <xf numFmtId="49" fontId="15" fillId="0" borderId="36" xfId="2" applyNumberFormat="1" applyFont="1" applyBorder="1" applyAlignment="1" applyProtection="1">
      <alignment horizontal="center" vertical="center" wrapText="1"/>
      <protection locked="0"/>
    </xf>
    <xf numFmtId="44" fontId="15" fillId="0" borderId="37" xfId="1" applyFont="1" applyBorder="1" applyAlignment="1" applyProtection="1">
      <alignment horizontal="left" vertical="center" wrapText="1"/>
    </xf>
    <xf numFmtId="49" fontId="15" fillId="0" borderId="39" xfId="2" applyNumberFormat="1" applyFont="1" applyBorder="1" applyAlignment="1" applyProtection="1">
      <alignment horizontal="center" vertical="center" wrapText="1"/>
      <protection locked="0"/>
    </xf>
    <xf numFmtId="0" fontId="15" fillId="0" borderId="40" xfId="0" applyFont="1" applyBorder="1" applyAlignment="1" applyProtection="1">
      <alignment vertical="center" wrapText="1"/>
    </xf>
    <xf numFmtId="44" fontId="15" fillId="0" borderId="39" xfId="1" applyFont="1" applyBorder="1" applyAlignment="1" applyProtection="1">
      <alignment horizontal="center" vertical="center" wrapText="1"/>
    </xf>
    <xf numFmtId="44" fontId="9" fillId="9" borderId="1" xfId="1" applyFont="1" applyFill="1" applyBorder="1" applyProtection="1"/>
    <xf numFmtId="44" fontId="9" fillId="9" borderId="4" xfId="1" applyFont="1" applyFill="1" applyBorder="1" applyProtection="1"/>
    <xf numFmtId="44" fontId="5" fillId="7" borderId="1" xfId="1" applyFont="1" applyFill="1" applyBorder="1" applyAlignment="1" applyProtection="1">
      <alignment horizontal="right" vertical="center"/>
      <protection locked="0"/>
    </xf>
    <xf numFmtId="0" fontId="38" fillId="8" borderId="0" xfId="0" applyFont="1" applyFill="1" applyAlignment="1" applyProtection="1">
      <alignment horizontal="right"/>
    </xf>
    <xf numFmtId="0" fontId="38" fillId="8" borderId="0" xfId="0" applyFont="1" applyFill="1" applyProtection="1"/>
    <xf numFmtId="0" fontId="31" fillId="8" borderId="0" xfId="0" applyFont="1" applyFill="1" applyProtection="1"/>
    <xf numFmtId="0" fontId="0" fillId="8" borderId="0" xfId="0" applyFill="1" applyAlignment="1" applyProtection="1">
      <alignment horizontal="center"/>
    </xf>
    <xf numFmtId="44" fontId="0" fillId="3" borderId="1" xfId="1" applyFont="1" applyFill="1" applyBorder="1" applyProtection="1"/>
    <xf numFmtId="0" fontId="39" fillId="8" borderId="3" xfId="0" applyFont="1" applyFill="1" applyBorder="1" applyAlignment="1" applyProtection="1">
      <alignment horizontal="right"/>
    </xf>
    <xf numFmtId="44" fontId="39" fillId="8" borderId="1" xfId="1" applyFont="1" applyFill="1" applyBorder="1" applyProtection="1"/>
    <xf numFmtId="44" fontId="8" fillId="10" borderId="1" xfId="1" applyFont="1" applyFill="1" applyBorder="1" applyProtection="1">
      <protection locked="0"/>
    </xf>
    <xf numFmtId="44" fontId="8" fillId="10" borderId="4" xfId="1" applyFont="1" applyFill="1" applyBorder="1" applyProtection="1">
      <protection locked="0"/>
    </xf>
    <xf numFmtId="44" fontId="5" fillId="11" borderId="11" xfId="0" applyNumberFormat="1" applyFont="1" applyFill="1" applyBorder="1" applyAlignment="1" applyProtection="1">
      <alignment horizontal="center"/>
    </xf>
    <xf numFmtId="9" fontId="13" fillId="11" borderId="7" xfId="2" applyFont="1" applyFill="1" applyBorder="1" applyProtection="1"/>
    <xf numFmtId="9" fontId="5" fillId="11" borderId="8" xfId="2" applyFont="1" applyFill="1" applyBorder="1" applyProtection="1"/>
    <xf numFmtId="44" fontId="5" fillId="11" borderId="9" xfId="0" applyNumberFormat="1" applyFont="1" applyFill="1" applyBorder="1" applyAlignment="1" applyProtection="1">
      <alignment horizontal="center"/>
    </xf>
    <xf numFmtId="44" fontId="37" fillId="12" borderId="9" xfId="0" applyNumberFormat="1" applyFont="1" applyFill="1" applyBorder="1" applyAlignment="1" applyProtection="1">
      <alignment horizontal="center"/>
    </xf>
    <xf numFmtId="1" fontId="5" fillId="0" borderId="1" xfId="0" applyNumberFormat="1" applyFont="1" applyBorder="1" applyAlignment="1" applyProtection="1">
      <alignment horizontal="center" vertical="center"/>
    </xf>
    <xf numFmtId="1" fontId="5" fillId="7" borderId="1" xfId="2" applyNumberFormat="1" applyFont="1" applyFill="1" applyBorder="1" applyAlignment="1" applyProtection="1">
      <alignment horizontal="center" vertical="center"/>
      <protection locked="0"/>
    </xf>
    <xf numFmtId="0" fontId="7" fillId="0" borderId="0" xfId="0" applyFont="1" applyFill="1" applyProtection="1"/>
    <xf numFmtId="0" fontId="31" fillId="0" borderId="0" xfId="0" applyFont="1" applyFill="1" applyProtection="1"/>
    <xf numFmtId="0" fontId="0" fillId="0" borderId="0" xfId="0" applyFill="1" applyAlignment="1" applyProtection="1">
      <alignment horizontal="center"/>
    </xf>
    <xf numFmtId="0" fontId="7" fillId="0" borderId="0" xfId="0" applyFont="1" applyFill="1" applyAlignment="1" applyProtection="1">
      <alignment horizontal="right"/>
    </xf>
    <xf numFmtId="0" fontId="39" fillId="13" borderId="2" xfId="0" applyFont="1" applyFill="1" applyBorder="1" applyAlignment="1" applyProtection="1">
      <alignment horizontal="right"/>
    </xf>
    <xf numFmtId="44" fontId="39" fillId="13" borderId="1" xfId="1" applyFont="1" applyFill="1" applyBorder="1" applyProtection="1"/>
    <xf numFmtId="0" fontId="41" fillId="2" borderId="1" xfId="0" applyFont="1" applyFill="1" applyBorder="1" applyAlignment="1" applyProtection="1">
      <alignment horizontal="center"/>
    </xf>
    <xf numFmtId="0" fontId="12" fillId="3" borderId="10" xfId="0" applyFont="1" applyFill="1" applyBorder="1" applyAlignment="1" applyProtection="1">
      <alignment horizontal="center" vertical="center" wrapText="1"/>
    </xf>
    <xf numFmtId="0" fontId="12" fillId="3" borderId="9" xfId="0" applyFont="1" applyFill="1" applyBorder="1" applyAlignment="1" applyProtection="1">
      <alignment horizontal="center" vertical="center" wrapText="1"/>
    </xf>
    <xf numFmtId="9" fontId="12" fillId="3" borderId="11" xfId="2" applyFont="1" applyFill="1" applyBorder="1" applyAlignment="1" applyProtection="1">
      <alignment horizontal="center" vertical="center" wrapText="1"/>
    </xf>
    <xf numFmtId="0" fontId="15" fillId="0" borderId="41" xfId="0" applyFont="1" applyBorder="1" applyAlignment="1" applyProtection="1">
      <alignment vertical="center" wrapText="1"/>
    </xf>
    <xf numFmtId="44" fontId="15" fillId="0" borderId="41" xfId="1" applyFont="1" applyBorder="1" applyAlignment="1" applyProtection="1">
      <alignment vertical="center" wrapText="1"/>
    </xf>
    <xf numFmtId="0" fontId="13" fillId="3" borderId="9" xfId="0" applyFont="1" applyFill="1" applyBorder="1" applyAlignment="1" applyProtection="1">
      <alignment vertical="center" wrapText="1"/>
    </xf>
    <xf numFmtId="0" fontId="2" fillId="0" borderId="0" xfId="0" applyFont="1" applyAlignment="1" applyProtection="1">
      <alignment horizontal="right"/>
    </xf>
    <xf numFmtId="0" fontId="5" fillId="0" borderId="2" xfId="0" applyFont="1" applyBorder="1" applyAlignment="1" applyProtection="1">
      <alignment horizontal="left" vertical="center"/>
    </xf>
    <xf numFmtId="0" fontId="5" fillId="0" borderId="6" xfId="0" applyFont="1" applyBorder="1" applyAlignment="1" applyProtection="1">
      <alignment horizontal="left" vertical="center"/>
    </xf>
    <xf numFmtId="0" fontId="5" fillId="0" borderId="3" xfId="0" applyFont="1" applyBorder="1" applyAlignment="1" applyProtection="1">
      <alignment horizontal="left" vertical="center"/>
    </xf>
    <xf numFmtId="0" fontId="47" fillId="0" borderId="2" xfId="0" applyFont="1" applyBorder="1" applyAlignment="1" applyProtection="1">
      <alignment horizontal="left"/>
    </xf>
    <xf numFmtId="0" fontId="47" fillId="0" borderId="6" xfId="0" applyFont="1" applyBorder="1" applyAlignment="1" applyProtection="1">
      <alignment horizontal="left"/>
    </xf>
    <xf numFmtId="0" fontId="47" fillId="0" borderId="3" xfId="0" applyFont="1" applyBorder="1" applyAlignment="1" applyProtection="1">
      <alignment horizontal="left"/>
    </xf>
    <xf numFmtId="0" fontId="5" fillId="0" borderId="2" xfId="0" applyFont="1" applyBorder="1" applyAlignment="1" applyProtection="1">
      <alignment horizontal="left"/>
    </xf>
    <xf numFmtId="0" fontId="5" fillId="0" borderId="6" xfId="0" applyFont="1" applyBorder="1" applyAlignment="1" applyProtection="1">
      <alignment horizontal="left"/>
    </xf>
    <xf numFmtId="0" fontId="5" fillId="0" borderId="3" xfId="0" applyFont="1" applyBorder="1" applyAlignment="1" applyProtection="1">
      <alignment horizontal="left"/>
    </xf>
    <xf numFmtId="0" fontId="5" fillId="0" borderId="24" xfId="0" applyFont="1" applyBorder="1" applyAlignment="1" applyProtection="1">
      <alignment horizontal="left"/>
    </xf>
    <xf numFmtId="0" fontId="5" fillId="0" borderId="22" xfId="0" applyFont="1" applyBorder="1" applyAlignment="1" applyProtection="1">
      <alignment horizontal="left"/>
    </xf>
    <xf numFmtId="0" fontId="5" fillId="0" borderId="15" xfId="0" applyFont="1" applyBorder="1" applyAlignment="1" applyProtection="1">
      <alignment horizontal="left"/>
    </xf>
    <xf numFmtId="44" fontId="0" fillId="7" borderId="1" xfId="1" applyFont="1" applyFill="1" applyBorder="1" applyAlignment="1" applyProtection="1">
      <alignment horizontal="center"/>
      <protection locked="0"/>
    </xf>
    <xf numFmtId="0" fontId="46" fillId="7" borderId="7" xfId="0" applyFont="1" applyFill="1" applyBorder="1" applyAlignment="1" applyProtection="1">
      <alignment horizontal="left"/>
      <protection locked="0"/>
    </xf>
    <xf numFmtId="0" fontId="46" fillId="7" borderId="8" xfId="0" applyFont="1" applyFill="1" applyBorder="1" applyAlignment="1" applyProtection="1">
      <alignment horizontal="left"/>
      <protection locked="0"/>
    </xf>
    <xf numFmtId="0" fontId="46" fillId="7" borderId="9" xfId="0" applyFont="1" applyFill="1" applyBorder="1" applyAlignment="1" applyProtection="1">
      <alignment horizontal="left"/>
      <protection locked="0"/>
    </xf>
    <xf numFmtId="0" fontId="44" fillId="0" borderId="0" xfId="0" applyFont="1" applyAlignment="1" applyProtection="1">
      <alignment horizontal="right"/>
    </xf>
    <xf numFmtId="0" fontId="44" fillId="0" borderId="13" xfId="0" applyFont="1" applyBorder="1" applyAlignment="1" applyProtection="1">
      <alignment horizontal="right"/>
    </xf>
    <xf numFmtId="0" fontId="2" fillId="0" borderId="0" xfId="0" applyFont="1" applyAlignment="1" applyProtection="1">
      <alignment horizontal="right"/>
    </xf>
    <xf numFmtId="0" fontId="2" fillId="0" borderId="0" xfId="0" applyFont="1" applyBorder="1" applyAlignment="1" applyProtection="1">
      <alignment horizontal="right"/>
    </xf>
    <xf numFmtId="0" fontId="46" fillId="0" borderId="0" xfId="0" applyFont="1" applyFill="1" applyBorder="1" applyAlignment="1" applyProtection="1">
      <alignment horizontal="left"/>
    </xf>
    <xf numFmtId="0" fontId="45" fillId="6" borderId="21" xfId="0" applyFont="1" applyFill="1" applyBorder="1" applyAlignment="1" applyProtection="1">
      <alignment horizontal="left"/>
    </xf>
    <xf numFmtId="44" fontId="0" fillId="7" borderId="4" xfId="1" applyFont="1" applyFill="1" applyBorder="1" applyAlignment="1" applyProtection="1">
      <alignment horizontal="center"/>
      <protection locked="0"/>
    </xf>
    <xf numFmtId="0" fontId="4" fillId="6" borderId="21" xfId="0" applyFont="1" applyFill="1" applyBorder="1" applyAlignment="1" applyProtection="1">
      <alignment horizontal="left"/>
    </xf>
    <xf numFmtId="9" fontId="37" fillId="12" borderId="7" xfId="2" applyFont="1" applyFill="1" applyBorder="1" applyAlignment="1" applyProtection="1">
      <alignment horizontal="left"/>
    </xf>
    <xf numFmtId="9" fontId="37" fillId="12" borderId="8" xfId="2" applyFont="1" applyFill="1" applyBorder="1" applyAlignment="1" applyProtection="1">
      <alignment horizontal="left"/>
    </xf>
    <xf numFmtId="0" fontId="12" fillId="3" borderId="7" xfId="0" applyFont="1" applyFill="1" applyBorder="1" applyAlignment="1" applyProtection="1">
      <alignment horizontal="center" vertical="center" wrapText="1"/>
    </xf>
    <xf numFmtId="0" fontId="12" fillId="3" borderId="9" xfId="0" applyFont="1" applyFill="1" applyBorder="1" applyAlignment="1" applyProtection="1">
      <alignment horizontal="center" vertical="center" wrapText="1"/>
    </xf>
    <xf numFmtId="44" fontId="15" fillId="0" borderId="35" xfId="1" applyFont="1" applyBorder="1" applyAlignment="1" applyProtection="1">
      <alignment horizontal="center" vertical="center" wrapText="1"/>
    </xf>
    <xf numFmtId="44" fontId="15" fillId="0" borderId="36" xfId="1" applyFont="1" applyBorder="1" applyAlignment="1" applyProtection="1">
      <alignment horizontal="center" vertical="center" wrapText="1"/>
    </xf>
    <xf numFmtId="9" fontId="13" fillId="3" borderId="7" xfId="2" applyFont="1" applyFill="1" applyBorder="1" applyAlignment="1" applyProtection="1">
      <alignment horizontal="center" vertical="center" wrapText="1"/>
    </xf>
    <xf numFmtId="9" fontId="13" fillId="3" borderId="9" xfId="2" applyFont="1" applyFill="1" applyBorder="1" applyAlignment="1" applyProtection="1">
      <alignment horizontal="center" vertical="center" wrapText="1"/>
    </xf>
    <xf numFmtId="9" fontId="13" fillId="11" borderId="7" xfId="2" applyFont="1" applyFill="1" applyBorder="1" applyAlignment="1" applyProtection="1">
      <alignment horizontal="left"/>
    </xf>
    <xf numFmtId="9" fontId="13" fillId="11" borderId="8" xfId="2" applyFont="1" applyFill="1" applyBorder="1" applyAlignment="1" applyProtection="1">
      <alignment horizontal="left"/>
    </xf>
    <xf numFmtId="9" fontId="13" fillId="5" borderId="28" xfId="2" applyFont="1" applyFill="1" applyBorder="1" applyAlignment="1" applyProtection="1">
      <alignment horizontal="left"/>
    </xf>
    <xf numFmtId="9" fontId="13" fillId="5" borderId="29" xfId="2" applyFont="1" applyFill="1" applyBorder="1" applyAlignment="1" applyProtection="1">
      <alignment horizontal="left"/>
    </xf>
    <xf numFmtId="44" fontId="15" fillId="0" borderId="7" xfId="1" applyFont="1" applyBorder="1" applyAlignment="1" applyProtection="1">
      <alignment horizontal="center" vertical="center" wrapText="1"/>
    </xf>
    <xf numFmtId="44" fontId="15" fillId="0" borderId="9" xfId="1" applyFont="1" applyBorder="1" applyAlignment="1" applyProtection="1">
      <alignment horizontal="center" vertical="center" wrapText="1"/>
    </xf>
    <xf numFmtId="9" fontId="7" fillId="0" borderId="7" xfId="2" applyFont="1" applyFill="1" applyBorder="1" applyAlignment="1" applyProtection="1">
      <alignment horizontal="center" vertical="center" wrapText="1"/>
    </xf>
    <xf numFmtId="9" fontId="7" fillId="0" borderId="8" xfId="2" applyFont="1" applyFill="1" applyBorder="1" applyAlignment="1" applyProtection="1">
      <alignment horizontal="center" vertical="center" wrapText="1"/>
    </xf>
    <xf numFmtId="9" fontId="7" fillId="0" borderId="9" xfId="2" applyFont="1" applyFill="1" applyBorder="1" applyAlignment="1" applyProtection="1">
      <alignment horizontal="center" vertical="center" wrapText="1"/>
    </xf>
    <xf numFmtId="9" fontId="13" fillId="5" borderId="26" xfId="2" applyFont="1" applyFill="1" applyBorder="1" applyAlignment="1" applyProtection="1">
      <alignment horizontal="left"/>
    </xf>
    <xf numFmtId="9" fontId="13" fillId="5" borderId="25" xfId="2" applyFont="1" applyFill="1" applyBorder="1" applyAlignment="1" applyProtection="1">
      <alignment horizontal="left"/>
    </xf>
    <xf numFmtId="44" fontId="36" fillId="4" borderId="25" xfId="0" applyNumberFormat="1" applyFont="1" applyFill="1" applyBorder="1" applyAlignment="1" applyProtection="1">
      <alignment horizontal="center"/>
    </xf>
    <xf numFmtId="44" fontId="15" fillId="0" borderId="38" xfId="1" applyFont="1" applyBorder="1" applyAlignment="1" applyProtection="1">
      <alignment horizontal="center" vertical="center" wrapText="1"/>
    </xf>
    <xf numFmtId="44" fontId="15" fillId="0" borderId="39" xfId="1" applyFont="1" applyBorder="1" applyAlignment="1" applyProtection="1">
      <alignment horizontal="center" vertical="center" wrapText="1"/>
    </xf>
    <xf numFmtId="0" fontId="0" fillId="3" borderId="1" xfId="0" applyFill="1" applyBorder="1" applyAlignment="1" applyProtection="1">
      <alignment horizontal="left" indent="1"/>
    </xf>
    <xf numFmtId="0" fontId="4" fillId="2" borderId="30" xfId="0" applyFont="1" applyFill="1" applyBorder="1" applyAlignment="1" applyProtection="1">
      <alignment horizontal="left" indent="1"/>
    </xf>
    <xf numFmtId="0" fontId="4" fillId="2" borderId="31" xfId="0" applyFont="1" applyFill="1" applyBorder="1" applyAlignment="1" applyProtection="1">
      <alignment horizontal="left" indent="1"/>
    </xf>
    <xf numFmtId="0" fontId="4" fillId="2" borderId="32" xfId="0" applyFont="1" applyFill="1" applyBorder="1" applyAlignment="1" applyProtection="1">
      <alignment horizontal="left" indent="1"/>
    </xf>
    <xf numFmtId="0" fontId="4" fillId="2" borderId="33" xfId="0" applyFont="1" applyFill="1" applyBorder="1" applyAlignment="1" applyProtection="1">
      <alignment horizontal="left" indent="1"/>
    </xf>
    <xf numFmtId="0" fontId="4" fillId="2" borderId="18" xfId="0" applyFont="1" applyFill="1" applyBorder="1" applyAlignment="1" applyProtection="1">
      <alignment horizontal="left" indent="1"/>
    </xf>
    <xf numFmtId="0" fontId="4" fillId="2" borderId="23" xfId="0" applyFont="1" applyFill="1" applyBorder="1" applyAlignment="1" applyProtection="1">
      <alignment horizontal="left" indent="1"/>
    </xf>
    <xf numFmtId="0" fontId="38" fillId="13" borderId="1" xfId="0" applyFont="1" applyFill="1" applyBorder="1" applyAlignment="1" applyProtection="1">
      <alignment horizontal="right"/>
    </xf>
    <xf numFmtId="0" fontId="38" fillId="13" borderId="2" xfId="0" applyFont="1" applyFill="1" applyBorder="1" applyAlignment="1" applyProtection="1">
      <alignment horizontal="right"/>
    </xf>
    <xf numFmtId="0" fontId="38" fillId="13" borderId="6" xfId="0" applyFont="1" applyFill="1" applyBorder="1" applyAlignment="1" applyProtection="1">
      <alignment horizontal="right"/>
    </xf>
    <xf numFmtId="0" fontId="38" fillId="13" borderId="3" xfId="0" applyFont="1" applyFill="1" applyBorder="1" applyAlignment="1" applyProtection="1">
      <alignment horizontal="right"/>
    </xf>
    <xf numFmtId="0" fontId="38" fillId="8" borderId="2" xfId="0" applyFont="1" applyFill="1" applyBorder="1" applyAlignment="1" applyProtection="1">
      <alignment horizontal="right"/>
    </xf>
    <xf numFmtId="0" fontId="38" fillId="8" borderId="6" xfId="0" applyFont="1" applyFill="1" applyBorder="1" applyAlignment="1" applyProtection="1">
      <alignment horizontal="right"/>
    </xf>
    <xf numFmtId="0" fontId="50" fillId="0" borderId="0" xfId="0" applyFont="1" applyAlignment="1" applyProtection="1">
      <alignment horizontal="right"/>
    </xf>
  </cellXfs>
  <cellStyles count="5">
    <cellStyle name="Komma" xfId="4" builtinId="3"/>
    <cellStyle name="Procent" xfId="2" builtinId="5"/>
    <cellStyle name="Standaard" xfId="0" builtinId="0"/>
    <cellStyle name="Standaard 2" xfId="3"/>
    <cellStyle name="Valuta" xfId="1" builtinId="4"/>
  </cellStyles>
  <dxfs count="0"/>
  <tableStyles count="0" defaultTableStyle="TableStyleMedium2" defaultPivotStyle="PivotStyleLight16"/>
  <colors>
    <mruColors>
      <color rgb="FFFFFF99"/>
      <color rgb="FFE9FABE"/>
      <color rgb="FF00CC99"/>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200025</xdr:colOff>
      <xdr:row>1</xdr:row>
      <xdr:rowOff>95250</xdr:rowOff>
    </xdr:from>
    <xdr:to>
      <xdr:col>6</xdr:col>
      <xdr:colOff>0</xdr:colOff>
      <xdr:row>3</xdr:row>
      <xdr:rowOff>57150</xdr:rowOff>
    </xdr:to>
    <xdr:pic>
      <xdr:nvPicPr>
        <xdr:cNvPr id="2" name="Afbeelding 1" descr="Logo-Flevolan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4129" b="74467"/>
        <a:stretch>
          <a:fillRect/>
        </a:stretch>
      </xdr:blipFill>
      <xdr:spPr bwMode="auto">
        <a:xfrm>
          <a:off x="200025" y="285750"/>
          <a:ext cx="345757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561975</xdr:colOff>
      <xdr:row>0</xdr:row>
      <xdr:rowOff>9525</xdr:rowOff>
    </xdr:from>
    <xdr:to>
      <xdr:col>8</xdr:col>
      <xdr:colOff>581025</xdr:colOff>
      <xdr:row>4</xdr:row>
      <xdr:rowOff>66675</xdr:rowOff>
    </xdr:to>
    <xdr:pic>
      <xdr:nvPicPr>
        <xdr:cNvPr id="3" name="Afbeelding 2" descr="Logo-Flevoland"/>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77406"/>
        <a:stretch>
          <a:fillRect/>
        </a:stretch>
      </xdr:blipFill>
      <xdr:spPr bwMode="auto">
        <a:xfrm>
          <a:off x="4438650" y="9525"/>
          <a:ext cx="5810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51</xdr:row>
      <xdr:rowOff>95250</xdr:rowOff>
    </xdr:from>
    <xdr:to>
      <xdr:col>6</xdr:col>
      <xdr:colOff>0</xdr:colOff>
      <xdr:row>53</xdr:row>
      <xdr:rowOff>57150</xdr:rowOff>
    </xdr:to>
    <xdr:pic>
      <xdr:nvPicPr>
        <xdr:cNvPr id="4" name="Afbeelding 3" descr="Logo-Flevolan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4129" b="74467"/>
        <a:stretch>
          <a:fillRect/>
        </a:stretch>
      </xdr:blipFill>
      <xdr:spPr bwMode="auto">
        <a:xfrm>
          <a:off x="200025" y="9725025"/>
          <a:ext cx="345757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561975</xdr:colOff>
      <xdr:row>50</xdr:row>
      <xdr:rowOff>9525</xdr:rowOff>
    </xdr:from>
    <xdr:to>
      <xdr:col>8</xdr:col>
      <xdr:colOff>581025</xdr:colOff>
      <xdr:row>54</xdr:row>
      <xdr:rowOff>66675</xdr:rowOff>
    </xdr:to>
    <xdr:pic>
      <xdr:nvPicPr>
        <xdr:cNvPr id="5" name="Afbeelding 4" descr="Logo-Flevoland"/>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77406"/>
        <a:stretch>
          <a:fillRect/>
        </a:stretch>
      </xdr:blipFill>
      <xdr:spPr bwMode="auto">
        <a:xfrm>
          <a:off x="4438650" y="9448800"/>
          <a:ext cx="5810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100</xdr:row>
      <xdr:rowOff>95250</xdr:rowOff>
    </xdr:from>
    <xdr:to>
      <xdr:col>6</xdr:col>
      <xdr:colOff>0</xdr:colOff>
      <xdr:row>102</xdr:row>
      <xdr:rowOff>57150</xdr:rowOff>
    </xdr:to>
    <xdr:pic>
      <xdr:nvPicPr>
        <xdr:cNvPr id="8" name="Afbeelding 7" descr="Logo-Flevolan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4129" b="74467"/>
        <a:stretch>
          <a:fillRect/>
        </a:stretch>
      </xdr:blipFill>
      <xdr:spPr bwMode="auto">
        <a:xfrm>
          <a:off x="200025" y="28698825"/>
          <a:ext cx="345757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561975</xdr:colOff>
      <xdr:row>99</xdr:row>
      <xdr:rowOff>9525</xdr:rowOff>
    </xdr:from>
    <xdr:to>
      <xdr:col>8</xdr:col>
      <xdr:colOff>581025</xdr:colOff>
      <xdr:row>103</xdr:row>
      <xdr:rowOff>66675</xdr:rowOff>
    </xdr:to>
    <xdr:pic>
      <xdr:nvPicPr>
        <xdr:cNvPr id="9" name="Afbeelding 8" descr="Logo-Flevoland"/>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77406"/>
        <a:stretch>
          <a:fillRect/>
        </a:stretch>
      </xdr:blipFill>
      <xdr:spPr bwMode="auto">
        <a:xfrm>
          <a:off x="4438650" y="28422600"/>
          <a:ext cx="5810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L147"/>
  <sheetViews>
    <sheetView workbookViewId="0">
      <selection activeCell="C32" sqref="C32"/>
    </sheetView>
  </sheetViews>
  <sheetFormatPr defaultRowHeight="15" x14ac:dyDescent="0.25"/>
  <cols>
    <col min="1" max="2" width="9.140625" style="3" customWidth="1"/>
    <col min="3" max="3" width="15.28515625" style="3" customWidth="1"/>
    <col min="4" max="5" width="9.140625" style="3"/>
    <col min="6" max="6" width="9.42578125" style="3" bestFit="1" customWidth="1"/>
    <col min="7" max="7" width="9.140625" style="3"/>
    <col min="8" max="8" width="2.5703125" style="3" customWidth="1"/>
    <col min="9" max="9" width="18" style="3" customWidth="1"/>
    <col min="10" max="16384" width="9.140625" style="3"/>
  </cols>
  <sheetData>
    <row r="6" spans="1:9" ht="21" x14ac:dyDescent="0.35">
      <c r="I6" s="237" t="s">
        <v>181</v>
      </c>
    </row>
    <row r="9" spans="1:9" ht="15.75" x14ac:dyDescent="0.25">
      <c r="A9" s="75" t="s">
        <v>70</v>
      </c>
      <c r="B9" s="76"/>
      <c r="C9" s="76"/>
      <c r="D9" s="76"/>
      <c r="E9" s="76"/>
      <c r="F9" s="76"/>
      <c r="G9" s="76"/>
      <c r="H9" s="76"/>
      <c r="I9" s="77" t="s">
        <v>177</v>
      </c>
    </row>
    <row r="10" spans="1:9" ht="16.5" thickBot="1" x14ac:dyDescent="0.3">
      <c r="A10" s="78"/>
    </row>
    <row r="11" spans="1:9" ht="18.75" thickBot="1" x14ac:dyDescent="0.4">
      <c r="A11" s="79" t="s">
        <v>34</v>
      </c>
      <c r="D11" s="194" t="s">
        <v>143</v>
      </c>
      <c r="E11" s="195"/>
      <c r="F11" s="191" t="s">
        <v>171</v>
      </c>
      <c r="G11" s="192"/>
      <c r="H11" s="192"/>
      <c r="I11" s="193"/>
    </row>
    <row r="14" spans="1:9" ht="18" x14ac:dyDescent="0.25">
      <c r="A14" s="80" t="s">
        <v>35</v>
      </c>
    </row>
    <row r="15" spans="1:9" x14ac:dyDescent="0.25">
      <c r="A15" s="73"/>
    </row>
    <row r="16" spans="1:9" x14ac:dyDescent="0.25">
      <c r="A16" s="73" t="s">
        <v>36</v>
      </c>
      <c r="C16" s="73"/>
      <c r="I16" s="81">
        <f>SUM(D67:D71)</f>
        <v>0</v>
      </c>
    </row>
    <row r="17" spans="1:9" ht="16.5" x14ac:dyDescent="0.35">
      <c r="B17" s="82" t="s">
        <v>80</v>
      </c>
      <c r="I17" s="43"/>
    </row>
    <row r="18" spans="1:9" x14ac:dyDescent="0.25">
      <c r="A18" s="73"/>
      <c r="B18" s="84" t="s">
        <v>178</v>
      </c>
      <c r="I18" s="43"/>
    </row>
    <row r="19" spans="1:9" x14ac:dyDescent="0.25">
      <c r="A19" s="73"/>
      <c r="I19" s="43"/>
    </row>
    <row r="20" spans="1:9" x14ac:dyDescent="0.25">
      <c r="A20" s="73" t="s">
        <v>37</v>
      </c>
      <c r="C20" s="73"/>
      <c r="I20" s="81">
        <f>SUM(D77:D79)</f>
        <v>0</v>
      </c>
    </row>
    <row r="21" spans="1:9" x14ac:dyDescent="0.25">
      <c r="B21" s="84" t="s">
        <v>79</v>
      </c>
      <c r="I21" s="43"/>
    </row>
    <row r="22" spans="1:9" x14ac:dyDescent="0.25">
      <c r="B22" s="84" t="s">
        <v>178</v>
      </c>
      <c r="I22" s="43"/>
    </row>
    <row r="23" spans="1:9" x14ac:dyDescent="0.25">
      <c r="A23" s="73"/>
      <c r="I23" s="43"/>
    </row>
    <row r="24" spans="1:9" x14ac:dyDescent="0.25">
      <c r="A24" s="73"/>
      <c r="I24" s="43"/>
    </row>
    <row r="25" spans="1:9" x14ac:dyDescent="0.25">
      <c r="A25" s="85"/>
      <c r="C25" s="73"/>
      <c r="I25" s="86"/>
    </row>
    <row r="26" spans="1:9" x14ac:dyDescent="0.25">
      <c r="B26" s="83"/>
      <c r="I26" s="43"/>
    </row>
    <row r="27" spans="1:9" x14ac:dyDescent="0.25">
      <c r="A27" s="73"/>
      <c r="I27" s="43"/>
    </row>
    <row r="28" spans="1:9" x14ac:dyDescent="0.25">
      <c r="A28" s="73"/>
      <c r="I28" s="43"/>
    </row>
    <row r="29" spans="1:9" x14ac:dyDescent="0.25">
      <c r="A29" s="85"/>
      <c r="D29" s="73"/>
      <c r="I29" s="86"/>
    </row>
    <row r="30" spans="1:9" x14ac:dyDescent="0.25">
      <c r="B30" s="84"/>
      <c r="I30" s="43"/>
    </row>
    <row r="31" spans="1:9" x14ac:dyDescent="0.25">
      <c r="B31" s="83"/>
      <c r="I31" s="43"/>
    </row>
    <row r="32" spans="1:9" x14ac:dyDescent="0.25">
      <c r="A32" s="73"/>
      <c r="I32" s="43"/>
    </row>
    <row r="33" spans="1:12" x14ac:dyDescent="0.25">
      <c r="I33" s="43"/>
      <c r="L33" s="73"/>
    </row>
    <row r="34" spans="1:12" x14ac:dyDescent="0.25">
      <c r="A34" s="73"/>
      <c r="I34" s="43"/>
    </row>
    <row r="35" spans="1:12" x14ac:dyDescent="0.25">
      <c r="A35" s="73"/>
      <c r="I35" s="43"/>
    </row>
    <row r="36" spans="1:12" ht="15.75" x14ac:dyDescent="0.25">
      <c r="F36" s="87" t="s">
        <v>8</v>
      </c>
      <c r="G36" s="87" t="s">
        <v>38</v>
      </c>
      <c r="I36" s="88">
        <f>SUM(I20,I16)</f>
        <v>0</v>
      </c>
      <c r="K36" s="73"/>
    </row>
    <row r="45" spans="1:12" x14ac:dyDescent="0.25">
      <c r="A45" s="89" t="s">
        <v>162</v>
      </c>
    </row>
    <row r="46" spans="1:12" x14ac:dyDescent="0.25">
      <c r="A46" s="89" t="s">
        <v>163</v>
      </c>
    </row>
    <row r="49" spans="1:9" x14ac:dyDescent="0.25">
      <c r="D49" s="3" t="s">
        <v>78</v>
      </c>
    </row>
    <row r="57" spans="1:9" ht="21" x14ac:dyDescent="0.35">
      <c r="I57" s="237" t="s">
        <v>181</v>
      </c>
    </row>
    <row r="59" spans="1:9" ht="15.75" x14ac:dyDescent="0.25">
      <c r="A59" s="75" t="s">
        <v>70</v>
      </c>
      <c r="B59" s="76"/>
      <c r="C59" s="76"/>
      <c r="D59" s="76"/>
      <c r="E59" s="76"/>
      <c r="F59" s="76"/>
      <c r="G59" s="76"/>
      <c r="H59" s="76"/>
      <c r="I59" s="77" t="s">
        <v>177</v>
      </c>
    </row>
    <row r="60" spans="1:9" ht="15.75" x14ac:dyDescent="0.25">
      <c r="A60" s="78"/>
    </row>
    <row r="61" spans="1:9" ht="18" x14ac:dyDescent="0.35">
      <c r="A61" s="80" t="s">
        <v>39</v>
      </c>
      <c r="E61" s="177" t="str">
        <f>D11</f>
        <v>inschrijver:</v>
      </c>
      <c r="F61" s="198" t="str">
        <f>F11</f>
        <v>naam bedrijf</v>
      </c>
      <c r="G61" s="198"/>
      <c r="H61" s="198"/>
      <c r="I61" s="198"/>
    </row>
    <row r="62" spans="1:9" x14ac:dyDescent="0.25">
      <c r="A62" s="73"/>
    </row>
    <row r="63" spans="1:9" ht="16.5" x14ac:dyDescent="0.25">
      <c r="A63" s="90" t="s">
        <v>40</v>
      </c>
    </row>
    <row r="64" spans="1:9" x14ac:dyDescent="0.25">
      <c r="A64" s="90"/>
      <c r="B64" s="3" t="s">
        <v>179</v>
      </c>
    </row>
    <row r="65" spans="1:9" ht="18" x14ac:dyDescent="0.25">
      <c r="A65" s="80"/>
    </row>
    <row r="66" spans="1:9" ht="15.75" thickBot="1" x14ac:dyDescent="0.3">
      <c r="A66" s="91" t="s">
        <v>41</v>
      </c>
      <c r="B66" s="92"/>
      <c r="C66" s="93"/>
      <c r="D66" s="199" t="s">
        <v>75</v>
      </c>
      <c r="E66" s="199"/>
    </row>
    <row r="67" spans="1:9" ht="15.75" x14ac:dyDescent="0.3">
      <c r="A67" s="187" t="s">
        <v>17</v>
      </c>
      <c r="B67" s="188"/>
      <c r="C67" s="189"/>
      <c r="D67" s="200"/>
      <c r="E67" s="200"/>
    </row>
    <row r="68" spans="1:9" ht="15.75" x14ac:dyDescent="0.3">
      <c r="A68" s="184" t="s">
        <v>18</v>
      </c>
      <c r="B68" s="185"/>
      <c r="C68" s="186"/>
      <c r="D68" s="190"/>
      <c r="E68" s="190"/>
    </row>
    <row r="69" spans="1:9" ht="15.75" x14ac:dyDescent="0.3">
      <c r="A69" s="184" t="s">
        <v>19</v>
      </c>
      <c r="B69" s="185"/>
      <c r="C69" s="186"/>
      <c r="D69" s="190"/>
      <c r="E69" s="190"/>
    </row>
    <row r="70" spans="1:9" ht="15.75" x14ac:dyDescent="0.3">
      <c r="A70" s="94" t="s">
        <v>89</v>
      </c>
      <c r="B70" s="95"/>
      <c r="C70" s="96"/>
      <c r="D70" s="190"/>
      <c r="E70" s="190"/>
    </row>
    <row r="71" spans="1:9" ht="15.75" x14ac:dyDescent="0.3">
      <c r="A71" s="184" t="s">
        <v>90</v>
      </c>
      <c r="B71" s="185"/>
      <c r="C71" s="186"/>
      <c r="D71" s="190"/>
      <c r="E71" s="190"/>
    </row>
    <row r="73" spans="1:9" ht="16.5" x14ac:dyDescent="0.25">
      <c r="A73" s="90" t="s">
        <v>42</v>
      </c>
    </row>
    <row r="74" spans="1:9" x14ac:dyDescent="0.25">
      <c r="B74" s="3" t="s">
        <v>179</v>
      </c>
    </row>
    <row r="75" spans="1:9" x14ac:dyDescent="0.25">
      <c r="F75" s="73"/>
      <c r="G75" s="73"/>
      <c r="I75" s="97"/>
    </row>
    <row r="76" spans="1:9" ht="15.75" thickBot="1" x14ac:dyDescent="0.3">
      <c r="A76" s="98" t="s">
        <v>41</v>
      </c>
      <c r="B76" s="99"/>
      <c r="C76" s="100"/>
      <c r="D76" s="201" t="s">
        <v>75</v>
      </c>
      <c r="E76" s="201"/>
    </row>
    <row r="77" spans="1:9" x14ac:dyDescent="0.25">
      <c r="A77" s="1" t="s">
        <v>43</v>
      </c>
      <c r="B77" s="101"/>
      <c r="C77" s="102"/>
      <c r="D77" s="200"/>
      <c r="E77" s="200"/>
    </row>
    <row r="78" spans="1:9" x14ac:dyDescent="0.25">
      <c r="A78" s="2" t="s">
        <v>44</v>
      </c>
      <c r="B78" s="103"/>
      <c r="C78" s="104"/>
      <c r="D78" s="190"/>
      <c r="E78" s="190"/>
    </row>
    <row r="79" spans="1:9" x14ac:dyDescent="0.25">
      <c r="A79" s="2" t="s">
        <v>45</v>
      </c>
      <c r="B79" s="103"/>
      <c r="C79" s="104"/>
      <c r="D79" s="190"/>
      <c r="E79" s="190"/>
    </row>
    <row r="98" spans="1:9" x14ac:dyDescent="0.25">
      <c r="D98" s="3" t="s">
        <v>77</v>
      </c>
    </row>
    <row r="105" spans="1:9" ht="21" x14ac:dyDescent="0.35">
      <c r="I105" s="237" t="s">
        <v>181</v>
      </c>
    </row>
    <row r="107" spans="1:9" ht="15.75" x14ac:dyDescent="0.25">
      <c r="A107" s="75" t="s">
        <v>70</v>
      </c>
      <c r="B107" s="76"/>
      <c r="C107" s="76"/>
      <c r="D107" s="76"/>
      <c r="E107" s="76"/>
      <c r="F107" s="76"/>
      <c r="G107" s="76"/>
      <c r="H107" s="76"/>
      <c r="I107" s="77" t="s">
        <v>177</v>
      </c>
    </row>
    <row r="108" spans="1:9" ht="15.75" x14ac:dyDescent="0.25">
      <c r="A108" s="78"/>
    </row>
    <row r="109" spans="1:9" ht="18" x14ac:dyDescent="0.35">
      <c r="A109" s="79" t="s">
        <v>46</v>
      </c>
      <c r="D109" s="196" t="s">
        <v>143</v>
      </c>
      <c r="E109" s="197"/>
      <c r="F109" s="198" t="str">
        <f>F11</f>
        <v>naam bedrijf</v>
      </c>
      <c r="G109" s="198"/>
      <c r="H109" s="198"/>
      <c r="I109" s="198"/>
    </row>
    <row r="110" spans="1:9" ht="18" x14ac:dyDescent="0.25">
      <c r="A110" s="80"/>
    </row>
    <row r="111" spans="1:9" ht="16.5" x14ac:dyDescent="0.35">
      <c r="A111" s="181" t="s">
        <v>146</v>
      </c>
      <c r="B111" s="182"/>
      <c r="C111" s="182"/>
      <c r="D111" s="182"/>
      <c r="E111" s="183"/>
      <c r="F111" s="105" t="s">
        <v>47</v>
      </c>
      <c r="G111" s="106" t="s">
        <v>147</v>
      </c>
    </row>
    <row r="112" spans="1:9" x14ac:dyDescent="0.25">
      <c r="A112" s="178" t="s">
        <v>48</v>
      </c>
      <c r="B112" s="179"/>
      <c r="C112" s="179"/>
      <c r="D112" s="179"/>
      <c r="E112" s="180"/>
      <c r="F112" s="147"/>
      <c r="G112" s="107"/>
    </row>
    <row r="113" spans="1:9" x14ac:dyDescent="0.25">
      <c r="A113" s="178" t="s">
        <v>4</v>
      </c>
      <c r="B113" s="179"/>
      <c r="C113" s="179"/>
      <c r="D113" s="179"/>
      <c r="E113" s="180"/>
      <c r="F113" s="147"/>
      <c r="G113" s="107"/>
    </row>
    <row r="114" spans="1:9" x14ac:dyDescent="0.25">
      <c r="A114" s="178" t="s">
        <v>72</v>
      </c>
      <c r="B114" s="179"/>
      <c r="C114" s="179"/>
      <c r="D114" s="179"/>
      <c r="E114" s="180"/>
      <c r="F114" s="147"/>
      <c r="G114" s="107"/>
    </row>
    <row r="115" spans="1:9" x14ac:dyDescent="0.25">
      <c r="A115" s="178" t="s">
        <v>73</v>
      </c>
      <c r="B115" s="179"/>
      <c r="C115" s="179"/>
      <c r="D115" s="179"/>
      <c r="E115" s="180"/>
      <c r="F115" s="147"/>
      <c r="G115" s="107"/>
      <c r="I115" s="108"/>
    </row>
    <row r="116" spans="1:9" x14ac:dyDescent="0.25">
      <c r="A116" s="178" t="s">
        <v>74</v>
      </c>
      <c r="B116" s="179"/>
      <c r="C116" s="179"/>
      <c r="D116" s="179"/>
      <c r="E116" s="180"/>
      <c r="F116" s="147"/>
      <c r="G116" s="107"/>
      <c r="I116" s="109"/>
    </row>
    <row r="117" spans="1:9" x14ac:dyDescent="0.25">
      <c r="A117" s="178" t="s">
        <v>3</v>
      </c>
      <c r="B117" s="179"/>
      <c r="C117" s="179"/>
      <c r="D117" s="179"/>
      <c r="E117" s="180"/>
      <c r="F117" s="147"/>
      <c r="G117" s="50"/>
      <c r="I117" s="109"/>
    </row>
    <row r="118" spans="1:9" x14ac:dyDescent="0.25">
      <c r="A118" s="178" t="s">
        <v>49</v>
      </c>
      <c r="B118" s="179"/>
      <c r="C118" s="179"/>
      <c r="D118" s="179"/>
      <c r="E118" s="180"/>
      <c r="F118" s="147"/>
      <c r="G118" s="107"/>
      <c r="I118" s="109"/>
    </row>
    <row r="119" spans="1:9" x14ac:dyDescent="0.25">
      <c r="A119" s="178" t="s">
        <v>50</v>
      </c>
      <c r="B119" s="179"/>
      <c r="C119" s="179"/>
      <c r="D119" s="179"/>
      <c r="E119" s="180"/>
      <c r="F119" s="147"/>
      <c r="G119" s="107"/>
      <c r="I119" s="109"/>
    </row>
    <row r="120" spans="1:9" x14ac:dyDescent="0.25">
      <c r="A120" s="178" t="s">
        <v>51</v>
      </c>
      <c r="B120" s="179"/>
      <c r="C120" s="179"/>
      <c r="D120" s="179"/>
      <c r="E120" s="180"/>
      <c r="F120" s="147"/>
      <c r="G120" s="107"/>
      <c r="I120" s="109"/>
    </row>
    <row r="121" spans="1:9" x14ac:dyDescent="0.25">
      <c r="A121" s="178" t="s">
        <v>52</v>
      </c>
      <c r="B121" s="179"/>
      <c r="C121" s="179"/>
      <c r="D121" s="179"/>
      <c r="E121" s="180"/>
      <c r="F121" s="147"/>
      <c r="G121" s="107"/>
      <c r="I121" s="109"/>
    </row>
    <row r="122" spans="1:9" x14ac:dyDescent="0.25">
      <c r="A122" s="121"/>
      <c r="B122" s="121"/>
      <c r="C122" s="121"/>
      <c r="D122" s="121"/>
      <c r="E122" s="121"/>
      <c r="F122" s="122"/>
      <c r="G122" s="123"/>
      <c r="I122" s="109"/>
    </row>
    <row r="123" spans="1:9" ht="16.5" x14ac:dyDescent="0.35">
      <c r="A123" s="124" t="s">
        <v>156</v>
      </c>
      <c r="B123" s="125"/>
      <c r="C123" s="125"/>
      <c r="D123" s="125"/>
      <c r="E123" s="126"/>
      <c r="F123" s="127" t="s">
        <v>75</v>
      </c>
      <c r="G123" s="128" t="s">
        <v>147</v>
      </c>
      <c r="I123" s="109"/>
    </row>
    <row r="124" spans="1:9" x14ac:dyDescent="0.25">
      <c r="A124" s="178" t="s">
        <v>157</v>
      </c>
      <c r="B124" s="179"/>
      <c r="C124" s="179"/>
      <c r="D124" s="179"/>
      <c r="E124" s="180"/>
      <c r="F124" s="147"/>
      <c r="G124" s="110" t="s">
        <v>158</v>
      </c>
      <c r="I124" s="109"/>
    </row>
    <row r="125" spans="1:9" x14ac:dyDescent="0.25">
      <c r="A125" s="73"/>
      <c r="I125" s="109"/>
    </row>
    <row r="126" spans="1:9" ht="16.5" x14ac:dyDescent="0.35">
      <c r="A126" s="132" t="s">
        <v>152</v>
      </c>
      <c r="B126" s="133"/>
      <c r="C126" s="133"/>
      <c r="D126" s="133"/>
      <c r="E126" s="134"/>
      <c r="F126" s="130" t="s">
        <v>154</v>
      </c>
      <c r="G126" s="131" t="s">
        <v>153</v>
      </c>
      <c r="I126" s="109"/>
    </row>
    <row r="127" spans="1:9" x14ac:dyDescent="0.25">
      <c r="A127" s="50" t="s">
        <v>53</v>
      </c>
      <c r="B127" s="115"/>
      <c r="C127" s="116" t="s">
        <v>54</v>
      </c>
      <c r="D127" s="116" t="s">
        <v>55</v>
      </c>
      <c r="E127" s="104"/>
      <c r="F127" s="162">
        <v>0</v>
      </c>
      <c r="G127" s="118" t="s">
        <v>84</v>
      </c>
      <c r="I127" s="109"/>
    </row>
    <row r="128" spans="1:9" x14ac:dyDescent="0.25">
      <c r="A128" s="117" t="s">
        <v>53</v>
      </c>
      <c r="B128" s="103"/>
      <c r="C128" s="116" t="s">
        <v>56</v>
      </c>
      <c r="D128" s="116" t="s">
        <v>57</v>
      </c>
      <c r="E128" s="104"/>
      <c r="F128" s="163"/>
      <c r="G128" s="118" t="s">
        <v>85</v>
      </c>
      <c r="I128" s="109"/>
    </row>
    <row r="129" spans="1:9" x14ac:dyDescent="0.25">
      <c r="A129" s="117" t="s">
        <v>53</v>
      </c>
      <c r="B129" s="103"/>
      <c r="C129" s="116" t="s">
        <v>58</v>
      </c>
      <c r="D129" s="116" t="s">
        <v>59</v>
      </c>
      <c r="E129" s="104"/>
      <c r="F129" s="163"/>
      <c r="G129" s="118" t="s">
        <v>86</v>
      </c>
      <c r="I129" s="109"/>
    </row>
    <row r="130" spans="1:9" x14ac:dyDescent="0.25">
      <c r="A130" s="117" t="s">
        <v>60</v>
      </c>
      <c r="B130" s="103"/>
      <c r="C130" s="103"/>
      <c r="D130" s="103"/>
      <c r="E130" s="104"/>
      <c r="F130" s="163"/>
      <c r="G130" s="118" t="s">
        <v>86</v>
      </c>
      <c r="I130" s="109"/>
    </row>
    <row r="131" spans="1:9" x14ac:dyDescent="0.25">
      <c r="A131" s="117" t="s">
        <v>61</v>
      </c>
      <c r="B131" s="103"/>
      <c r="C131" s="103"/>
      <c r="D131" s="103"/>
      <c r="E131" s="104"/>
      <c r="F131" s="163"/>
      <c r="G131" s="118" t="s">
        <v>87</v>
      </c>
      <c r="I131" s="109"/>
    </row>
    <row r="132" spans="1:9" x14ac:dyDescent="0.25">
      <c r="A132" s="73"/>
      <c r="I132" s="111"/>
    </row>
    <row r="133" spans="1:9" x14ac:dyDescent="0.25">
      <c r="A133" s="129" t="s">
        <v>159</v>
      </c>
      <c r="B133" s="103"/>
      <c r="C133" s="103"/>
      <c r="D133" s="103"/>
      <c r="E133" s="104"/>
      <c r="F133" s="135" t="s">
        <v>160</v>
      </c>
      <c r="G133" s="103"/>
      <c r="H133" s="103"/>
      <c r="I133" s="119"/>
    </row>
    <row r="134" spans="1:9" x14ac:dyDescent="0.25">
      <c r="A134" s="117" t="s">
        <v>62</v>
      </c>
      <c r="B134" s="103"/>
      <c r="C134" s="103"/>
      <c r="D134" s="103"/>
      <c r="E134" s="104"/>
      <c r="F134" s="117" t="s">
        <v>63</v>
      </c>
      <c r="G134" s="103"/>
      <c r="H134" s="103"/>
      <c r="I134" s="119"/>
    </row>
    <row r="135" spans="1:9" x14ac:dyDescent="0.25">
      <c r="A135" s="117" t="s">
        <v>64</v>
      </c>
      <c r="B135" s="103"/>
      <c r="C135" s="103"/>
      <c r="D135" s="103"/>
      <c r="E135" s="104"/>
      <c r="F135" s="117" t="s">
        <v>65</v>
      </c>
      <c r="G135" s="103"/>
      <c r="H135" s="103"/>
      <c r="I135" s="119"/>
    </row>
    <row r="136" spans="1:9" x14ac:dyDescent="0.25">
      <c r="A136" s="117" t="s">
        <v>66</v>
      </c>
      <c r="B136" s="103"/>
      <c r="C136" s="103"/>
      <c r="D136" s="103"/>
      <c r="E136" s="104"/>
      <c r="F136" s="117" t="s">
        <v>67</v>
      </c>
      <c r="G136" s="103"/>
      <c r="H136" s="103"/>
      <c r="I136" s="119"/>
    </row>
    <row r="137" spans="1:9" x14ac:dyDescent="0.25">
      <c r="A137" s="117" t="s">
        <v>68</v>
      </c>
      <c r="B137" s="103"/>
      <c r="C137" s="103"/>
      <c r="D137" s="103"/>
      <c r="E137" s="104"/>
      <c r="F137" s="117" t="s">
        <v>67</v>
      </c>
      <c r="G137" s="103"/>
      <c r="H137" s="103"/>
      <c r="I137" s="120"/>
    </row>
    <row r="138" spans="1:9" x14ac:dyDescent="0.25">
      <c r="A138" s="73"/>
      <c r="I138" s="112"/>
    </row>
    <row r="139" spans="1:9" x14ac:dyDescent="0.25">
      <c r="A139" s="113" t="s">
        <v>161</v>
      </c>
      <c r="I139" s="109"/>
    </row>
    <row r="140" spans="1:9" x14ac:dyDescent="0.25">
      <c r="A140" s="113" t="s">
        <v>155</v>
      </c>
      <c r="I140" s="109"/>
    </row>
    <row r="141" spans="1:9" x14ac:dyDescent="0.25">
      <c r="A141" s="114"/>
    </row>
    <row r="142" spans="1:9" x14ac:dyDescent="0.25">
      <c r="A142" s="113" t="s">
        <v>69</v>
      </c>
    </row>
    <row r="143" spans="1:9" x14ac:dyDescent="0.25">
      <c r="A143" s="113"/>
    </row>
    <row r="147" spans="4:4" x14ac:dyDescent="0.25">
      <c r="D147" s="3" t="s">
        <v>76</v>
      </c>
    </row>
  </sheetData>
  <sheetProtection password="DD2B" sheet="1" objects="1" scenarios="1"/>
  <mergeCells count="31">
    <mergeCell ref="F11:I11"/>
    <mergeCell ref="D11:E11"/>
    <mergeCell ref="D109:E109"/>
    <mergeCell ref="F109:I109"/>
    <mergeCell ref="D66:E66"/>
    <mergeCell ref="D67:E67"/>
    <mergeCell ref="D78:E78"/>
    <mergeCell ref="D79:E79"/>
    <mergeCell ref="D76:E76"/>
    <mergeCell ref="D77:E77"/>
    <mergeCell ref="D71:E71"/>
    <mergeCell ref="F61:I61"/>
    <mergeCell ref="A71:C71"/>
    <mergeCell ref="A67:C67"/>
    <mergeCell ref="A68:C68"/>
    <mergeCell ref="A69:C69"/>
    <mergeCell ref="D70:E70"/>
    <mergeCell ref="D68:E68"/>
    <mergeCell ref="D69:E69"/>
    <mergeCell ref="A111:E111"/>
    <mergeCell ref="A112:E112"/>
    <mergeCell ref="A113:E113"/>
    <mergeCell ref="A114:E114"/>
    <mergeCell ref="A115:E115"/>
    <mergeCell ref="A121:E121"/>
    <mergeCell ref="A124:E124"/>
    <mergeCell ref="A116:E116"/>
    <mergeCell ref="A117:E117"/>
    <mergeCell ref="A118:E118"/>
    <mergeCell ref="A119:E119"/>
    <mergeCell ref="A120:E120"/>
  </mergeCells>
  <dataValidations count="3">
    <dataValidation type="whole" allowBlank="1" showErrorMessage="1" errorTitle="Foutief percentage" error="Dit percentage valt buiten de maximum. Dit opslagpercentage mag maximaal 25% zijn." promptTitle="Deze invoer is niet correct!" prompt="Dit percentage valt buiten de maximum. Dit opslagpercentage mag maximaal 25% zijn." sqref="F128">
      <formula1>0</formula1>
      <formula2>25</formula2>
    </dataValidation>
    <dataValidation type="whole" allowBlank="1" showErrorMessage="1" errorTitle="Foutief percentage" error="Dit percentage valt buiten de maximum. Dit opslagpercentage mag maximaal 50% zijn." promptTitle="Deze invoer is niet correct!" prompt="Dit percentage valt buiten de maximum. Dit opslagpercentage mag maximaal 25% zijn." sqref="F129:F130">
      <formula1>0</formula1>
      <formula2>50</formula2>
    </dataValidation>
    <dataValidation type="whole" allowBlank="1" showErrorMessage="1" errorTitle="Foutief percentage" error="Dit percentage valt buiten de maximum. Dit opslagpercentage mag maximaal 100% zijn." promptTitle="Deze invoer is niet correct!" prompt="Dit percentage valt buiten de maximum. Dit opslagpercentage mag maximaal 25% zijn." sqref="F131">
      <formula1>0</formula1>
      <formula2>100</formula2>
    </dataValidation>
  </dataValidations>
  <pageMargins left="0.43307086614173229" right="0.23622047244094491" top="0.74803149606299213" bottom="0.74803149606299213" header="0.31496062992125984" footer="0.31496062992125984"/>
  <pageSetup paperSize="9" orientation="portrait" r:id="rId1"/>
  <headerFooter>
    <oddHeader>&amp;CAangepaste inschrijfstaat bij 2e Nota van Inlichtingen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zoomScale="85" zoomScaleNormal="85" workbookViewId="0">
      <selection activeCell="M6" sqref="M6"/>
    </sheetView>
  </sheetViews>
  <sheetFormatPr defaultRowHeight="15" x14ac:dyDescent="0.25"/>
  <cols>
    <col min="1" max="1" width="18.140625" style="3" customWidth="1"/>
    <col min="2" max="2" width="50.5703125" style="3" bestFit="1" customWidth="1"/>
    <col min="3" max="3" width="15.5703125" style="3" bestFit="1" customWidth="1"/>
    <col min="4" max="6" width="14.28515625" style="3" hidden="1" customWidth="1"/>
    <col min="7" max="7" width="18.28515625" style="5" customWidth="1"/>
    <col min="8" max="8" width="23.7109375" style="5" customWidth="1"/>
    <col min="9" max="9" width="19.5703125" style="6" bestFit="1" customWidth="1"/>
    <col min="10" max="16384" width="9.140625" style="3"/>
  </cols>
  <sheetData>
    <row r="1" spans="1:9" ht="21" x14ac:dyDescent="0.35">
      <c r="A1" s="3" t="s">
        <v>169</v>
      </c>
      <c r="B1" s="4" t="s">
        <v>20</v>
      </c>
      <c r="I1" s="237" t="s">
        <v>181</v>
      </c>
    </row>
    <row r="2" spans="1:9" ht="19.5" thickBot="1" x14ac:dyDescent="0.35">
      <c r="A2" s="7" t="s">
        <v>180</v>
      </c>
      <c r="B2" s="8" t="s">
        <v>21</v>
      </c>
    </row>
    <row r="3" spans="1:9" s="7" customFormat="1" ht="30.75" thickBot="1" x14ac:dyDescent="0.3">
      <c r="B3" s="7" t="s">
        <v>168</v>
      </c>
      <c r="C3" s="9"/>
      <c r="D3" s="216" t="str">
        <f>'Bijlage 4 - Inschrijfstaat'!F11</f>
        <v>naam bedrijf</v>
      </c>
      <c r="E3" s="217"/>
      <c r="F3" s="217"/>
      <c r="G3" s="217"/>
      <c r="H3" s="217"/>
      <c r="I3" s="218"/>
    </row>
    <row r="4" spans="1:9" ht="27.75" thickBot="1" x14ac:dyDescent="0.3">
      <c r="A4" s="171" t="s">
        <v>22</v>
      </c>
      <c r="B4" s="172" t="s">
        <v>23</v>
      </c>
      <c r="C4" s="172" t="s">
        <v>24</v>
      </c>
      <c r="D4" s="171" t="s">
        <v>25</v>
      </c>
      <c r="E4" s="171" t="s">
        <v>26</v>
      </c>
      <c r="F4" s="171" t="s">
        <v>27</v>
      </c>
      <c r="G4" s="173" t="s">
        <v>28</v>
      </c>
      <c r="H4" s="204" t="s">
        <v>29</v>
      </c>
      <c r="I4" s="205"/>
    </row>
    <row r="5" spans="1:9" s="14" customFormat="1" ht="30.75" thickBot="1" x14ac:dyDescent="0.25">
      <c r="A5" s="10" t="s">
        <v>30</v>
      </c>
      <c r="B5" s="11"/>
      <c r="C5" s="12"/>
      <c r="D5" s="12"/>
      <c r="E5" s="12"/>
      <c r="F5" s="12"/>
      <c r="G5" s="13"/>
      <c r="H5" s="208"/>
      <c r="I5" s="209"/>
    </row>
    <row r="6" spans="1:9" ht="81" x14ac:dyDescent="0.25">
      <c r="A6" s="15"/>
      <c r="B6" s="174" t="s">
        <v>172</v>
      </c>
      <c r="C6" s="175">
        <v>40000</v>
      </c>
      <c r="D6" s="175"/>
      <c r="E6" s="175"/>
      <c r="F6" s="175"/>
      <c r="G6" s="138" t="s">
        <v>92</v>
      </c>
      <c r="H6" s="206">
        <f t="shared" ref="H6" si="0">IF(G6="+2",-C6,(IF(G6="+1",-C6/2,(IF(G6="0",0,(IF(G6="-1",C6/2,(IF(G6="-2",C6,"ongeldig")))))))))</f>
        <v>0</v>
      </c>
      <c r="I6" s="207"/>
    </row>
    <row r="7" spans="1:9" ht="27" x14ac:dyDescent="0.25">
      <c r="A7" s="15"/>
      <c r="B7" s="136" t="s">
        <v>173</v>
      </c>
      <c r="C7" s="137">
        <v>30000</v>
      </c>
      <c r="D7" s="137"/>
      <c r="E7" s="137"/>
      <c r="F7" s="137"/>
      <c r="G7" s="138" t="s">
        <v>92</v>
      </c>
      <c r="H7" s="206">
        <f t="shared" ref="H7:H8" si="1">IF(G7="+2",-C7,(IF(G7="+1",-C7/2,(IF(G7="0",0,(IF(G7="-1",C7/2,(IF(G7="-2",C7,"ongeldig")))))))))</f>
        <v>0</v>
      </c>
      <c r="I7" s="207"/>
    </row>
    <row r="8" spans="1:9" ht="41.25" thickBot="1" x14ac:dyDescent="0.3">
      <c r="A8" s="15"/>
      <c r="B8" s="143" t="s">
        <v>170</v>
      </c>
      <c r="C8" s="137">
        <v>20000</v>
      </c>
      <c r="D8" s="137"/>
      <c r="E8" s="137"/>
      <c r="F8" s="137"/>
      <c r="G8" s="138" t="s">
        <v>92</v>
      </c>
      <c r="H8" s="206">
        <f t="shared" si="1"/>
        <v>0</v>
      </c>
      <c r="I8" s="207"/>
    </row>
    <row r="9" spans="1:9" ht="15.75" thickBot="1" x14ac:dyDescent="0.3">
      <c r="A9" s="22" t="s">
        <v>31</v>
      </c>
      <c r="B9" s="176"/>
      <c r="C9" s="18"/>
      <c r="D9" s="19"/>
      <c r="E9" s="19"/>
      <c r="F9" s="19"/>
      <c r="G9" s="20"/>
      <c r="H9" s="208"/>
      <c r="I9" s="209"/>
    </row>
    <row r="10" spans="1:9" ht="40.5" x14ac:dyDescent="0.25">
      <c r="A10" s="21"/>
      <c r="B10" s="136" t="s">
        <v>175</v>
      </c>
      <c r="C10" s="139">
        <v>20000</v>
      </c>
      <c r="D10" s="139"/>
      <c r="E10" s="139"/>
      <c r="F10" s="139"/>
      <c r="G10" s="140" t="s">
        <v>92</v>
      </c>
      <c r="H10" s="206">
        <f t="shared" ref="H10:H12" si="2">IF(G10="+2",-C10,(IF(G10="+1",-C10/2,(IF(G10="0",0,(IF(G10="-1",C10/2,(IF(G10="-2",C10,"ongeldig")))))))))</f>
        <v>0</v>
      </c>
      <c r="I10" s="207"/>
    </row>
    <row r="11" spans="1:9" ht="54" x14ac:dyDescent="0.25">
      <c r="A11" s="21"/>
      <c r="B11" s="136" t="s">
        <v>174</v>
      </c>
      <c r="C11" s="139">
        <v>20000</v>
      </c>
      <c r="D11" s="139"/>
      <c r="E11" s="139"/>
      <c r="F11" s="139"/>
      <c r="G11" s="140" t="s">
        <v>92</v>
      </c>
      <c r="H11" s="206">
        <f t="shared" si="2"/>
        <v>0</v>
      </c>
      <c r="I11" s="207"/>
    </row>
    <row r="12" spans="1:9" ht="54.75" thickBot="1" x14ac:dyDescent="0.3">
      <c r="A12" s="16"/>
      <c r="B12" s="143" t="s">
        <v>176</v>
      </c>
      <c r="C12" s="141">
        <v>20000</v>
      </c>
      <c r="D12" s="144"/>
      <c r="E12" s="144"/>
      <c r="F12" s="144"/>
      <c r="G12" s="142" t="s">
        <v>92</v>
      </c>
      <c r="H12" s="222">
        <f t="shared" si="2"/>
        <v>0</v>
      </c>
      <c r="I12" s="223"/>
    </row>
    <row r="13" spans="1:9" s="25" customFormat="1" ht="15.75" thickBot="1" x14ac:dyDescent="0.25">
      <c r="A13" s="10" t="s">
        <v>165</v>
      </c>
      <c r="B13" s="22"/>
      <c r="C13" s="22"/>
      <c r="D13" s="23"/>
      <c r="E13" s="23"/>
      <c r="F13" s="23"/>
      <c r="G13" s="24"/>
      <c r="H13" s="208"/>
      <c r="I13" s="209"/>
    </row>
    <row r="14" spans="1:9" ht="54.75" thickBot="1" x14ac:dyDescent="0.3">
      <c r="A14" s="16"/>
      <c r="B14" s="17" t="s">
        <v>32</v>
      </c>
      <c r="C14" s="26">
        <v>15000</v>
      </c>
      <c r="D14" s="26"/>
      <c r="E14" s="26"/>
      <c r="F14" s="26"/>
      <c r="G14" s="45" t="s">
        <v>92</v>
      </c>
      <c r="H14" s="214">
        <f>IF(G14="+2",-C14,(IF(G14="+1",-C14/2,(IF(G14="0",0,(IF(G14="-1",C14/2,(IF(G14="-2",C14,"ongeldig")))))))))</f>
        <v>0</v>
      </c>
      <c r="I14" s="215"/>
    </row>
    <row r="15" spans="1:9" s="25" customFormat="1" ht="30.75" thickBot="1" x14ac:dyDescent="0.25">
      <c r="A15" s="10" t="s">
        <v>33</v>
      </c>
      <c r="B15" s="11"/>
      <c r="C15" s="27"/>
      <c r="D15" s="28"/>
      <c r="E15" s="28"/>
      <c r="F15" s="28"/>
      <c r="G15" s="20"/>
      <c r="H15" s="208"/>
      <c r="I15" s="209"/>
    </row>
    <row r="16" spans="1:9" ht="95.25" thickBot="1" x14ac:dyDescent="0.3">
      <c r="A16" s="16"/>
      <c r="B16" s="17" t="s">
        <v>164</v>
      </c>
      <c r="C16" s="29">
        <v>15000</v>
      </c>
      <c r="D16" s="30"/>
      <c r="E16" s="30"/>
      <c r="F16" s="30"/>
      <c r="G16" s="44" t="s">
        <v>92</v>
      </c>
      <c r="H16" s="214">
        <f>IF(G16="+2",-C16,(IF(G16="+1",-C16/2,(IF(G16="0",0,(IF(G16="-1",C16/2,(IF(G16="-2",C16,"ongeldig")))))))))</f>
        <v>0</v>
      </c>
      <c r="I16" s="215"/>
    </row>
    <row r="17" spans="2:10" ht="15.75" thickBot="1" x14ac:dyDescent="0.3">
      <c r="B17" s="31" t="s">
        <v>82</v>
      </c>
      <c r="C17" s="32">
        <f>SUM(C6:C16)</f>
        <v>180000</v>
      </c>
      <c r="D17" s="32"/>
      <c r="E17" s="32"/>
      <c r="F17" s="32"/>
      <c r="G17" s="33"/>
      <c r="H17" s="221">
        <f>SUM(H6:H16)</f>
        <v>0</v>
      </c>
      <c r="I17" s="221"/>
    </row>
    <row r="18" spans="2:10" ht="15.75" x14ac:dyDescent="0.3">
      <c r="B18" s="34"/>
      <c r="F18" s="35" t="s">
        <v>93</v>
      </c>
      <c r="G18" s="219" t="str">
        <f>CONCATENATE('Bijlage 4 - Inschrijfstaat'!F11," INSCHRIJFSOM")</f>
        <v>naam bedrijf INSCHRIJFSOM</v>
      </c>
      <c r="H18" s="220"/>
      <c r="I18" s="36">
        <f>'Bijlage 4 - Inschrijfstaat'!I36</f>
        <v>0</v>
      </c>
      <c r="J18" s="37"/>
    </row>
    <row r="19" spans="2:10" ht="16.5" thickBot="1" x14ac:dyDescent="0.35">
      <c r="B19" s="34"/>
      <c r="F19" s="38" t="s">
        <v>94</v>
      </c>
      <c r="G19" s="212" t="s">
        <v>166</v>
      </c>
      <c r="H19" s="213"/>
      <c r="I19" s="39">
        <f>IF(H17&gt;0,"UITSLUITING",H17)</f>
        <v>0</v>
      </c>
    </row>
    <row r="20" spans="2:10" ht="16.5" thickBot="1" x14ac:dyDescent="0.35">
      <c r="F20" s="35" t="s">
        <v>95</v>
      </c>
      <c r="G20" s="210" t="s">
        <v>167</v>
      </c>
      <c r="H20" s="211"/>
      <c r="I20" s="157">
        <f>IF(H17&gt;0,"UITSLUITING",(I18+I19))</f>
        <v>0</v>
      </c>
    </row>
    <row r="21" spans="2:10" ht="16.5" thickBot="1" x14ac:dyDescent="0.35">
      <c r="F21" s="35" t="s">
        <v>131</v>
      </c>
      <c r="G21" s="158" t="s">
        <v>145</v>
      </c>
      <c r="H21" s="159"/>
      <c r="I21" s="160">
        <f>'Doorrekening inschrijver'!G40-'Berekening PFL'!G40</f>
        <v>0</v>
      </c>
    </row>
    <row r="22" spans="2:10" ht="16.5" thickBot="1" x14ac:dyDescent="0.35">
      <c r="F22" s="35" t="s">
        <v>132</v>
      </c>
      <c r="G22" s="210" t="s">
        <v>83</v>
      </c>
      <c r="H22" s="211"/>
      <c r="I22" s="160">
        <f>'Doorrekening inschrijver'!G28</f>
        <v>0</v>
      </c>
    </row>
    <row r="23" spans="2:10" ht="19.5" thickBot="1" x14ac:dyDescent="0.35">
      <c r="F23" s="40" t="s">
        <v>151</v>
      </c>
      <c r="G23" s="202" t="s">
        <v>150</v>
      </c>
      <c r="H23" s="203"/>
      <c r="I23" s="161">
        <f>IF(H17&gt;0,"UITSLUITING",I20+I21+I22)</f>
        <v>0</v>
      </c>
    </row>
    <row r="24" spans="2:10" x14ac:dyDescent="0.25">
      <c r="F24" s="35" t="s">
        <v>144</v>
      </c>
      <c r="G24" s="41" t="str">
        <f>'Bijlage 4 - Inschrijfstaat'!F11</f>
        <v>naam bedrijf</v>
      </c>
    </row>
    <row r="25" spans="2:10" x14ac:dyDescent="0.25">
      <c r="B25" s="42"/>
    </row>
    <row r="27" spans="2:10" x14ac:dyDescent="0.25">
      <c r="B27" s="43"/>
      <c r="C27" s="43"/>
    </row>
  </sheetData>
  <sheetProtection password="DD2B" sheet="1" objects="1" scenarios="1"/>
  <mergeCells count="20">
    <mergeCell ref="D3:I3"/>
    <mergeCell ref="G18:H18"/>
    <mergeCell ref="H15:I15"/>
    <mergeCell ref="H16:I16"/>
    <mergeCell ref="H17:I17"/>
    <mergeCell ref="H12:I12"/>
    <mergeCell ref="G23:H23"/>
    <mergeCell ref="H4:I4"/>
    <mergeCell ref="H6:I6"/>
    <mergeCell ref="H5:I5"/>
    <mergeCell ref="H7:I7"/>
    <mergeCell ref="H8:I8"/>
    <mergeCell ref="G20:H20"/>
    <mergeCell ref="G22:H22"/>
    <mergeCell ref="H10:I10"/>
    <mergeCell ref="H11:I11"/>
    <mergeCell ref="H9:I9"/>
    <mergeCell ref="H13:I13"/>
    <mergeCell ref="G19:H19"/>
    <mergeCell ref="H14:I14"/>
  </mergeCells>
  <pageMargins left="0.70866141732283472" right="0.70866141732283472" top="0.74803149606299213" bottom="0.74803149606299213" header="0.31496062992125984" footer="0.31496062992125984"/>
  <pageSetup paperSize="9" scale="60" orientation="portrait" r:id="rId1"/>
  <headerFooter>
    <oddHeader>&amp;CAangepaste inschrijfstaat bij 2e Nota van Inlichtingen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4"/>
  <sheetViews>
    <sheetView workbookViewId="0">
      <selection activeCell="J22" sqref="J22"/>
    </sheetView>
  </sheetViews>
  <sheetFormatPr defaultRowHeight="15" x14ac:dyDescent="0.25"/>
  <cols>
    <col min="1" max="1" width="2.5703125" style="3" customWidth="1"/>
    <col min="2" max="2" width="34.7109375" style="3" bestFit="1" customWidth="1"/>
    <col min="3" max="3" width="39.7109375" style="3" bestFit="1" customWidth="1"/>
    <col min="4" max="4" width="10.7109375" style="3" customWidth="1"/>
    <col min="5" max="5" width="10.7109375" style="6" customWidth="1"/>
    <col min="6" max="6" width="14.85546875" style="3" customWidth="1"/>
    <col min="7" max="7" width="17.7109375" style="3" customWidth="1"/>
    <col min="8" max="8" width="2.140625" style="3" customWidth="1"/>
    <col min="9" max="9" width="9.85546875" style="3" customWidth="1"/>
    <col min="10" max="10" width="15.5703125" style="3" bestFit="1" customWidth="1"/>
    <col min="11" max="11" width="63.28515625" style="3" bestFit="1" customWidth="1"/>
    <col min="12" max="16384" width="9.140625" style="3"/>
  </cols>
  <sheetData>
    <row r="1" spans="2:11" ht="21" x14ac:dyDescent="0.35">
      <c r="B1" s="167" t="str">
        <f>'Bijlage 4 - Inschrijfstaat'!F11</f>
        <v>naam bedrijf</v>
      </c>
      <c r="C1" s="164" t="s">
        <v>142</v>
      </c>
      <c r="D1" s="165"/>
      <c r="E1" s="166"/>
      <c r="J1" s="43"/>
      <c r="K1" s="237" t="s">
        <v>181</v>
      </c>
    </row>
    <row r="2" spans="2:11" x14ac:dyDescent="0.25">
      <c r="C2" s="46" t="s">
        <v>0</v>
      </c>
      <c r="D2" s="46" t="s">
        <v>1</v>
      </c>
      <c r="E2" s="170" t="s">
        <v>110</v>
      </c>
      <c r="J2" s="48" t="s">
        <v>91</v>
      </c>
    </row>
    <row r="3" spans="2:11" x14ac:dyDescent="0.25">
      <c r="B3" s="49" t="s">
        <v>100</v>
      </c>
      <c r="C3" s="50" t="s">
        <v>48</v>
      </c>
      <c r="D3" s="145">
        <f>'Bijlage 4 - Inschrijfstaat'!F112</f>
        <v>0</v>
      </c>
      <c r="E3" s="51" t="s">
        <v>111</v>
      </c>
      <c r="J3" s="52" t="s">
        <v>136</v>
      </c>
      <c r="K3" s="46" t="s">
        <v>133</v>
      </c>
    </row>
    <row r="4" spans="2:11" x14ac:dyDescent="0.25">
      <c r="B4" s="49" t="s">
        <v>101</v>
      </c>
      <c r="C4" s="53" t="s">
        <v>4</v>
      </c>
      <c r="D4" s="145">
        <f>'Bijlage 4 - Inschrijfstaat'!F113</f>
        <v>0</v>
      </c>
      <c r="E4" s="51" t="s">
        <v>112</v>
      </c>
      <c r="J4" s="54">
        <v>388</v>
      </c>
      <c r="K4" s="55" t="s">
        <v>12</v>
      </c>
    </row>
    <row r="5" spans="2:11" x14ac:dyDescent="0.25">
      <c r="B5" s="56" t="s">
        <v>102</v>
      </c>
      <c r="C5" s="50" t="s">
        <v>128</v>
      </c>
      <c r="D5" s="145">
        <f>'Bijlage 4 - Inschrijfstaat'!F114</f>
        <v>0</v>
      </c>
      <c r="E5" s="51" t="s">
        <v>113</v>
      </c>
      <c r="J5" s="57">
        <f>15/12</f>
        <v>1.25</v>
      </c>
      <c r="K5" s="55" t="s">
        <v>148</v>
      </c>
    </row>
    <row r="6" spans="2:11" x14ac:dyDescent="0.25">
      <c r="B6" s="56" t="s">
        <v>103</v>
      </c>
      <c r="C6" s="50" t="s">
        <v>129</v>
      </c>
      <c r="D6" s="145">
        <f>'Bijlage 4 - Inschrijfstaat'!F115</f>
        <v>0</v>
      </c>
      <c r="E6" s="51" t="s">
        <v>114</v>
      </c>
      <c r="J6" s="58">
        <f>210*J5</f>
        <v>262.5</v>
      </c>
      <c r="K6" s="55" t="s">
        <v>122</v>
      </c>
    </row>
    <row r="7" spans="2:11" x14ac:dyDescent="0.25">
      <c r="B7" s="56" t="s">
        <v>104</v>
      </c>
      <c r="C7" s="50" t="s">
        <v>130</v>
      </c>
      <c r="D7" s="145">
        <f>'Bijlage 4 - Inschrijfstaat'!F116</f>
        <v>0</v>
      </c>
      <c r="E7" s="51" t="s">
        <v>115</v>
      </c>
      <c r="J7" s="58">
        <f>50*J5</f>
        <v>62.5</v>
      </c>
      <c r="K7" s="55" t="s">
        <v>123</v>
      </c>
    </row>
    <row r="8" spans="2:11" x14ac:dyDescent="0.25">
      <c r="B8" s="56" t="s">
        <v>105</v>
      </c>
      <c r="C8" s="53" t="s">
        <v>3</v>
      </c>
      <c r="D8" s="145">
        <f>'Bijlage 4 - Inschrijfstaat'!F117</f>
        <v>0</v>
      </c>
      <c r="E8" s="51" t="s">
        <v>116</v>
      </c>
      <c r="J8" s="58">
        <f>(J4*J5)-J6-J7</f>
        <v>160</v>
      </c>
      <c r="K8" s="55" t="s">
        <v>124</v>
      </c>
    </row>
    <row r="9" spans="2:11" ht="15" customHeight="1" x14ac:dyDescent="0.25">
      <c r="B9" s="56" t="s">
        <v>106</v>
      </c>
      <c r="C9" s="50" t="s">
        <v>49</v>
      </c>
      <c r="D9" s="145">
        <f>'Bijlage 4 - Inschrijfstaat'!F118</f>
        <v>0</v>
      </c>
      <c r="E9" s="51" t="s">
        <v>117</v>
      </c>
      <c r="J9" s="54">
        <v>0.5</v>
      </c>
      <c r="K9" s="55" t="s">
        <v>15</v>
      </c>
    </row>
    <row r="10" spans="2:11" ht="15" customHeight="1" x14ac:dyDescent="0.25">
      <c r="B10" s="56" t="s">
        <v>107</v>
      </c>
      <c r="C10" s="50" t="s">
        <v>50</v>
      </c>
      <c r="D10" s="145">
        <f>'Bijlage 4 - Inschrijfstaat'!F119</f>
        <v>0</v>
      </c>
      <c r="E10" s="51" t="s">
        <v>118</v>
      </c>
      <c r="J10" s="54">
        <v>2</v>
      </c>
      <c r="K10" s="55" t="s">
        <v>13</v>
      </c>
    </row>
    <row r="11" spans="2:11" ht="15" customHeight="1" x14ac:dyDescent="0.25">
      <c r="B11" s="56" t="s">
        <v>108</v>
      </c>
      <c r="C11" s="50" t="s">
        <v>51</v>
      </c>
      <c r="D11" s="145">
        <f>'Bijlage 4 - Inschrijfstaat'!F120</f>
        <v>0</v>
      </c>
      <c r="E11" s="51" t="s">
        <v>119</v>
      </c>
      <c r="J11" s="54">
        <v>60</v>
      </c>
      <c r="K11" s="55" t="s">
        <v>14</v>
      </c>
    </row>
    <row r="12" spans="2:11" ht="15" customHeight="1" x14ac:dyDescent="0.25">
      <c r="B12" s="56" t="s">
        <v>109</v>
      </c>
      <c r="C12" s="50" t="s">
        <v>52</v>
      </c>
      <c r="D12" s="145">
        <f>'Bijlage 4 - Inschrijfstaat'!F121</f>
        <v>0</v>
      </c>
      <c r="E12" s="51" t="s">
        <v>120</v>
      </c>
      <c r="I12" s="48"/>
      <c r="J12" s="54">
        <v>0.25</v>
      </c>
      <c r="K12" s="55" t="s">
        <v>125</v>
      </c>
    </row>
    <row r="13" spans="2:11" x14ac:dyDescent="0.25">
      <c r="C13" s="50" t="s">
        <v>71</v>
      </c>
      <c r="D13" s="145">
        <f>'Bijlage 4 - Inschrijfstaat'!F124</f>
        <v>0</v>
      </c>
      <c r="E13" s="51" t="s">
        <v>121</v>
      </c>
      <c r="I13" s="59"/>
      <c r="J13" s="57">
        <f>1/20</f>
        <v>0.05</v>
      </c>
      <c r="K13" s="55" t="s">
        <v>126</v>
      </c>
    </row>
    <row r="14" spans="2:11" x14ac:dyDescent="0.25">
      <c r="J14" s="57">
        <f>1/10</f>
        <v>0.1</v>
      </c>
      <c r="K14" s="55" t="s">
        <v>127</v>
      </c>
    </row>
    <row r="15" spans="2:11" x14ac:dyDescent="0.25">
      <c r="E15" s="48" t="s">
        <v>91</v>
      </c>
    </row>
    <row r="16" spans="2:11" x14ac:dyDescent="0.25">
      <c r="C16" s="60"/>
      <c r="D16" s="61" t="s">
        <v>137</v>
      </c>
      <c r="E16" s="62" t="s">
        <v>9</v>
      </c>
      <c r="F16" s="63" t="s">
        <v>134</v>
      </c>
      <c r="G16" s="64" t="s">
        <v>135</v>
      </c>
    </row>
    <row r="17" spans="2:11" x14ac:dyDescent="0.25">
      <c r="C17" s="65" t="s">
        <v>0</v>
      </c>
      <c r="D17" s="65" t="s">
        <v>1</v>
      </c>
      <c r="E17" s="66" t="s">
        <v>10</v>
      </c>
      <c r="F17" s="66" t="s">
        <v>7</v>
      </c>
      <c r="G17" s="65" t="s">
        <v>2</v>
      </c>
    </row>
    <row r="18" spans="2:11" x14ac:dyDescent="0.25">
      <c r="B18" s="49" t="s">
        <v>103</v>
      </c>
      <c r="C18" s="50" t="s">
        <v>73</v>
      </c>
      <c r="D18" s="145">
        <f t="shared" ref="D18:D23" si="0">VLOOKUP(C18,$C$3:$D$13,2,FALSE)</f>
        <v>0</v>
      </c>
      <c r="E18" s="67">
        <f>CEILING(J6*J10,10)</f>
        <v>530</v>
      </c>
      <c r="F18" s="67">
        <f>CEILING(J6*2*J11,10)</f>
        <v>31500</v>
      </c>
      <c r="G18" s="68">
        <f t="shared" ref="G18:G27" si="1">(E18*D18)+(F18*$D$13)</f>
        <v>0</v>
      </c>
    </row>
    <row r="19" spans="2:11" x14ac:dyDescent="0.25">
      <c r="B19" s="49" t="s">
        <v>104</v>
      </c>
      <c r="C19" s="50" t="s">
        <v>74</v>
      </c>
      <c r="D19" s="145">
        <f t="shared" si="0"/>
        <v>0</v>
      </c>
      <c r="E19" s="67">
        <f>CEILING(J7*J10,10)</f>
        <v>130</v>
      </c>
      <c r="F19" s="67">
        <f>CEILING(J7*2*J11,10)</f>
        <v>7500</v>
      </c>
      <c r="G19" s="68">
        <f t="shared" si="1"/>
        <v>0</v>
      </c>
    </row>
    <row r="20" spans="2:11" x14ac:dyDescent="0.25">
      <c r="B20" s="69" t="s">
        <v>102</v>
      </c>
      <c r="C20" s="50" t="s">
        <v>72</v>
      </c>
      <c r="D20" s="145">
        <f t="shared" si="0"/>
        <v>0</v>
      </c>
      <c r="E20" s="54">
        <f>CEILING(J8*J9,10)</f>
        <v>80</v>
      </c>
      <c r="F20" s="67">
        <f>0*2*J12</f>
        <v>0</v>
      </c>
      <c r="G20" s="68">
        <f t="shared" si="1"/>
        <v>0</v>
      </c>
    </row>
    <row r="21" spans="2:11" x14ac:dyDescent="0.25">
      <c r="B21" s="69" t="s">
        <v>100</v>
      </c>
      <c r="C21" s="50" t="s">
        <v>48</v>
      </c>
      <c r="D21" s="145">
        <f t="shared" si="0"/>
        <v>0</v>
      </c>
      <c r="E21" s="54">
        <f>CEILING(J4*J5*J12,10)</f>
        <v>130</v>
      </c>
      <c r="F21" s="54">
        <f>CEILING((J4*J13)*2*J11,10)</f>
        <v>2330</v>
      </c>
      <c r="G21" s="68">
        <f t="shared" si="1"/>
        <v>0</v>
      </c>
    </row>
    <row r="22" spans="2:11" x14ac:dyDescent="0.25">
      <c r="B22" s="69" t="s">
        <v>105</v>
      </c>
      <c r="C22" s="53" t="s">
        <v>3</v>
      </c>
      <c r="D22" s="145">
        <f t="shared" si="0"/>
        <v>0</v>
      </c>
      <c r="E22" s="54">
        <v>50</v>
      </c>
      <c r="F22" s="67">
        <f>0*2*J11</f>
        <v>0</v>
      </c>
      <c r="G22" s="68">
        <f t="shared" si="1"/>
        <v>0</v>
      </c>
    </row>
    <row r="23" spans="2:11" x14ac:dyDescent="0.25">
      <c r="B23" s="69" t="s">
        <v>101</v>
      </c>
      <c r="C23" s="53" t="s">
        <v>4</v>
      </c>
      <c r="D23" s="145">
        <f t="shared" si="0"/>
        <v>0</v>
      </c>
      <c r="E23" s="54">
        <f>CEILING(J4*J5*J14,10)</f>
        <v>50</v>
      </c>
      <c r="F23" s="54">
        <f>CEILING((J4*J5*J14)*2*J11,10)</f>
        <v>5820</v>
      </c>
      <c r="G23" s="68">
        <f t="shared" si="1"/>
        <v>0</v>
      </c>
    </row>
    <row r="24" spans="2:11" x14ac:dyDescent="0.25">
      <c r="B24" s="69" t="s">
        <v>106</v>
      </c>
      <c r="C24" s="53" t="s">
        <v>49</v>
      </c>
      <c r="D24" s="145">
        <f t="shared" ref="D24:D27" si="2">VLOOKUP(C24,$C$3:$D$13,2,FALSE)</f>
        <v>0</v>
      </c>
      <c r="E24" s="54">
        <v>65</v>
      </c>
      <c r="F24" s="54">
        <f>CEILING((J5*J6*J29)*2*J12,10)</f>
        <v>0</v>
      </c>
      <c r="G24" s="68">
        <f t="shared" si="1"/>
        <v>0</v>
      </c>
    </row>
    <row r="25" spans="2:11" x14ac:dyDescent="0.25">
      <c r="B25" s="69" t="s">
        <v>107</v>
      </c>
      <c r="C25" s="53" t="s">
        <v>50</v>
      </c>
      <c r="D25" s="145">
        <f t="shared" si="2"/>
        <v>0</v>
      </c>
      <c r="E25" s="54">
        <v>130</v>
      </c>
      <c r="F25" s="54">
        <f>CEILING((J6*J7*J30)*2*J13,10)</f>
        <v>0</v>
      </c>
      <c r="G25" s="68">
        <f t="shared" si="1"/>
        <v>0</v>
      </c>
    </row>
    <row r="26" spans="2:11" x14ac:dyDescent="0.25">
      <c r="B26" s="69" t="s">
        <v>108</v>
      </c>
      <c r="C26" s="53" t="s">
        <v>51</v>
      </c>
      <c r="D26" s="145">
        <f t="shared" si="2"/>
        <v>0</v>
      </c>
      <c r="E26" s="54">
        <f>CEILING((J4*J5*(2/60)),10)</f>
        <v>20</v>
      </c>
      <c r="F26" s="54">
        <f>CEILING((J7*J8*J31)*2*J14,10)</f>
        <v>0</v>
      </c>
      <c r="G26" s="68">
        <f t="shared" si="1"/>
        <v>0</v>
      </c>
    </row>
    <row r="27" spans="2:11" x14ac:dyDescent="0.25">
      <c r="B27" s="69" t="s">
        <v>109</v>
      </c>
      <c r="C27" s="53" t="s">
        <v>52</v>
      </c>
      <c r="D27" s="145">
        <f t="shared" si="2"/>
        <v>0</v>
      </c>
      <c r="E27" s="54">
        <v>40</v>
      </c>
      <c r="F27" s="54">
        <f>CEILING((J8*J9*J32)*2*J29,10)</f>
        <v>0</v>
      </c>
      <c r="G27" s="68">
        <f t="shared" si="1"/>
        <v>0</v>
      </c>
    </row>
    <row r="28" spans="2:11" ht="18.75" x14ac:dyDescent="0.3">
      <c r="C28" s="231" t="s">
        <v>5</v>
      </c>
      <c r="D28" s="231"/>
      <c r="E28" s="231"/>
      <c r="F28" s="168" t="s">
        <v>8</v>
      </c>
      <c r="G28" s="169">
        <f>SUM(G18:G27)</f>
        <v>0</v>
      </c>
    </row>
    <row r="31" spans="2:11" x14ac:dyDescent="0.25">
      <c r="E31" s="48" t="s">
        <v>91</v>
      </c>
    </row>
    <row r="32" spans="2:11" ht="18.75" x14ac:dyDescent="0.3">
      <c r="B32" s="70"/>
      <c r="C32" s="60"/>
      <c r="D32" s="61" t="s">
        <v>137</v>
      </c>
      <c r="E32" s="62" t="s">
        <v>9</v>
      </c>
      <c r="F32" s="63" t="s">
        <v>134</v>
      </c>
      <c r="G32" s="64" t="s">
        <v>135</v>
      </c>
      <c r="H32" s="225" t="s">
        <v>133</v>
      </c>
      <c r="I32" s="226"/>
      <c r="J32" s="226"/>
      <c r="K32" s="227"/>
    </row>
    <row r="33" spans="2:11" x14ac:dyDescent="0.25">
      <c r="B33" s="65" t="s">
        <v>16</v>
      </c>
      <c r="C33" s="65" t="s">
        <v>0</v>
      </c>
      <c r="D33" s="65" t="s">
        <v>1</v>
      </c>
      <c r="E33" s="66" t="s">
        <v>10</v>
      </c>
      <c r="F33" s="66" t="s">
        <v>7</v>
      </c>
      <c r="G33" s="65" t="s">
        <v>2</v>
      </c>
      <c r="H33" s="228"/>
      <c r="I33" s="229"/>
      <c r="J33" s="229"/>
      <c r="K33" s="230"/>
    </row>
    <row r="34" spans="2:11" ht="15.75" x14ac:dyDescent="0.3">
      <c r="B34" s="71" t="s">
        <v>81</v>
      </c>
      <c r="C34" s="50" t="s">
        <v>48</v>
      </c>
      <c r="D34" s="145">
        <f>VLOOKUP(C34,$C$3:$D$13,2,FALSE)</f>
        <v>0</v>
      </c>
      <c r="E34" s="54">
        <f>CEILING(15*16,10)</f>
        <v>240</v>
      </c>
      <c r="F34" s="54">
        <f>J11*2*20</f>
        <v>2400</v>
      </c>
      <c r="G34" s="68">
        <f>(E34*D34)+(F34*$D$13)</f>
        <v>0</v>
      </c>
      <c r="H34" s="224" t="s">
        <v>149</v>
      </c>
      <c r="I34" s="224"/>
      <c r="J34" s="224"/>
      <c r="K34" s="224"/>
    </row>
    <row r="35" spans="2:11" ht="15.75" x14ac:dyDescent="0.3">
      <c r="B35" s="71" t="s">
        <v>17</v>
      </c>
      <c r="C35" s="50" t="s">
        <v>73</v>
      </c>
      <c r="D35" s="145">
        <f>VLOOKUP(C35,$C$3:$D$13,2,FALSE)</f>
        <v>0</v>
      </c>
      <c r="E35" s="54">
        <f>CEILING(8*6*2*15,10)</f>
        <v>1440</v>
      </c>
      <c r="F35" s="54">
        <f>9*15*J11*2</f>
        <v>16200</v>
      </c>
      <c r="G35" s="68">
        <f>(E35*D35)+(F35*$D$13)</f>
        <v>0</v>
      </c>
      <c r="H35" s="224" t="s">
        <v>96</v>
      </c>
      <c r="I35" s="224"/>
      <c r="J35" s="224"/>
      <c r="K35" s="224"/>
    </row>
    <row r="36" spans="2:11" ht="15.75" x14ac:dyDescent="0.3">
      <c r="B36" s="71" t="s">
        <v>18</v>
      </c>
      <c r="C36" s="50" t="s">
        <v>74</v>
      </c>
      <c r="D36" s="145">
        <f>VLOOKUP(C36,$C$3:$D$13,2,FALSE)</f>
        <v>0</v>
      </c>
      <c r="E36" s="54">
        <f>CEILING(5*16,10)</f>
        <v>80</v>
      </c>
      <c r="F36" s="54">
        <f>5*2*J11</f>
        <v>600</v>
      </c>
      <c r="G36" s="68">
        <f>(E36*D36)+(F36*$D$13)</f>
        <v>0</v>
      </c>
      <c r="H36" s="224" t="s">
        <v>97</v>
      </c>
      <c r="I36" s="224"/>
      <c r="J36" s="224"/>
      <c r="K36" s="224"/>
    </row>
    <row r="37" spans="2:11" ht="15.75" x14ac:dyDescent="0.3">
      <c r="B37" s="71" t="s">
        <v>19</v>
      </c>
      <c r="C37" s="50" t="s">
        <v>73</v>
      </c>
      <c r="D37" s="145">
        <f>VLOOKUP(C37,$C$3:$D$13,2,FALSE)</f>
        <v>0</v>
      </c>
      <c r="E37" s="54">
        <f>CEILING(5*3*1*15,10)</f>
        <v>230</v>
      </c>
      <c r="F37" s="54">
        <f>6*15*J11*2</f>
        <v>10800</v>
      </c>
      <c r="G37" s="68">
        <f>(E37*D37)+(F37*$D$13)</f>
        <v>0</v>
      </c>
      <c r="H37" s="224" t="s">
        <v>98</v>
      </c>
      <c r="I37" s="224"/>
      <c r="J37" s="224"/>
      <c r="K37" s="224"/>
    </row>
    <row r="38" spans="2:11" ht="15.75" x14ac:dyDescent="0.3">
      <c r="B38" s="184" t="s">
        <v>140</v>
      </c>
      <c r="C38" s="185"/>
      <c r="D38" s="185"/>
      <c r="E38" s="185"/>
      <c r="F38" s="186"/>
      <c r="G38" s="146">
        <f>'Bijlage 4 - Inschrijfstaat'!D70</f>
        <v>0</v>
      </c>
      <c r="H38" s="224" t="s">
        <v>99</v>
      </c>
      <c r="I38" s="224"/>
      <c r="J38" s="224"/>
      <c r="K38" s="224"/>
    </row>
    <row r="39" spans="2:11" ht="15.75" x14ac:dyDescent="0.3">
      <c r="B39" s="184" t="s">
        <v>141</v>
      </c>
      <c r="C39" s="185"/>
      <c r="D39" s="185"/>
      <c r="E39" s="185"/>
      <c r="F39" s="186"/>
      <c r="G39" s="146">
        <f>'Bijlage 4 - Inschrijfstaat'!D71</f>
        <v>0</v>
      </c>
      <c r="H39" s="224" t="s">
        <v>99</v>
      </c>
      <c r="I39" s="224"/>
      <c r="J39" s="224"/>
      <c r="K39" s="224"/>
    </row>
    <row r="40" spans="2:11" ht="18.75" x14ac:dyDescent="0.3">
      <c r="B40" s="232" t="s">
        <v>11</v>
      </c>
      <c r="C40" s="233"/>
      <c r="D40" s="233"/>
      <c r="E40" s="234"/>
      <c r="F40" s="168" t="s">
        <v>8</v>
      </c>
      <c r="G40" s="169">
        <f>SUM(G34:G39)</f>
        <v>0</v>
      </c>
      <c r="K40" s="72"/>
    </row>
    <row r="42" spans="2:11" ht="18.75" x14ac:dyDescent="0.3">
      <c r="B42" s="232" t="s">
        <v>88</v>
      </c>
      <c r="C42" s="233"/>
      <c r="D42" s="233"/>
      <c r="E42" s="234"/>
      <c r="F42" s="168" t="s">
        <v>8</v>
      </c>
      <c r="G42" s="169">
        <f>G40+G28</f>
        <v>0</v>
      </c>
    </row>
    <row r="44" spans="2:11" x14ac:dyDescent="0.25">
      <c r="C44" s="73"/>
      <c r="H44" s="74"/>
      <c r="I44" s="74"/>
    </row>
    <row r="45" spans="2:11" x14ac:dyDescent="0.25">
      <c r="C45" s="73"/>
      <c r="H45" s="74"/>
      <c r="I45" s="74"/>
    </row>
    <row r="46" spans="2:11" x14ac:dyDescent="0.25">
      <c r="C46" s="73"/>
      <c r="D46" s="73"/>
      <c r="H46" s="74"/>
      <c r="I46" s="74"/>
    </row>
    <row r="47" spans="2:11" x14ac:dyDescent="0.25">
      <c r="C47" s="73"/>
      <c r="F47" s="73"/>
      <c r="H47" s="74"/>
      <c r="I47" s="74"/>
    </row>
    <row r="48" spans="2:11" x14ac:dyDescent="0.25">
      <c r="C48" s="73"/>
      <c r="G48" s="73"/>
      <c r="H48" s="74"/>
      <c r="I48" s="74"/>
    </row>
    <row r="49" spans="3:9" x14ac:dyDescent="0.25">
      <c r="C49" s="73"/>
      <c r="H49" s="74"/>
      <c r="I49" s="74"/>
    </row>
    <row r="50" spans="3:9" x14ac:dyDescent="0.25">
      <c r="C50" s="73"/>
      <c r="H50" s="74"/>
      <c r="I50" s="74"/>
    </row>
    <row r="51" spans="3:9" x14ac:dyDescent="0.25">
      <c r="C51" s="73"/>
      <c r="G51" s="73"/>
      <c r="H51" s="74"/>
      <c r="I51" s="74"/>
    </row>
    <row r="52" spans="3:9" x14ac:dyDescent="0.25">
      <c r="C52" s="73"/>
      <c r="H52" s="74"/>
      <c r="I52" s="74"/>
    </row>
    <row r="53" spans="3:9" x14ac:dyDescent="0.25">
      <c r="C53" s="73"/>
      <c r="H53" s="74"/>
      <c r="I53" s="74"/>
    </row>
    <row r="54" spans="3:9" x14ac:dyDescent="0.25">
      <c r="C54" s="73"/>
      <c r="H54" s="74"/>
      <c r="I54" s="74"/>
    </row>
  </sheetData>
  <sheetProtection password="DD2B" sheet="1" objects="1" scenarios="1"/>
  <mergeCells count="12">
    <mergeCell ref="C28:E28"/>
    <mergeCell ref="B38:F38"/>
    <mergeCell ref="B39:F39"/>
    <mergeCell ref="B40:E40"/>
    <mergeCell ref="B42:E42"/>
    <mergeCell ref="H37:K37"/>
    <mergeCell ref="H38:K38"/>
    <mergeCell ref="H39:K39"/>
    <mergeCell ref="H32:K33"/>
    <mergeCell ref="H34:K34"/>
    <mergeCell ref="H35:K35"/>
    <mergeCell ref="H36:K36"/>
  </mergeCells>
  <pageMargins left="0.70866141732283472" right="0.70866141732283472" top="0.74803149606299213" bottom="0.74803149606299213" header="0.31496062992125984" footer="0.31496062992125984"/>
  <pageSetup paperSize="9" scale="59" orientation="landscape" r:id="rId1"/>
  <headerFooter>
    <oddHeader>&amp;CAangepaste inschrijfstaat bij 2e Nota van Inlichtingen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4"/>
  <sheetViews>
    <sheetView tabSelected="1" workbookViewId="0">
      <selection activeCell="J22" sqref="J22"/>
    </sheetView>
  </sheetViews>
  <sheetFormatPr defaultRowHeight="15" x14ac:dyDescent="0.25"/>
  <cols>
    <col min="1" max="1" width="2.5703125" style="3" customWidth="1"/>
    <col min="2" max="2" width="34.7109375" style="3" bestFit="1" customWidth="1"/>
    <col min="3" max="3" width="39.7109375" style="3" bestFit="1" customWidth="1"/>
    <col min="4" max="4" width="10.7109375" style="3" customWidth="1"/>
    <col min="5" max="5" width="10.7109375" style="6" customWidth="1"/>
    <col min="6" max="6" width="14.85546875" style="3" customWidth="1"/>
    <col min="7" max="7" width="17.7109375" style="3" customWidth="1"/>
    <col min="8" max="8" width="2.140625" style="3" customWidth="1"/>
    <col min="9" max="9" width="9.85546875" style="3" customWidth="1"/>
    <col min="10" max="10" width="15.5703125" style="3" bestFit="1" customWidth="1"/>
    <col min="11" max="11" width="63.28515625" style="3" bestFit="1" customWidth="1"/>
    <col min="12" max="16384" width="9.140625" style="3"/>
  </cols>
  <sheetData>
    <row r="1" spans="2:11" ht="21" x14ac:dyDescent="0.35">
      <c r="B1" s="148" t="s">
        <v>20</v>
      </c>
      <c r="C1" s="149" t="s">
        <v>6</v>
      </c>
      <c r="D1" s="150"/>
      <c r="E1" s="151"/>
      <c r="J1" s="43"/>
      <c r="K1" s="237" t="s">
        <v>181</v>
      </c>
    </row>
    <row r="2" spans="2:11" x14ac:dyDescent="0.25">
      <c r="C2" s="46" t="s">
        <v>0</v>
      </c>
      <c r="D2" s="46" t="s">
        <v>1</v>
      </c>
      <c r="E2" s="47" t="s">
        <v>110</v>
      </c>
      <c r="J2" s="48" t="s">
        <v>91</v>
      </c>
    </row>
    <row r="3" spans="2:11" x14ac:dyDescent="0.25">
      <c r="B3" s="49" t="s">
        <v>100</v>
      </c>
      <c r="C3" s="50" t="s">
        <v>48</v>
      </c>
      <c r="D3" s="155"/>
      <c r="E3" s="51" t="s">
        <v>111</v>
      </c>
      <c r="J3" s="52" t="s">
        <v>136</v>
      </c>
      <c r="K3" s="46" t="s">
        <v>133</v>
      </c>
    </row>
    <row r="4" spans="2:11" x14ac:dyDescent="0.25">
      <c r="B4" s="49" t="s">
        <v>101</v>
      </c>
      <c r="C4" s="53" t="s">
        <v>4</v>
      </c>
      <c r="D4" s="155"/>
      <c r="E4" s="51" t="s">
        <v>112</v>
      </c>
      <c r="J4" s="54">
        <v>388</v>
      </c>
      <c r="K4" s="55" t="s">
        <v>12</v>
      </c>
    </row>
    <row r="5" spans="2:11" x14ac:dyDescent="0.25">
      <c r="B5" s="56" t="s">
        <v>102</v>
      </c>
      <c r="C5" s="50" t="s">
        <v>128</v>
      </c>
      <c r="D5" s="155"/>
      <c r="E5" s="51" t="s">
        <v>113</v>
      </c>
      <c r="J5" s="57">
        <f>15/12</f>
        <v>1.25</v>
      </c>
      <c r="K5" s="55" t="s">
        <v>148</v>
      </c>
    </row>
    <row r="6" spans="2:11" x14ac:dyDescent="0.25">
      <c r="B6" s="56" t="s">
        <v>103</v>
      </c>
      <c r="C6" s="50" t="s">
        <v>129</v>
      </c>
      <c r="D6" s="155"/>
      <c r="E6" s="51" t="s">
        <v>114</v>
      </c>
      <c r="J6" s="58">
        <f>210*J5</f>
        <v>262.5</v>
      </c>
      <c r="K6" s="55" t="s">
        <v>122</v>
      </c>
    </row>
    <row r="7" spans="2:11" x14ac:dyDescent="0.25">
      <c r="B7" s="56" t="s">
        <v>104</v>
      </c>
      <c r="C7" s="50" t="s">
        <v>130</v>
      </c>
      <c r="D7" s="155"/>
      <c r="E7" s="51" t="s">
        <v>115</v>
      </c>
      <c r="J7" s="58">
        <f>50*J5</f>
        <v>62.5</v>
      </c>
      <c r="K7" s="55" t="s">
        <v>123</v>
      </c>
    </row>
    <row r="8" spans="2:11" x14ac:dyDescent="0.25">
      <c r="B8" s="56" t="s">
        <v>105</v>
      </c>
      <c r="C8" s="53" t="s">
        <v>3</v>
      </c>
      <c r="D8" s="155"/>
      <c r="E8" s="51" t="s">
        <v>116</v>
      </c>
      <c r="J8" s="58">
        <f>(J4*J5)-J6-J7</f>
        <v>160</v>
      </c>
      <c r="K8" s="55" t="s">
        <v>124</v>
      </c>
    </row>
    <row r="9" spans="2:11" ht="15" customHeight="1" x14ac:dyDescent="0.25">
      <c r="B9" s="56" t="s">
        <v>106</v>
      </c>
      <c r="C9" s="50" t="s">
        <v>49</v>
      </c>
      <c r="D9" s="155"/>
      <c r="E9" s="51" t="s">
        <v>117</v>
      </c>
      <c r="J9" s="54">
        <v>0.5</v>
      </c>
      <c r="K9" s="55" t="s">
        <v>15</v>
      </c>
    </row>
    <row r="10" spans="2:11" ht="15" customHeight="1" x14ac:dyDescent="0.25">
      <c r="B10" s="56" t="s">
        <v>107</v>
      </c>
      <c r="C10" s="50" t="s">
        <v>50</v>
      </c>
      <c r="D10" s="155"/>
      <c r="E10" s="51" t="s">
        <v>118</v>
      </c>
      <c r="J10" s="54">
        <v>2</v>
      </c>
      <c r="K10" s="55" t="s">
        <v>13</v>
      </c>
    </row>
    <row r="11" spans="2:11" ht="15" customHeight="1" x14ac:dyDescent="0.25">
      <c r="B11" s="56" t="s">
        <v>108</v>
      </c>
      <c r="C11" s="50" t="s">
        <v>51</v>
      </c>
      <c r="D11" s="155"/>
      <c r="E11" s="51" t="s">
        <v>119</v>
      </c>
      <c r="J11" s="54">
        <v>60</v>
      </c>
      <c r="K11" s="55" t="s">
        <v>14</v>
      </c>
    </row>
    <row r="12" spans="2:11" ht="15" customHeight="1" x14ac:dyDescent="0.25">
      <c r="B12" s="56" t="s">
        <v>109</v>
      </c>
      <c r="C12" s="50" t="s">
        <v>52</v>
      </c>
      <c r="D12" s="155"/>
      <c r="E12" s="51" t="s">
        <v>120</v>
      </c>
      <c r="I12" s="48"/>
      <c r="J12" s="54">
        <v>0.25</v>
      </c>
      <c r="K12" s="55" t="s">
        <v>125</v>
      </c>
    </row>
    <row r="13" spans="2:11" x14ac:dyDescent="0.25">
      <c r="C13" s="50" t="s">
        <v>71</v>
      </c>
      <c r="D13" s="155"/>
      <c r="E13" s="51" t="s">
        <v>121</v>
      </c>
      <c r="I13" s="59"/>
      <c r="J13" s="57">
        <f>1/20</f>
        <v>0.05</v>
      </c>
      <c r="K13" s="55" t="s">
        <v>126</v>
      </c>
    </row>
    <row r="14" spans="2:11" x14ac:dyDescent="0.25">
      <c r="J14" s="57">
        <f>1/10</f>
        <v>0.1</v>
      </c>
      <c r="K14" s="55" t="s">
        <v>127</v>
      </c>
    </row>
    <row r="15" spans="2:11" x14ac:dyDescent="0.25">
      <c r="E15" s="48" t="s">
        <v>91</v>
      </c>
    </row>
    <row r="16" spans="2:11" x14ac:dyDescent="0.25">
      <c r="C16" s="60"/>
      <c r="D16" s="61" t="s">
        <v>137</v>
      </c>
      <c r="E16" s="62" t="s">
        <v>9</v>
      </c>
      <c r="F16" s="63" t="s">
        <v>134</v>
      </c>
      <c r="G16" s="64" t="s">
        <v>135</v>
      </c>
    </row>
    <row r="17" spans="2:11" x14ac:dyDescent="0.25">
      <c r="C17" s="65" t="s">
        <v>0</v>
      </c>
      <c r="D17" s="65" t="s">
        <v>1</v>
      </c>
      <c r="E17" s="66" t="s">
        <v>10</v>
      </c>
      <c r="F17" s="66" t="s">
        <v>7</v>
      </c>
      <c r="G17" s="65" t="s">
        <v>2</v>
      </c>
    </row>
    <row r="18" spans="2:11" x14ac:dyDescent="0.25">
      <c r="B18" s="49" t="s">
        <v>103</v>
      </c>
      <c r="C18" s="50" t="s">
        <v>73</v>
      </c>
      <c r="D18" s="152">
        <f t="shared" ref="D18:D23" si="0">VLOOKUP(C18,$C$3:$D$13,2,FALSE)</f>
        <v>0</v>
      </c>
      <c r="E18" s="67">
        <f>CEILING(J6*J10,10)</f>
        <v>530</v>
      </c>
      <c r="F18" s="67">
        <f>CEILING(J6*2*J11,10)</f>
        <v>31500</v>
      </c>
      <c r="G18" s="68">
        <f t="shared" ref="G18:G27" si="1">(E18*D18)+(F18*$D$13)</f>
        <v>0</v>
      </c>
    </row>
    <row r="19" spans="2:11" x14ac:dyDescent="0.25">
      <c r="B19" s="49" t="s">
        <v>104</v>
      </c>
      <c r="C19" s="50" t="s">
        <v>74</v>
      </c>
      <c r="D19" s="152">
        <f t="shared" si="0"/>
        <v>0</v>
      </c>
      <c r="E19" s="67">
        <f>CEILING(J7*J10,10)</f>
        <v>130</v>
      </c>
      <c r="F19" s="67">
        <f>CEILING(J7*2*J11,10)</f>
        <v>7500</v>
      </c>
      <c r="G19" s="68">
        <f t="shared" si="1"/>
        <v>0</v>
      </c>
    </row>
    <row r="20" spans="2:11" x14ac:dyDescent="0.25">
      <c r="B20" s="69" t="s">
        <v>102</v>
      </c>
      <c r="C20" s="50" t="s">
        <v>72</v>
      </c>
      <c r="D20" s="152">
        <f t="shared" si="0"/>
        <v>0</v>
      </c>
      <c r="E20" s="54">
        <f>CEILING(J8*J9,10)</f>
        <v>80</v>
      </c>
      <c r="F20" s="67">
        <f>0*2*J12</f>
        <v>0</v>
      </c>
      <c r="G20" s="68">
        <f t="shared" si="1"/>
        <v>0</v>
      </c>
    </row>
    <row r="21" spans="2:11" x14ac:dyDescent="0.25">
      <c r="B21" s="69" t="s">
        <v>100</v>
      </c>
      <c r="C21" s="50" t="s">
        <v>48</v>
      </c>
      <c r="D21" s="152">
        <f t="shared" si="0"/>
        <v>0</v>
      </c>
      <c r="E21" s="54">
        <f>CEILING(J4*J5*J12,10)</f>
        <v>130</v>
      </c>
      <c r="F21" s="54">
        <f>CEILING((J4*J13)*2*J11,10)</f>
        <v>2330</v>
      </c>
      <c r="G21" s="68">
        <f t="shared" si="1"/>
        <v>0</v>
      </c>
    </row>
    <row r="22" spans="2:11" x14ac:dyDescent="0.25">
      <c r="B22" s="69" t="s">
        <v>105</v>
      </c>
      <c r="C22" s="53" t="s">
        <v>3</v>
      </c>
      <c r="D22" s="152">
        <f t="shared" si="0"/>
        <v>0</v>
      </c>
      <c r="E22" s="54">
        <v>50</v>
      </c>
      <c r="F22" s="67">
        <f>0*2*J11</f>
        <v>0</v>
      </c>
      <c r="G22" s="68">
        <f t="shared" si="1"/>
        <v>0</v>
      </c>
    </row>
    <row r="23" spans="2:11" x14ac:dyDescent="0.25">
      <c r="B23" s="69" t="s">
        <v>101</v>
      </c>
      <c r="C23" s="53" t="s">
        <v>4</v>
      </c>
      <c r="D23" s="152">
        <f t="shared" si="0"/>
        <v>0</v>
      </c>
      <c r="E23" s="54">
        <f>CEILING(J4*J5*J14,10)</f>
        <v>50</v>
      </c>
      <c r="F23" s="54">
        <f>CEILING((J4*J5*J14)*2*J11,10)</f>
        <v>5820</v>
      </c>
      <c r="G23" s="68">
        <f t="shared" si="1"/>
        <v>0</v>
      </c>
    </row>
    <row r="24" spans="2:11" x14ac:dyDescent="0.25">
      <c r="B24" s="69" t="s">
        <v>106</v>
      </c>
      <c r="C24" s="53" t="s">
        <v>49</v>
      </c>
      <c r="D24" s="152">
        <f t="shared" ref="D24:D27" si="2">VLOOKUP(C24,$C$3:$D$13,2,FALSE)</f>
        <v>0</v>
      </c>
      <c r="E24" s="54">
        <v>65</v>
      </c>
      <c r="F24" s="54">
        <f>CEILING((J5*J6*J29)*2*J12,10)</f>
        <v>0</v>
      </c>
      <c r="G24" s="68">
        <f t="shared" si="1"/>
        <v>0</v>
      </c>
    </row>
    <row r="25" spans="2:11" x14ac:dyDescent="0.25">
      <c r="B25" s="69" t="s">
        <v>107</v>
      </c>
      <c r="C25" s="53" t="s">
        <v>50</v>
      </c>
      <c r="D25" s="152">
        <f t="shared" si="2"/>
        <v>0</v>
      </c>
      <c r="E25" s="54">
        <v>130</v>
      </c>
      <c r="F25" s="54">
        <f>CEILING((J6*J7*J30)*2*J13,10)</f>
        <v>0</v>
      </c>
      <c r="G25" s="68">
        <f t="shared" si="1"/>
        <v>0</v>
      </c>
    </row>
    <row r="26" spans="2:11" x14ac:dyDescent="0.25">
      <c r="B26" s="69" t="s">
        <v>108</v>
      </c>
      <c r="C26" s="53" t="s">
        <v>51</v>
      </c>
      <c r="D26" s="152">
        <f t="shared" si="2"/>
        <v>0</v>
      </c>
      <c r="E26" s="54">
        <f>CEILING((J4*J5*(2/60)),10)</f>
        <v>20</v>
      </c>
      <c r="F26" s="54">
        <f>CEILING((J7*J8*J31)*2*J14,10)</f>
        <v>0</v>
      </c>
      <c r="G26" s="68">
        <f t="shared" si="1"/>
        <v>0</v>
      </c>
    </row>
    <row r="27" spans="2:11" x14ac:dyDescent="0.25">
      <c r="B27" s="69" t="s">
        <v>109</v>
      </c>
      <c r="C27" s="53" t="s">
        <v>52</v>
      </c>
      <c r="D27" s="152">
        <f t="shared" si="2"/>
        <v>0</v>
      </c>
      <c r="E27" s="54">
        <v>40</v>
      </c>
      <c r="F27" s="54">
        <f>CEILING((J8*J9*J32)*2*J29,10)</f>
        <v>0</v>
      </c>
      <c r="G27" s="68">
        <f t="shared" si="1"/>
        <v>0</v>
      </c>
    </row>
    <row r="28" spans="2:11" ht="18.75" x14ac:dyDescent="0.3">
      <c r="C28" s="235" t="s">
        <v>5</v>
      </c>
      <c r="D28" s="236"/>
      <c r="E28" s="236"/>
      <c r="F28" s="153" t="s">
        <v>8</v>
      </c>
      <c r="G28" s="154">
        <f>SUM(G18:G27)</f>
        <v>0</v>
      </c>
    </row>
    <row r="31" spans="2:11" x14ac:dyDescent="0.25">
      <c r="E31" s="48" t="s">
        <v>91</v>
      </c>
    </row>
    <row r="32" spans="2:11" ht="18.75" x14ac:dyDescent="0.3">
      <c r="B32" s="70"/>
      <c r="C32" s="60"/>
      <c r="D32" s="63"/>
      <c r="E32" s="62" t="s">
        <v>9</v>
      </c>
      <c r="F32" s="63" t="s">
        <v>134</v>
      </c>
      <c r="G32" s="64" t="s">
        <v>135</v>
      </c>
      <c r="H32" s="225" t="s">
        <v>133</v>
      </c>
      <c r="I32" s="226"/>
      <c r="J32" s="226"/>
      <c r="K32" s="227"/>
    </row>
    <row r="33" spans="2:11" x14ac:dyDescent="0.25">
      <c r="B33" s="65" t="s">
        <v>16</v>
      </c>
      <c r="C33" s="65" t="s">
        <v>0</v>
      </c>
      <c r="D33" s="65" t="s">
        <v>1</v>
      </c>
      <c r="E33" s="66" t="s">
        <v>10</v>
      </c>
      <c r="F33" s="66" t="s">
        <v>7</v>
      </c>
      <c r="G33" s="65" t="s">
        <v>2</v>
      </c>
      <c r="H33" s="228"/>
      <c r="I33" s="229"/>
      <c r="J33" s="229"/>
      <c r="K33" s="230"/>
    </row>
    <row r="34" spans="2:11" ht="15.75" x14ac:dyDescent="0.3">
      <c r="B34" s="71" t="s">
        <v>81</v>
      </c>
      <c r="C34" s="50" t="s">
        <v>48</v>
      </c>
      <c r="D34" s="152">
        <f>VLOOKUP(C34,$C$3:$D$13,2,FALSE)</f>
        <v>0</v>
      </c>
      <c r="E34" s="54">
        <f>CEILING(15*16,10)</f>
        <v>240</v>
      </c>
      <c r="F34" s="54">
        <f>J11*2*20</f>
        <v>2400</v>
      </c>
      <c r="G34" s="68">
        <f>(E34*D34)+(F34*$D$13)</f>
        <v>0</v>
      </c>
      <c r="H34" s="224" t="s">
        <v>149</v>
      </c>
      <c r="I34" s="224"/>
      <c r="J34" s="224"/>
      <c r="K34" s="224"/>
    </row>
    <row r="35" spans="2:11" ht="15.75" x14ac:dyDescent="0.3">
      <c r="B35" s="71" t="s">
        <v>17</v>
      </c>
      <c r="C35" s="50" t="s">
        <v>73</v>
      </c>
      <c r="D35" s="152">
        <f>VLOOKUP(C35,$C$3:$D$13,2,FALSE)</f>
        <v>0</v>
      </c>
      <c r="E35" s="54">
        <f>CEILING(8*6*2*15,10)</f>
        <v>1440</v>
      </c>
      <c r="F35" s="54">
        <f>9*15*J11*2</f>
        <v>16200</v>
      </c>
      <c r="G35" s="68">
        <f t="shared" ref="G35:G37" si="3">(E35*D35)+(F35*$D$13)</f>
        <v>0</v>
      </c>
      <c r="H35" s="224" t="s">
        <v>96</v>
      </c>
      <c r="I35" s="224"/>
      <c r="J35" s="224"/>
      <c r="K35" s="224"/>
    </row>
    <row r="36" spans="2:11" ht="15.75" x14ac:dyDescent="0.3">
      <c r="B36" s="71" t="s">
        <v>18</v>
      </c>
      <c r="C36" s="50" t="s">
        <v>74</v>
      </c>
      <c r="D36" s="152">
        <f>VLOOKUP(C36,$C$3:$D$13,2,FALSE)</f>
        <v>0</v>
      </c>
      <c r="E36" s="54">
        <f>CEILING(5*16,10)</f>
        <v>80</v>
      </c>
      <c r="F36" s="54">
        <f>5*2*J11</f>
        <v>600</v>
      </c>
      <c r="G36" s="68">
        <f t="shared" si="3"/>
        <v>0</v>
      </c>
      <c r="H36" s="224" t="s">
        <v>97</v>
      </c>
      <c r="I36" s="224"/>
      <c r="J36" s="224"/>
      <c r="K36" s="224"/>
    </row>
    <row r="37" spans="2:11" ht="15.75" x14ac:dyDescent="0.3">
      <c r="B37" s="71" t="s">
        <v>19</v>
      </c>
      <c r="C37" s="50" t="s">
        <v>73</v>
      </c>
      <c r="D37" s="152">
        <f>VLOOKUP(C37,$C$3:$D$13,2,FALSE)</f>
        <v>0</v>
      </c>
      <c r="E37" s="54">
        <f>CEILING(5*3*1*15,10)</f>
        <v>230</v>
      </c>
      <c r="F37" s="54">
        <f>6*15*J11*2</f>
        <v>10800</v>
      </c>
      <c r="G37" s="68">
        <f t="shared" si="3"/>
        <v>0</v>
      </c>
      <c r="H37" s="224" t="s">
        <v>98</v>
      </c>
      <c r="I37" s="224"/>
      <c r="J37" s="224"/>
      <c r="K37" s="224"/>
    </row>
    <row r="38" spans="2:11" ht="15.75" x14ac:dyDescent="0.3">
      <c r="B38" s="184" t="s">
        <v>138</v>
      </c>
      <c r="C38" s="185"/>
      <c r="D38" s="185"/>
      <c r="E38" s="185"/>
      <c r="F38" s="186"/>
      <c r="G38" s="156"/>
      <c r="H38" s="224" t="s">
        <v>99</v>
      </c>
      <c r="I38" s="224"/>
      <c r="J38" s="224"/>
      <c r="K38" s="224"/>
    </row>
    <row r="39" spans="2:11" ht="15.75" x14ac:dyDescent="0.3">
      <c r="B39" s="184" t="s">
        <v>139</v>
      </c>
      <c r="C39" s="185"/>
      <c r="D39" s="185"/>
      <c r="E39" s="185"/>
      <c r="F39" s="186"/>
      <c r="G39" s="156"/>
      <c r="H39" s="224" t="s">
        <v>99</v>
      </c>
      <c r="I39" s="224"/>
      <c r="J39" s="224"/>
      <c r="K39" s="224"/>
    </row>
    <row r="40" spans="2:11" ht="18.75" x14ac:dyDescent="0.3">
      <c r="B40" s="235" t="s">
        <v>11</v>
      </c>
      <c r="C40" s="236"/>
      <c r="D40" s="236"/>
      <c r="E40" s="236"/>
      <c r="F40" s="153" t="s">
        <v>8</v>
      </c>
      <c r="G40" s="154">
        <f>SUM(G34:G39)</f>
        <v>0</v>
      </c>
      <c r="K40" s="72"/>
    </row>
    <row r="42" spans="2:11" ht="18.75" x14ac:dyDescent="0.3">
      <c r="B42" s="235" t="s">
        <v>88</v>
      </c>
      <c r="C42" s="236"/>
      <c r="D42" s="236"/>
      <c r="E42" s="236"/>
      <c r="F42" s="153" t="s">
        <v>8</v>
      </c>
      <c r="G42" s="154">
        <f>G40+G28</f>
        <v>0</v>
      </c>
    </row>
    <row r="44" spans="2:11" x14ac:dyDescent="0.25">
      <c r="C44" s="73"/>
      <c r="H44" s="74"/>
      <c r="I44" s="74"/>
    </row>
    <row r="45" spans="2:11" x14ac:dyDescent="0.25">
      <c r="C45" s="73"/>
      <c r="H45" s="74"/>
      <c r="I45" s="74"/>
    </row>
    <row r="46" spans="2:11" x14ac:dyDescent="0.25">
      <c r="C46" s="73"/>
      <c r="D46" s="73"/>
      <c r="H46" s="74"/>
      <c r="I46" s="74"/>
    </row>
    <row r="47" spans="2:11" x14ac:dyDescent="0.25">
      <c r="C47" s="73"/>
      <c r="F47" s="73"/>
      <c r="H47" s="74"/>
      <c r="I47" s="74"/>
    </row>
    <row r="48" spans="2:11" x14ac:dyDescent="0.25">
      <c r="C48" s="73"/>
      <c r="G48" s="73"/>
      <c r="H48" s="74"/>
      <c r="I48" s="74"/>
    </row>
    <row r="49" spans="3:9" x14ac:dyDescent="0.25">
      <c r="C49" s="73"/>
      <c r="H49" s="74"/>
      <c r="I49" s="74"/>
    </row>
    <row r="50" spans="3:9" x14ac:dyDescent="0.25">
      <c r="C50" s="73"/>
      <c r="H50" s="74"/>
      <c r="I50" s="74"/>
    </row>
    <row r="51" spans="3:9" x14ac:dyDescent="0.25">
      <c r="C51" s="73"/>
      <c r="G51" s="73"/>
      <c r="H51" s="74"/>
      <c r="I51" s="74"/>
    </row>
    <row r="52" spans="3:9" x14ac:dyDescent="0.25">
      <c r="C52" s="73"/>
      <c r="H52" s="74"/>
      <c r="I52" s="74"/>
    </row>
    <row r="53" spans="3:9" x14ac:dyDescent="0.25">
      <c r="C53" s="73"/>
      <c r="H53" s="74"/>
      <c r="I53" s="74"/>
    </row>
    <row r="54" spans="3:9" x14ac:dyDescent="0.25">
      <c r="C54" s="73"/>
      <c r="H54" s="74"/>
      <c r="I54" s="74"/>
    </row>
  </sheetData>
  <sheetProtection password="DD2B" sheet="1" objects="1" scenarios="1"/>
  <mergeCells count="12">
    <mergeCell ref="C28:E28"/>
    <mergeCell ref="B38:F38"/>
    <mergeCell ref="B39:F39"/>
    <mergeCell ref="B40:E40"/>
    <mergeCell ref="B42:E42"/>
    <mergeCell ref="H38:K38"/>
    <mergeCell ref="H39:K39"/>
    <mergeCell ref="H32:K33"/>
    <mergeCell ref="H34:K34"/>
    <mergeCell ref="H35:K35"/>
    <mergeCell ref="H36:K36"/>
    <mergeCell ref="H37:K37"/>
  </mergeCells>
  <pageMargins left="0.70866141732283472" right="0.70866141732283472" top="0.74803149606299213" bottom="0.74803149606299213" header="0.31496062992125984" footer="0.31496062992125984"/>
  <pageSetup paperSize="9" scale="59" orientation="landscape" r:id="rId1"/>
  <headerFooter>
    <oddHeader>&amp;CAangepaste inschrijfstaat bij 2e Nota van Inlichtingen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Bijlage 4 - Inschrijfstaat</vt:lpstr>
      <vt:lpstr>EMVI</vt:lpstr>
      <vt:lpstr>Doorrekening inschrijver</vt:lpstr>
      <vt:lpstr>Berekening PFL</vt:lpstr>
      <vt:lpstr>'Bijlage 4 - Inschrijfstaat'!_Toc196116827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 Jan Baltus</dc:creator>
  <cp:lastModifiedBy>Henk Klaassen</cp:lastModifiedBy>
  <cp:lastPrinted>2016-06-01T12:26:52Z</cp:lastPrinted>
  <dcterms:created xsi:type="dcterms:W3CDTF">2016-03-16T09:54:15Z</dcterms:created>
  <dcterms:modified xsi:type="dcterms:W3CDTF">2016-06-01T12:28:11Z</dcterms:modified>
</cp:coreProperties>
</file>