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ink/ink11.xml" ContentType="application/inkml+xml"/>
  <Override PartName="/xl/ink/ink12.xml" ContentType="application/inkml+xml"/>
  <Override PartName="/xl/ink/ink13.xml" ContentType="application/inkml+xml"/>
  <Override PartName="/xl/ink/ink14.xml" ContentType="application/inkml+xml"/>
  <Override PartName="/xl/ink/ink15.xml" ContentType="application/inkml+xml"/>
  <Override PartName="/xl/ink/ink16.xml" ContentType="application/inkml+xml"/>
  <Override PartName="/xl/ink/ink17.xml" ContentType="application/inkml+xml"/>
  <Override PartName="/xl/ink/ink18.xml" ContentType="application/inkml+xml"/>
  <Override PartName="/xl/ink/ink19.xml" ContentType="application/inkml+xml"/>
  <Override PartName="/xl/ink/ink20.xml" ContentType="application/inkml+xml"/>
  <Override PartName="/xl/ink/ink21.xml" ContentType="application/inkml+xml"/>
  <Override PartName="/xl/ink/ink22.xml" ContentType="application/inkml+xml"/>
  <Override PartName="/xl/ink/ink23.xml" ContentType="application/inkml+xml"/>
  <Override PartName="/xl/ink/ink24.xml" ContentType="application/inkml+xml"/>
  <Override PartName="/xl/ink/ink25.xml" ContentType="application/inkml+xml"/>
  <Override PartName="/xl/ink/ink26.xml" ContentType="application/inkml+xml"/>
  <Override PartName="/xl/ink/ink27.xml" ContentType="application/inkml+xml"/>
  <Override PartName="/xl/ink/ink28.xml" ContentType="application/inkml+xml"/>
  <Override PartName="/xl/ink/ink29.xml" ContentType="application/inkml+xml"/>
  <Override PartName="/xl/ink/ink30.xml" ContentType="application/inkml+xml"/>
  <Override PartName="/xl/ink/ink31.xml" ContentType="application/inkml+xml"/>
  <Override PartName="/xl/ink/ink32.xml" ContentType="application/inkml+xml"/>
  <Override PartName="/xl/ink/ink33.xml" ContentType="application/inkml+xml"/>
  <Override PartName="/xl/ink/ink34.xml" ContentType="application/inkml+xml"/>
  <Override PartName="/xl/ink/ink35.xml" ContentType="application/inkml+xml"/>
  <Override PartName="/xl/ink/ink36.xml" ContentType="application/inkml+xml"/>
  <Override PartName="/xl/ink/ink37.xml" ContentType="application/inkml+xml"/>
  <Override PartName="/xl/ink/ink38.xml" ContentType="application/inkml+xml"/>
  <Override PartName="/xl/ink/ink39.xml" ContentType="application/inkml+xml"/>
  <Override PartName="/xl/ink/ink40.xml" ContentType="application/inkml+xml"/>
  <Override PartName="/xl/ink/ink41.xml" ContentType="application/inkml+xml"/>
  <Override PartName="/xl/ink/ink42.xml" ContentType="application/inkml+xml"/>
  <Override PartName="/xl/ink/ink43.xml" ContentType="application/inkml+xml"/>
  <Override PartName="/xl/ink/ink44.xml" ContentType="application/inkml+xml"/>
  <Override PartName="/xl/ink/ink45.xml" ContentType="application/inkml+xml"/>
  <Override PartName="/xl/ink/ink46.xml" ContentType="application/inkml+xml"/>
  <Override PartName="/xl/ink/ink47.xml" ContentType="application/inkml+xml"/>
  <Override PartName="/xl/ink/ink48.xml" ContentType="application/inkml+xml"/>
  <Override PartName="/xl/ink/ink49.xml" ContentType="application/inkml+xml"/>
  <Override PartName="/xl/ink/ink50.xml" ContentType="application/inkml+xml"/>
  <Override PartName="/xl/ink/ink51.xml" ContentType="application/inkml+xml"/>
  <Override PartName="/xl/ink/ink52.xml" ContentType="application/inkml+xml"/>
  <Override PartName="/xl/ink/ink53.xml" ContentType="application/inkml+xml"/>
  <Override PartName="/xl/ink/ink54.xml" ContentType="application/inkml+xml"/>
  <Override PartName="/xl/ink/ink55.xml" ContentType="application/inkml+xml"/>
  <Override PartName="/xl/ink/ink56.xml" ContentType="application/inkml+xml"/>
  <Override PartName="/xl/ink/ink57.xml" ContentType="application/inkml+xml"/>
  <Override PartName="/xl/ink/ink58.xml" ContentType="application/inkml+xml"/>
  <Override PartName="/xl/ink/ink59.xml" ContentType="application/inkml+xml"/>
  <Override PartName="/xl/ink/ink60.xml" ContentType="application/inkml+xml"/>
  <Override PartName="/xl/ink/ink61.xml" ContentType="application/inkml+xml"/>
  <Override PartName="/xl/ink/ink62.xml" ContentType="application/inkml+xml"/>
  <Override PartName="/xl/ink/ink63.xml" ContentType="application/inkml+xml"/>
  <Override PartName="/xl/ink/ink64.xml" ContentType="application/inkml+xml"/>
  <Override PartName="/xl/ink/ink65.xml" ContentType="application/inkml+xml"/>
  <Override PartName="/xl/ink/ink66.xml" ContentType="application/inkml+xml"/>
  <Override PartName="/xl/ink/ink67.xml" ContentType="application/inkml+xml"/>
  <Override PartName="/xl/ink/ink68.xml" ContentType="application/inkml+xml"/>
  <Override PartName="/xl/ink/ink69.xml" ContentType="application/inkml+xml"/>
  <Override PartName="/xl/ink/ink70.xml" ContentType="application/inkml+xml"/>
  <Override PartName="/xl/ink/ink71.xml" ContentType="application/inkml+xml"/>
  <Override PartName="/xl/ink/ink72.xml" ContentType="application/inkml+xml"/>
  <Override PartName="/xl/ink/ink73.xml" ContentType="application/inkml+xml"/>
  <Override PartName="/xl/ink/ink74.xml" ContentType="application/inkml+xml"/>
  <Override PartName="/xl/ink/ink75.xml" ContentType="application/inkml+xml"/>
  <Override PartName="/xl/ink/ink76.xml" ContentType="application/inkml+xml"/>
  <Override PartName="/xl/ink/ink77.xml" ContentType="application/inkml+xml"/>
  <Override PartName="/xl/ink/ink78.xml" ContentType="application/inkml+xml"/>
  <Override PartName="/xl/ink/ink79.xml" ContentType="application/inkml+xml"/>
  <Override PartName="/xl/ink/ink80.xml" ContentType="application/inkml+xml"/>
  <Override PartName="/xl/ink/ink81.xml" ContentType="application/inkml+xml"/>
  <Override PartName="/xl/ink/ink82.xml" ContentType="application/inkml+xml"/>
  <Override PartName="/xl/ink/ink83.xml" ContentType="application/inkml+xml"/>
  <Override PartName="/xl/ink/ink84.xml" ContentType="application/inkml+xml"/>
  <Override PartName="/xl/ink/ink85.xml" ContentType="application/inkml+xml"/>
  <Override PartName="/xl/ink/ink86.xml" ContentType="application/inkml+xml"/>
  <Override PartName="/xl/ink/ink87.xml" ContentType="application/inkml+xml"/>
  <Override PartName="/xl/ink/ink88.xml" ContentType="application/inkml+xml"/>
  <Override PartName="/xl/ink/ink89.xml" ContentType="application/inkml+xml"/>
  <Override PartName="/xl/ink/ink90.xml" ContentType="application/inkml+xml"/>
  <Override PartName="/xl/ink/ink91.xml" ContentType="application/inkml+xml"/>
  <Override PartName="/xl/ink/ink92.xml" ContentType="application/inkml+xml"/>
  <Override PartName="/xl/ink/ink93.xml" ContentType="application/inkml+xml"/>
  <Override PartName="/xl/ink/ink94.xml" ContentType="application/inkml+xml"/>
  <Override PartName="/xl/ink/ink95.xml" ContentType="application/inkml+xml"/>
  <Override PartName="/xl/ink/ink96.xml" ContentType="application/inkml+xml"/>
  <Override PartName="/xl/ink/ink97.xml" ContentType="application/inkml+xml"/>
  <Override PartName="/xl/ink/ink98.xml" ContentType="application/inkml+xml"/>
  <Override PartName="/xl/ink/ink99.xml" ContentType="application/inkml+xml"/>
  <Override PartName="/xl/ink/ink100.xml" ContentType="application/inkml+xml"/>
  <Override PartName="/xl/ink/ink101.xml" ContentType="application/inkml+xml"/>
  <Override PartName="/xl/ink/ink102.xml" ContentType="application/inkml+xml"/>
  <Override PartName="/xl/ink/ink103.xml" ContentType="application/inkml+xml"/>
  <Override PartName="/xl/ink/ink104.xml" ContentType="application/inkml+xml"/>
  <Override PartName="/xl/ink/ink105.xml" ContentType="application/inkml+xml"/>
  <Override PartName="/xl/ink/ink106.xml" ContentType="application/inkml+xml"/>
  <Override PartName="/xl/ink/ink107.xml" ContentType="application/inkml+xml"/>
  <Override PartName="/xl/ink/ink108.xml" ContentType="application/inkml+xml"/>
  <Override PartName="/xl/ink/ink109.xml" ContentType="application/inkml+xml"/>
  <Override PartName="/xl/ink/ink110.xml" ContentType="application/inkml+xml"/>
  <Override PartName="/xl/ink/ink111.xml" ContentType="application/inkml+xml"/>
  <Override PartName="/xl/ink/ink112.xml" ContentType="application/inkml+xml"/>
  <Override PartName="/xl/ink/ink113.xml" ContentType="application/inkml+xml"/>
  <Override PartName="/xl/ink/ink114.xml" ContentType="application/inkml+xml"/>
  <Override PartName="/xl/ink/ink115.xml" ContentType="application/inkml+xml"/>
  <Override PartName="/xl/ink/ink116.xml" ContentType="application/inkml+xml"/>
  <Override PartName="/xl/ink/ink117.xml" ContentType="application/inkml+xml"/>
  <Override PartName="/xl/ink/ink118.xml" ContentType="application/inkml+xml"/>
  <Override PartName="/xl/ink/ink119.xml" ContentType="application/inkml+xml"/>
  <Override PartName="/xl/ink/ink120.xml" ContentType="application/inkml+xml"/>
  <Override PartName="/xl/ink/ink121.xml" ContentType="application/inkml+xml"/>
  <Override PartName="/xl/ink/ink122.xml" ContentType="application/inkml+xml"/>
  <Override PartName="/xl/ink/ink123.xml" ContentType="application/inkml+xml"/>
  <Override PartName="/xl/ink/ink124.xml" ContentType="application/inkml+xml"/>
  <Override PartName="/xl/ink/ink125.xml" ContentType="application/inkml+xml"/>
  <Override PartName="/xl/ink/ink126.xml" ContentType="application/inkml+xml"/>
  <Override PartName="/xl/ink/ink127.xml" ContentType="application/inkml+xml"/>
  <Override PartName="/xl/ink/ink128.xml" ContentType="application/inkml+xml"/>
  <Override PartName="/xl/ink/ink129.xml" ContentType="application/inkml+xml"/>
  <Override PartName="/xl/ink/ink130.xml" ContentType="application/inkml+xml"/>
  <Override PartName="/xl/ink/ink131.xml" ContentType="application/inkml+xml"/>
  <Override PartName="/xl/ink/ink132.xml" ContentType="application/inkml+xml"/>
  <Override PartName="/xl/ink/ink133.xml" ContentType="application/inkml+xml"/>
  <Override PartName="/xl/ink/ink134.xml" ContentType="application/inkml+xml"/>
  <Override PartName="/xl/ink/ink135.xml" ContentType="application/inkml+xml"/>
  <Override PartName="/xl/ink/ink136.xml" ContentType="application/inkml+xml"/>
  <Override PartName="/xl/ink/ink137.xml" ContentType="application/inkml+xml"/>
  <Override PartName="/xl/ink/ink138.xml" ContentType="application/inkml+xml"/>
  <Override PartName="/xl/ink/ink139.xml" ContentType="application/inkml+xml"/>
  <Override PartName="/xl/ink/ink140.xml" ContentType="application/inkml+xml"/>
  <Override PartName="/xl/ink/ink141.xml" ContentType="application/inkml+xml"/>
  <Override PartName="/xl/ink/ink142.xml" ContentType="application/inkml+xml"/>
  <Override PartName="/xl/ink/ink143.xml" ContentType="application/inkml+xml"/>
  <Override PartName="/xl/ink/ink144.xml" ContentType="application/inkml+xml"/>
  <Override PartName="/xl/ink/ink145.xml" ContentType="application/inkml+xml"/>
  <Override PartName="/xl/ink/ink146.xml" ContentType="application/inkml+xml"/>
  <Override PartName="/xl/ink/ink147.xml" ContentType="application/inkml+xml"/>
  <Override PartName="/xl/ink/ink148.xml" ContentType="application/inkml+xml"/>
  <Override PartName="/xl/ink/ink149.xml" ContentType="application/inkml+xml"/>
  <Override PartName="/xl/ink/ink150.xml" ContentType="application/inkml+xml"/>
  <Override PartName="/xl/ink/ink151.xml" ContentType="application/inkml+xml"/>
  <Override PartName="/xl/ink/ink152.xml" ContentType="application/inkml+xml"/>
  <Override PartName="/xl/ink/ink153.xml" ContentType="application/inkml+xml"/>
  <Override PartName="/xl/ink/ink154.xml" ContentType="application/inkml+xml"/>
  <Override PartName="/xl/ink/ink155.xml" ContentType="application/inkml+xml"/>
  <Override PartName="/xl/ink/ink156.xml" ContentType="application/inkml+xml"/>
  <Override PartName="/xl/ink/ink157.xml" ContentType="application/inkml+xml"/>
  <Override PartName="/xl/ink/ink158.xml" ContentType="application/inkml+xml"/>
  <Override PartName="/xl/ink/ink159.xml" ContentType="application/inkml+xml"/>
  <Override PartName="/xl/ink/ink160.xml" ContentType="application/inkml+xml"/>
  <Override PartName="/xl/ink/ink161.xml" ContentType="application/inkml+xml"/>
  <Override PartName="/xl/ink/ink162.xml" ContentType="application/inkml+xml"/>
  <Override PartName="/xl/ink/ink163.xml" ContentType="application/inkml+xml"/>
  <Override PartName="/xl/ink/ink164.xml" ContentType="application/inkml+xml"/>
  <Override PartName="/xl/ink/ink165.xml" ContentType="application/inkml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verijssel.sharepoint.com/sites/PROJ-RBMOVAanbestedingconcessieZHO2028-2032/Gedeelde documenten/Bestek/Beschrijvend Document en bijlagen/15 Standaardformulieren/"/>
    </mc:Choice>
  </mc:AlternateContent>
  <xr:revisionPtr revIDLastSave="6023" documentId="11_63413D1CB5D9BC0C1EB98223FA2CE455BDF52E39" xr6:coauthVersionLast="47" xr6:coauthVersionMax="47" xr10:uidLastSave="{383AAF52-6AD0-4FE5-BF98-DEDEBE0730A5}"/>
  <bookViews>
    <workbookView xWindow="-61548" yWindow="-2844" windowWidth="30936" windowHeight="16776" xr2:uid="{EAD0A402-3D50-4581-BC09-083D90EE040F}"/>
  </bookViews>
  <sheets>
    <sheet name="Legenda" sheetId="53" r:id="rId1"/>
    <sheet name="FEO" sheetId="1" r:id="rId2"/>
    <sheet name="A.01" sheetId="15" r:id="rId3"/>
    <sheet name="A.02" sheetId="31" r:id="rId4"/>
    <sheet name="A.03" sheetId="74" r:id="rId5"/>
    <sheet name="A.04" sheetId="56" r:id="rId6"/>
    <sheet name="B.01" sheetId="57" r:id="rId7"/>
    <sheet name="B.03" sheetId="58" r:id="rId8"/>
    <sheet name="D.01" sheetId="59" r:id="rId9"/>
    <sheet name="E.01" sheetId="32" r:id="rId10"/>
    <sheet name="E.02" sheetId="34" r:id="rId11"/>
    <sheet name="F.01" sheetId="52" r:id="rId12"/>
    <sheet name="F.02" sheetId="39" r:id="rId13"/>
    <sheet name="F.03" sheetId="63" r:id="rId14"/>
    <sheet name="F.10" sheetId="50" r:id="rId15"/>
    <sheet name="I.01 DRK ZHO" sheetId="54" r:id="rId16"/>
    <sheet name="Subsidieverlening ZHO" sheetId="66" r:id="rId17"/>
  </sheets>
  <definedNames>
    <definedName name="_xlnm._FilterDatabase" localSheetId="0" hidden="1">Legenda!$B$15:$E$15</definedName>
    <definedName name="_xlnm.Print_Area" localSheetId="1">FEO!$A$1:$T$150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56" l="1"/>
  <c r="G7" i="56"/>
  <c r="F7" i="56"/>
  <c r="E7" i="56"/>
  <c r="D7" i="56"/>
  <c r="C7" i="56"/>
  <c r="B7" i="56"/>
  <c r="H7" i="74"/>
  <c r="G7" i="74"/>
  <c r="F7" i="74"/>
  <c r="E7" i="74"/>
  <c r="D7" i="74"/>
  <c r="C7" i="74"/>
  <c r="B7" i="74"/>
  <c r="H7" i="31"/>
  <c r="G7" i="31"/>
  <c r="F7" i="31"/>
  <c r="E7" i="31"/>
  <c r="D7" i="31"/>
  <c r="C7" i="31"/>
  <c r="B7" i="31"/>
  <c r="H7" i="15"/>
  <c r="G7" i="15"/>
  <c r="F7" i="15"/>
  <c r="E7" i="15"/>
  <c r="D7" i="15"/>
  <c r="C7" i="15"/>
  <c r="B7" i="15"/>
  <c r="G95" i="1"/>
  <c r="C43" i="59"/>
  <c r="C147" i="59"/>
  <c r="G7" i="32"/>
  <c r="O5" i="54"/>
  <c r="O6" i="54"/>
  <c r="O7" i="54"/>
  <c r="O8" i="54"/>
  <c r="O9" i="54"/>
  <c r="O10" i="54"/>
  <c r="O11" i="54"/>
  <c r="S13" i="54"/>
  <c r="S12" i="54"/>
  <c r="S11" i="54"/>
  <c r="B85" i="1"/>
  <c r="E112" i="1"/>
  <c r="R95" i="1"/>
  <c r="M95" i="1"/>
  <c r="L95" i="1"/>
  <c r="K95" i="1"/>
  <c r="J95" i="1"/>
  <c r="I95" i="1"/>
  <c r="H95" i="1"/>
  <c r="Q9" i="57" l="1"/>
  <c r="B27" i="57"/>
  <c r="I66" i="54"/>
  <c r="I65" i="54"/>
  <c r="I67" i="54"/>
  <c r="I64" i="54"/>
  <c r="Q33" i="54" l="1" a="1"/>
  <c r="Q33" i="54" s="1"/>
  <c r="Q32" i="54" a="1"/>
  <c r="Q32" i="54" s="1"/>
  <c r="Q31" i="54" a="1"/>
  <c r="Q31" i="54" s="1"/>
  <c r="Q30" i="54" a="1"/>
  <c r="Q30" i="54" s="1"/>
  <c r="Q36" i="54" a="1"/>
  <c r="Q36" i="54" s="1"/>
  <c r="Q35" i="54" a="1"/>
  <c r="Q35" i="54" s="1"/>
  <c r="Q34" i="54" a="1"/>
  <c r="Q34" i="54" s="1"/>
  <c r="Q29" i="54" a="1"/>
  <c r="Q29" i="54" s="1"/>
  <c r="Q28" i="54" a="1"/>
  <c r="Q28" i="54" s="1"/>
  <c r="Q27" i="54" a="1"/>
  <c r="Q27" i="54" s="1"/>
  <c r="Q26" i="54" a="1"/>
  <c r="Q26" i="54" s="1"/>
  <c r="Q25" i="54" a="1"/>
  <c r="Q25" i="54" s="1"/>
  <c r="Q24" i="54" a="1"/>
  <c r="Q24" i="54" s="1"/>
  <c r="Q23" i="54" a="1"/>
  <c r="Q23" i="54" s="1"/>
  <c r="Q22" i="54" a="1"/>
  <c r="Q22" i="54" s="1"/>
  <c r="G3" i="66"/>
  <c r="R2" i="1"/>
  <c r="W2" i="54"/>
  <c r="M54" i="54"/>
  <c r="J54" i="54"/>
  <c r="E54" i="54"/>
  <c r="P29" i="54" s="1"/>
  <c r="K63" i="54"/>
  <c r="K71" i="54"/>
  <c r="K68" i="54"/>
  <c r="J73" i="54"/>
  <c r="J72" i="54"/>
  <c r="J70" i="54"/>
  <c r="J69" i="54"/>
  <c r="J67" i="54"/>
  <c r="J66" i="54"/>
  <c r="J65" i="54"/>
  <c r="I73" i="54"/>
  <c r="I72" i="54"/>
  <c r="I70" i="54"/>
  <c r="I69" i="54"/>
  <c r="H73" i="54"/>
  <c r="H72" i="54"/>
  <c r="H70" i="54"/>
  <c r="H69" i="54"/>
  <c r="H67" i="54"/>
  <c r="H66" i="54"/>
  <c r="H65" i="54"/>
  <c r="G73" i="54"/>
  <c r="G72" i="54"/>
  <c r="G70" i="54"/>
  <c r="G69" i="54"/>
  <c r="G67" i="54"/>
  <c r="G66" i="54"/>
  <c r="G65" i="54"/>
  <c r="F70" i="54"/>
  <c r="F69" i="54"/>
  <c r="F67" i="54"/>
  <c r="F66" i="54"/>
  <c r="F65" i="54"/>
  <c r="F72" i="54"/>
  <c r="F73" i="54"/>
  <c r="B73" i="54"/>
  <c r="B72" i="54"/>
  <c r="B71" i="54"/>
  <c r="B70" i="54"/>
  <c r="B69" i="54"/>
  <c r="B68" i="54"/>
  <c r="B67" i="54"/>
  <c r="B66" i="54"/>
  <c r="B65" i="54"/>
  <c r="B64" i="54"/>
  <c r="B63" i="54"/>
  <c r="E53" i="54"/>
  <c r="M53" i="54"/>
  <c r="O53" i="54"/>
  <c r="N53" i="54"/>
  <c r="L53" i="54"/>
  <c r="K53" i="54"/>
  <c r="I53" i="54"/>
  <c r="H53" i="54"/>
  <c r="G53" i="54"/>
  <c r="F53" i="54"/>
  <c r="K44" i="54"/>
  <c r="L44" i="54"/>
  <c r="M44" i="54"/>
  <c r="N44" i="54"/>
  <c r="O44" i="54"/>
  <c r="F44" i="54"/>
  <c r="G44" i="54"/>
  <c r="H44" i="54"/>
  <c r="I44" i="54"/>
  <c r="P30" i="54" l="1"/>
  <c r="Y30" i="54" s="1"/>
  <c r="R30" i="54"/>
  <c r="AA30" i="54" s="1"/>
  <c r="P27" i="54"/>
  <c r="P33" i="54"/>
  <c r="Y33" i="54" s="1"/>
  <c r="P32" i="54"/>
  <c r="Y32" i="54" s="1"/>
  <c r="P31" i="54"/>
  <c r="Y31" i="54" s="1"/>
  <c r="Y27" i="54"/>
  <c r="R27" i="54"/>
  <c r="AA27" i="54" s="1"/>
  <c r="R29" i="54"/>
  <c r="AA29" i="54" s="1"/>
  <c r="Y29" i="54"/>
  <c r="P26" i="54"/>
  <c r="P23" i="54"/>
  <c r="P35" i="54"/>
  <c r="P24" i="54"/>
  <c r="P28" i="54"/>
  <c r="P36" i="54"/>
  <c r="P22" i="54"/>
  <c r="P34" i="54"/>
  <c r="P25" i="54"/>
  <c r="R33" i="54" l="1"/>
  <c r="AA33" i="54" s="1"/>
  <c r="R32" i="54"/>
  <c r="AA32" i="54" s="1"/>
  <c r="R31" i="54"/>
  <c r="AA31" i="54" s="1"/>
  <c r="R34" i="54"/>
  <c r="AA34" i="54" s="1"/>
  <c r="Y34" i="54"/>
  <c r="R22" i="54"/>
  <c r="AA22" i="54" s="1"/>
  <c r="Y22" i="54"/>
  <c r="Y36" i="54"/>
  <c r="R36" i="54"/>
  <c r="AA36" i="54" s="1"/>
  <c r="Y24" i="54"/>
  <c r="R24" i="54"/>
  <c r="AA24" i="54" s="1"/>
  <c r="Y35" i="54"/>
  <c r="R35" i="54"/>
  <c r="AA35" i="54" s="1"/>
  <c r="Y23" i="54"/>
  <c r="R23" i="54"/>
  <c r="AA23" i="54" s="1"/>
  <c r="R25" i="54"/>
  <c r="AA25" i="54" s="1"/>
  <c r="Y25" i="54"/>
  <c r="Y28" i="54"/>
  <c r="R28" i="54"/>
  <c r="AA28" i="54" s="1"/>
  <c r="R26" i="54"/>
  <c r="AA26" i="54" s="1"/>
  <c r="Y26" i="54"/>
  <c r="J71" i="54"/>
  <c r="I71" i="54"/>
  <c r="H71" i="54"/>
  <c r="G71" i="54"/>
  <c r="J68" i="54"/>
  <c r="G68" i="54"/>
  <c r="H68" i="54"/>
  <c r="I68" i="54"/>
  <c r="G64" i="54"/>
  <c r="J64" i="54"/>
  <c r="H64" i="54"/>
  <c r="F64" i="54"/>
  <c r="F63" i="54" l="1"/>
  <c r="H63" i="54"/>
  <c r="I63" i="54"/>
  <c r="G63" i="54"/>
  <c r="J63" i="54"/>
  <c r="O32" i="50" l="1"/>
  <c r="N32" i="50"/>
  <c r="M32" i="50"/>
  <c r="L32" i="50"/>
  <c r="K32" i="50"/>
  <c r="J32" i="50"/>
  <c r="I32" i="50"/>
  <c r="H32" i="50"/>
  <c r="G32" i="50"/>
  <c r="F32" i="50"/>
  <c r="E32" i="50"/>
  <c r="D32" i="50"/>
  <c r="C32" i="50"/>
  <c r="B32" i="50"/>
  <c r="C33" i="63"/>
  <c r="D33" i="63"/>
  <c r="E33" i="63"/>
  <c r="F33" i="63"/>
  <c r="G33" i="63"/>
  <c r="H33" i="63"/>
  <c r="I33" i="63"/>
  <c r="J33" i="63"/>
  <c r="K33" i="63"/>
  <c r="L33" i="63"/>
  <c r="M33" i="63"/>
  <c r="N33" i="63"/>
  <c r="O33" i="63"/>
  <c r="B33" i="63"/>
  <c r="O33" i="39"/>
  <c r="N33" i="39"/>
  <c r="M33" i="39"/>
  <c r="L33" i="39"/>
  <c r="K33" i="39"/>
  <c r="J33" i="39"/>
  <c r="I33" i="39"/>
  <c r="H33" i="39"/>
  <c r="G33" i="39"/>
  <c r="F33" i="39"/>
  <c r="E33" i="39"/>
  <c r="D33" i="39"/>
  <c r="C33" i="39"/>
  <c r="B33" i="39"/>
  <c r="O37" i="52"/>
  <c r="N37" i="52"/>
  <c r="M37" i="52"/>
  <c r="L37" i="52"/>
  <c r="K37" i="52"/>
  <c r="J37" i="52"/>
  <c r="I37" i="52"/>
  <c r="H37" i="52"/>
  <c r="G37" i="52"/>
  <c r="F37" i="52"/>
  <c r="E37" i="52"/>
  <c r="D37" i="52"/>
  <c r="C37" i="52"/>
  <c r="B37" i="52"/>
  <c r="I30" i="57"/>
  <c r="J30" i="57"/>
  <c r="K30" i="57"/>
  <c r="N30" i="57"/>
  <c r="O30" i="57"/>
  <c r="P30" i="57"/>
  <c r="S30" i="57"/>
  <c r="T30" i="57"/>
  <c r="U30" i="57"/>
  <c r="V30" i="57"/>
  <c r="W30" i="57"/>
  <c r="X30" i="57"/>
  <c r="Y30" i="57"/>
  <c r="Z30" i="57"/>
  <c r="AA30" i="57"/>
  <c r="AB30" i="57"/>
  <c r="AC30" i="57"/>
  <c r="AD30" i="57"/>
  <c r="AE30" i="57"/>
  <c r="AF30" i="57"/>
  <c r="AG30" i="57"/>
  <c r="AH30" i="57"/>
  <c r="AI30" i="57"/>
  <c r="AJ30" i="57"/>
  <c r="AK30" i="57"/>
  <c r="AL30" i="57"/>
  <c r="AM30" i="57"/>
  <c r="AN30" i="57"/>
  <c r="AO30" i="57"/>
  <c r="E30" i="57"/>
  <c r="E9" i="57" s="1"/>
  <c r="E29" i="57" s="1"/>
  <c r="F30" i="57"/>
  <c r="M30" i="57"/>
  <c r="H30" i="57"/>
  <c r="M73" i="1"/>
  <c r="L73" i="1"/>
  <c r="K73" i="1"/>
  <c r="J73" i="1"/>
  <c r="I73" i="1"/>
  <c r="H73" i="1"/>
  <c r="G73" i="1"/>
  <c r="L30" i="57"/>
  <c r="L9" i="57" s="1"/>
  <c r="C30" i="57"/>
  <c r="R30" i="57" l="1"/>
  <c r="D30" i="57"/>
  <c r="Q30" i="57"/>
  <c r="Q39" i="54" a="1"/>
  <c r="Q39" i="54" s="1"/>
  <c r="Q38" i="54" a="1"/>
  <c r="Q38" i="54" s="1"/>
  <c r="Q37" i="54" a="1"/>
  <c r="Q37" i="54" s="1"/>
  <c r="Q40" i="54" a="1"/>
  <c r="Q40" i="54" s="1"/>
  <c r="Q21" i="54" a="1"/>
  <c r="Q21" i="54" s="1"/>
  <c r="B29" i="1"/>
  <c r="B28" i="1"/>
  <c r="B27" i="1"/>
  <c r="B26" i="1"/>
  <c r="B25" i="1"/>
  <c r="B24" i="1"/>
  <c r="B23" i="1"/>
  <c r="B59" i="1"/>
  <c r="B58" i="1"/>
  <c r="B57" i="1"/>
  <c r="B56" i="1"/>
  <c r="B55" i="1"/>
  <c r="B54" i="1"/>
  <c r="B52" i="1"/>
  <c r="B53" i="1"/>
  <c r="B141" i="1"/>
  <c r="B140" i="1"/>
  <c r="B138" i="1"/>
  <c r="B137" i="1"/>
  <c r="B136" i="1"/>
  <c r="B135" i="1"/>
  <c r="B134" i="1"/>
  <c r="A57" i="50"/>
  <c r="A56" i="50"/>
  <c r="A55" i="50"/>
  <c r="A54" i="50"/>
  <c r="A53" i="50"/>
  <c r="A52" i="50"/>
  <c r="A51" i="50"/>
  <c r="A61" i="63"/>
  <c r="A60" i="63"/>
  <c r="A59" i="63"/>
  <c r="A58" i="63"/>
  <c r="A57" i="63"/>
  <c r="A56" i="63"/>
  <c r="A55" i="63"/>
  <c r="A61" i="39"/>
  <c r="A60" i="39"/>
  <c r="A59" i="39"/>
  <c r="A58" i="39"/>
  <c r="A57" i="39"/>
  <c r="A56" i="39"/>
  <c r="A55" i="39"/>
  <c r="A58" i="57"/>
  <c r="A57" i="57"/>
  <c r="A56" i="57"/>
  <c r="A55" i="57"/>
  <c r="A54" i="57"/>
  <c r="A53" i="57"/>
  <c r="A52" i="57"/>
  <c r="G121" i="66"/>
  <c r="F121" i="66"/>
  <c r="E121" i="66"/>
  <c r="G110" i="66"/>
  <c r="F110" i="66"/>
  <c r="E110" i="66"/>
  <c r="B115" i="66"/>
  <c r="B114" i="66"/>
  <c r="B113" i="66"/>
  <c r="B112" i="66"/>
  <c r="A115" i="66"/>
  <c r="A114" i="66"/>
  <c r="A113" i="66"/>
  <c r="A112" i="66"/>
  <c r="R63" i="1"/>
  <c r="R62" i="1"/>
  <c r="R60" i="1"/>
  <c r="R55" i="1"/>
  <c r="R53" i="1"/>
  <c r="R29" i="1"/>
  <c r="R27" i="1"/>
  <c r="M132" i="1"/>
  <c r="L132" i="1"/>
  <c r="K132" i="1"/>
  <c r="J132" i="1"/>
  <c r="I132" i="1"/>
  <c r="H132" i="1"/>
  <c r="G132" i="1"/>
  <c r="M80" i="1"/>
  <c r="L80" i="1"/>
  <c r="K80" i="1"/>
  <c r="J80" i="1"/>
  <c r="I80" i="1"/>
  <c r="H80" i="1"/>
  <c r="G80" i="1"/>
  <c r="M90" i="1"/>
  <c r="L90" i="1"/>
  <c r="K90" i="1"/>
  <c r="J90" i="1"/>
  <c r="I90" i="1"/>
  <c r="H90" i="1"/>
  <c r="G90" i="1"/>
  <c r="B95" i="1"/>
  <c r="B94" i="1"/>
  <c r="B93" i="1"/>
  <c r="B92" i="1"/>
  <c r="G110" i="1"/>
  <c r="H110" i="1"/>
  <c r="I110" i="1"/>
  <c r="J110" i="1"/>
  <c r="K110" i="1"/>
  <c r="L110" i="1"/>
  <c r="M110" i="1"/>
  <c r="A68" i="52" l="1"/>
  <c r="A45" i="39"/>
  <c r="A45" i="63"/>
  <c r="A44" i="50"/>
  <c r="A43" i="50"/>
  <c r="A42" i="50"/>
  <c r="A41" i="50"/>
  <c r="A40" i="50"/>
  <c r="A39" i="50"/>
  <c r="A38" i="50"/>
  <c r="A44" i="63"/>
  <c r="A43" i="63"/>
  <c r="A42" i="63"/>
  <c r="A41" i="63"/>
  <c r="A40" i="63"/>
  <c r="A39" i="63"/>
  <c r="A44" i="39"/>
  <c r="A43" i="39"/>
  <c r="A42" i="39"/>
  <c r="A41" i="39"/>
  <c r="A40" i="39"/>
  <c r="A39" i="39"/>
  <c r="A67" i="52"/>
  <c r="A66" i="52"/>
  <c r="A65" i="52"/>
  <c r="A64" i="52"/>
  <c r="A63" i="52"/>
  <c r="A62" i="52"/>
  <c r="H4" i="74"/>
  <c r="G4" i="74"/>
  <c r="F4" i="74"/>
  <c r="E4" i="74"/>
  <c r="D4" i="74"/>
  <c r="C4" i="74"/>
  <c r="B4" i="74"/>
  <c r="L2" i="74"/>
  <c r="K2" i="74"/>
  <c r="B14" i="1"/>
  <c r="B15" i="1"/>
  <c r="F63" i="52" l="1"/>
  <c r="E63" i="52"/>
  <c r="D63" i="52"/>
  <c r="N63" i="52"/>
  <c r="M63" i="52"/>
  <c r="L63" i="52"/>
  <c r="K63" i="52"/>
  <c r="G63" i="52"/>
  <c r="O63" i="52"/>
  <c r="J63" i="52"/>
  <c r="B63" i="52"/>
  <c r="I63" i="52"/>
  <c r="H63" i="52"/>
  <c r="C63" i="52"/>
  <c r="G45" i="63"/>
  <c r="F45" i="63"/>
  <c r="E45" i="63"/>
  <c r="O45" i="63"/>
  <c r="C45" i="63"/>
  <c r="N45" i="63"/>
  <c r="M45" i="63"/>
  <c r="L45" i="63"/>
  <c r="H45" i="63"/>
  <c r="D45" i="63"/>
  <c r="B45" i="63"/>
  <c r="K45" i="63"/>
  <c r="J45" i="63"/>
  <c r="I45" i="63"/>
  <c r="N42" i="50"/>
  <c r="M42" i="50"/>
  <c r="L42" i="50"/>
  <c r="J42" i="50"/>
  <c r="I42" i="50"/>
  <c r="H42" i="50"/>
  <c r="G42" i="50"/>
  <c r="O42" i="50"/>
  <c r="C42" i="50"/>
  <c r="K42" i="50"/>
  <c r="F42" i="50"/>
  <c r="E42" i="50"/>
  <c r="D42" i="50"/>
  <c r="E64" i="52"/>
  <c r="D64" i="52"/>
  <c r="O64" i="52"/>
  <c r="C64" i="52"/>
  <c r="M64" i="52"/>
  <c r="L64" i="52"/>
  <c r="K64" i="52"/>
  <c r="B64" i="52"/>
  <c r="J64" i="52"/>
  <c r="F64" i="52"/>
  <c r="N64" i="52"/>
  <c r="I64" i="52"/>
  <c r="H64" i="52"/>
  <c r="G64" i="52"/>
  <c r="O66" i="52"/>
  <c r="C66" i="52"/>
  <c r="N66" i="52"/>
  <c r="M66" i="52"/>
  <c r="K66" i="52"/>
  <c r="B66" i="52"/>
  <c r="J66" i="52"/>
  <c r="I66" i="52"/>
  <c r="H66" i="52"/>
  <c r="D66" i="52"/>
  <c r="L66" i="52"/>
  <c r="G66" i="52"/>
  <c r="F66" i="52"/>
  <c r="E66" i="52"/>
  <c r="M44" i="39"/>
  <c r="L44" i="39"/>
  <c r="K44" i="39"/>
  <c r="I44" i="39"/>
  <c r="H44" i="39"/>
  <c r="G44" i="39"/>
  <c r="F44" i="39"/>
  <c r="N44" i="39"/>
  <c r="O44" i="39"/>
  <c r="J44" i="39"/>
  <c r="E44" i="39"/>
  <c r="D44" i="39"/>
  <c r="C44" i="39"/>
  <c r="O39" i="39"/>
  <c r="C39" i="39"/>
  <c r="N39" i="39"/>
  <c r="M39" i="39"/>
  <c r="K39" i="39"/>
  <c r="J39" i="39"/>
  <c r="I39" i="39"/>
  <c r="H39" i="39"/>
  <c r="D39" i="39"/>
  <c r="L39" i="39"/>
  <c r="G39" i="39"/>
  <c r="F39" i="39"/>
  <c r="E39" i="39"/>
  <c r="L42" i="39"/>
  <c r="K42" i="39"/>
  <c r="J42" i="39"/>
  <c r="H42" i="39"/>
  <c r="G42" i="39"/>
  <c r="F42" i="39"/>
  <c r="E42" i="39"/>
  <c r="M42" i="39"/>
  <c r="O42" i="39"/>
  <c r="N42" i="39"/>
  <c r="I42" i="39"/>
  <c r="D42" i="39"/>
  <c r="C42" i="39"/>
  <c r="K43" i="39"/>
  <c r="J43" i="39"/>
  <c r="I43" i="39"/>
  <c r="G43" i="39"/>
  <c r="F43" i="39"/>
  <c r="E43" i="39"/>
  <c r="D43" i="39"/>
  <c r="L43" i="39"/>
  <c r="O43" i="39"/>
  <c r="N43" i="39"/>
  <c r="M43" i="39"/>
  <c r="H43" i="39"/>
  <c r="C43" i="39"/>
  <c r="H41" i="63"/>
  <c r="G41" i="63"/>
  <c r="F41" i="63"/>
  <c r="D41" i="63"/>
  <c r="O41" i="63"/>
  <c r="C41" i="63"/>
  <c r="N41" i="63"/>
  <c r="M41" i="63"/>
  <c r="I41" i="63"/>
  <c r="L41" i="63"/>
  <c r="K41" i="63"/>
  <c r="J41" i="63"/>
  <c r="E41" i="63"/>
  <c r="B41" i="63"/>
  <c r="H44" i="63"/>
  <c r="G44" i="63"/>
  <c r="F44" i="63"/>
  <c r="D44" i="63"/>
  <c r="O44" i="63"/>
  <c r="C44" i="63"/>
  <c r="N44" i="63"/>
  <c r="M44" i="63"/>
  <c r="I44" i="63"/>
  <c r="L44" i="63"/>
  <c r="K44" i="63"/>
  <c r="J44" i="63"/>
  <c r="E44" i="63"/>
  <c r="B44" i="63"/>
  <c r="D65" i="52"/>
  <c r="O65" i="52"/>
  <c r="C65" i="52"/>
  <c r="N65" i="52"/>
  <c r="L65" i="52"/>
  <c r="K65" i="52"/>
  <c r="B65" i="52"/>
  <c r="J65" i="52"/>
  <c r="I65" i="52"/>
  <c r="E65" i="52"/>
  <c r="M65" i="52"/>
  <c r="H65" i="52"/>
  <c r="G65" i="52"/>
  <c r="F65" i="52"/>
  <c r="M41" i="39"/>
  <c r="L41" i="39"/>
  <c r="K41" i="39"/>
  <c r="I41" i="39"/>
  <c r="H41" i="39"/>
  <c r="G41" i="39"/>
  <c r="F41" i="39"/>
  <c r="N41" i="39"/>
  <c r="J41" i="39"/>
  <c r="E41" i="39"/>
  <c r="D41" i="39"/>
  <c r="C41" i="39"/>
  <c r="O41" i="39"/>
  <c r="I40" i="63"/>
  <c r="H40" i="63"/>
  <c r="G40" i="63"/>
  <c r="E40" i="63"/>
  <c r="D40" i="63"/>
  <c r="O40" i="63"/>
  <c r="C40" i="63"/>
  <c r="N40" i="63"/>
  <c r="J40" i="63"/>
  <c r="B40" i="63"/>
  <c r="F40" i="63"/>
  <c r="M40" i="63"/>
  <c r="L40" i="63"/>
  <c r="K40" i="63"/>
  <c r="E67" i="52"/>
  <c r="D67" i="52"/>
  <c r="O67" i="52"/>
  <c r="C67" i="52"/>
  <c r="M67" i="52"/>
  <c r="L67" i="52"/>
  <c r="K67" i="52"/>
  <c r="B67" i="52"/>
  <c r="J67" i="52"/>
  <c r="F67" i="52"/>
  <c r="N67" i="52"/>
  <c r="I67" i="52"/>
  <c r="H67" i="52"/>
  <c r="G67" i="52"/>
  <c r="L45" i="39"/>
  <c r="K45" i="39"/>
  <c r="J45" i="39"/>
  <c r="H45" i="39"/>
  <c r="G45" i="39"/>
  <c r="F45" i="39"/>
  <c r="E45" i="39"/>
  <c r="M45" i="39"/>
  <c r="O45" i="39"/>
  <c r="N45" i="39"/>
  <c r="I45" i="39"/>
  <c r="D45" i="39"/>
  <c r="C45" i="39"/>
  <c r="D68" i="52"/>
  <c r="O68" i="52"/>
  <c r="C68" i="52"/>
  <c r="N68" i="52"/>
  <c r="L68" i="52"/>
  <c r="K68" i="52"/>
  <c r="B68" i="52"/>
  <c r="J68" i="52"/>
  <c r="I68" i="52"/>
  <c r="E68" i="52"/>
  <c r="M68" i="52"/>
  <c r="H68" i="52"/>
  <c r="G68" i="52"/>
  <c r="F68" i="52"/>
  <c r="N40" i="39"/>
  <c r="M40" i="39"/>
  <c r="L40" i="39"/>
  <c r="J40" i="39"/>
  <c r="I40" i="39"/>
  <c r="H40" i="39"/>
  <c r="G40" i="39"/>
  <c r="O40" i="39"/>
  <c r="C40" i="39"/>
  <c r="K40" i="39"/>
  <c r="F40" i="39"/>
  <c r="E40" i="39"/>
  <c r="D40" i="39"/>
  <c r="J39" i="63"/>
  <c r="I39" i="63"/>
  <c r="H39" i="63"/>
  <c r="F39" i="63"/>
  <c r="E39" i="63"/>
  <c r="D39" i="63"/>
  <c r="O39" i="63"/>
  <c r="C39" i="63"/>
  <c r="K39" i="63"/>
  <c r="N39" i="63"/>
  <c r="M39" i="63"/>
  <c r="L39" i="63"/>
  <c r="G39" i="63"/>
  <c r="B39" i="63"/>
  <c r="F38" i="50"/>
  <c r="E38" i="50"/>
  <c r="D38" i="50"/>
  <c r="N38" i="50"/>
  <c r="M38" i="50"/>
  <c r="L38" i="50"/>
  <c r="K38" i="50"/>
  <c r="G38" i="50"/>
  <c r="O38" i="50"/>
  <c r="J38" i="50"/>
  <c r="I38" i="50"/>
  <c r="H38" i="50"/>
  <c r="C38" i="50"/>
  <c r="F43" i="63"/>
  <c r="E43" i="63"/>
  <c r="D43" i="63"/>
  <c r="N43" i="63"/>
  <c r="M43" i="63"/>
  <c r="L43" i="63"/>
  <c r="K43" i="63"/>
  <c r="G43" i="63"/>
  <c r="C43" i="63"/>
  <c r="O43" i="63"/>
  <c r="J43" i="63"/>
  <c r="B43" i="63"/>
  <c r="I43" i="63"/>
  <c r="H43" i="63"/>
  <c r="E39" i="50"/>
  <c r="D39" i="50"/>
  <c r="O39" i="50"/>
  <c r="C39" i="50"/>
  <c r="M39" i="50"/>
  <c r="L39" i="50"/>
  <c r="K39" i="50"/>
  <c r="J39" i="50"/>
  <c r="F39" i="50"/>
  <c r="N39" i="50"/>
  <c r="I39" i="50"/>
  <c r="H39" i="50"/>
  <c r="G39" i="50"/>
  <c r="D40" i="50"/>
  <c r="O40" i="50"/>
  <c r="C40" i="50"/>
  <c r="N40" i="50"/>
  <c r="L40" i="50"/>
  <c r="K40" i="50"/>
  <c r="J40" i="50"/>
  <c r="I40" i="50"/>
  <c r="E40" i="50"/>
  <c r="M40" i="50"/>
  <c r="H40" i="50"/>
  <c r="G40" i="50"/>
  <c r="F40" i="50"/>
  <c r="D43" i="50"/>
  <c r="O43" i="50"/>
  <c r="C43" i="50"/>
  <c r="N43" i="50"/>
  <c r="L43" i="50"/>
  <c r="K43" i="50"/>
  <c r="J43" i="50"/>
  <c r="I43" i="50"/>
  <c r="E43" i="50"/>
  <c r="M43" i="50"/>
  <c r="H43" i="50"/>
  <c r="G43" i="50"/>
  <c r="F43" i="50"/>
  <c r="G42" i="63"/>
  <c r="F42" i="63"/>
  <c r="E42" i="63"/>
  <c r="O42" i="63"/>
  <c r="C42" i="63"/>
  <c r="N42" i="63"/>
  <c r="M42" i="63"/>
  <c r="L42" i="63"/>
  <c r="H42" i="63"/>
  <c r="K42" i="63"/>
  <c r="J42" i="63"/>
  <c r="I42" i="63"/>
  <c r="D42" i="63"/>
  <c r="B42" i="63"/>
  <c r="G62" i="52"/>
  <c r="F62" i="52"/>
  <c r="E62" i="52"/>
  <c r="O62" i="52"/>
  <c r="C62" i="52"/>
  <c r="N62" i="52"/>
  <c r="M62" i="52"/>
  <c r="L62" i="52"/>
  <c r="B62" i="52"/>
  <c r="H62" i="52"/>
  <c r="K62" i="52"/>
  <c r="J62" i="52"/>
  <c r="I62" i="52"/>
  <c r="D62" i="52"/>
  <c r="O41" i="50"/>
  <c r="C41" i="50"/>
  <c r="N41" i="50"/>
  <c r="M41" i="50"/>
  <c r="K41" i="50"/>
  <c r="J41" i="50"/>
  <c r="I41" i="50"/>
  <c r="H41" i="50"/>
  <c r="D41" i="50"/>
  <c r="L41" i="50"/>
  <c r="G41" i="50"/>
  <c r="F41" i="50"/>
  <c r="E41" i="50"/>
  <c r="O44" i="50"/>
  <c r="C44" i="50"/>
  <c r="N44" i="50"/>
  <c r="M44" i="50"/>
  <c r="K44" i="50"/>
  <c r="J44" i="50"/>
  <c r="I44" i="50"/>
  <c r="H44" i="50"/>
  <c r="D44" i="50"/>
  <c r="L44" i="50"/>
  <c r="G44" i="50"/>
  <c r="F44" i="50"/>
  <c r="E44" i="50"/>
  <c r="R54" i="1"/>
  <c r="H14" i="1"/>
  <c r="I14" i="1"/>
  <c r="J14" i="1"/>
  <c r="K14" i="1"/>
  <c r="L14" i="1"/>
  <c r="M14" i="1" l="1"/>
  <c r="J112" i="1"/>
  <c r="H112" i="1"/>
  <c r="G112" i="1"/>
  <c r="M112" i="1"/>
  <c r="I112" i="1"/>
  <c r="L112" i="1"/>
  <c r="K112" i="1"/>
  <c r="G14" i="1"/>
  <c r="R14" i="1" l="1"/>
  <c r="U14" i="1"/>
  <c r="G107" i="66"/>
  <c r="G115" i="66" s="1"/>
  <c r="F107" i="66"/>
  <c r="F115" i="66" s="1"/>
  <c r="E107" i="66"/>
  <c r="E115" i="66" s="1"/>
  <c r="G97" i="66"/>
  <c r="F97" i="66"/>
  <c r="E97" i="66"/>
  <c r="L122" i="1"/>
  <c r="M122" i="1"/>
  <c r="R127" i="1"/>
  <c r="R126" i="1"/>
  <c r="R125" i="1"/>
  <c r="R124" i="1"/>
  <c r="B83" i="1" l="1"/>
  <c r="B10" i="58"/>
  <c r="L43" i="1"/>
  <c r="L59" i="1"/>
  <c r="M59" i="1"/>
  <c r="G7" i="34"/>
  <c r="L44" i="1" s="1"/>
  <c r="H7" i="34"/>
  <c r="M44" i="1" s="1"/>
  <c r="G4" i="34"/>
  <c r="H4" i="34"/>
  <c r="C4" i="34"/>
  <c r="D4" i="34"/>
  <c r="E4" i="34"/>
  <c r="F4" i="34"/>
  <c r="B4" i="34"/>
  <c r="H7" i="32"/>
  <c r="M43" i="1" s="1"/>
  <c r="H4" i="32"/>
  <c r="C4" i="32"/>
  <c r="D4" i="32"/>
  <c r="E4" i="32"/>
  <c r="F4" i="32"/>
  <c r="G4" i="32"/>
  <c r="B4" i="32"/>
  <c r="I91" i="59"/>
  <c r="I140" i="59" s="1"/>
  <c r="H91" i="59"/>
  <c r="H140" i="59" s="1"/>
  <c r="H10" i="59"/>
  <c r="I10" i="59"/>
  <c r="I146" i="59" s="1"/>
  <c r="D10" i="59"/>
  <c r="D16" i="59" s="1"/>
  <c r="E10" i="59"/>
  <c r="F10" i="59"/>
  <c r="F16" i="59" s="1"/>
  <c r="G10" i="59"/>
  <c r="G95" i="59" s="1"/>
  <c r="C10" i="59"/>
  <c r="C146" i="59" s="1"/>
  <c r="A23" i="58"/>
  <c r="A22" i="58"/>
  <c r="A21" i="58"/>
  <c r="A20" i="58"/>
  <c r="A19" i="58"/>
  <c r="A18" i="58"/>
  <c r="A17" i="58"/>
  <c r="A42" i="57"/>
  <c r="A41" i="57"/>
  <c r="A40" i="57"/>
  <c r="A39" i="57"/>
  <c r="A38" i="57"/>
  <c r="A37" i="57"/>
  <c r="A36" i="57"/>
  <c r="K42" i="57" l="1"/>
  <c r="Z42" i="57"/>
  <c r="AL42" i="57"/>
  <c r="N42" i="57"/>
  <c r="AA42" i="57"/>
  <c r="AM42" i="57"/>
  <c r="O42" i="57"/>
  <c r="AB42" i="57"/>
  <c r="AN42" i="57"/>
  <c r="P42" i="57"/>
  <c r="AC42" i="57"/>
  <c r="AO42" i="57"/>
  <c r="AD42" i="57"/>
  <c r="S42" i="57"/>
  <c r="AE42" i="57"/>
  <c r="T42" i="57"/>
  <c r="AF42" i="57"/>
  <c r="U42" i="57"/>
  <c r="AG42" i="57"/>
  <c r="E42" i="57"/>
  <c r="V42" i="57"/>
  <c r="AH42" i="57"/>
  <c r="F42" i="57"/>
  <c r="W42" i="57"/>
  <c r="AI42" i="57"/>
  <c r="I42" i="57"/>
  <c r="X42" i="57"/>
  <c r="AJ42" i="57"/>
  <c r="J42" i="57"/>
  <c r="Y42" i="57"/>
  <c r="AK42" i="57"/>
  <c r="O17" i="58"/>
  <c r="C17" i="58"/>
  <c r="N17" i="58"/>
  <c r="M17" i="58"/>
  <c r="L17" i="58"/>
  <c r="K17" i="58"/>
  <c r="J17" i="58"/>
  <c r="I17" i="58"/>
  <c r="H17" i="58"/>
  <c r="G17" i="58"/>
  <c r="F17" i="58"/>
  <c r="E17" i="58"/>
  <c r="D17" i="58"/>
  <c r="M19" i="58"/>
  <c r="L19" i="58"/>
  <c r="K19" i="58"/>
  <c r="B19" i="58"/>
  <c r="J19" i="58"/>
  <c r="I19" i="58"/>
  <c r="H19" i="58"/>
  <c r="G19" i="58"/>
  <c r="F19" i="58"/>
  <c r="E19" i="58"/>
  <c r="D19" i="58"/>
  <c r="O19" i="58"/>
  <c r="C19" i="58"/>
  <c r="N19" i="58"/>
  <c r="D22" i="58"/>
  <c r="O22" i="58"/>
  <c r="C22" i="58"/>
  <c r="N22" i="58"/>
  <c r="L22" i="58"/>
  <c r="K22" i="58"/>
  <c r="J22" i="58"/>
  <c r="I22" i="58"/>
  <c r="E22" i="58"/>
  <c r="B22" i="58"/>
  <c r="M22" i="58"/>
  <c r="H22" i="58"/>
  <c r="G22" i="58"/>
  <c r="F22" i="58"/>
  <c r="L20" i="58"/>
  <c r="K20" i="58"/>
  <c r="B20" i="58"/>
  <c r="J20" i="58"/>
  <c r="I20" i="58"/>
  <c r="H20" i="58"/>
  <c r="G20" i="58"/>
  <c r="F20" i="58"/>
  <c r="E20" i="58"/>
  <c r="D20" i="58"/>
  <c r="O20" i="58"/>
  <c r="C20" i="58"/>
  <c r="N20" i="58"/>
  <c r="M20" i="58"/>
  <c r="O23" i="58"/>
  <c r="C23" i="58"/>
  <c r="N23" i="58"/>
  <c r="M23" i="58"/>
  <c r="K23" i="58"/>
  <c r="J23" i="58"/>
  <c r="I23" i="58"/>
  <c r="H23" i="58"/>
  <c r="D23" i="58"/>
  <c r="L23" i="58"/>
  <c r="B23" i="58"/>
  <c r="G23" i="58"/>
  <c r="F23" i="58"/>
  <c r="E23" i="58"/>
  <c r="N18" i="58"/>
  <c r="M18" i="58"/>
  <c r="L18" i="58"/>
  <c r="K18" i="58"/>
  <c r="B18" i="58"/>
  <c r="J18" i="58"/>
  <c r="I18" i="58"/>
  <c r="H18" i="58"/>
  <c r="G18" i="58"/>
  <c r="F18" i="58"/>
  <c r="E18" i="58"/>
  <c r="D18" i="58"/>
  <c r="O18" i="58"/>
  <c r="C18" i="58"/>
  <c r="K21" i="58"/>
  <c r="B21" i="58"/>
  <c r="J21" i="58"/>
  <c r="I21" i="58"/>
  <c r="H21" i="58"/>
  <c r="G21" i="58"/>
  <c r="F21" i="58"/>
  <c r="E21" i="58"/>
  <c r="D21" i="58"/>
  <c r="O21" i="58"/>
  <c r="C21" i="58"/>
  <c r="N21" i="58"/>
  <c r="M21" i="58"/>
  <c r="L21" i="58"/>
  <c r="D56" i="59"/>
  <c r="G68" i="59"/>
  <c r="D136" i="59"/>
  <c r="M41" i="1"/>
  <c r="G146" i="59"/>
  <c r="G87" i="59"/>
  <c r="G24" i="59"/>
  <c r="D83" i="59"/>
  <c r="I16" i="59"/>
  <c r="G16" i="59"/>
  <c r="D47" i="59"/>
  <c r="G56" i="59"/>
  <c r="D76" i="59"/>
  <c r="G83" i="59"/>
  <c r="D114" i="59"/>
  <c r="G136" i="59"/>
  <c r="L41" i="1"/>
  <c r="D36" i="59"/>
  <c r="G47" i="59"/>
  <c r="D71" i="59"/>
  <c r="G76" i="59"/>
  <c r="D95" i="59"/>
  <c r="G114" i="59"/>
  <c r="D24" i="59"/>
  <c r="G36" i="59"/>
  <c r="D68" i="59"/>
  <c r="G71" i="59"/>
  <c r="D87" i="59"/>
  <c r="D146" i="59"/>
  <c r="F146" i="59"/>
  <c r="F136" i="59"/>
  <c r="F114" i="59"/>
  <c r="F95" i="59"/>
  <c r="F87" i="59"/>
  <c r="F83" i="59"/>
  <c r="F76" i="59"/>
  <c r="F71" i="59"/>
  <c r="F68" i="59"/>
  <c r="F56" i="59"/>
  <c r="F47" i="59"/>
  <c r="F36" i="59"/>
  <c r="F24" i="59"/>
  <c r="H146" i="59"/>
  <c r="H136" i="59"/>
  <c r="H114" i="59"/>
  <c r="H95" i="59"/>
  <c r="H87" i="59"/>
  <c r="H83" i="59"/>
  <c r="H76" i="59"/>
  <c r="H71" i="59"/>
  <c r="H68" i="59"/>
  <c r="H56" i="59"/>
  <c r="H47" i="59"/>
  <c r="H36" i="59"/>
  <c r="H24" i="59"/>
  <c r="H16" i="59"/>
  <c r="C24" i="59"/>
  <c r="C36" i="59"/>
  <c r="C47" i="59"/>
  <c r="C56" i="59"/>
  <c r="C68" i="59"/>
  <c r="C71" i="59"/>
  <c r="C76" i="59"/>
  <c r="C83" i="59"/>
  <c r="C87" i="59"/>
  <c r="C95" i="59"/>
  <c r="C114" i="59"/>
  <c r="C136" i="59"/>
  <c r="E146" i="59"/>
  <c r="E136" i="59"/>
  <c r="E114" i="59"/>
  <c r="E95" i="59"/>
  <c r="E87" i="59"/>
  <c r="E83" i="59"/>
  <c r="E76" i="59"/>
  <c r="E71" i="59"/>
  <c r="E68" i="59"/>
  <c r="E56" i="59"/>
  <c r="E47" i="59"/>
  <c r="E36" i="59"/>
  <c r="E24" i="59"/>
  <c r="E16" i="59"/>
  <c r="I24" i="59"/>
  <c r="I36" i="59"/>
  <c r="I47" i="59"/>
  <c r="I56" i="59"/>
  <c r="I68" i="59"/>
  <c r="I71" i="59"/>
  <c r="I76" i="59"/>
  <c r="I83" i="59"/>
  <c r="I87" i="59"/>
  <c r="I95" i="59"/>
  <c r="I114" i="59"/>
  <c r="I136" i="59"/>
  <c r="G30" i="57" l="1"/>
  <c r="B30" i="57"/>
  <c r="C4" i="56"/>
  <c r="D4" i="56"/>
  <c r="E4" i="56"/>
  <c r="F4" i="56"/>
  <c r="G4" i="56"/>
  <c r="H4" i="56"/>
  <c r="B4" i="56"/>
  <c r="C4" i="31"/>
  <c r="D4" i="31"/>
  <c r="E4" i="31"/>
  <c r="F4" i="31"/>
  <c r="G4" i="31"/>
  <c r="H4" i="31"/>
  <c r="B4" i="31"/>
  <c r="C4" i="15"/>
  <c r="D4" i="15"/>
  <c r="E4" i="15"/>
  <c r="F4" i="15"/>
  <c r="G4" i="15"/>
  <c r="H4" i="15"/>
  <c r="B4" i="15"/>
  <c r="C16" i="59"/>
  <c r="B45" i="1"/>
  <c r="B44" i="1"/>
  <c r="M120" i="1"/>
  <c r="L120" i="1"/>
  <c r="K120" i="1"/>
  <c r="J120" i="1"/>
  <c r="I120" i="1"/>
  <c r="H120" i="1"/>
  <c r="G120" i="1"/>
  <c r="M39" i="1"/>
  <c r="L39" i="1"/>
  <c r="K39" i="1"/>
  <c r="J39" i="1"/>
  <c r="I39" i="1"/>
  <c r="H39" i="1"/>
  <c r="G39" i="1"/>
  <c r="M100" i="1"/>
  <c r="L100" i="1"/>
  <c r="K100" i="1"/>
  <c r="J100" i="1"/>
  <c r="I100" i="1"/>
  <c r="H100" i="1"/>
  <c r="G100" i="1"/>
  <c r="B37" i="1"/>
  <c r="R6" i="1"/>
  <c r="R7" i="1"/>
  <c r="L8" i="1"/>
  <c r="M8" i="1"/>
  <c r="B51" i="1"/>
  <c r="L15" i="1" l="1"/>
  <c r="M15" i="1"/>
  <c r="G64" i="66"/>
  <c r="F64" i="66"/>
  <c r="E64" i="66"/>
  <c r="B22" i="1"/>
  <c r="B21" i="1"/>
  <c r="B13" i="1"/>
  <c r="G78" i="66"/>
  <c r="F78" i="66"/>
  <c r="E78" i="66"/>
  <c r="B105" i="1"/>
  <c r="B138" i="66"/>
  <c r="B137" i="66"/>
  <c r="B134" i="66"/>
  <c r="B133" i="66"/>
  <c r="B129" i="66"/>
  <c r="B128" i="66"/>
  <c r="G95" i="66"/>
  <c r="G114" i="66" s="1"/>
  <c r="E95" i="66"/>
  <c r="E114" i="66" s="1"/>
  <c r="F95" i="66"/>
  <c r="F114" i="66" s="1"/>
  <c r="G6" i="66"/>
  <c r="F6" i="66"/>
  <c r="E6" i="66"/>
  <c r="G5" i="66"/>
  <c r="F5" i="66"/>
  <c r="E5" i="66"/>
  <c r="M70" i="1" l="1"/>
  <c r="M94" i="1"/>
  <c r="L70" i="1"/>
  <c r="L94" i="1"/>
  <c r="G83" i="1"/>
  <c r="E7" i="66"/>
  <c r="G7" i="66"/>
  <c r="F7" i="66"/>
  <c r="I83" i="1" l="1"/>
  <c r="J83" i="1"/>
  <c r="L83" i="1"/>
  <c r="K83" i="1"/>
  <c r="H83" i="1"/>
  <c r="M83" i="1"/>
  <c r="O32" i="63"/>
  <c r="N32" i="63"/>
  <c r="M32" i="63"/>
  <c r="L32" i="63"/>
  <c r="K32" i="63"/>
  <c r="J32" i="63"/>
  <c r="I32" i="63"/>
  <c r="H32" i="63"/>
  <c r="G32" i="63"/>
  <c r="F32" i="63"/>
  <c r="E32" i="63"/>
  <c r="D32" i="63"/>
  <c r="C32" i="63"/>
  <c r="B32" i="63"/>
  <c r="O28" i="63"/>
  <c r="N28" i="63"/>
  <c r="M28" i="63"/>
  <c r="L28" i="63"/>
  <c r="K28" i="63"/>
  <c r="J28" i="63"/>
  <c r="I28" i="63"/>
  <c r="H28" i="63"/>
  <c r="G28" i="63"/>
  <c r="F28" i="63"/>
  <c r="E28" i="63"/>
  <c r="D28" i="63"/>
  <c r="C28" i="63"/>
  <c r="B28" i="63"/>
  <c r="O24" i="63"/>
  <c r="N24" i="63"/>
  <c r="M24" i="63"/>
  <c r="L24" i="63"/>
  <c r="K24" i="63"/>
  <c r="J24" i="63"/>
  <c r="I24" i="63"/>
  <c r="H24" i="63"/>
  <c r="H29" i="63" s="1"/>
  <c r="G24" i="63"/>
  <c r="F24" i="63"/>
  <c r="E24" i="63"/>
  <c r="D24" i="63"/>
  <c r="C24" i="63"/>
  <c r="B24" i="63"/>
  <c r="O2" i="63"/>
  <c r="N2" i="63"/>
  <c r="C56" i="52"/>
  <c r="C57" i="52" s="1"/>
  <c r="D56" i="52"/>
  <c r="D57" i="52" s="1"/>
  <c r="E56" i="52"/>
  <c r="E57" i="52" s="1"/>
  <c r="F56" i="52"/>
  <c r="F57" i="52" s="1"/>
  <c r="G56" i="52"/>
  <c r="G57" i="52" s="1"/>
  <c r="H56" i="52"/>
  <c r="H57" i="52" s="1"/>
  <c r="I56" i="52"/>
  <c r="I57" i="52" s="1"/>
  <c r="J56" i="52"/>
  <c r="J57" i="52" s="1"/>
  <c r="K56" i="52"/>
  <c r="K57" i="52" s="1"/>
  <c r="L56" i="52"/>
  <c r="L57" i="52" s="1"/>
  <c r="M56" i="52"/>
  <c r="M57" i="52" s="1"/>
  <c r="N56" i="52"/>
  <c r="N57" i="52" s="1"/>
  <c r="O56" i="52"/>
  <c r="O57" i="52" s="1"/>
  <c r="B56" i="52"/>
  <c r="B57" i="52" s="1"/>
  <c r="C32" i="39"/>
  <c r="D32" i="39"/>
  <c r="E32" i="39"/>
  <c r="F32" i="39"/>
  <c r="G32" i="39"/>
  <c r="H32" i="39"/>
  <c r="I32" i="39"/>
  <c r="J32" i="39"/>
  <c r="K32" i="39"/>
  <c r="L32" i="39"/>
  <c r="M32" i="39"/>
  <c r="N32" i="39"/>
  <c r="O32" i="39"/>
  <c r="B32" i="39"/>
  <c r="O32" i="52"/>
  <c r="N32" i="52"/>
  <c r="M32" i="52"/>
  <c r="L32" i="52"/>
  <c r="K32" i="52"/>
  <c r="J32" i="52"/>
  <c r="I32" i="52"/>
  <c r="H32" i="52"/>
  <c r="G32" i="52"/>
  <c r="F32" i="52"/>
  <c r="E32" i="52"/>
  <c r="D32" i="52"/>
  <c r="C32" i="52"/>
  <c r="C36" i="52"/>
  <c r="D36" i="52"/>
  <c r="E36" i="52"/>
  <c r="F36" i="52"/>
  <c r="G36" i="52"/>
  <c r="H36" i="52"/>
  <c r="I36" i="52"/>
  <c r="J36" i="52"/>
  <c r="K36" i="52"/>
  <c r="L36" i="52"/>
  <c r="M36" i="52"/>
  <c r="N36" i="52"/>
  <c r="O36" i="52"/>
  <c r="B36" i="52"/>
  <c r="C25" i="57"/>
  <c r="D25" i="57"/>
  <c r="E25" i="57"/>
  <c r="F25" i="57"/>
  <c r="G25" i="57"/>
  <c r="H25" i="57"/>
  <c r="I25" i="57"/>
  <c r="J25" i="57"/>
  <c r="K25" i="57"/>
  <c r="L25" i="57"/>
  <c r="M25" i="57"/>
  <c r="N25" i="57"/>
  <c r="O25" i="57"/>
  <c r="P25" i="57"/>
  <c r="Q25" i="57"/>
  <c r="R25" i="57"/>
  <c r="S25" i="57"/>
  <c r="T25" i="57"/>
  <c r="U25" i="57"/>
  <c r="V25" i="57"/>
  <c r="W25" i="57"/>
  <c r="X25" i="57"/>
  <c r="Y25" i="57"/>
  <c r="Z25" i="57"/>
  <c r="AA25" i="57"/>
  <c r="AB25" i="57"/>
  <c r="AC25" i="57"/>
  <c r="AD25" i="57"/>
  <c r="AE25" i="57"/>
  <c r="AF25" i="57"/>
  <c r="AG25" i="57"/>
  <c r="AH25" i="57"/>
  <c r="AI25" i="57"/>
  <c r="AJ25" i="57"/>
  <c r="AK25" i="57"/>
  <c r="AL25" i="57"/>
  <c r="AM25" i="57"/>
  <c r="AN25" i="57"/>
  <c r="AO25" i="57"/>
  <c r="B25" i="57"/>
  <c r="B127" i="1"/>
  <c r="B126" i="1"/>
  <c r="B32" i="52"/>
  <c r="C28" i="39"/>
  <c r="D28" i="39"/>
  <c r="E28" i="39"/>
  <c r="F28" i="39"/>
  <c r="G28" i="39"/>
  <c r="H28" i="39"/>
  <c r="I28" i="39"/>
  <c r="J28" i="39"/>
  <c r="K28" i="39"/>
  <c r="L28" i="39"/>
  <c r="M28" i="39"/>
  <c r="N28" i="39"/>
  <c r="O28" i="39"/>
  <c r="B28" i="39"/>
  <c r="C24" i="39"/>
  <c r="D24" i="39"/>
  <c r="E24" i="39"/>
  <c r="F24" i="39"/>
  <c r="G24" i="39"/>
  <c r="H24" i="39"/>
  <c r="I24" i="39"/>
  <c r="J24" i="39"/>
  <c r="K24" i="39"/>
  <c r="L24" i="39"/>
  <c r="M24" i="39"/>
  <c r="N24" i="39"/>
  <c r="O24" i="39"/>
  <c r="B24" i="39"/>
  <c r="C28" i="52"/>
  <c r="D28" i="52"/>
  <c r="E28" i="52"/>
  <c r="F28" i="52"/>
  <c r="G28" i="52"/>
  <c r="H28" i="52"/>
  <c r="I28" i="52"/>
  <c r="J28" i="52"/>
  <c r="K28" i="52"/>
  <c r="L28" i="52"/>
  <c r="M28" i="52"/>
  <c r="N28" i="52"/>
  <c r="O28" i="52"/>
  <c r="B28" i="52"/>
  <c r="Q43" i="54" a="1"/>
  <c r="Q43" i="54" s="1"/>
  <c r="Q42" i="54" a="1"/>
  <c r="Q42" i="54" s="1"/>
  <c r="Q41" i="54" a="1"/>
  <c r="Q41" i="54" s="1"/>
  <c r="Q20" i="54" a="1"/>
  <c r="Q20" i="54" s="1"/>
  <c r="Q19" i="54" a="1"/>
  <c r="Q19" i="54" s="1"/>
  <c r="J44" i="54"/>
  <c r="E44" i="54"/>
  <c r="H56" i="54" l="1"/>
  <c r="G56" i="54"/>
  <c r="D65" i="54" s="1"/>
  <c r="F56" i="54"/>
  <c r="D64" i="54" s="1"/>
  <c r="I29" i="63"/>
  <c r="I55" i="54"/>
  <c r="H55" i="54"/>
  <c r="G55" i="54"/>
  <c r="K56" i="54"/>
  <c r="D69" i="54" s="1"/>
  <c r="H45" i="54"/>
  <c r="F45" i="54"/>
  <c r="D66" i="54"/>
  <c r="F55" i="54"/>
  <c r="K55" i="54"/>
  <c r="K45" i="54"/>
  <c r="N56" i="54"/>
  <c r="D72" i="54" s="1"/>
  <c r="G45" i="54"/>
  <c r="N45" i="54"/>
  <c r="N55" i="54"/>
  <c r="R83" i="1"/>
  <c r="F29" i="63"/>
  <c r="F34" i="63" s="1"/>
  <c r="N29" i="63"/>
  <c r="M29" i="63"/>
  <c r="M34" i="63" s="1"/>
  <c r="E29" i="63"/>
  <c r="E34" i="63" s="1"/>
  <c r="L29" i="63"/>
  <c r="L34" i="63" s="1"/>
  <c r="D29" i="63"/>
  <c r="D34" i="63" s="1"/>
  <c r="J29" i="63"/>
  <c r="B29" i="63"/>
  <c r="B34" i="63" s="1"/>
  <c r="C29" i="63"/>
  <c r="C34" i="63" s="1"/>
  <c r="G29" i="63"/>
  <c r="G34" i="63" s="1"/>
  <c r="K29" i="63"/>
  <c r="K34" i="63" s="1"/>
  <c r="O29" i="63"/>
  <c r="O34" i="63" s="1"/>
  <c r="H34" i="63"/>
  <c r="J34" i="63"/>
  <c r="N34" i="63"/>
  <c r="I34" i="63"/>
  <c r="J29" i="39"/>
  <c r="D33" i="52"/>
  <c r="H33" i="52"/>
  <c r="L33" i="52"/>
  <c r="F33" i="52"/>
  <c r="N33" i="52"/>
  <c r="G33" i="52"/>
  <c r="K33" i="52"/>
  <c r="O33" i="52"/>
  <c r="J33" i="52"/>
  <c r="E33" i="52"/>
  <c r="I33" i="52"/>
  <c r="M33" i="52"/>
  <c r="M29" i="39"/>
  <c r="I29" i="39"/>
  <c r="E29" i="39"/>
  <c r="N29" i="39"/>
  <c r="F29" i="39"/>
  <c r="O29" i="39"/>
  <c r="K29" i="39"/>
  <c r="G29" i="39"/>
  <c r="C29" i="39"/>
  <c r="B29" i="39"/>
  <c r="B34" i="39" s="1"/>
  <c r="L29" i="39"/>
  <c r="H29" i="39"/>
  <c r="D29" i="39"/>
  <c r="C33" i="52"/>
  <c r="L38" i="52"/>
  <c r="B33" i="52"/>
  <c r="L56" i="54"/>
  <c r="D70" i="54" s="1"/>
  <c r="O56" i="54"/>
  <c r="D73" i="54" s="1"/>
  <c r="J56" i="54"/>
  <c r="D68" i="54" s="1"/>
  <c r="E56" i="54"/>
  <c r="D63" i="54" s="1"/>
  <c r="M56" i="54"/>
  <c r="D71" i="54" s="1"/>
  <c r="I56" i="54"/>
  <c r="D67" i="54" s="1"/>
  <c r="B39" i="39" l="1"/>
  <c r="B42" i="39"/>
  <c r="B43" i="39"/>
  <c r="B44" i="39"/>
  <c r="B41" i="39"/>
  <c r="B45" i="39"/>
  <c r="B40" i="39"/>
  <c r="I74" i="54"/>
  <c r="J74" i="54"/>
  <c r="G74" i="54"/>
  <c r="H74" i="54"/>
  <c r="K55" i="63"/>
  <c r="D55" i="63"/>
  <c r="C55" i="63"/>
  <c r="E55" i="63"/>
  <c r="I55" i="63"/>
  <c r="N55" i="63"/>
  <c r="N56" i="63" s="1"/>
  <c r="F55" i="63"/>
  <c r="L55" i="63"/>
  <c r="O55" i="63"/>
  <c r="G55" i="63"/>
  <c r="M55" i="63"/>
  <c r="J55" i="63"/>
  <c r="B55" i="63"/>
  <c r="H55" i="63"/>
  <c r="H34" i="39"/>
  <c r="G34" i="39"/>
  <c r="N34" i="39"/>
  <c r="F34" i="39"/>
  <c r="L34" i="39"/>
  <c r="K34" i="39"/>
  <c r="E34" i="39"/>
  <c r="D34" i="39"/>
  <c r="M34" i="39"/>
  <c r="O34" i="39"/>
  <c r="I34" i="39"/>
  <c r="J34" i="39"/>
  <c r="H38" i="52"/>
  <c r="J38" i="52"/>
  <c r="E38" i="52"/>
  <c r="F38" i="52"/>
  <c r="G38" i="52"/>
  <c r="D38" i="52"/>
  <c r="M38" i="52"/>
  <c r="O38" i="52"/>
  <c r="N38" i="52"/>
  <c r="I38" i="52"/>
  <c r="K38" i="52"/>
  <c r="B38" i="52"/>
  <c r="C34" i="39"/>
  <c r="G91" i="59"/>
  <c r="G140" i="59" s="1"/>
  <c r="F91" i="59"/>
  <c r="F140" i="59" s="1"/>
  <c r="E91" i="59"/>
  <c r="E140" i="59" s="1"/>
  <c r="G73" i="66" s="1"/>
  <c r="D91" i="59"/>
  <c r="D140" i="59" s="1"/>
  <c r="F73" i="66" s="1"/>
  <c r="C91" i="59"/>
  <c r="C140" i="59" s="1"/>
  <c r="E73" i="66" s="1"/>
  <c r="H56" i="63" l="1"/>
  <c r="H57" i="63" s="1"/>
  <c r="H58" i="63" s="1"/>
  <c r="H59" i="63" s="1"/>
  <c r="H60" i="63" s="1"/>
  <c r="H61" i="63" s="1"/>
  <c r="M56" i="63"/>
  <c r="M57" i="63" s="1"/>
  <c r="M58" i="63" s="1"/>
  <c r="M59" i="63" s="1"/>
  <c r="M60" i="63" s="1"/>
  <c r="M61" i="63" s="1"/>
  <c r="N57" i="63"/>
  <c r="N58" i="63" s="1"/>
  <c r="N59" i="63" s="1"/>
  <c r="N60" i="63" s="1"/>
  <c r="N61" i="63" s="1"/>
  <c r="D56" i="63"/>
  <c r="D57" i="63" s="1"/>
  <c r="D58" i="63" s="1"/>
  <c r="D59" i="63" s="1"/>
  <c r="D60" i="63" s="1"/>
  <c r="D61" i="63" s="1"/>
  <c r="F56" i="63"/>
  <c r="F57" i="63" s="1"/>
  <c r="F58" i="63" s="1"/>
  <c r="F59" i="63" s="1"/>
  <c r="F60" i="63" s="1"/>
  <c r="F61" i="63" s="1"/>
  <c r="E56" i="63"/>
  <c r="E57" i="63" s="1"/>
  <c r="E58" i="63" s="1"/>
  <c r="E59" i="63" s="1"/>
  <c r="E60" i="63" s="1"/>
  <c r="E61" i="63" s="1"/>
  <c r="C56" i="63"/>
  <c r="C57" i="63" s="1"/>
  <c r="C58" i="63" s="1"/>
  <c r="C59" i="63" s="1"/>
  <c r="C60" i="63" s="1"/>
  <c r="C61" i="63" s="1"/>
  <c r="B56" i="63"/>
  <c r="B57" i="63" s="1"/>
  <c r="B58" i="63" s="1"/>
  <c r="B59" i="63" s="1"/>
  <c r="B60" i="63" s="1"/>
  <c r="B61" i="63" s="1"/>
  <c r="L56" i="63"/>
  <c r="L57" i="63" s="1"/>
  <c r="L58" i="63" s="1"/>
  <c r="L59" i="63" s="1"/>
  <c r="L60" i="63" s="1"/>
  <c r="L61" i="63" s="1"/>
  <c r="O56" i="63"/>
  <c r="O57" i="63" s="1"/>
  <c r="O58" i="63" s="1"/>
  <c r="O59" i="63" s="1"/>
  <c r="O60" i="63" s="1"/>
  <c r="O61" i="63" s="1"/>
  <c r="K56" i="63"/>
  <c r="K57" i="63" s="1"/>
  <c r="K58" i="63" s="1"/>
  <c r="K59" i="63" s="1"/>
  <c r="K60" i="63" s="1"/>
  <c r="K61" i="63" s="1"/>
  <c r="I56" i="63"/>
  <c r="I57" i="63" s="1"/>
  <c r="I58" i="63" s="1"/>
  <c r="I59" i="63" s="1"/>
  <c r="I60" i="63" s="1"/>
  <c r="I61" i="63" s="1"/>
  <c r="J56" i="63"/>
  <c r="J57" i="63" s="1"/>
  <c r="J58" i="63" s="1"/>
  <c r="J59" i="63" s="1"/>
  <c r="J60" i="63" s="1"/>
  <c r="J61" i="63" s="1"/>
  <c r="G56" i="63"/>
  <c r="G57" i="63" s="1"/>
  <c r="G58" i="63" s="1"/>
  <c r="G59" i="63" s="1"/>
  <c r="G60" i="63" s="1"/>
  <c r="G61" i="63" s="1"/>
  <c r="H51" i="1" a="1"/>
  <c r="H51" i="1" s="1"/>
  <c r="G51" i="1" a="1"/>
  <c r="G51" i="1" s="1"/>
  <c r="M51" i="1" a="1"/>
  <c r="M51" i="1" s="1"/>
  <c r="L51" i="1" a="1"/>
  <c r="L51" i="1" s="1"/>
  <c r="K51" i="1" a="1"/>
  <c r="K51" i="1" s="1"/>
  <c r="J51" i="1" a="1"/>
  <c r="J51" i="1" s="1"/>
  <c r="I51" i="1" a="1"/>
  <c r="I51" i="1" s="1"/>
  <c r="H47" i="63"/>
  <c r="H49" i="63" s="1"/>
  <c r="H50" i="63" s="1"/>
  <c r="B47" i="63"/>
  <c r="B49" i="63" s="1"/>
  <c r="B50" i="63" s="1"/>
  <c r="O47" i="63"/>
  <c r="O49" i="63" s="1"/>
  <c r="O50" i="63" s="1"/>
  <c r="L47" i="63"/>
  <c r="L49" i="63" s="1"/>
  <c r="L50" i="63" s="1"/>
  <c r="N47" i="63"/>
  <c r="N49" i="63" s="1"/>
  <c r="N50" i="63" s="1"/>
  <c r="E47" i="63"/>
  <c r="E49" i="63" s="1"/>
  <c r="E50" i="63" s="1"/>
  <c r="C47" i="63"/>
  <c r="C49" i="63" s="1"/>
  <c r="C50" i="63" s="1"/>
  <c r="J47" i="63"/>
  <c r="J49" i="63" s="1"/>
  <c r="J50" i="63" s="1"/>
  <c r="I47" i="63"/>
  <c r="I49" i="63" s="1"/>
  <c r="I50" i="63" s="1"/>
  <c r="D47" i="63"/>
  <c r="D49" i="63" s="1"/>
  <c r="D50" i="63" s="1"/>
  <c r="K47" i="63"/>
  <c r="K49" i="63" s="1"/>
  <c r="K50" i="63" s="1"/>
  <c r="M47" i="63"/>
  <c r="M49" i="63" s="1"/>
  <c r="M50" i="63" s="1"/>
  <c r="G47" i="63"/>
  <c r="G49" i="63" s="1"/>
  <c r="G50" i="63" s="1"/>
  <c r="F47" i="63"/>
  <c r="F49" i="63" s="1"/>
  <c r="F50" i="63" s="1"/>
  <c r="J136" i="1" l="1" a="1"/>
  <c r="J136" i="1" s="1"/>
  <c r="L136" i="1" a="1"/>
  <c r="L136" i="1" s="1"/>
  <c r="K136" i="1" a="1"/>
  <c r="K136" i="1" s="1"/>
  <c r="H136" i="1" a="1"/>
  <c r="H136" i="1" s="1"/>
  <c r="M136" i="1" a="1"/>
  <c r="M136" i="1" s="1"/>
  <c r="G136" i="1" a="1"/>
  <c r="G136" i="1" s="1"/>
  <c r="I136" i="1" a="1"/>
  <c r="I136" i="1" s="1"/>
  <c r="R51" i="1"/>
  <c r="U51" i="1" s="1"/>
  <c r="B115" i="1" l="1"/>
  <c r="E71" i="54"/>
  <c r="E68" i="54"/>
  <c r="E63" i="54"/>
  <c r="E74" i="54" l="1"/>
  <c r="L45" i="54"/>
  <c r="I45" i="54"/>
  <c r="O45" i="54"/>
  <c r="L55" i="54" l="1"/>
  <c r="O55" i="54"/>
  <c r="M45" i="54"/>
  <c r="J45" i="54"/>
  <c r="V2" i="54"/>
  <c r="B68" i="1"/>
  <c r="B72" i="1"/>
  <c r="P40" i="54" l="1"/>
  <c r="P21" i="54"/>
  <c r="P43" i="54"/>
  <c r="Y43" i="54" s="1"/>
  <c r="P39" i="54"/>
  <c r="P20" i="54"/>
  <c r="Y20" i="54" s="1"/>
  <c r="P42" i="54"/>
  <c r="Y42" i="54" s="1"/>
  <c r="P38" i="54"/>
  <c r="P19" i="54"/>
  <c r="P41" i="54"/>
  <c r="Y41" i="54" s="1"/>
  <c r="P37" i="54"/>
  <c r="E45" i="54"/>
  <c r="M55" i="54"/>
  <c r="F71" i="54"/>
  <c r="K74" i="54"/>
  <c r="J55" i="54"/>
  <c r="F68" i="54"/>
  <c r="F74" i="54" s="1"/>
  <c r="E55" i="54"/>
  <c r="B82" i="1"/>
  <c r="R37" i="54" l="1"/>
  <c r="AA37" i="54" s="1"/>
  <c r="Y37" i="54"/>
  <c r="R39" i="54"/>
  <c r="AA39" i="54" s="1"/>
  <c r="Y39" i="54"/>
  <c r="R38" i="54"/>
  <c r="AA38" i="54" s="1"/>
  <c r="Y38" i="54"/>
  <c r="Y21" i="54"/>
  <c r="R21" i="54"/>
  <c r="AA21" i="54" s="1"/>
  <c r="Y40" i="54"/>
  <c r="R40" i="54"/>
  <c r="AA40" i="54" s="1"/>
  <c r="X47" i="54" a="1"/>
  <c r="X47" i="54" s="1"/>
  <c r="X54" i="54" s="1"/>
  <c r="U48" i="54" a="1"/>
  <c r="U48" i="54" s="1"/>
  <c r="U55" i="54" s="1"/>
  <c r="W46" i="54" a="1"/>
  <c r="W46" i="54" s="1"/>
  <c r="W53" i="54" s="1"/>
  <c r="V46" i="54" a="1"/>
  <c r="V46" i="54" s="1"/>
  <c r="V53" i="54" s="1"/>
  <c r="X46" i="54" a="1"/>
  <c r="X46" i="54" s="1"/>
  <c r="X53" i="54" s="1"/>
  <c r="U47" i="54" a="1"/>
  <c r="U47" i="54" s="1"/>
  <c r="U54" i="54" s="1"/>
  <c r="T48" i="54" a="1"/>
  <c r="T48" i="54" s="1"/>
  <c r="X48" i="54" a="1"/>
  <c r="X48" i="54" s="1"/>
  <c r="X55" i="54" s="1"/>
  <c r="W48" i="54" a="1"/>
  <c r="W48" i="54" s="1"/>
  <c r="W55" i="54" s="1"/>
  <c r="U46" i="54" a="1"/>
  <c r="U46" i="54" s="1"/>
  <c r="U53" i="54" s="1"/>
  <c r="W47" i="54" a="1"/>
  <c r="W47" i="54" s="1"/>
  <c r="W54" i="54" s="1"/>
  <c r="T47" i="54" a="1"/>
  <c r="T47" i="54" s="1"/>
  <c r="V48" i="54" a="1"/>
  <c r="V48" i="54" s="1"/>
  <c r="V55" i="54" s="1"/>
  <c r="T46" i="54" a="1"/>
  <c r="T46" i="54" s="1"/>
  <c r="V47" i="54" a="1"/>
  <c r="V47" i="54" s="1"/>
  <c r="V54" i="54" s="1"/>
  <c r="Y19" i="54"/>
  <c r="V45" i="54"/>
  <c r="U45" i="54"/>
  <c r="T45" i="54"/>
  <c r="W45" i="54"/>
  <c r="X45" i="54"/>
  <c r="P55" i="54"/>
  <c r="R43" i="54"/>
  <c r="AA43" i="54" s="1"/>
  <c r="R42" i="54"/>
  <c r="AA42" i="54" s="1"/>
  <c r="R20" i="54"/>
  <c r="AA20" i="54" s="1"/>
  <c r="R41" i="54"/>
  <c r="AA41" i="54" s="1"/>
  <c r="P44" i="54"/>
  <c r="R19" i="54"/>
  <c r="AA19" i="54" s="1"/>
  <c r="H122" i="59" l="1"/>
  <c r="I122" i="59"/>
  <c r="I123" i="59"/>
  <c r="H123" i="59"/>
  <c r="H118" i="59"/>
  <c r="I118" i="59"/>
  <c r="H117" i="59"/>
  <c r="I117" i="59"/>
  <c r="H116" i="59"/>
  <c r="I116" i="59"/>
  <c r="H121" i="59"/>
  <c r="I121" i="59"/>
  <c r="H126" i="59"/>
  <c r="I126" i="59"/>
  <c r="I129" i="59"/>
  <c r="H129" i="59"/>
  <c r="AA45" i="54"/>
  <c r="AA56" i="54" s="1"/>
  <c r="I127" i="59"/>
  <c r="H127" i="59"/>
  <c r="H128" i="59"/>
  <c r="I128" i="59"/>
  <c r="I119" i="59"/>
  <c r="H119" i="59"/>
  <c r="H124" i="59"/>
  <c r="I124" i="59"/>
  <c r="T55" i="54"/>
  <c r="Y55" i="54" s="1"/>
  <c r="Y48" i="54"/>
  <c r="X56" i="54"/>
  <c r="V56" i="54"/>
  <c r="W56" i="54"/>
  <c r="Y46" i="54"/>
  <c r="T53" i="54"/>
  <c r="T54" i="54"/>
  <c r="Y47" i="54"/>
  <c r="U56" i="54"/>
  <c r="R45" i="54"/>
  <c r="H79" i="59"/>
  <c r="H139" i="59" s="1"/>
  <c r="L82" i="1"/>
  <c r="L84" i="1" s="1"/>
  <c r="C79" i="59"/>
  <c r="C139" i="59" s="1"/>
  <c r="E72" i="66" s="1"/>
  <c r="E79" i="59"/>
  <c r="E139" i="59" s="1"/>
  <c r="M31" i="1"/>
  <c r="L31" i="1"/>
  <c r="D79" i="59"/>
  <c r="D139" i="59" s="1"/>
  <c r="F79" i="59"/>
  <c r="F139" i="59" s="1"/>
  <c r="I79" i="59"/>
  <c r="I139" i="59" s="1"/>
  <c r="M82" i="1"/>
  <c r="M84" i="1" s="1"/>
  <c r="G79" i="59"/>
  <c r="G139" i="59" s="1"/>
  <c r="E22" i="66"/>
  <c r="G82" i="1"/>
  <c r="G22" i="66"/>
  <c r="I82" i="1"/>
  <c r="I84" i="1" s="1"/>
  <c r="J82" i="1"/>
  <c r="J84" i="1" s="1"/>
  <c r="F22" i="66"/>
  <c r="F47" i="66" s="1"/>
  <c r="F52" i="66" s="1"/>
  <c r="H82" i="1"/>
  <c r="H84" i="1" s="1"/>
  <c r="K82" i="1"/>
  <c r="K84" i="1" s="1"/>
  <c r="Y45" i="54"/>
  <c r="M85" i="1" l="1"/>
  <c r="L85" i="1"/>
  <c r="H58" i="59"/>
  <c r="F72" i="66"/>
  <c r="G72" i="66"/>
  <c r="R23" i="1"/>
  <c r="R28" i="1"/>
  <c r="R26" i="1"/>
  <c r="R24" i="1"/>
  <c r="R25" i="1"/>
  <c r="R82" i="1"/>
  <c r="G84" i="1"/>
  <c r="R84" i="1" s="1"/>
  <c r="H61" i="59"/>
  <c r="I59" i="59"/>
  <c r="Y54" i="54"/>
  <c r="H120" i="59"/>
  <c r="I120" i="59"/>
  <c r="I125" i="59"/>
  <c r="H125" i="59"/>
  <c r="I61" i="59"/>
  <c r="I58" i="59"/>
  <c r="H59" i="59"/>
  <c r="I60" i="59"/>
  <c r="T56" i="54"/>
  <c r="I115" i="59"/>
  <c r="H115" i="59"/>
  <c r="H60" i="59"/>
  <c r="Y53" i="54"/>
  <c r="C32" i="59"/>
  <c r="C137" i="59" s="1"/>
  <c r="E70" i="66" s="1"/>
  <c r="C29" i="59"/>
  <c r="C30" i="59" s="1"/>
  <c r="G32" i="59"/>
  <c r="G137" i="59" s="1"/>
  <c r="G29" i="59"/>
  <c r="G30" i="59" s="1"/>
  <c r="E32" i="59"/>
  <c r="E137" i="59" s="1"/>
  <c r="G70" i="66" s="1"/>
  <c r="E29" i="59"/>
  <c r="E30" i="59" s="1"/>
  <c r="H32" i="59"/>
  <c r="H137" i="59" s="1"/>
  <c r="H29" i="59"/>
  <c r="H30" i="59" s="1"/>
  <c r="F32" i="59"/>
  <c r="F137" i="59" s="1"/>
  <c r="F29" i="59"/>
  <c r="F30" i="59" s="1"/>
  <c r="D32" i="59"/>
  <c r="D137" i="59" s="1"/>
  <c r="F70" i="66" s="1"/>
  <c r="D29" i="59"/>
  <c r="D30" i="59" s="1"/>
  <c r="I32" i="59"/>
  <c r="I137" i="59" s="1"/>
  <c r="I29" i="59"/>
  <c r="I30" i="59" s="1"/>
  <c r="E47" i="66"/>
  <c r="E23" i="66"/>
  <c r="G47" i="66"/>
  <c r="G23" i="66"/>
  <c r="F23" i="66"/>
  <c r="B125" i="1"/>
  <c r="Y56" i="54" l="1"/>
  <c r="H57" i="59"/>
  <c r="H132" i="59"/>
  <c r="H141" i="59" s="1"/>
  <c r="H130" i="59"/>
  <c r="I57" i="59"/>
  <c r="I132" i="59"/>
  <c r="I141" i="59" s="1"/>
  <c r="I130" i="59"/>
  <c r="H43" i="59"/>
  <c r="H147" i="59" s="1"/>
  <c r="H149" i="59" s="1"/>
  <c r="L37" i="1" s="1"/>
  <c r="L35" i="1" s="1"/>
  <c r="H41" i="59"/>
  <c r="E43" i="59"/>
  <c r="E147" i="59" s="1"/>
  <c r="E41" i="59"/>
  <c r="L13" i="1"/>
  <c r="F43" i="59"/>
  <c r="F147" i="59" s="1"/>
  <c r="F41" i="59"/>
  <c r="M13" i="1"/>
  <c r="C41" i="59"/>
  <c r="I43" i="59"/>
  <c r="I147" i="59" s="1"/>
  <c r="I149" i="59" s="1"/>
  <c r="M37" i="1" s="1"/>
  <c r="M35" i="1" s="1"/>
  <c r="I41" i="59"/>
  <c r="G43" i="59"/>
  <c r="G147" i="59" s="1"/>
  <c r="G41" i="59"/>
  <c r="M12" i="1"/>
  <c r="M93" i="1" s="1"/>
  <c r="M92" i="1" s="1"/>
  <c r="D43" i="59"/>
  <c r="D147" i="59" s="1"/>
  <c r="D41" i="59"/>
  <c r="L12" i="1"/>
  <c r="L93" i="1" s="1"/>
  <c r="L92" i="1" s="1"/>
  <c r="E52" i="66"/>
  <c r="E54" i="66" s="1"/>
  <c r="E49" i="66"/>
  <c r="G49" i="66"/>
  <c r="G52" i="66"/>
  <c r="G54" i="66" s="1"/>
  <c r="F54" i="66"/>
  <c r="F49" i="66"/>
  <c r="B7" i="32"/>
  <c r="G43" i="1" s="1"/>
  <c r="Z9" i="57"/>
  <c r="Z29" i="57" s="1"/>
  <c r="Y9" i="57"/>
  <c r="Y29" i="57" s="1"/>
  <c r="X9" i="57"/>
  <c r="X29" i="57" s="1"/>
  <c r="W9" i="57"/>
  <c r="W29" i="57" s="1"/>
  <c r="V9" i="57"/>
  <c r="V29" i="57" s="1"/>
  <c r="Z20" i="57"/>
  <c r="Z21" i="57" s="1"/>
  <c r="Z26" i="57" s="1"/>
  <c r="Y20" i="57"/>
  <c r="Y21" i="57" s="1"/>
  <c r="Y26" i="57" s="1"/>
  <c r="X20" i="57"/>
  <c r="X21" i="57" s="1"/>
  <c r="X26" i="57" s="1"/>
  <c r="W20" i="57"/>
  <c r="W21" i="57" s="1"/>
  <c r="W26" i="57" s="1"/>
  <c r="V20" i="57"/>
  <c r="V12" i="57"/>
  <c r="AE9" i="57"/>
  <c r="AE29" i="57" s="1"/>
  <c r="AD9" i="57"/>
  <c r="AD29" i="57" s="1"/>
  <c r="AC9" i="57"/>
  <c r="AC29" i="57" s="1"/>
  <c r="AB9" i="57"/>
  <c r="AB29" i="57" s="1"/>
  <c r="AA9" i="57"/>
  <c r="AA29" i="57" s="1"/>
  <c r="AE20" i="57"/>
  <c r="AE21" i="57" s="1"/>
  <c r="AE26" i="57" s="1"/>
  <c r="AD20" i="57"/>
  <c r="AD21" i="57" s="1"/>
  <c r="AD26" i="57" s="1"/>
  <c r="AC20" i="57"/>
  <c r="AC21" i="57" s="1"/>
  <c r="AC26" i="57" s="1"/>
  <c r="AB20" i="57"/>
  <c r="AB21" i="57" s="1"/>
  <c r="AB26" i="57" s="1"/>
  <c r="AA20" i="57"/>
  <c r="AA12" i="57"/>
  <c r="O2" i="50"/>
  <c r="N2" i="50"/>
  <c r="O2" i="39"/>
  <c r="N2" i="39"/>
  <c r="O2" i="52"/>
  <c r="N2" i="52"/>
  <c r="H2" i="34"/>
  <c r="G2" i="34"/>
  <c r="H2" i="32"/>
  <c r="G2" i="32"/>
  <c r="I2" i="59"/>
  <c r="H2" i="59"/>
  <c r="O2" i="58"/>
  <c r="N2" i="58"/>
  <c r="AO2" i="57"/>
  <c r="AN2" i="57"/>
  <c r="L2" i="56"/>
  <c r="K2" i="56"/>
  <c r="L2" i="31"/>
  <c r="K2" i="31"/>
  <c r="L2" i="15"/>
  <c r="K2" i="15"/>
  <c r="B104" i="1"/>
  <c r="M69" i="1" l="1"/>
  <c r="L69" i="1"/>
  <c r="I62" i="59"/>
  <c r="I64" i="59"/>
  <c r="I138" i="59" s="1"/>
  <c r="I142" i="59" s="1"/>
  <c r="M105" i="1" s="1"/>
  <c r="H62" i="59"/>
  <c r="H64" i="59"/>
  <c r="H138" i="59" s="1"/>
  <c r="H142" i="59" s="1"/>
  <c r="L105" i="1" s="1"/>
  <c r="M10" i="1"/>
  <c r="L10" i="1"/>
  <c r="AC31" i="57"/>
  <c r="Y31" i="57"/>
  <c r="Y39" i="57" s="1"/>
  <c r="AB31" i="57"/>
  <c r="AE31" i="57"/>
  <c r="AE38" i="57" s="1"/>
  <c r="AD31" i="57"/>
  <c r="X31" i="57"/>
  <c r="W31" i="57"/>
  <c r="Z31" i="57"/>
  <c r="V21" i="57"/>
  <c r="V26" i="57" s="1"/>
  <c r="AA21" i="57"/>
  <c r="AA26" i="57" s="1"/>
  <c r="AC39" i="57" l="1"/>
  <c r="AC36" i="57"/>
  <c r="AC52" i="57" s="1"/>
  <c r="Y38" i="57"/>
  <c r="AA31" i="57"/>
  <c r="V31" i="57"/>
  <c r="AC37" i="57"/>
  <c r="AC53" i="57" s="1"/>
  <c r="AD40" i="57"/>
  <c r="Y37" i="57"/>
  <c r="AE36" i="57"/>
  <c r="AE52" i="57" s="1"/>
  <c r="AE39" i="57"/>
  <c r="AB36" i="57"/>
  <c r="AB52" i="57" s="1"/>
  <c r="AB38" i="57"/>
  <c r="Y36" i="57"/>
  <c r="Y52" i="57" s="1"/>
  <c r="Y40" i="57"/>
  <c r="I151" i="59"/>
  <c r="AC40" i="57"/>
  <c r="AB39" i="57"/>
  <c r="AB37" i="57"/>
  <c r="AC38" i="57"/>
  <c r="AB40" i="57"/>
  <c r="AE37" i="57"/>
  <c r="AE40" i="57"/>
  <c r="H151" i="59"/>
  <c r="AE41" i="57"/>
  <c r="AD36" i="57"/>
  <c r="AD52" i="57" s="1"/>
  <c r="AD41" i="57"/>
  <c r="AC41" i="57"/>
  <c r="AB41" i="57"/>
  <c r="AA41" i="57"/>
  <c r="Z41" i="57"/>
  <c r="Y41" i="57"/>
  <c r="X41" i="57"/>
  <c r="W41" i="57"/>
  <c r="V41" i="57"/>
  <c r="AD37" i="57"/>
  <c r="AD39" i="57"/>
  <c r="AD38" i="57"/>
  <c r="V36" i="57"/>
  <c r="V52" i="57" s="1"/>
  <c r="V40" i="57"/>
  <c r="V39" i="57"/>
  <c r="V37" i="57"/>
  <c r="V38" i="57"/>
  <c r="W40" i="57"/>
  <c r="W36" i="57"/>
  <c r="W52" i="57" s="1"/>
  <c r="W38" i="57"/>
  <c r="W37" i="57"/>
  <c r="W39" i="57"/>
  <c r="Z40" i="57"/>
  <c r="Z39" i="57"/>
  <c r="Z38" i="57"/>
  <c r="Z37" i="57"/>
  <c r="Z36" i="57"/>
  <c r="Z52" i="57" s="1"/>
  <c r="AA38" i="57"/>
  <c r="AA40" i="57"/>
  <c r="AA36" i="57"/>
  <c r="AA52" i="57" s="1"/>
  <c r="AA39" i="57"/>
  <c r="AA37" i="57"/>
  <c r="X38" i="57"/>
  <c r="X37" i="57"/>
  <c r="X39" i="57"/>
  <c r="X36" i="57"/>
  <c r="X52" i="57" s="1"/>
  <c r="X40" i="57"/>
  <c r="I70" i="52"/>
  <c r="I72" i="52" s="1"/>
  <c r="I73" i="52" s="1"/>
  <c r="G149" i="59"/>
  <c r="K37" i="1" s="1"/>
  <c r="F149" i="59"/>
  <c r="J37" i="1" s="1"/>
  <c r="E149" i="59"/>
  <c r="I37" i="1" s="1"/>
  <c r="D149" i="59"/>
  <c r="H37" i="1" s="1"/>
  <c r="C149" i="59"/>
  <c r="G37" i="1" s="1"/>
  <c r="Z53" i="57" l="1"/>
  <c r="AA53" i="57"/>
  <c r="AA54" i="57" s="1"/>
  <c r="AA55" i="57" s="1"/>
  <c r="AA56" i="57" s="1"/>
  <c r="AA57" i="57" s="1"/>
  <c r="AA58" i="57" s="1"/>
  <c r="AD53" i="57"/>
  <c r="AD54" i="57" s="1"/>
  <c r="AD55" i="57" s="1"/>
  <c r="AD56" i="57" s="1"/>
  <c r="AD57" i="57" s="1"/>
  <c r="AD58" i="57" s="1"/>
  <c r="AC54" i="57"/>
  <c r="AC55" i="57" s="1"/>
  <c r="AC56" i="57" s="1"/>
  <c r="AC57" i="57" s="1"/>
  <c r="AC58" i="57" s="1"/>
  <c r="Z54" i="57"/>
  <c r="Z55" i="57" s="1"/>
  <c r="Z56" i="57" s="1"/>
  <c r="Z57" i="57" s="1"/>
  <c r="Z58" i="57" s="1"/>
  <c r="V53" i="57"/>
  <c r="V54" i="57" s="1"/>
  <c r="V55" i="57" s="1"/>
  <c r="V56" i="57" s="1"/>
  <c r="V57" i="57" s="1"/>
  <c r="V58" i="57" s="1"/>
  <c r="W53" i="57"/>
  <c r="W54" i="57" s="1"/>
  <c r="W55" i="57" s="1"/>
  <c r="W56" i="57" s="1"/>
  <c r="W57" i="57" s="1"/>
  <c r="W58" i="57" s="1"/>
  <c r="Y53" i="57"/>
  <c r="Y54" i="57" s="1"/>
  <c r="Y55" i="57" s="1"/>
  <c r="Y56" i="57" s="1"/>
  <c r="Y57" i="57" s="1"/>
  <c r="Y58" i="57" s="1"/>
  <c r="AB53" i="57"/>
  <c r="AB54" i="57" s="1"/>
  <c r="AB55" i="57" s="1"/>
  <c r="AB56" i="57" s="1"/>
  <c r="AB57" i="57" s="1"/>
  <c r="AB58" i="57" s="1"/>
  <c r="X53" i="57"/>
  <c r="X54" i="57" s="1"/>
  <c r="X55" i="57" s="1"/>
  <c r="X56" i="57" s="1"/>
  <c r="X57" i="57" s="1"/>
  <c r="X58" i="57" s="1"/>
  <c r="AE53" i="57"/>
  <c r="AE54" i="57" s="1"/>
  <c r="AE55" i="57" s="1"/>
  <c r="AE56" i="57" s="1"/>
  <c r="AE57" i="57" s="1"/>
  <c r="AE58" i="57" s="1"/>
  <c r="R37" i="1"/>
  <c r="AB44" i="57"/>
  <c r="AB46" i="57" s="1"/>
  <c r="AB47" i="57" s="1"/>
  <c r="Y44" i="57"/>
  <c r="Y46" i="57" s="1"/>
  <c r="Y47" i="57" s="1"/>
  <c r="AC44" i="57"/>
  <c r="AC46" i="57" s="1"/>
  <c r="AC47" i="57" s="1"/>
  <c r="AE44" i="57"/>
  <c r="AE46" i="57" s="1"/>
  <c r="AE47" i="57" s="1"/>
  <c r="AD44" i="57"/>
  <c r="AD46" i="57" s="1"/>
  <c r="AD47" i="57" s="1"/>
  <c r="AA44" i="57"/>
  <c r="AA46" i="57" s="1"/>
  <c r="AA47" i="57" s="1"/>
  <c r="X44" i="57"/>
  <c r="X46" i="57" s="1"/>
  <c r="X47" i="57" s="1"/>
  <c r="Z44" i="57"/>
  <c r="Z46" i="57" s="1"/>
  <c r="Z47" i="57" s="1"/>
  <c r="W44" i="57"/>
  <c r="W46" i="57" s="1"/>
  <c r="W47" i="57" s="1"/>
  <c r="V44" i="57"/>
  <c r="V46" i="57" s="1"/>
  <c r="V47" i="57" s="1"/>
  <c r="O13" i="58"/>
  <c r="N13" i="58"/>
  <c r="M13" i="58"/>
  <c r="L13" i="58"/>
  <c r="K13" i="58"/>
  <c r="J13" i="58"/>
  <c r="I13" i="58"/>
  <c r="H13" i="58"/>
  <c r="G13" i="58"/>
  <c r="F13" i="58"/>
  <c r="E13" i="58"/>
  <c r="D13" i="58"/>
  <c r="C13" i="58"/>
  <c r="B13" i="58"/>
  <c r="O10" i="58"/>
  <c r="N10" i="58"/>
  <c r="M10" i="58"/>
  <c r="L10" i="58"/>
  <c r="K10" i="58"/>
  <c r="J10" i="58"/>
  <c r="I10" i="58"/>
  <c r="H10" i="58"/>
  <c r="G10" i="58"/>
  <c r="F10" i="58"/>
  <c r="E10" i="58"/>
  <c r="D10" i="58"/>
  <c r="C10" i="58"/>
  <c r="AO9" i="57"/>
  <c r="AO29" i="57" s="1"/>
  <c r="AN9" i="57"/>
  <c r="AN29" i="57" s="1"/>
  <c r="AM9" i="57"/>
  <c r="AM29" i="57" s="1"/>
  <c r="AL9" i="57"/>
  <c r="AL29" i="57" s="1"/>
  <c r="AK9" i="57"/>
  <c r="AK29" i="57" s="1"/>
  <c r="AJ9" i="57"/>
  <c r="AJ29" i="57" s="1"/>
  <c r="AI9" i="57"/>
  <c r="AI29" i="57" s="1"/>
  <c r="AH9" i="57"/>
  <c r="AH29" i="57" s="1"/>
  <c r="AG9" i="57"/>
  <c r="AG29" i="57" s="1"/>
  <c r="AF9" i="57"/>
  <c r="AF29" i="57" s="1"/>
  <c r="U9" i="57"/>
  <c r="U29" i="57" s="1"/>
  <c r="T9" i="57"/>
  <c r="T29" i="57" s="1"/>
  <c r="S9" i="57"/>
  <c r="S29" i="57" s="1"/>
  <c r="R9" i="57"/>
  <c r="R29" i="57" s="1"/>
  <c r="Q29" i="57"/>
  <c r="P9" i="57"/>
  <c r="P29" i="57" s="1"/>
  <c r="O9" i="57"/>
  <c r="O29" i="57" s="1"/>
  <c r="N9" i="57"/>
  <c r="N29" i="57" s="1"/>
  <c r="M9" i="57"/>
  <c r="M29" i="57" s="1"/>
  <c r="L29" i="57"/>
  <c r="K9" i="57"/>
  <c r="K29" i="57" s="1"/>
  <c r="J9" i="57"/>
  <c r="J29" i="57" s="1"/>
  <c r="I9" i="57"/>
  <c r="I29" i="57" s="1"/>
  <c r="H9" i="57"/>
  <c r="H29" i="57" s="1"/>
  <c r="G9" i="57"/>
  <c r="G29" i="57" s="1"/>
  <c r="F9" i="57"/>
  <c r="F29" i="57" s="1"/>
  <c r="D9" i="57"/>
  <c r="D29" i="57" s="1"/>
  <c r="B9" i="57"/>
  <c r="B29" i="57" s="1"/>
  <c r="AO20" i="57"/>
  <c r="AO21" i="57" s="1"/>
  <c r="AO26" i="57" s="1"/>
  <c r="AN20" i="57"/>
  <c r="AN21" i="57" s="1"/>
  <c r="AN26" i="57" s="1"/>
  <c r="AM20" i="57"/>
  <c r="AM21" i="57" s="1"/>
  <c r="AM26" i="57" s="1"/>
  <c r="AL20" i="57"/>
  <c r="AL21" i="57" s="1"/>
  <c r="AL26" i="57" s="1"/>
  <c r="AK20" i="57"/>
  <c r="AJ20" i="57"/>
  <c r="AJ21" i="57" s="1"/>
  <c r="AJ26" i="57" s="1"/>
  <c r="AI20" i="57"/>
  <c r="AI21" i="57" s="1"/>
  <c r="AI26" i="57" s="1"/>
  <c r="AH20" i="57"/>
  <c r="AH21" i="57" s="1"/>
  <c r="AH26" i="57" s="1"/>
  <c r="AG20" i="57"/>
  <c r="AG21" i="57" s="1"/>
  <c r="AG26" i="57" s="1"/>
  <c r="AF20" i="57"/>
  <c r="U20" i="57"/>
  <c r="U21" i="57" s="1"/>
  <c r="U26" i="57" s="1"/>
  <c r="T20" i="57"/>
  <c r="T21" i="57" s="1"/>
  <c r="T26" i="57" s="1"/>
  <c r="S20" i="57"/>
  <c r="S21" i="57" s="1"/>
  <c r="S26" i="57" s="1"/>
  <c r="R20" i="57"/>
  <c r="R21" i="57" s="1"/>
  <c r="R26" i="57" s="1"/>
  <c r="Q20" i="57"/>
  <c r="P20" i="57"/>
  <c r="P21" i="57" s="1"/>
  <c r="P26" i="57" s="1"/>
  <c r="O20" i="57"/>
  <c r="O21" i="57" s="1"/>
  <c r="O26" i="57" s="1"/>
  <c r="N20" i="57"/>
  <c r="N21" i="57" s="1"/>
  <c r="N26" i="57" s="1"/>
  <c r="M20" i="57"/>
  <c r="M21" i="57" s="1"/>
  <c r="M26" i="57" s="1"/>
  <c r="L20" i="57"/>
  <c r="K20" i="57"/>
  <c r="K21" i="57" s="1"/>
  <c r="K26" i="57" s="1"/>
  <c r="J20" i="57"/>
  <c r="J21" i="57" s="1"/>
  <c r="J26" i="57" s="1"/>
  <c r="I20" i="57"/>
  <c r="I21" i="57" s="1"/>
  <c r="I26" i="57" s="1"/>
  <c r="H20" i="57"/>
  <c r="H21" i="57" s="1"/>
  <c r="H26" i="57" s="1"/>
  <c r="G20" i="57"/>
  <c r="F20" i="57"/>
  <c r="F21" i="57" s="1"/>
  <c r="F26" i="57" s="1"/>
  <c r="E20" i="57"/>
  <c r="E21" i="57" s="1"/>
  <c r="E26" i="57" s="1"/>
  <c r="D20" i="57"/>
  <c r="D21" i="57" s="1"/>
  <c r="D26" i="57" s="1"/>
  <c r="C20" i="57"/>
  <c r="C21" i="57" s="1"/>
  <c r="C26" i="57" s="1"/>
  <c r="B20" i="57"/>
  <c r="AK12" i="57"/>
  <c r="AF12" i="57"/>
  <c r="Q12" i="57"/>
  <c r="L12" i="57"/>
  <c r="G12" i="57"/>
  <c r="B12" i="57"/>
  <c r="B20" i="1"/>
  <c r="K15" i="1"/>
  <c r="J15" i="1"/>
  <c r="I15" i="1"/>
  <c r="H15" i="1"/>
  <c r="G15" i="1"/>
  <c r="G70" i="1" l="1"/>
  <c r="K70" i="1"/>
  <c r="I70" i="1"/>
  <c r="H70" i="1"/>
  <c r="J70" i="1"/>
  <c r="R15" i="1"/>
  <c r="AO31" i="57"/>
  <c r="U15" i="1"/>
  <c r="AG31" i="57"/>
  <c r="AG37" i="57" s="1"/>
  <c r="S31" i="57"/>
  <c r="S38" i="57" s="1"/>
  <c r="O31" i="57"/>
  <c r="O37" i="57" s="1"/>
  <c r="K31" i="57"/>
  <c r="K36" i="57" s="1"/>
  <c r="K52" i="57" s="1"/>
  <c r="C9" i="57"/>
  <c r="C29" i="57" s="1"/>
  <c r="C31" i="57" s="1"/>
  <c r="C42" i="57" s="1"/>
  <c r="D25" i="58"/>
  <c r="H25" i="58"/>
  <c r="L25" i="58"/>
  <c r="E25" i="58"/>
  <c r="I25" i="58"/>
  <c r="M25" i="58"/>
  <c r="C25" i="58"/>
  <c r="G25" i="58"/>
  <c r="K25" i="58"/>
  <c r="O25" i="58"/>
  <c r="F25" i="58"/>
  <c r="J25" i="58"/>
  <c r="N25" i="58"/>
  <c r="F14" i="58"/>
  <c r="C14" i="58"/>
  <c r="G14" i="58"/>
  <c r="K14" i="58"/>
  <c r="O14" i="58"/>
  <c r="D31" i="57"/>
  <c r="H31" i="57"/>
  <c r="P31" i="57"/>
  <c r="P39" i="57" s="1"/>
  <c r="T31" i="57"/>
  <c r="AH31" i="57"/>
  <c r="AH39" i="57" s="1"/>
  <c r="AL31" i="57"/>
  <c r="AL38" i="57" s="1"/>
  <c r="F31" i="57"/>
  <c r="N31" i="57"/>
  <c r="AJ31" i="57"/>
  <c r="AN31" i="57"/>
  <c r="AO40" i="57"/>
  <c r="AO36" i="57"/>
  <c r="AO52" i="57" s="1"/>
  <c r="AO38" i="57"/>
  <c r="J31" i="57"/>
  <c r="R31" i="57"/>
  <c r="R42" i="57" s="1"/>
  <c r="E31" i="57"/>
  <c r="I31" i="57"/>
  <c r="M31" i="57"/>
  <c r="M42" i="57" s="1"/>
  <c r="U31" i="57"/>
  <c r="AI31" i="57"/>
  <c r="AM31" i="57"/>
  <c r="D14" i="58"/>
  <c r="H14" i="58"/>
  <c r="L14" i="58"/>
  <c r="J14" i="58"/>
  <c r="AK21" i="57"/>
  <c r="AK26" i="57" s="1"/>
  <c r="B14" i="58"/>
  <c r="B17" i="58" s="1"/>
  <c r="B21" i="57"/>
  <c r="B26" i="57" s="1"/>
  <c r="B31" i="57" s="1"/>
  <c r="B42" i="57" s="1"/>
  <c r="L21" i="57"/>
  <c r="G21" i="57"/>
  <c r="G26" i="57" s="1"/>
  <c r="Q21" i="57"/>
  <c r="Q26" i="57" s="1"/>
  <c r="Q31" i="57" s="1"/>
  <c r="Q42" i="57" s="1"/>
  <c r="AF21" i="57"/>
  <c r="AF26" i="57" s="1"/>
  <c r="E14" i="58"/>
  <c r="I14" i="58"/>
  <c r="M14" i="58"/>
  <c r="N14" i="58"/>
  <c r="H37" i="57" l="1"/>
  <c r="H42" i="57"/>
  <c r="D40" i="57"/>
  <c r="D42" i="57"/>
  <c r="AO39" i="57"/>
  <c r="AO37" i="57"/>
  <c r="AO53" i="57" s="1"/>
  <c r="AO54" i="57" s="1"/>
  <c r="AG38" i="57"/>
  <c r="H40" i="57"/>
  <c r="AF31" i="57"/>
  <c r="AF41" i="57" s="1"/>
  <c r="G31" i="57"/>
  <c r="G42" i="57" s="1"/>
  <c r="AK31" i="57"/>
  <c r="AO41" i="57"/>
  <c r="S40" i="57"/>
  <c r="S36" i="57"/>
  <c r="S52" i="57" s="1"/>
  <c r="AL36" i="57"/>
  <c r="AL52" i="57" s="1"/>
  <c r="S39" i="57"/>
  <c r="AG40" i="57"/>
  <c r="S37" i="57"/>
  <c r="P36" i="57"/>
  <c r="P52" i="57" s="1"/>
  <c r="O36" i="57"/>
  <c r="O52" i="57" s="1"/>
  <c r="O53" i="57" s="1"/>
  <c r="K40" i="57"/>
  <c r="P40" i="57"/>
  <c r="P37" i="57"/>
  <c r="O38" i="57"/>
  <c r="O39" i="57"/>
  <c r="K38" i="57"/>
  <c r="T40" i="57"/>
  <c r="AH37" i="57"/>
  <c r="P38" i="57"/>
  <c r="AH40" i="57"/>
  <c r="T38" i="57"/>
  <c r="K37" i="57"/>
  <c r="K53" i="57" s="1"/>
  <c r="T36" i="57"/>
  <c r="T52" i="57" s="1"/>
  <c r="AG36" i="57"/>
  <c r="AG52" i="57" s="1"/>
  <c r="AG53" i="57" s="1"/>
  <c r="T39" i="57"/>
  <c r="T37" i="57"/>
  <c r="AH36" i="57"/>
  <c r="AH52" i="57" s="1"/>
  <c r="AG39" i="57"/>
  <c r="AH38" i="57"/>
  <c r="K39" i="57"/>
  <c r="D36" i="57"/>
  <c r="D52" i="57" s="1"/>
  <c r="L26" i="57"/>
  <c r="AN41" i="57"/>
  <c r="AM41" i="57"/>
  <c r="AL37" i="57"/>
  <c r="AL39" i="57"/>
  <c r="AL41" i="57"/>
  <c r="AL40" i="57"/>
  <c r="AK41" i="57"/>
  <c r="AJ41" i="57"/>
  <c r="AI41" i="57"/>
  <c r="AH41" i="57"/>
  <c r="AG41" i="57"/>
  <c r="U41" i="57"/>
  <c r="T41" i="57"/>
  <c r="S41" i="57"/>
  <c r="R41" i="57"/>
  <c r="Q41" i="57"/>
  <c r="P41" i="57"/>
  <c r="O41" i="57"/>
  <c r="O40" i="57"/>
  <c r="N41" i="57"/>
  <c r="M41" i="57"/>
  <c r="F41" i="57"/>
  <c r="E41" i="57"/>
  <c r="D39" i="57"/>
  <c r="D41" i="57"/>
  <c r="D38" i="57"/>
  <c r="D37" i="57"/>
  <c r="K41" i="57"/>
  <c r="J41" i="57"/>
  <c r="I41" i="57"/>
  <c r="H41" i="57"/>
  <c r="H39" i="57"/>
  <c r="H38" i="57"/>
  <c r="H36" i="57"/>
  <c r="H52" i="57" s="1"/>
  <c r="H53" i="57" s="1"/>
  <c r="C41" i="57"/>
  <c r="C39" i="57"/>
  <c r="C37" i="57"/>
  <c r="C40" i="57"/>
  <c r="C36" i="57"/>
  <c r="C52" i="57" s="1"/>
  <c r="C38" i="57"/>
  <c r="M22" i="1"/>
  <c r="L22" i="1"/>
  <c r="I22" i="1"/>
  <c r="K22" i="1"/>
  <c r="H22" i="1"/>
  <c r="J22" i="1"/>
  <c r="B41" i="57"/>
  <c r="R40" i="57"/>
  <c r="R39" i="57"/>
  <c r="R36" i="57"/>
  <c r="R52" i="57" s="1"/>
  <c r="R38" i="57"/>
  <c r="R37" i="57"/>
  <c r="AJ37" i="57"/>
  <c r="AJ38" i="57"/>
  <c r="AJ40" i="57"/>
  <c r="AJ39" i="57"/>
  <c r="AJ36" i="57"/>
  <c r="AJ52" i="57" s="1"/>
  <c r="AM40" i="57"/>
  <c r="AM36" i="57"/>
  <c r="AM52" i="57" s="1"/>
  <c r="AM38" i="57"/>
  <c r="AM37" i="57"/>
  <c r="AM39" i="57"/>
  <c r="I36" i="57"/>
  <c r="I52" i="57" s="1"/>
  <c r="I37" i="57"/>
  <c r="I38" i="57"/>
  <c r="I40" i="57"/>
  <c r="I39" i="57"/>
  <c r="N36" i="57"/>
  <c r="N52" i="57" s="1"/>
  <c r="N39" i="57"/>
  <c r="N40" i="57"/>
  <c r="N37" i="57"/>
  <c r="N38" i="57"/>
  <c r="U39" i="57"/>
  <c r="U36" i="57"/>
  <c r="U52" i="57" s="1"/>
  <c r="U38" i="57"/>
  <c r="U40" i="57"/>
  <c r="U37" i="57"/>
  <c r="Q40" i="57"/>
  <c r="Q38" i="57"/>
  <c r="Q37" i="57"/>
  <c r="Q39" i="57"/>
  <c r="Q36" i="57"/>
  <c r="Q52" i="57" s="1"/>
  <c r="M40" i="57"/>
  <c r="M37" i="57"/>
  <c r="M39" i="57"/>
  <c r="M36" i="57"/>
  <c r="M52" i="57" s="1"/>
  <c r="M38" i="57"/>
  <c r="J40" i="57"/>
  <c r="J39" i="57"/>
  <c r="J38" i="57"/>
  <c r="J37" i="57"/>
  <c r="J36" i="57"/>
  <c r="J52" i="57" s="1"/>
  <c r="AI38" i="57"/>
  <c r="AI40" i="57"/>
  <c r="AI36" i="57"/>
  <c r="AI52" i="57" s="1"/>
  <c r="AI39" i="57"/>
  <c r="AI37" i="57"/>
  <c r="E37" i="57"/>
  <c r="E39" i="57"/>
  <c r="E36" i="57"/>
  <c r="E52" i="57" s="1"/>
  <c r="E38" i="57"/>
  <c r="E40" i="57"/>
  <c r="AN38" i="57"/>
  <c r="AN37" i="57"/>
  <c r="AN39" i="57"/>
  <c r="AN36" i="57"/>
  <c r="AN52" i="57" s="1"/>
  <c r="AN40" i="57"/>
  <c r="F36" i="57"/>
  <c r="F52" i="57" s="1"/>
  <c r="F40" i="57"/>
  <c r="F39" i="57"/>
  <c r="F38" i="57"/>
  <c r="F37" i="57"/>
  <c r="G40" i="57"/>
  <c r="B38" i="57"/>
  <c r="B39" i="57"/>
  <c r="B37" i="57"/>
  <c r="B40" i="57"/>
  <c r="B36" i="57"/>
  <c r="B52" i="57" s="1"/>
  <c r="G41" i="57" l="1"/>
  <c r="G37" i="57"/>
  <c r="G39" i="57"/>
  <c r="G36" i="57"/>
  <c r="G52" i="57" s="1"/>
  <c r="G38" i="57"/>
  <c r="AG54" i="57"/>
  <c r="AG55" i="57" s="1"/>
  <c r="AG56" i="57" s="1"/>
  <c r="AG57" i="57" s="1"/>
  <c r="AG58" i="57" s="1"/>
  <c r="K54" i="57"/>
  <c r="K55" i="57" s="1"/>
  <c r="K56" i="57" s="1"/>
  <c r="K57" i="57" s="1"/>
  <c r="K58" i="57" s="1"/>
  <c r="T53" i="57"/>
  <c r="T54" i="57" s="1"/>
  <c r="T55" i="57" s="1"/>
  <c r="T56" i="57" s="1"/>
  <c r="T57" i="57" s="1"/>
  <c r="T58" i="57" s="1"/>
  <c r="AO55" i="57"/>
  <c r="AO56" i="57" s="1"/>
  <c r="AO57" i="57" s="1"/>
  <c r="AO58" i="57" s="1"/>
  <c r="AN53" i="57"/>
  <c r="AN54" i="57" s="1"/>
  <c r="AN55" i="57" s="1"/>
  <c r="AN56" i="57" s="1"/>
  <c r="AN57" i="57" s="1"/>
  <c r="AN58" i="57" s="1"/>
  <c r="G53" i="57"/>
  <c r="R53" i="57"/>
  <c r="R54" i="57" s="1"/>
  <c r="R55" i="57" s="1"/>
  <c r="R56" i="57" s="1"/>
  <c r="R57" i="57" s="1"/>
  <c r="R58" i="57" s="1"/>
  <c r="F53" i="57"/>
  <c r="F54" i="57" s="1"/>
  <c r="F55" i="57" s="1"/>
  <c r="F56" i="57" s="1"/>
  <c r="F57" i="57" s="1"/>
  <c r="F58" i="57" s="1"/>
  <c r="AF36" i="57"/>
  <c r="AF52" i="57" s="1"/>
  <c r="U53" i="57"/>
  <c r="U54" i="57" s="1"/>
  <c r="U55" i="57" s="1"/>
  <c r="U56" i="57" s="1"/>
  <c r="U57" i="57" s="1"/>
  <c r="U58" i="57" s="1"/>
  <c r="M53" i="57"/>
  <c r="M54" i="57" s="1"/>
  <c r="M55" i="57" s="1"/>
  <c r="M56" i="57" s="1"/>
  <c r="M57" i="57" s="1"/>
  <c r="M58" i="57" s="1"/>
  <c r="N53" i="57"/>
  <c r="N54" i="57" s="1"/>
  <c r="N55" i="57" s="1"/>
  <c r="N56" i="57" s="1"/>
  <c r="N57" i="57" s="1"/>
  <c r="N58" i="57" s="1"/>
  <c r="AK36" i="57"/>
  <c r="AK52" i="57" s="1"/>
  <c r="AF40" i="57"/>
  <c r="AH53" i="57"/>
  <c r="AH54" i="57" s="1"/>
  <c r="AH55" i="57" s="1"/>
  <c r="AH56" i="57" s="1"/>
  <c r="AH57" i="57" s="1"/>
  <c r="AH58" i="57" s="1"/>
  <c r="AF39" i="57"/>
  <c r="AF37" i="57"/>
  <c r="AF38" i="57"/>
  <c r="AO44" i="57"/>
  <c r="AO46" i="57" s="1"/>
  <c r="AO47" i="57" s="1"/>
  <c r="J53" i="57"/>
  <c r="J54" i="57" s="1"/>
  <c r="J55" i="57" s="1"/>
  <c r="J56" i="57" s="1"/>
  <c r="J57" i="57" s="1"/>
  <c r="J58" i="57" s="1"/>
  <c r="H54" i="57"/>
  <c r="H55" i="57" s="1"/>
  <c r="H56" i="57" s="1"/>
  <c r="H57" i="57" s="1"/>
  <c r="H58" i="57" s="1"/>
  <c r="AI53" i="57"/>
  <c r="AI54" i="57" s="1"/>
  <c r="AI55" i="57" s="1"/>
  <c r="AI56" i="57" s="1"/>
  <c r="AI57" i="57" s="1"/>
  <c r="AI58" i="57" s="1"/>
  <c r="AK40" i="57"/>
  <c r="AM53" i="57"/>
  <c r="AM54" i="57" s="1"/>
  <c r="AM55" i="57" s="1"/>
  <c r="AM56" i="57" s="1"/>
  <c r="AM57" i="57" s="1"/>
  <c r="AM58" i="57" s="1"/>
  <c r="E53" i="57"/>
  <c r="E54" i="57" s="1"/>
  <c r="E55" i="57" s="1"/>
  <c r="E56" i="57" s="1"/>
  <c r="E57" i="57" s="1"/>
  <c r="E58" i="57" s="1"/>
  <c r="L31" i="57"/>
  <c r="L42" i="57" s="1"/>
  <c r="AL53" i="57"/>
  <c r="AL54" i="57" s="1"/>
  <c r="AL55" i="57" s="1"/>
  <c r="AL56" i="57" s="1"/>
  <c r="AL57" i="57" s="1"/>
  <c r="AL58" i="57" s="1"/>
  <c r="AK39" i="57"/>
  <c r="AJ53" i="57"/>
  <c r="AJ54" i="57" s="1"/>
  <c r="AJ55" i="57" s="1"/>
  <c r="AJ56" i="57" s="1"/>
  <c r="AJ57" i="57" s="1"/>
  <c r="AJ58" i="57" s="1"/>
  <c r="C53" i="57"/>
  <c r="C54" i="57" s="1"/>
  <c r="C55" i="57" s="1"/>
  <c r="C56" i="57" s="1"/>
  <c r="C57" i="57" s="1"/>
  <c r="C58" i="57" s="1"/>
  <c r="D53" i="57"/>
  <c r="D54" i="57" s="1"/>
  <c r="D55" i="57" s="1"/>
  <c r="D56" i="57" s="1"/>
  <c r="D57" i="57" s="1"/>
  <c r="D58" i="57" s="1"/>
  <c r="S53" i="57"/>
  <c r="S54" i="57" s="1"/>
  <c r="S55" i="57" s="1"/>
  <c r="S56" i="57" s="1"/>
  <c r="S57" i="57" s="1"/>
  <c r="S58" i="57" s="1"/>
  <c r="AK37" i="57"/>
  <c r="I53" i="57"/>
  <c r="I54" i="57" s="1"/>
  <c r="I55" i="57" s="1"/>
  <c r="I56" i="57" s="1"/>
  <c r="I57" i="57" s="1"/>
  <c r="I58" i="57" s="1"/>
  <c r="O54" i="57"/>
  <c r="O55" i="57" s="1"/>
  <c r="O56" i="57" s="1"/>
  <c r="O57" i="57" s="1"/>
  <c r="O58" i="57" s="1"/>
  <c r="AK38" i="57"/>
  <c r="Q53" i="57"/>
  <c r="Q54" i="57" s="1"/>
  <c r="Q55" i="57" s="1"/>
  <c r="Q56" i="57" s="1"/>
  <c r="Q57" i="57" s="1"/>
  <c r="Q58" i="57" s="1"/>
  <c r="P53" i="57"/>
  <c r="P54" i="57" s="1"/>
  <c r="P55" i="57" s="1"/>
  <c r="P56" i="57" s="1"/>
  <c r="P57" i="57" s="1"/>
  <c r="P58" i="57" s="1"/>
  <c r="B53" i="57"/>
  <c r="B54" i="57" s="1"/>
  <c r="B55" i="57" s="1"/>
  <c r="B56" i="57" s="1"/>
  <c r="B57" i="57" s="1"/>
  <c r="B58" i="57" s="1"/>
  <c r="C44" i="57"/>
  <c r="C46" i="57" s="1"/>
  <c r="C47" i="57" s="1"/>
  <c r="K44" i="57"/>
  <c r="K46" i="57" s="1"/>
  <c r="K47" i="57" s="1"/>
  <c r="P44" i="57"/>
  <c r="P46" i="57" s="1"/>
  <c r="P47" i="57" s="1"/>
  <c r="AG44" i="57"/>
  <c r="AG46" i="57" s="1"/>
  <c r="AG47" i="57" s="1"/>
  <c r="AL44" i="57"/>
  <c r="AL46" i="57" s="1"/>
  <c r="AL47" i="57" s="1"/>
  <c r="H44" i="57"/>
  <c r="H46" i="57" s="1"/>
  <c r="H47" i="57" s="1"/>
  <c r="S44" i="57"/>
  <c r="S46" i="57" s="1"/>
  <c r="S47" i="57" s="1"/>
  <c r="O44" i="57"/>
  <c r="O46" i="57" s="1"/>
  <c r="O47" i="57" s="1"/>
  <c r="T44" i="57"/>
  <c r="T46" i="57" s="1"/>
  <c r="T47" i="57" s="1"/>
  <c r="AH44" i="57"/>
  <c r="AH46" i="57" s="1"/>
  <c r="AH47" i="57" s="1"/>
  <c r="D44" i="57"/>
  <c r="D46" i="57" s="1"/>
  <c r="D47" i="57" s="1"/>
  <c r="B25" i="58"/>
  <c r="G22" i="1"/>
  <c r="R22" i="1" s="1"/>
  <c r="M44" i="57"/>
  <c r="M46" i="57" s="1"/>
  <c r="M47" i="57" s="1"/>
  <c r="F44" i="57"/>
  <c r="F46" i="57" s="1"/>
  <c r="F47" i="57" s="1"/>
  <c r="I44" i="57"/>
  <c r="I46" i="57" s="1"/>
  <c r="I47" i="57" s="1"/>
  <c r="AM44" i="57"/>
  <c r="AM46" i="57" s="1"/>
  <c r="AM47" i="57" s="1"/>
  <c r="Q44" i="57"/>
  <c r="Q46" i="57" s="1"/>
  <c r="Q47" i="57" s="1"/>
  <c r="E44" i="57"/>
  <c r="E46" i="57" s="1"/>
  <c r="E47" i="57" s="1"/>
  <c r="AN44" i="57"/>
  <c r="AN46" i="57" s="1"/>
  <c r="AN47" i="57" s="1"/>
  <c r="J44" i="57"/>
  <c r="J46" i="57" s="1"/>
  <c r="J47" i="57" s="1"/>
  <c r="U44" i="57"/>
  <c r="U46" i="57" s="1"/>
  <c r="U47" i="57" s="1"/>
  <c r="N44" i="57"/>
  <c r="N46" i="57" s="1"/>
  <c r="N47" i="57" s="1"/>
  <c r="R44" i="57"/>
  <c r="R46" i="57" s="1"/>
  <c r="R47" i="57" s="1"/>
  <c r="AI44" i="57"/>
  <c r="AI46" i="57" s="1"/>
  <c r="AI47" i="57" s="1"/>
  <c r="AJ44" i="57"/>
  <c r="AJ46" i="57" s="1"/>
  <c r="AJ47" i="57" s="1"/>
  <c r="B44" i="57"/>
  <c r="B46" i="57" s="1"/>
  <c r="B47" i="57" s="1"/>
  <c r="G44" i="57" l="1"/>
  <c r="G46" i="57" s="1"/>
  <c r="G47" i="57" s="1"/>
  <c r="G54" i="57"/>
  <c r="G55" i="57" s="1"/>
  <c r="G56" i="57" s="1"/>
  <c r="G57" i="57" s="1"/>
  <c r="G58" i="57" s="1"/>
  <c r="L40" i="57"/>
  <c r="K20" i="1" s="1"/>
  <c r="K71" i="1" s="1"/>
  <c r="L36" i="57"/>
  <c r="L39" i="57"/>
  <c r="J20" i="1" s="1"/>
  <c r="J71" i="1" s="1"/>
  <c r="L37" i="57"/>
  <c r="H20" i="1" s="1"/>
  <c r="H71" i="1" s="1"/>
  <c r="L41" i="57"/>
  <c r="L20" i="1" s="1"/>
  <c r="L71" i="1" s="1"/>
  <c r="L38" i="57"/>
  <c r="I20" i="1" s="1"/>
  <c r="I71" i="1" s="1"/>
  <c r="AF53" i="57"/>
  <c r="AF54" i="57" s="1"/>
  <c r="AF55" i="57" s="1"/>
  <c r="AF56" i="57" s="1"/>
  <c r="AF57" i="57" s="1"/>
  <c r="AF58" i="57" s="1"/>
  <c r="AF44" i="57"/>
  <c r="AF46" i="57" s="1"/>
  <c r="AF47" i="57" s="1"/>
  <c r="AK53" i="57"/>
  <c r="AK54" i="57" s="1"/>
  <c r="AK55" i="57" s="1"/>
  <c r="AK56" i="57" s="1"/>
  <c r="AK57" i="57" s="1"/>
  <c r="AK58" i="57" s="1"/>
  <c r="AK44" i="57"/>
  <c r="AK46" i="57" s="1"/>
  <c r="AK47" i="57" s="1"/>
  <c r="M20" i="1"/>
  <c r="M71" i="1" s="1"/>
  <c r="L44" i="57" l="1"/>
  <c r="L46" i="57" s="1"/>
  <c r="L47" i="57" s="1"/>
  <c r="G20" i="1"/>
  <c r="G71" i="1" s="1"/>
  <c r="L52" i="57"/>
  <c r="C38" i="52"/>
  <c r="L53" i="57" l="1"/>
  <c r="L54" i="57" s="1"/>
  <c r="L55" i="57" s="1"/>
  <c r="L56" i="57" s="1"/>
  <c r="L57" i="57" s="1"/>
  <c r="L58" i="57" s="1"/>
  <c r="R20" i="1"/>
  <c r="U20" i="1"/>
  <c r="N70" i="52"/>
  <c r="N72" i="52" s="1"/>
  <c r="N73" i="52" s="1"/>
  <c r="D70" i="52"/>
  <c r="D72" i="52" s="1"/>
  <c r="D73" i="52" s="1"/>
  <c r="E70" i="52"/>
  <c r="E72" i="52" s="1"/>
  <c r="E73" i="52" s="1"/>
  <c r="M70" i="52"/>
  <c r="M72" i="52" s="1"/>
  <c r="M73" i="52" s="1"/>
  <c r="J70" i="52"/>
  <c r="J72" i="52" s="1"/>
  <c r="J73" i="52" s="1"/>
  <c r="L70" i="52"/>
  <c r="L72" i="52" s="1"/>
  <c r="L73" i="52" s="1"/>
  <c r="I134" i="1" l="1" a="1"/>
  <c r="I134" i="1" s="1"/>
  <c r="L134" i="1" a="1"/>
  <c r="L134" i="1" s="1"/>
  <c r="H134" i="1" a="1"/>
  <c r="H134" i="1" s="1"/>
  <c r="K134" i="1" a="1"/>
  <c r="K134" i="1" s="1"/>
  <c r="J134" i="1" a="1"/>
  <c r="J134" i="1" s="1"/>
  <c r="G134" i="1" a="1"/>
  <c r="G134" i="1" s="1"/>
  <c r="M134" i="1" a="1"/>
  <c r="M134" i="1" s="1"/>
  <c r="K49" i="1" a="1"/>
  <c r="K49" i="1" s="1"/>
  <c r="J49" i="1" a="1"/>
  <c r="J49" i="1" s="1"/>
  <c r="I49" i="1" a="1"/>
  <c r="I49" i="1" s="1"/>
  <c r="H49" i="1" a="1"/>
  <c r="H49" i="1" s="1"/>
  <c r="G49" i="1" a="1"/>
  <c r="G49" i="1" s="1"/>
  <c r="M49" i="1" a="1"/>
  <c r="M49" i="1" s="1"/>
  <c r="L49" i="1" a="1"/>
  <c r="L49" i="1" s="1"/>
  <c r="K70" i="52"/>
  <c r="K72" i="52" s="1"/>
  <c r="K73" i="52" s="1"/>
  <c r="O70" i="52"/>
  <c r="O72" i="52" s="1"/>
  <c r="O73" i="52" s="1"/>
  <c r="B70" i="52"/>
  <c r="B72" i="52" s="1"/>
  <c r="B73" i="52" s="1"/>
  <c r="F70" i="52"/>
  <c r="F72" i="52" s="1"/>
  <c r="F73" i="52" s="1"/>
  <c r="H70" i="52"/>
  <c r="H72" i="52" s="1"/>
  <c r="H73" i="52" s="1"/>
  <c r="C70" i="52"/>
  <c r="C72" i="52" s="1"/>
  <c r="C73" i="52" s="1"/>
  <c r="G70" i="52"/>
  <c r="G72" i="52" s="1"/>
  <c r="G73" i="52" s="1"/>
  <c r="R49" i="1" l="1"/>
  <c r="B12" i="1"/>
  <c r="B33" i="1"/>
  <c r="B43" i="1"/>
  <c r="B50" i="1"/>
  <c r="B49" i="1"/>
  <c r="B124" i="1"/>
  <c r="U49" i="1" l="1"/>
  <c r="N51" i="50"/>
  <c r="I51" i="50"/>
  <c r="O29" i="50"/>
  <c r="N29" i="50"/>
  <c r="M29" i="50"/>
  <c r="L29" i="50"/>
  <c r="K29" i="50"/>
  <c r="J29" i="50"/>
  <c r="I29" i="50"/>
  <c r="H29" i="50"/>
  <c r="G29" i="50"/>
  <c r="F29" i="50"/>
  <c r="E29" i="50"/>
  <c r="D29" i="50"/>
  <c r="C29" i="50"/>
  <c r="B29" i="50"/>
  <c r="I52" i="50" l="1"/>
  <c r="G33" i="50"/>
  <c r="E33" i="50"/>
  <c r="D33" i="50"/>
  <c r="B33" i="50"/>
  <c r="F33" i="50"/>
  <c r="O33" i="50"/>
  <c r="H33" i="50"/>
  <c r="J33" i="50"/>
  <c r="C33" i="50"/>
  <c r="K33" i="50"/>
  <c r="L33" i="50"/>
  <c r="M33" i="50"/>
  <c r="I33" i="50"/>
  <c r="N33" i="50"/>
  <c r="M51" i="50"/>
  <c r="N52" i="50"/>
  <c r="I53" i="50"/>
  <c r="B40" i="50" l="1"/>
  <c r="B43" i="50"/>
  <c r="B41" i="50"/>
  <c r="B44" i="50"/>
  <c r="B42" i="50"/>
  <c r="B38" i="50"/>
  <c r="B39" i="50"/>
  <c r="N53" i="50"/>
  <c r="N54" i="50" s="1"/>
  <c r="N55" i="50" s="1"/>
  <c r="N56" i="50" s="1"/>
  <c r="N57" i="50" s="1"/>
  <c r="M52" i="50"/>
  <c r="M53" i="50" s="1"/>
  <c r="M54" i="50" s="1"/>
  <c r="M55" i="50" s="1"/>
  <c r="M56" i="50" s="1"/>
  <c r="M57" i="50" s="1"/>
  <c r="I54" i="50"/>
  <c r="I55" i="50" s="1"/>
  <c r="I56" i="50" s="1"/>
  <c r="I57" i="50" s="1"/>
  <c r="C51" i="50"/>
  <c r="H51" i="50"/>
  <c r="K51" i="50"/>
  <c r="F51" i="50"/>
  <c r="D51" i="50"/>
  <c r="G51" i="50"/>
  <c r="O51" i="50"/>
  <c r="J51" i="50"/>
  <c r="L51" i="50"/>
  <c r="E51" i="50"/>
  <c r="M46" i="50"/>
  <c r="N46" i="50"/>
  <c r="I46" i="50"/>
  <c r="B51" i="50" l="1"/>
  <c r="B52" i="50" s="1"/>
  <c r="B53" i="50" s="1"/>
  <c r="B54" i="50" s="1"/>
  <c r="B55" i="50" s="1"/>
  <c r="B56" i="50" s="1"/>
  <c r="B57" i="50" s="1"/>
  <c r="G52" i="50"/>
  <c r="J52" i="50"/>
  <c r="J53" i="50" s="1"/>
  <c r="J54" i="50" s="1"/>
  <c r="J55" i="50" s="1"/>
  <c r="J56" i="50" s="1"/>
  <c r="J57" i="50" s="1"/>
  <c r="H52" i="50"/>
  <c r="H53" i="50" s="1"/>
  <c r="H54" i="50" s="1"/>
  <c r="H55" i="50" s="1"/>
  <c r="H56" i="50" s="1"/>
  <c r="H57" i="50" s="1"/>
  <c r="C52" i="50"/>
  <c r="C53" i="50" s="1"/>
  <c r="C54" i="50" s="1"/>
  <c r="C55" i="50" s="1"/>
  <c r="C56" i="50" s="1"/>
  <c r="C57" i="50" s="1"/>
  <c r="L52" i="50"/>
  <c r="L53" i="50" s="1"/>
  <c r="L54" i="50" s="1"/>
  <c r="L55" i="50" s="1"/>
  <c r="L56" i="50" s="1"/>
  <c r="L57" i="50" s="1"/>
  <c r="O52" i="50"/>
  <c r="O53" i="50" s="1"/>
  <c r="O54" i="50" s="1"/>
  <c r="O55" i="50" s="1"/>
  <c r="O56" i="50" s="1"/>
  <c r="O57" i="50" s="1"/>
  <c r="D52" i="50"/>
  <c r="D53" i="50" s="1"/>
  <c r="D54" i="50" s="1"/>
  <c r="D55" i="50" s="1"/>
  <c r="D56" i="50" s="1"/>
  <c r="D57" i="50" s="1"/>
  <c r="K52" i="50"/>
  <c r="K53" i="50" s="1"/>
  <c r="K54" i="50" s="1"/>
  <c r="K55" i="50" s="1"/>
  <c r="K56" i="50" s="1"/>
  <c r="K57" i="50" s="1"/>
  <c r="E52" i="50"/>
  <c r="E53" i="50" s="1"/>
  <c r="E54" i="50" s="1"/>
  <c r="E55" i="50" s="1"/>
  <c r="E56" i="50" s="1"/>
  <c r="E57" i="50" s="1"/>
  <c r="G53" i="50"/>
  <c r="G54" i="50" s="1"/>
  <c r="G55" i="50" s="1"/>
  <c r="G56" i="50" s="1"/>
  <c r="G57" i="50" s="1"/>
  <c r="F52" i="50"/>
  <c r="F53" i="50" s="1"/>
  <c r="F54" i="50" s="1"/>
  <c r="F55" i="50" s="1"/>
  <c r="F56" i="50" s="1"/>
  <c r="F57" i="50" s="1"/>
  <c r="H58" i="1" a="1"/>
  <c r="H58" i="1" s="1"/>
  <c r="G58" i="1" a="1"/>
  <c r="G58" i="1" s="1"/>
  <c r="M58" i="1" a="1"/>
  <c r="M58" i="1" s="1"/>
  <c r="M74" i="1" s="1"/>
  <c r="L58" i="1" a="1"/>
  <c r="L58" i="1" s="1"/>
  <c r="L74" i="1" s="1"/>
  <c r="J58" i="1" a="1"/>
  <c r="J58" i="1" s="1"/>
  <c r="I58" i="1" a="1"/>
  <c r="I58" i="1" s="1"/>
  <c r="K58" i="1" a="1"/>
  <c r="K58" i="1" s="1"/>
  <c r="C46" i="50"/>
  <c r="H46" i="50"/>
  <c r="J46" i="50"/>
  <c r="O46" i="50"/>
  <c r="L46" i="50"/>
  <c r="K46" i="50"/>
  <c r="D46" i="50"/>
  <c r="E46" i="50"/>
  <c r="G46" i="50"/>
  <c r="B46" i="50"/>
  <c r="F46" i="50"/>
  <c r="G137" i="1" l="1" a="1"/>
  <c r="G137" i="1" s="1"/>
  <c r="K137" i="1" a="1"/>
  <c r="K137" i="1" s="1"/>
  <c r="L137" i="1" a="1"/>
  <c r="L137" i="1" s="1"/>
  <c r="J137" i="1" a="1"/>
  <c r="J137" i="1" s="1"/>
  <c r="H137" i="1" a="1"/>
  <c r="H137" i="1" s="1"/>
  <c r="M137" i="1" a="1"/>
  <c r="M137" i="1" s="1"/>
  <c r="I137" i="1" a="1"/>
  <c r="I137" i="1" s="1"/>
  <c r="R58" i="1"/>
  <c r="U58" i="1"/>
  <c r="K8" i="1" l="1"/>
  <c r="J8" i="1"/>
  <c r="I8" i="1"/>
  <c r="H8" i="1"/>
  <c r="G8" i="1"/>
  <c r="R8" i="1" l="1"/>
  <c r="G85" i="1"/>
  <c r="K85" i="1"/>
  <c r="H85" i="1"/>
  <c r="I85" i="1"/>
  <c r="J85" i="1"/>
  <c r="D118" i="59"/>
  <c r="D121" i="59"/>
  <c r="H31" i="1"/>
  <c r="D116" i="59"/>
  <c r="D119" i="59"/>
  <c r="D122" i="59"/>
  <c r="D126" i="59"/>
  <c r="D127" i="59"/>
  <c r="D128" i="59"/>
  <c r="D124" i="59"/>
  <c r="D123" i="59"/>
  <c r="D117" i="59"/>
  <c r="D129" i="59"/>
  <c r="D120" i="59"/>
  <c r="D115" i="59"/>
  <c r="D125" i="59"/>
  <c r="C118" i="59"/>
  <c r="C126" i="59"/>
  <c r="C128" i="59"/>
  <c r="C124" i="59"/>
  <c r="C123" i="59"/>
  <c r="C127" i="59"/>
  <c r="C119" i="59"/>
  <c r="C122" i="59"/>
  <c r="C117" i="59"/>
  <c r="C116" i="59"/>
  <c r="C121" i="59"/>
  <c r="C129" i="59"/>
  <c r="C120" i="59"/>
  <c r="C125" i="59"/>
  <c r="C115" i="59"/>
  <c r="G122" i="59"/>
  <c r="G123" i="59"/>
  <c r="G121" i="59"/>
  <c r="G129" i="59"/>
  <c r="G128" i="59"/>
  <c r="G127" i="59"/>
  <c r="G119" i="59"/>
  <c r="G126" i="59"/>
  <c r="G124" i="59"/>
  <c r="G118" i="59"/>
  <c r="G117" i="59"/>
  <c r="G116" i="59"/>
  <c r="K31" i="1"/>
  <c r="G120" i="59"/>
  <c r="G115" i="59"/>
  <c r="G125" i="59"/>
  <c r="E117" i="59"/>
  <c r="E121" i="59"/>
  <c r="E129" i="59"/>
  <c r="E127" i="59"/>
  <c r="E124" i="59"/>
  <c r="E122" i="59"/>
  <c r="E116" i="59"/>
  <c r="E126" i="59"/>
  <c r="E119" i="59"/>
  <c r="E123" i="59"/>
  <c r="E128" i="59"/>
  <c r="I31" i="1"/>
  <c r="E118" i="59"/>
  <c r="E120" i="59"/>
  <c r="E125" i="59"/>
  <c r="E115" i="59"/>
  <c r="F122" i="59"/>
  <c r="F118" i="59"/>
  <c r="F126" i="59"/>
  <c r="F127" i="59"/>
  <c r="F128" i="59"/>
  <c r="F119" i="59"/>
  <c r="J31" i="1"/>
  <c r="F121" i="59"/>
  <c r="F129" i="59"/>
  <c r="F124" i="59"/>
  <c r="F117" i="59"/>
  <c r="F116" i="59"/>
  <c r="F123" i="59"/>
  <c r="F115" i="59"/>
  <c r="F125" i="59"/>
  <c r="F120" i="59"/>
  <c r="F58" i="59" l="1"/>
  <c r="D59" i="59"/>
  <c r="R33" i="1"/>
  <c r="E60" i="59"/>
  <c r="E61" i="59"/>
  <c r="R85" i="1"/>
  <c r="E59" i="59"/>
  <c r="C60" i="59"/>
  <c r="G58" i="59"/>
  <c r="D61" i="59"/>
  <c r="E130" i="59"/>
  <c r="E57" i="59"/>
  <c r="E132" i="59"/>
  <c r="E141" i="59" s="1"/>
  <c r="G74" i="66" s="1"/>
  <c r="C132" i="59"/>
  <c r="C141" i="59" s="1"/>
  <c r="E74" i="66" s="1"/>
  <c r="C130" i="59"/>
  <c r="C57" i="59"/>
  <c r="C61" i="59"/>
  <c r="D58" i="59"/>
  <c r="G31" i="1"/>
  <c r="D60" i="59"/>
  <c r="F59" i="59"/>
  <c r="E58" i="59"/>
  <c r="G130" i="59"/>
  <c r="G132" i="59"/>
  <c r="G141" i="59" s="1"/>
  <c r="G57" i="59"/>
  <c r="G59" i="59"/>
  <c r="G61" i="59"/>
  <c r="C58" i="59"/>
  <c r="D132" i="59"/>
  <c r="D141" i="59" s="1"/>
  <c r="F74" i="66" s="1"/>
  <c r="D57" i="59"/>
  <c r="D130" i="59"/>
  <c r="F130" i="59"/>
  <c r="F57" i="59"/>
  <c r="F132" i="59"/>
  <c r="F141" i="59" s="1"/>
  <c r="F61" i="59"/>
  <c r="F60" i="59"/>
  <c r="G60" i="59"/>
  <c r="C59" i="59"/>
  <c r="R115" i="1"/>
  <c r="R31" i="1" l="1"/>
  <c r="F64" i="59"/>
  <c r="F138" i="59" s="1"/>
  <c r="F142" i="59" s="1"/>
  <c r="F62" i="59"/>
  <c r="C64" i="59"/>
  <c r="C138" i="59" s="1"/>
  <c r="C62" i="59"/>
  <c r="D62" i="59"/>
  <c r="D64" i="59"/>
  <c r="D138" i="59" s="1"/>
  <c r="G64" i="59"/>
  <c r="G138" i="59" s="1"/>
  <c r="G142" i="59" s="1"/>
  <c r="G62" i="59"/>
  <c r="E62" i="59"/>
  <c r="E64" i="59"/>
  <c r="E138" i="59" s="1"/>
  <c r="I122" i="1"/>
  <c r="J122" i="1"/>
  <c r="K122" i="1"/>
  <c r="H122" i="1"/>
  <c r="G122" i="1"/>
  <c r="D142" i="59" l="1"/>
  <c r="H105" i="1" s="1"/>
  <c r="F71" i="66"/>
  <c r="F76" i="66" s="1"/>
  <c r="F113" i="66" s="1"/>
  <c r="E142" i="59"/>
  <c r="I105" i="1" s="1"/>
  <c r="G71" i="66"/>
  <c r="G76" i="66" s="1"/>
  <c r="G113" i="66" s="1"/>
  <c r="C142" i="59"/>
  <c r="G105" i="1" s="1"/>
  <c r="E71" i="66"/>
  <c r="E76" i="66" s="1"/>
  <c r="E113" i="66" s="1"/>
  <c r="J105" i="1"/>
  <c r="F151" i="59"/>
  <c r="J35" i="1" s="1"/>
  <c r="K105" i="1"/>
  <c r="G151" i="59"/>
  <c r="K35" i="1" s="1"/>
  <c r="R122" i="1"/>
  <c r="D151" i="59" l="1"/>
  <c r="H35" i="1" s="1"/>
  <c r="E151" i="59"/>
  <c r="I35" i="1" s="1"/>
  <c r="C151" i="59"/>
  <c r="G35" i="1" s="1"/>
  <c r="R105" i="1"/>
  <c r="R35" i="1" l="1"/>
  <c r="K12" i="1"/>
  <c r="J12" i="1"/>
  <c r="I12" i="1"/>
  <c r="H12" i="1"/>
  <c r="K55" i="39" l="1"/>
  <c r="O55" i="39"/>
  <c r="O56" i="39" s="1"/>
  <c r="N55" i="39"/>
  <c r="F55" i="39"/>
  <c r="F56" i="39" s="1"/>
  <c r="B55" i="39"/>
  <c r="J55" i="39"/>
  <c r="I55" i="39"/>
  <c r="N56" i="39" l="1"/>
  <c r="N57" i="39" s="1"/>
  <c r="N58" i="39" s="1"/>
  <c r="N59" i="39" s="1"/>
  <c r="N60" i="39" s="1"/>
  <c r="N61" i="39" s="1"/>
  <c r="B56" i="39"/>
  <c r="B57" i="39" s="1"/>
  <c r="B58" i="39" s="1"/>
  <c r="B59" i="39" s="1"/>
  <c r="B60" i="39" s="1"/>
  <c r="B61" i="39" s="1"/>
  <c r="K56" i="39"/>
  <c r="K57" i="39" s="1"/>
  <c r="K58" i="39" s="1"/>
  <c r="K59" i="39" s="1"/>
  <c r="K60" i="39" s="1"/>
  <c r="K61" i="39" s="1"/>
  <c r="F57" i="39"/>
  <c r="F58" i="39" s="1"/>
  <c r="F59" i="39" s="1"/>
  <c r="F60" i="39" s="1"/>
  <c r="F61" i="39" s="1"/>
  <c r="J56" i="39"/>
  <c r="J57" i="39" s="1"/>
  <c r="J58" i="39" s="1"/>
  <c r="J59" i="39" s="1"/>
  <c r="J60" i="39" s="1"/>
  <c r="J61" i="39" s="1"/>
  <c r="O57" i="39"/>
  <c r="O58" i="39" s="1"/>
  <c r="O59" i="39" s="1"/>
  <c r="O60" i="39" s="1"/>
  <c r="O61" i="39" s="1"/>
  <c r="I56" i="39"/>
  <c r="I57" i="39" s="1"/>
  <c r="I58" i="39" s="1"/>
  <c r="I59" i="39" s="1"/>
  <c r="I60" i="39" s="1"/>
  <c r="I61" i="39" s="1"/>
  <c r="K47" i="39"/>
  <c r="K49" i="39" s="1"/>
  <c r="K50" i="39" s="1"/>
  <c r="L55" i="39"/>
  <c r="O47" i="39"/>
  <c r="O49" i="39" s="1"/>
  <c r="O50" i="39" s="1"/>
  <c r="M55" i="39"/>
  <c r="N47" i="39"/>
  <c r="N49" i="39" s="1"/>
  <c r="N50" i="39" s="1"/>
  <c r="E55" i="39"/>
  <c r="C55" i="39"/>
  <c r="D55" i="39"/>
  <c r="G55" i="39"/>
  <c r="I47" i="39"/>
  <c r="I49" i="39" s="1"/>
  <c r="I50" i="39" s="1"/>
  <c r="H55" i="39"/>
  <c r="J47" i="39"/>
  <c r="J49" i="39" s="1"/>
  <c r="J50" i="39" s="1"/>
  <c r="B47" i="39"/>
  <c r="B49" i="39" s="1"/>
  <c r="B50" i="39" s="1"/>
  <c r="F47" i="39"/>
  <c r="F49" i="39" s="1"/>
  <c r="F50" i="39" s="1"/>
  <c r="D56" i="39" l="1"/>
  <c r="C56" i="39"/>
  <c r="C57" i="39" s="1"/>
  <c r="C58" i="39" s="1"/>
  <c r="C59" i="39" s="1"/>
  <c r="C60" i="39" s="1"/>
  <c r="C61" i="39" s="1"/>
  <c r="L56" i="39"/>
  <c r="L57" i="39" s="1"/>
  <c r="L58" i="39" s="1"/>
  <c r="L59" i="39" s="1"/>
  <c r="L60" i="39" s="1"/>
  <c r="L61" i="39" s="1"/>
  <c r="D57" i="39"/>
  <c r="D58" i="39" s="1"/>
  <c r="D59" i="39" s="1"/>
  <c r="D60" i="39" s="1"/>
  <c r="D61" i="39" s="1"/>
  <c r="M56" i="39"/>
  <c r="M57" i="39" s="1"/>
  <c r="M58" i="39" s="1"/>
  <c r="M59" i="39" s="1"/>
  <c r="M60" i="39" s="1"/>
  <c r="M61" i="39" s="1"/>
  <c r="G56" i="39"/>
  <c r="G57" i="39" s="1"/>
  <c r="E56" i="39"/>
  <c r="E57" i="39" s="1"/>
  <c r="E58" i="39" s="1"/>
  <c r="E59" i="39" s="1"/>
  <c r="E60" i="39" s="1"/>
  <c r="E61" i="39" s="1"/>
  <c r="H56" i="39"/>
  <c r="K50" i="1" a="1"/>
  <c r="K50" i="1" s="1"/>
  <c r="K75" i="1" s="1"/>
  <c r="M50" i="1" a="1"/>
  <c r="M50" i="1" s="1"/>
  <c r="M75" i="1" s="1"/>
  <c r="J50" i="1" a="1"/>
  <c r="J50" i="1" s="1"/>
  <c r="J75" i="1" s="1"/>
  <c r="G50" i="1" a="1"/>
  <c r="G50" i="1" s="1"/>
  <c r="G75" i="1" s="1"/>
  <c r="L50" i="1" a="1"/>
  <c r="L50" i="1" s="1"/>
  <c r="L75" i="1" s="1"/>
  <c r="H50" i="1" a="1"/>
  <c r="H50" i="1" s="1"/>
  <c r="H75" i="1" s="1"/>
  <c r="I50" i="1" a="1"/>
  <c r="I50" i="1" s="1"/>
  <c r="I75" i="1" s="1"/>
  <c r="M47" i="39"/>
  <c r="M49" i="39" s="1"/>
  <c r="M50" i="39" s="1"/>
  <c r="L47" i="39"/>
  <c r="L49" i="39" s="1"/>
  <c r="L50" i="39" s="1"/>
  <c r="D47" i="39"/>
  <c r="D49" i="39" s="1"/>
  <c r="D50" i="39" s="1"/>
  <c r="H47" i="39"/>
  <c r="H49" i="39" s="1"/>
  <c r="H50" i="39" s="1"/>
  <c r="G47" i="39"/>
  <c r="G49" i="39" s="1"/>
  <c r="G50" i="39" s="1"/>
  <c r="E47" i="39"/>
  <c r="E49" i="39" s="1"/>
  <c r="E50" i="39" s="1"/>
  <c r="C47" i="39"/>
  <c r="C49" i="39" s="1"/>
  <c r="C50" i="39" s="1"/>
  <c r="G58" i="39" l="1"/>
  <c r="G59" i="39" s="1"/>
  <c r="G60" i="39" s="1"/>
  <c r="G61" i="39" s="1"/>
  <c r="H57" i="39"/>
  <c r="H58" i="39" s="1"/>
  <c r="H59" i="39" s="1"/>
  <c r="H60" i="39" s="1"/>
  <c r="H61" i="39" s="1"/>
  <c r="R50" i="1"/>
  <c r="B114" i="1"/>
  <c r="G135" i="1" l="1" a="1"/>
  <c r="G135" i="1" s="1"/>
  <c r="K135" i="1" a="1"/>
  <c r="K135" i="1" s="1"/>
  <c r="H135" i="1" a="1"/>
  <c r="H135" i="1" s="1"/>
  <c r="M135" i="1" a="1"/>
  <c r="M135" i="1" s="1"/>
  <c r="J135" i="1" a="1"/>
  <c r="J135" i="1" s="1"/>
  <c r="I135" i="1" a="1"/>
  <c r="I135" i="1" s="1"/>
  <c r="L135" i="1" a="1"/>
  <c r="L135" i="1" s="1"/>
  <c r="U50" i="1"/>
  <c r="L47" i="1" l="1"/>
  <c r="M47" i="1"/>
  <c r="H139" i="1"/>
  <c r="I139" i="1"/>
  <c r="K139" i="1"/>
  <c r="G139" i="1"/>
  <c r="L139" i="1"/>
  <c r="J18" i="1"/>
  <c r="J67" i="1" s="1"/>
  <c r="J139" i="1"/>
  <c r="M139" i="1"/>
  <c r="R52" i="1" l="1"/>
  <c r="R75" i="1"/>
  <c r="L18" i="1"/>
  <c r="L67" i="1" s="1"/>
  <c r="M18" i="1"/>
  <c r="M67" i="1" s="1"/>
  <c r="I18" i="1"/>
  <c r="I67" i="1" s="1"/>
  <c r="G28" i="66"/>
  <c r="E28" i="66"/>
  <c r="G18" i="1"/>
  <c r="G67" i="1" s="1"/>
  <c r="R21" i="1"/>
  <c r="K18" i="1"/>
  <c r="K67" i="1" s="1"/>
  <c r="H18" i="1"/>
  <c r="H67" i="1" s="1"/>
  <c r="F28" i="66"/>
  <c r="R67" i="1" l="1"/>
  <c r="R147" i="1" s="1"/>
  <c r="L152" i="1"/>
  <c r="L68" i="1"/>
  <c r="R18" i="1"/>
  <c r="M68" i="1"/>
  <c r="M76" i="1" s="1"/>
  <c r="L72" i="1"/>
  <c r="M152" i="1" l="1"/>
  <c r="L76" i="1"/>
  <c r="M72" i="1"/>
  <c r="L104" i="1"/>
  <c r="L96" i="1"/>
  <c r="G59" i="1"/>
  <c r="H59" i="1"/>
  <c r="I59" i="1"/>
  <c r="J59" i="1"/>
  <c r="K59" i="1"/>
  <c r="L102" i="1" l="1"/>
  <c r="L106" i="1"/>
  <c r="M96" i="1"/>
  <c r="M104" i="1"/>
  <c r="M102" i="1" l="1"/>
  <c r="M106" i="1"/>
  <c r="F7" i="34"/>
  <c r="K44" i="1" s="1"/>
  <c r="E7" i="34"/>
  <c r="J44" i="1" s="1"/>
  <c r="D7" i="34"/>
  <c r="I44" i="1" s="1"/>
  <c r="C7" i="34"/>
  <c r="H44" i="1" s="1"/>
  <c r="B7" i="34"/>
  <c r="G44" i="1" s="1"/>
  <c r="G74" i="1" l="1"/>
  <c r="G94" i="1"/>
  <c r="U44" i="1"/>
  <c r="R44" i="1"/>
  <c r="R45" i="1"/>
  <c r="F7" i="32" l="1"/>
  <c r="K43" i="1" s="1"/>
  <c r="E7" i="32"/>
  <c r="J43" i="1" s="1"/>
  <c r="D7" i="32"/>
  <c r="I43" i="1" s="1"/>
  <c r="C7" i="32"/>
  <c r="H43" i="1" s="1"/>
  <c r="K13" i="1"/>
  <c r="J13" i="1"/>
  <c r="I13" i="1"/>
  <c r="H13" i="1"/>
  <c r="G13" i="1"/>
  <c r="G12" i="1"/>
  <c r="G93" i="1" s="1"/>
  <c r="G92" i="1" s="1"/>
  <c r="J74" i="1" l="1"/>
  <c r="J94" i="1"/>
  <c r="H74" i="1"/>
  <c r="H94" i="1"/>
  <c r="I74" i="1"/>
  <c r="I94" i="1"/>
  <c r="K74" i="1"/>
  <c r="K94" i="1"/>
  <c r="H69" i="1"/>
  <c r="H93" i="1"/>
  <c r="J69" i="1"/>
  <c r="J93" i="1"/>
  <c r="I69" i="1"/>
  <c r="I93" i="1"/>
  <c r="K69" i="1"/>
  <c r="K93" i="1"/>
  <c r="R12" i="1"/>
  <c r="G69" i="1"/>
  <c r="R13" i="1"/>
  <c r="R43" i="1"/>
  <c r="R94" i="1" s="1"/>
  <c r="I10" i="1"/>
  <c r="H10" i="1"/>
  <c r="U13" i="1"/>
  <c r="U12" i="1"/>
  <c r="G44" i="66"/>
  <c r="E44" i="66"/>
  <c r="F44" i="66"/>
  <c r="K10" i="1"/>
  <c r="U43" i="1"/>
  <c r="I41" i="1"/>
  <c r="J41" i="1"/>
  <c r="K41" i="1"/>
  <c r="G41" i="1"/>
  <c r="H41" i="1"/>
  <c r="H92" i="1" l="1"/>
  <c r="J92" i="1"/>
  <c r="K92" i="1"/>
  <c r="I92" i="1"/>
  <c r="R93" i="1"/>
  <c r="R92" i="1" s="1"/>
  <c r="R16" i="1"/>
  <c r="R41" i="1"/>
  <c r="J10" i="1"/>
  <c r="G10" i="1"/>
  <c r="J68" i="1"/>
  <c r="I68" i="1"/>
  <c r="I76" i="1" s="1"/>
  <c r="K68" i="1"/>
  <c r="H68" i="1"/>
  <c r="R71" i="1"/>
  <c r="R69" i="1"/>
  <c r="R56" i="1" l="1"/>
  <c r="R10" i="1"/>
  <c r="K47" i="1"/>
  <c r="G68" i="1"/>
  <c r="R68" i="1" s="1"/>
  <c r="R57" i="1"/>
  <c r="J47" i="1"/>
  <c r="H47" i="1"/>
  <c r="I47" i="1"/>
  <c r="R70" i="1"/>
  <c r="G27" i="66" l="1"/>
  <c r="F27" i="66"/>
  <c r="J72" i="1"/>
  <c r="G47" i="1"/>
  <c r="J152" i="1" l="1"/>
  <c r="J76" i="1"/>
  <c r="E27" i="66"/>
  <c r="K72" i="1"/>
  <c r="K104" i="1"/>
  <c r="K102" i="1" s="1"/>
  <c r="I104" i="1"/>
  <c r="I102" i="1" s="1"/>
  <c r="J96" i="1"/>
  <c r="J104" i="1"/>
  <c r="J102" i="1" s="1"/>
  <c r="I72" i="1"/>
  <c r="H72" i="1"/>
  <c r="R74" i="1"/>
  <c r="K152" i="1" l="1"/>
  <c r="K106" i="1"/>
  <c r="I106" i="1"/>
  <c r="I152" i="1"/>
  <c r="H152" i="1"/>
  <c r="J106" i="1"/>
  <c r="K96" i="1"/>
  <c r="F26" i="66"/>
  <c r="F25" i="66" s="1"/>
  <c r="I96" i="1"/>
  <c r="G26" i="66"/>
  <c r="G25" i="66" s="1"/>
  <c r="K76" i="1"/>
  <c r="G104" i="1"/>
  <c r="G102" i="1" s="1"/>
  <c r="H76" i="1"/>
  <c r="H104" i="1"/>
  <c r="H102" i="1" s="1"/>
  <c r="H96" i="1"/>
  <c r="G72" i="1"/>
  <c r="H106" i="1" l="1"/>
  <c r="G152" i="1"/>
  <c r="G106" i="1"/>
  <c r="G96" i="1"/>
  <c r="E26" i="66"/>
  <c r="E25" i="66" s="1"/>
  <c r="R73" i="1"/>
  <c r="R114" i="1" l="1"/>
  <c r="R112" i="1" l="1"/>
  <c r="G43" i="66" l="1"/>
  <c r="G58" i="66" s="1"/>
  <c r="G42" i="66" l="1"/>
  <c r="G60" i="66"/>
  <c r="G41" i="66" l="1"/>
  <c r="G61" i="66"/>
  <c r="G57" i="66"/>
  <c r="G56" i="66" s="1"/>
  <c r="G112" i="66" s="1"/>
  <c r="G117" i="66" s="1"/>
  <c r="E42" i="66" l="1"/>
  <c r="E60" i="66"/>
  <c r="E43" i="66" l="1"/>
  <c r="E58" i="66" s="1"/>
  <c r="E57" i="66"/>
  <c r="F43" i="66" l="1"/>
  <c r="F58" i="66" s="1"/>
  <c r="E56" i="66"/>
  <c r="E112" i="66" s="1"/>
  <c r="E117" i="66" s="1"/>
  <c r="E41" i="66"/>
  <c r="E61" i="66"/>
  <c r="F42" i="66" l="1"/>
  <c r="F60" i="66"/>
  <c r="F57" i="66" l="1"/>
  <c r="F56" i="66" s="1"/>
  <c r="F112" i="66" s="1"/>
  <c r="F117" i="66" s="1"/>
  <c r="F41" i="66"/>
  <c r="F61" i="66"/>
  <c r="R61" i="1"/>
  <c r="R47" i="1" l="1"/>
  <c r="R59" i="1"/>
  <c r="R72" i="1" l="1"/>
  <c r="R65" i="1"/>
  <c r="R104" i="1" l="1"/>
  <c r="R76" i="1"/>
  <c r="R148" i="1"/>
  <c r="R102" i="1" l="1"/>
  <c r="R106" i="1"/>
  <c r="R9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Provincie Overijssel</author>
    <author>Bekhuis, TMJ. (Mathijs)</author>
  </authors>
  <commentList>
    <comment ref="C63" authorId="0" shapeId="0" xr:uid="{F3BD761A-A4BC-4827-BB02-11DD6072E6CC}">
      <text>
        <r>
          <rPr>
            <sz val="9"/>
            <color indexed="81"/>
            <rFont val="Tahoma"/>
            <family val="2"/>
          </rPr>
          <t xml:space="preserve">Overige kosten specificeren en indien noodzakelijk extra regels tussenvoegen.
</t>
        </r>
      </text>
    </comment>
    <comment ref="AD63" authorId="1" shapeId="0" xr:uid="{5B7A0EB0-A936-4625-A388-01FE30F61CA9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De opbrengsten i.h.k.v. de BVOV 2020 zijn verantwoord over periode 15-03-2020 t/m 31-12-2020! Voor het vergelijk zijn deze gedeeld door 292 dagen keer 365 dagen.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Bekhuis, TMJ. (Mathijs)</author>
    <author>Provincie Overijssel</author>
  </authors>
  <commentList>
    <comment ref="B4" authorId="0" shapeId="0" xr:uid="{47F76CF9-AED8-450D-86CE-70DE01F5C96A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Zie rapport Ricardo Nederland B.V. Treinstel 
10411 t/m 10416</t>
        </r>
      </text>
    </comment>
    <comment ref="G4" authorId="0" shapeId="0" xr:uid="{A6C58134-B9AF-40BE-B42C-CF5918B06308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Zie rapport Ricardo Nederland B.V.Treinstel 10517 t/m 10524</t>
        </r>
      </text>
    </comment>
    <comment ref="L4" authorId="0" shapeId="0" xr:uid="{E7ACA583-06FF-4BF5-8823-6116236FBC59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Zie rapport Ricardo Nederland B.V. Treinstel 5037</t>
        </r>
      </text>
    </comment>
    <comment ref="Q4" authorId="0" shapeId="0" xr:uid="{F0CA49F7-3583-41CB-8B49-695AF807D1F9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Zie rapport Ricardo Nederland B.V.
Treinstel 1050-02</t>
        </r>
      </text>
    </comment>
    <comment ref="A7" authorId="1" shapeId="0" xr:uid="{7CC7F0E0-8ECB-4FCD-BD1A-D8F33AD397F6}">
      <text>
        <r>
          <rPr>
            <sz val="11"/>
            <color indexed="81"/>
            <rFont val="Tahoma"/>
            <family val="2"/>
          </rPr>
          <t>Waterstof, diesel, elektrisch of varianten.</t>
        </r>
      </text>
    </comment>
    <comment ref="A28" authorId="0" shapeId="0" xr:uid="{AFD1099D-0DE9-41EB-A49C-D941B7C384DD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of datum afschrijving tot (rekening houdend met voorwaarde Overnameregeling).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Provincie Overijssel</author>
  </authors>
  <commentList>
    <comment ref="A6" authorId="0" shapeId="0" xr:uid="{BCE54DE8-0F71-4A96-9A14-EB2F69619F31}">
      <text>
        <r>
          <rPr>
            <sz val="11"/>
            <color indexed="81"/>
            <rFont val="Tahoma"/>
            <family val="2"/>
          </rPr>
          <t>Waterstof, diesel, elektrisch of varianten.</t>
        </r>
      </text>
    </comment>
    <comment ref="A7" authorId="0" shapeId="0" xr:uid="{0E54C331-1903-43BB-A9AE-76354F2C5985}">
      <text>
        <r>
          <rPr>
            <sz val="11"/>
            <color indexed="81"/>
            <rFont val="Tahoma"/>
            <family val="2"/>
          </rPr>
          <t>Financiallease / operationallease</t>
        </r>
      </text>
    </comment>
    <comment ref="A9" authorId="0" shapeId="0" xr:uid="{1CDD9124-FB8C-47D2-A46B-89C6FCB5F8D7}">
      <text>
        <r>
          <rPr>
            <b/>
            <sz val="11"/>
            <color indexed="81"/>
            <rFont val="Tahoma"/>
            <family val="2"/>
          </rPr>
          <t>Toelichting:</t>
        </r>
        <r>
          <rPr>
            <sz val="11"/>
            <color indexed="81"/>
            <rFont val="Tahoma"/>
            <family val="2"/>
          </rPr>
          <t xml:space="preserve">
Het totaalbedrag dat gedurende de looptijd van de Concessie betaald moet worden.</t>
        </r>
      </text>
    </comment>
    <comment ref="B13" authorId="0" shapeId="0" xr:uid="{0884860B-94D1-4C49-AF86-9EEF494F7806}">
      <text>
        <r>
          <rPr>
            <b/>
            <sz val="11"/>
            <color indexed="81"/>
            <rFont val="Tahoma"/>
            <family val="2"/>
          </rPr>
          <t xml:space="preserve">Toelichting: </t>
        </r>
        <r>
          <rPr>
            <sz val="11"/>
            <color indexed="81"/>
            <rFont val="Tahoma"/>
            <family val="2"/>
          </rPr>
          <t xml:space="preserve">Hulpformule!
</t>
        </r>
      </text>
    </comment>
    <comment ref="C13" authorId="0" shapeId="0" xr:uid="{4FA431F1-6B04-4116-964C-FC0A51CB3BBC}">
      <text>
        <r>
          <rPr>
            <b/>
            <sz val="11"/>
            <color indexed="81"/>
            <rFont val="Tahoma"/>
            <family val="2"/>
          </rPr>
          <t xml:space="preserve">Toelichting: </t>
        </r>
        <r>
          <rPr>
            <sz val="11"/>
            <color indexed="81"/>
            <rFont val="Tahoma"/>
            <family val="2"/>
          </rPr>
          <t xml:space="preserve">Hulpformule!
</t>
        </r>
      </text>
    </comment>
    <comment ref="D13" authorId="0" shapeId="0" xr:uid="{E9947E75-E60E-4469-9E66-8ECF8132143D}">
      <text>
        <r>
          <rPr>
            <b/>
            <sz val="11"/>
            <color indexed="81"/>
            <rFont val="Tahoma"/>
            <family val="2"/>
          </rPr>
          <t xml:space="preserve">Toelichting: </t>
        </r>
        <r>
          <rPr>
            <sz val="11"/>
            <color indexed="81"/>
            <rFont val="Tahoma"/>
            <family val="2"/>
          </rPr>
          <t xml:space="preserve">Hulpformule!
</t>
        </r>
      </text>
    </comment>
    <comment ref="E13" authorId="0" shapeId="0" xr:uid="{5FE56CF1-40C9-4AA0-9D3E-E4976240126C}">
      <text>
        <r>
          <rPr>
            <b/>
            <sz val="11"/>
            <color indexed="81"/>
            <rFont val="Tahoma"/>
            <family val="2"/>
          </rPr>
          <t xml:space="preserve">Toelichting: </t>
        </r>
        <r>
          <rPr>
            <sz val="11"/>
            <color indexed="81"/>
            <rFont val="Tahoma"/>
            <family val="2"/>
          </rPr>
          <t xml:space="preserve">Hulpformule!
</t>
        </r>
      </text>
    </comment>
    <comment ref="F13" authorId="0" shapeId="0" xr:uid="{F63F02DD-189A-405A-B1D6-C804C5F5EE76}">
      <text>
        <r>
          <rPr>
            <b/>
            <sz val="11"/>
            <color indexed="81"/>
            <rFont val="Tahoma"/>
            <family val="2"/>
          </rPr>
          <t xml:space="preserve">Toelichting: </t>
        </r>
        <r>
          <rPr>
            <sz val="11"/>
            <color indexed="81"/>
            <rFont val="Tahoma"/>
            <family val="2"/>
          </rPr>
          <t xml:space="preserve">Hulpformule!
</t>
        </r>
      </text>
    </comment>
    <comment ref="G13" authorId="0" shapeId="0" xr:uid="{8A17B524-3473-4390-9569-F8B4DC54391C}">
      <text>
        <r>
          <rPr>
            <b/>
            <sz val="11"/>
            <color indexed="81"/>
            <rFont val="Tahoma"/>
            <family val="2"/>
          </rPr>
          <t xml:space="preserve">Toelichting: </t>
        </r>
        <r>
          <rPr>
            <sz val="11"/>
            <color indexed="81"/>
            <rFont val="Tahoma"/>
            <family val="2"/>
          </rPr>
          <t xml:space="preserve">Hulpformule!
</t>
        </r>
      </text>
    </comment>
    <comment ref="H13" authorId="0" shapeId="0" xr:uid="{72972060-BB97-4F99-A111-46399AEDB826}">
      <text>
        <r>
          <rPr>
            <b/>
            <sz val="11"/>
            <color indexed="81"/>
            <rFont val="Tahoma"/>
            <family val="2"/>
          </rPr>
          <t xml:space="preserve">Toelichting: </t>
        </r>
        <r>
          <rPr>
            <sz val="11"/>
            <color indexed="81"/>
            <rFont val="Tahoma"/>
            <family val="2"/>
          </rPr>
          <t xml:space="preserve">Hulpformule!
</t>
        </r>
      </text>
    </comment>
    <comment ref="I13" authorId="0" shapeId="0" xr:uid="{481C5BDD-1FEF-4E28-BDC4-DC94B7413FE5}">
      <text>
        <r>
          <rPr>
            <b/>
            <sz val="11"/>
            <color indexed="81"/>
            <rFont val="Tahoma"/>
            <family val="2"/>
          </rPr>
          <t xml:space="preserve">Toelichting: </t>
        </r>
        <r>
          <rPr>
            <sz val="11"/>
            <color indexed="81"/>
            <rFont val="Tahoma"/>
            <family val="2"/>
          </rPr>
          <t xml:space="preserve">Hulpformule!
</t>
        </r>
      </text>
    </comment>
    <comment ref="J13" authorId="0" shapeId="0" xr:uid="{AA0DCCDB-C414-4926-8D25-8CD55B8811DB}">
      <text>
        <r>
          <rPr>
            <b/>
            <sz val="11"/>
            <color indexed="81"/>
            <rFont val="Tahoma"/>
            <family val="2"/>
          </rPr>
          <t xml:space="preserve">Toelichting: </t>
        </r>
        <r>
          <rPr>
            <sz val="11"/>
            <color indexed="81"/>
            <rFont val="Tahoma"/>
            <family val="2"/>
          </rPr>
          <t xml:space="preserve">Hulpformule!
</t>
        </r>
      </text>
    </comment>
    <comment ref="K13" authorId="0" shapeId="0" xr:uid="{1C1685F8-4945-4C27-B141-49213683ECBB}">
      <text>
        <r>
          <rPr>
            <b/>
            <sz val="11"/>
            <color indexed="81"/>
            <rFont val="Tahoma"/>
            <family val="2"/>
          </rPr>
          <t xml:space="preserve">Toelichting: </t>
        </r>
        <r>
          <rPr>
            <sz val="11"/>
            <color indexed="81"/>
            <rFont val="Tahoma"/>
            <family val="2"/>
          </rPr>
          <t xml:space="preserve">Hulpformule!
</t>
        </r>
      </text>
    </comment>
    <comment ref="L13" authorId="0" shapeId="0" xr:uid="{BC3F7A36-E639-4CCC-8BE3-BEEA9B241B9A}">
      <text>
        <r>
          <rPr>
            <b/>
            <sz val="11"/>
            <color indexed="81"/>
            <rFont val="Tahoma"/>
            <family val="2"/>
          </rPr>
          <t xml:space="preserve">Toelichting: </t>
        </r>
        <r>
          <rPr>
            <sz val="11"/>
            <color indexed="81"/>
            <rFont val="Tahoma"/>
            <family val="2"/>
          </rPr>
          <t xml:space="preserve">Hulpformule!
</t>
        </r>
      </text>
    </comment>
    <comment ref="M13" authorId="0" shapeId="0" xr:uid="{5F0D8A79-BAD3-49DE-8CCC-646BDAAACF27}">
      <text>
        <r>
          <rPr>
            <b/>
            <sz val="11"/>
            <color indexed="81"/>
            <rFont val="Tahoma"/>
            <family val="2"/>
          </rPr>
          <t xml:space="preserve">Toelichting: </t>
        </r>
        <r>
          <rPr>
            <sz val="11"/>
            <color indexed="81"/>
            <rFont val="Tahoma"/>
            <family val="2"/>
          </rPr>
          <t xml:space="preserve">Hulpformule!
</t>
        </r>
      </text>
    </comment>
    <comment ref="N13" authorId="0" shapeId="0" xr:uid="{EDD3B911-3156-410D-BB33-139217F85E25}">
      <text>
        <r>
          <rPr>
            <b/>
            <sz val="11"/>
            <color indexed="81"/>
            <rFont val="Tahoma"/>
            <family val="2"/>
          </rPr>
          <t xml:space="preserve">Toelichting: </t>
        </r>
        <r>
          <rPr>
            <sz val="11"/>
            <color indexed="81"/>
            <rFont val="Tahoma"/>
            <family val="2"/>
          </rPr>
          <t xml:space="preserve">Hulpformule!
</t>
        </r>
      </text>
    </comment>
    <comment ref="O13" authorId="0" shapeId="0" xr:uid="{7B2EBEBE-C9F5-4A8F-8160-5FE833E5BCA9}">
      <text>
        <r>
          <rPr>
            <b/>
            <sz val="11"/>
            <color indexed="81"/>
            <rFont val="Tahoma"/>
            <family val="2"/>
          </rPr>
          <t xml:space="preserve">Toelichting: </t>
        </r>
        <r>
          <rPr>
            <sz val="11"/>
            <color indexed="81"/>
            <rFont val="Tahoma"/>
            <family val="2"/>
          </rPr>
          <t xml:space="preserve">Hulpformule!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Bekhuis, TMJ. (Mathijs)</author>
  </authors>
  <commentList>
    <comment ref="A7" authorId="0" shapeId="0" xr:uid="{61AECC6C-D1CA-4F2C-A605-FFFDD9A186C6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Bijvoorbeeld: Huur, Koop
</t>
        </r>
      </text>
    </comment>
    <comment ref="A11" authorId="0" shapeId="0" xr:uid="{DC1E56A8-6B51-411E-9638-72E3E32F59EE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Let op overnameregeling</t>
        </r>
      </text>
    </comment>
    <comment ref="A29" authorId="0" shapeId="0" xr:uid="{BA4192BE-4B4E-4864-9A81-BB11EAB0E839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Invullen als negatief bedrag!</t>
        </r>
      </text>
    </comment>
    <comment ref="A30" authorId="0" shapeId="0" xr:uid="{04EF7640-3010-4F0E-A719-672413757FB4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Invullen als negatief bedrag!</t>
        </r>
      </text>
    </comment>
    <comment ref="A31" authorId="0" shapeId="0" xr:uid="{BB08DA32-042F-4239-A0C5-FE452AE5242B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Invullen als negatief bedrag!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Bekhuis, TMJ. (Mathijs)</author>
  </authors>
  <commentList>
    <comment ref="A7" authorId="0" shapeId="0" xr:uid="{780498F8-4EEF-445C-86A0-F52B2A75737A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Let op overnameregeling</t>
        </r>
      </text>
    </comment>
    <comment ref="A25" authorId="0" shapeId="0" xr:uid="{A1768066-0019-4245-9878-913A1B3A132B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Invullen als negatief bedrag!</t>
        </r>
      </text>
    </comment>
    <comment ref="A26" authorId="0" shapeId="0" xr:uid="{69F16D36-1F6A-4DAA-BFC3-D8AEE23601B7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Invullen als negatief bedrag!</t>
        </r>
      </text>
    </comment>
    <comment ref="A27" authorId="0" shapeId="0" xr:uid="{B6F30291-CA11-4D66-8D1D-9D20A1867637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Invullen als negatief bedrag!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Bekhuis, TMJ. (Mathijs)</author>
  </authors>
  <commentList>
    <comment ref="A7" authorId="0" shapeId="0" xr:uid="{982ECE88-CCF4-4E00-8B25-A04310C8CF33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Let op overnameregeling</t>
        </r>
      </text>
    </comment>
    <comment ref="A25" authorId="0" shapeId="0" xr:uid="{C7187C04-6CD6-4628-9410-BB46BF0BF4C3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Invullen als negatief bedrag!</t>
        </r>
      </text>
    </comment>
    <comment ref="A26" authorId="0" shapeId="0" xr:uid="{CE21A7A2-92D0-4A75-A682-43E54DC65E66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Invullen als negatief bedrag!</t>
        </r>
      </text>
    </comment>
    <comment ref="A27" authorId="0" shapeId="0" xr:uid="{C899E7BC-195F-4421-89CD-37F1650C285E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Invullen als negatief bedrag!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Bekhuis, TMJ. (Mathijs)</author>
  </authors>
  <commentList>
    <comment ref="S16" authorId="0" shapeId="0" xr:uid="{CE48FB56-B340-423A-9608-1E4CED59836C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De toepasselijke treinhalteringscode (A, B, of C) wordt bepaald op basis van het 
treinnummer; voor de toepassing van de treinhalteringscodes gelden de volgende 
regels:
• Treinhalteringscode A: trein voor personenvervoer die op zijn route van begin naar eindstation volgens dienstregeling (het traject onder één treinnummer) alle stations bedient of ten hoogste 15% van de stations niet bedient.
• Treinhalteringscode B: trein voor personenvervoer die op zijn route van begin naar eindstation volgens dienstregeling (het traject onder één treinnummer) ten hoogste 50% van de stations niet bedient of die deel uitmaakt van een treinserie waarvan tenminste 90% wordt gereden in een samenstelling met niet meer dan 
150 zitplaatsen.
• Treinhalteringscode C: trein voor personenvervoer, zonder voorwaarden met betrekking tot percentages niet-bediende stations</t>
        </r>
      </text>
    </comment>
    <comment ref="A19" authorId="0" shapeId="0" xr:uid="{21FD43FD-D539-478F-BB6F-86EE182610AA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Deze regel bevat fictieve gegevens als voorbeeld.</t>
        </r>
      </text>
    </comment>
    <comment ref="S50" authorId="0" shapeId="0" xr:uid="{37872280-0D6F-4835-A791-C3FB8469FF15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De toepasselijke treinhalteringscode (A, B, of C) wordt bepaald op basis van het 
treinnummer; voor de toepassing van de treinhalteringscodes gelden de volgende 
regels:
• Treinhalteringscode A: trein voor personenvervoer die op zijn route van begin naar eindstation volgens dienstregeling (het traject onder één treinnummer) alle stations bedient of ten hoogste 15% van de stations niet bedient.
• Treinhalteringscode B: trein voor personenvervoer die op zijn route van begin naar eindstation volgens dienstregeling (het traject onder één treinnummer) ten hoogste 50% van de stations niet bedient of die deel uitmaakt van een treinserie waarvan tenminste 90% wordt gereden in een samenstelling met niet meer dan 
150 zitplaatsen.
• Treinhalteringscode C: trein voor personenvervoer, zonder voorwaarden met betrekking tot percentages niet-bediende stations</t>
        </r>
      </text>
    </comment>
    <comment ref="C62" authorId="0" shapeId="0" xr:uid="{18B13A5C-F55F-41A0-BE0C-BD183164FD84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Hier kan een correctie worden toegevoegd in verband met schrikkeljaren.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<sst xmlns="http://schemas.openxmlformats.org/spreadsheetml/2006/main" count="843" uniqueCount="399">
  <si>
    <t>Aandrijving</t>
  </si>
  <si>
    <t>Legenda</t>
  </si>
  <si>
    <r>
      <t xml:space="preserve">Financieel economische onderbouwing </t>
    </r>
    <r>
      <rPr>
        <i/>
        <sz val="12"/>
        <color theme="1"/>
        <rFont val="Verdana"/>
        <family val="2"/>
      </rPr>
      <t>[</t>
    </r>
    <r>
      <rPr>
        <i/>
        <sz val="12"/>
        <rFont val="Verdana"/>
        <family val="2"/>
      </rPr>
      <t>zie voor meer informatie 6.3 T.2: Financieel economische onderbouwing, beschrijvend document</t>
    </r>
    <r>
      <rPr>
        <i/>
        <sz val="12"/>
        <color theme="1"/>
        <rFont val="Verdana"/>
        <family val="2"/>
      </rPr>
      <t>]</t>
    </r>
  </si>
  <si>
    <r>
      <t xml:space="preserve">Opgave dienstregelingskilometers </t>
    </r>
    <r>
      <rPr>
        <i/>
        <sz val="12"/>
        <color theme="1"/>
        <rFont val="Verdana"/>
        <family val="2"/>
      </rPr>
      <t xml:space="preserve">[zie voor meer informatie </t>
    </r>
    <r>
      <rPr>
        <i/>
        <sz val="12"/>
        <rFont val="Verdana"/>
        <family val="2"/>
      </rPr>
      <t>7.4 G.1.2: Vervoersomvang (Dienstregelingskilometers), beschrijvend document</t>
    </r>
    <r>
      <rPr>
        <i/>
        <sz val="12"/>
        <color theme="1"/>
        <rFont val="Verdana"/>
        <family val="2"/>
      </rPr>
      <t>]</t>
    </r>
  </si>
  <si>
    <r>
      <t xml:space="preserve">Rekenvoorbeeld exploitatiesubsidie </t>
    </r>
    <r>
      <rPr>
        <i/>
        <sz val="12"/>
        <rFont val="Verdana"/>
        <family val="2"/>
      </rPr>
      <t>[zie voor meer informatie, Bijlage D Financiele bepalingen]</t>
    </r>
  </si>
  <si>
    <t>Versie geschiedenis</t>
  </si>
  <si>
    <t>dd-mm-jjjj</t>
  </si>
  <si>
    <t>1.0</t>
  </si>
  <si>
    <t>Publicatie</t>
  </si>
  <si>
    <t>Mutaties t.o.v. oorspronkelijke gepubliceerde versie:</t>
  </si>
  <si>
    <t>NvI</t>
  </si>
  <si>
    <t>Vraag</t>
  </si>
  <si>
    <t>Verwijziging</t>
  </si>
  <si>
    <t>Omschrijving aanpassing</t>
  </si>
  <si>
    <t>Standaardformulier 14 Financieel economische onderbouwing</t>
  </si>
  <si>
    <t>Instructie</t>
  </si>
  <si>
    <t>Versie</t>
  </si>
  <si>
    <t>(Prijspeil 2026)</t>
  </si>
  <si>
    <t>Vul de oranje cellen in</t>
  </si>
  <si>
    <t>Directe kosten</t>
  </si>
  <si>
    <t>Totaal</t>
  </si>
  <si>
    <t>Controle = 0</t>
  </si>
  <si>
    <t>Van</t>
  </si>
  <si>
    <t>tot en met</t>
  </si>
  <si>
    <t>Dagen</t>
  </si>
  <si>
    <t>A</t>
  </si>
  <si>
    <t>Loonkosten direct personeel</t>
  </si>
  <si>
    <t>Loonkosten machinisten</t>
  </si>
  <si>
    <t>A.01</t>
  </si>
  <si>
    <t>Variabel</t>
  </si>
  <si>
    <t>Loonkosten servicemedewerkers</t>
  </si>
  <si>
    <t>A.02</t>
  </si>
  <si>
    <t>Loonkosten toezichthouders</t>
  </si>
  <si>
    <t>A.03</t>
  </si>
  <si>
    <t>Vast</t>
  </si>
  <si>
    <t>Loonkosten overige direct pers.</t>
  </si>
  <si>
    <t>A.04</t>
  </si>
  <si>
    <t>A.05</t>
  </si>
  <si>
    <t>Overige personeelskosten direct pers.</t>
  </si>
  <si>
    <t>B</t>
  </si>
  <si>
    <t>Kosten Materieel</t>
  </si>
  <si>
    <t>Afschr. kosten Materieel</t>
  </si>
  <si>
    <t>B.01</t>
  </si>
  <si>
    <t>Vast (NI)</t>
  </si>
  <si>
    <t>Kosten financiering Materieel</t>
  </si>
  <si>
    <t>Leasekosten Materieel</t>
  </si>
  <si>
    <t>B.03</t>
  </si>
  <si>
    <t>Onderhoudskosten Materieel</t>
  </si>
  <si>
    <t>Schoonmaakkosten Materieel</t>
  </si>
  <si>
    <t>Schade Materieel</t>
  </si>
  <si>
    <t>Verzekering Materieel</t>
  </si>
  <si>
    <t>Onderhoud apparatuur Materieel</t>
  </si>
  <si>
    <t>Brandstof en/of energie Materieel</t>
  </si>
  <si>
    <t>Certificaten / keuringen Materieel</t>
  </si>
  <si>
    <t>C</t>
  </si>
  <si>
    <t>Inhuur</t>
  </si>
  <si>
    <t>Inhuurkosten Treinvervangend vervoer</t>
  </si>
  <si>
    <t>D</t>
  </si>
  <si>
    <t>Gebruiksvergoeding ProRail</t>
  </si>
  <si>
    <t>Gebruiksvergoeding ZHO</t>
  </si>
  <si>
    <t>D.01</t>
  </si>
  <si>
    <t>Indirecte kosten</t>
  </si>
  <si>
    <t>E</t>
  </si>
  <si>
    <t>Loonkosten indirect personeel</t>
  </si>
  <si>
    <t>Loonkosten onderhoudspersoneel</t>
  </si>
  <si>
    <t>E.01</t>
  </si>
  <si>
    <t>Loonkosten overig indirect pers.</t>
  </si>
  <si>
    <t>E.02</t>
  </si>
  <si>
    <t>Overige personeelkst indirect pers.</t>
  </si>
  <si>
    <t>F</t>
  </si>
  <si>
    <t>Overige indirecte kosten</t>
  </si>
  <si>
    <t>Huisvesting</t>
  </si>
  <si>
    <t>F.01</t>
  </si>
  <si>
    <t>F.02</t>
  </si>
  <si>
    <t>F.03</t>
  </si>
  <si>
    <t>Financieringskosten overig</t>
  </si>
  <si>
    <t>Merk en huisstijl</t>
  </si>
  <si>
    <t>Marketingbudget</t>
  </si>
  <si>
    <t>Verkoop- en servicekosten</t>
  </si>
  <si>
    <t>Landelijke hoofdkantoor</t>
  </si>
  <si>
    <t>Moederbedrijf</t>
  </si>
  <si>
    <t>Implementatie- en overdracht</t>
  </si>
  <si>
    <t>F.10</t>
  </si>
  <si>
    <t>Overige kosten</t>
  </si>
  <si>
    <t>… &lt; specificeren &gt; …</t>
  </si>
  <si>
    <t>G</t>
  </si>
  <si>
    <t>(Verwacht) Rendement en risico</t>
  </si>
  <si>
    <t>H</t>
  </si>
  <si>
    <t>Totaal kosten: A +B + C + D + E + F + G = Exploitatiebijdrage</t>
  </si>
  <si>
    <t>Subtotaal directe kosten</t>
  </si>
  <si>
    <t>Subtotaal indirecte kosten</t>
  </si>
  <si>
    <t>(controle = nul)</t>
  </si>
  <si>
    <t>I</t>
  </si>
  <si>
    <t>Dienstregelings- bakkilometers trein</t>
  </si>
  <si>
    <t>Aantal DRK Zutphen-Oldenzaal</t>
  </si>
  <si>
    <t>Aantal DRK Zwolle-Emmen</t>
  </si>
  <si>
    <t>L.02</t>
  </si>
  <si>
    <t>Totaal aantal DRK</t>
  </si>
  <si>
    <t>Aantal BK Zutphen-Oldenzaal</t>
  </si>
  <si>
    <t>J</t>
  </si>
  <si>
    <t>Tarief per DRK Zutphen-Oldenzaal</t>
  </si>
  <si>
    <t>Totale kosten per DRK</t>
  </si>
  <si>
    <t>Variabele kosten per DRK</t>
  </si>
  <si>
    <t>Vaste kosten per DRK (te indexeren)</t>
  </si>
  <si>
    <t>Vaste kosten per DRK (niet te indexeren)</t>
  </si>
  <si>
    <t>controle</t>
  </si>
  <si>
    <t>K</t>
  </si>
  <si>
    <t>Exploitatiebijdrage + gebruiksvergoeding</t>
  </si>
  <si>
    <t>Exploitatiebijdrage</t>
  </si>
  <si>
    <t>Bijdrage gebruiksvergoeding</t>
  </si>
  <si>
    <t>Reizigersopbrengsten (incl. SOV)</t>
  </si>
  <si>
    <t>Referentie</t>
  </si>
  <si>
    <t>L</t>
  </si>
  <si>
    <t>Reizigersopbrengsten</t>
  </si>
  <si>
    <t xml:space="preserve">SOV </t>
  </si>
  <si>
    <t>Overige reizigersopbrengsten</t>
  </si>
  <si>
    <t>Overige opbrengsten</t>
  </si>
  <si>
    <t>M</t>
  </si>
  <si>
    <t>N</t>
  </si>
  <si>
    <t>Financiering investeringen</t>
  </si>
  <si>
    <t>Boekwaarde Materieel</t>
  </si>
  <si>
    <t>Boekwaarde installaties</t>
  </si>
  <si>
    <t>Boekwaarde inrichtingskosten</t>
  </si>
  <si>
    <t>Boekwaarde implementatiekosten</t>
  </si>
  <si>
    <t>Boekwaarde overige investeringen</t>
  </si>
  <si>
    <t>Subtotaal boekwaarde per 31/12</t>
  </si>
  <si>
    <t>Eigen vermogen</t>
  </si>
  <si>
    <t>Vreemd vermogen</t>
  </si>
  <si>
    <t>Toelichting :</t>
  </si>
  <si>
    <t>Naam Inschrijver</t>
  </si>
  <si>
    <t>Alle bedragen dienen reëel, in Euro's (exclusief btw), prijspeil 2026, te zijn weergegeven. 
De Inschrijver dient de ontwikkelingen binnen kosten- en batenposten toe te lichten d.m.v. een verklarende tekst in standaardformulier 15 welke onlosmakelijk verbonden is aan deze cijfermatige onderbouwing.</t>
  </si>
  <si>
    <t xml:space="preserve">Naam Vertegenwoordingsbevoegde ondertekenaar 
</t>
  </si>
  <si>
    <t>Functie</t>
  </si>
  <si>
    <t>Handtekening</t>
  </si>
  <si>
    <t>Datum</t>
  </si>
  <si>
    <t>A.01 Loonkosten machinisten</t>
  </si>
  <si>
    <t xml:space="preserve">Instructie </t>
  </si>
  <si>
    <t>terug</t>
  </si>
  <si>
    <t>Jaar</t>
  </si>
  <si>
    <t>Gemiddelde jaarloonsom per fte</t>
  </si>
  <si>
    <t>Totale loonsom</t>
  </si>
  <si>
    <t>A.02 Loonkosten servicemedewerker (zie 9.2.2 programma van eisen)</t>
  </si>
  <si>
    <t>A.03 Loonkosten toezichthouders (zie 10.5.2 programma van eisen)</t>
  </si>
  <si>
    <t>B.01 Afschrijving Materieel</t>
  </si>
  <si>
    <t>Omschrijving type Materieel</t>
  </si>
  <si>
    <t>Nieuw / bestaand</t>
  </si>
  <si>
    <t>Bouwjaar</t>
  </si>
  <si>
    <t>Aantal treinstellen</t>
  </si>
  <si>
    <t>Afschrijvingstermijn in jaren</t>
  </si>
  <si>
    <t>Aanschafprijs per treinstel</t>
  </si>
  <si>
    <t>Aanschafprijs treinstel</t>
  </si>
  <si>
    <t>Subtotaal treinen</t>
  </si>
  <si>
    <t>Aanschafprijs apparatuur nieuw of ter vervanging per treinstel</t>
  </si>
  <si>
    <t xml:space="preserve"> - Tussenbakken</t>
  </si>
  <si>
    <t xml:space="preserve"> - Energiemeters</t>
  </si>
  <si>
    <t xml:space="preserve"> - Hoofd- en reservedelen</t>
  </si>
  <si>
    <t xml:space="preserve"> - …</t>
  </si>
  <si>
    <t>Subtotaal aanschafprijs apparatuur nieuw (of vervanging)</t>
  </si>
  <si>
    <t>Totaal aanschafprijs</t>
  </si>
  <si>
    <t>Subsidies per treinstel</t>
  </si>
  <si>
    <t>Fiscale regelingen per treinstel</t>
  </si>
  <si>
    <t>Overige per treinstel</t>
  </si>
  <si>
    <t>Totaal baten</t>
  </si>
  <si>
    <t>Totaal aanschafwaarde</t>
  </si>
  <si>
    <t>Datum Instroom Concessie</t>
  </si>
  <si>
    <t>Datum Uitstroom Concessie</t>
  </si>
  <si>
    <t>Afschrijvingstermijn in dagen totaal</t>
  </si>
  <si>
    <t>Afschrijvingstermijn in dagen Concessie</t>
  </si>
  <si>
    <t>Afschrijving per dag</t>
  </si>
  <si>
    <t>AFSCHRIJVINGEN</t>
  </si>
  <si>
    <t>Jaren</t>
  </si>
  <si>
    <t>TOTAAL</t>
  </si>
  <si>
    <t>OVERNAMEWAARDE</t>
  </si>
  <si>
    <t>Controle</t>
  </si>
  <si>
    <t>BOEKWAARDE 31-12</t>
  </si>
  <si>
    <t>B.03 Leasekosten  treinmaterieel</t>
  </si>
  <si>
    <t>Omschrijving treinstel</t>
  </si>
  <si>
    <t>&lt;tekst&gt;</t>
  </si>
  <si>
    <t>&lt;JJJJ&gt;</t>
  </si>
  <si>
    <t>Type leaseovereenkomst</t>
  </si>
  <si>
    <t>Leasebedrag per treinstel</t>
  </si>
  <si>
    <t>Totaal treinstellen</t>
  </si>
  <si>
    <t>Datum Instroom concessie</t>
  </si>
  <si>
    <t>Datum Uitstroom concessie</t>
  </si>
  <si>
    <t>Leasetermijn in maanden</t>
  </si>
  <si>
    <t>Leasebedrag per maand</t>
  </si>
  <si>
    <t>D.01 Gebruiksvergoeding ProRail Zutphen-Oldenzaal</t>
  </si>
  <si>
    <r>
      <rPr>
        <b/>
        <sz val="9"/>
        <rFont val="Verdana"/>
        <family val="2"/>
      </rPr>
      <t xml:space="preserve">Toelichting: </t>
    </r>
    <r>
      <rPr>
        <sz val="9"/>
        <rFont val="Verdana"/>
        <family val="2"/>
      </rPr>
      <t>Vooraf ingevulde tarieven zijn ontleent aan de Netverklaring 2026 - bijgewerkt t/m aanvulling 3 van 21 november 2025</t>
    </r>
  </si>
  <si>
    <t xml:space="preserve">Minimumtoegangspakket </t>
  </si>
  <si>
    <t>Tarieven treinpad + extra heffing</t>
  </si>
  <si>
    <t>Treinpad</t>
  </si>
  <si>
    <t>0-120 ton</t>
  </si>
  <si>
    <t>121-160 ton</t>
  </si>
  <si>
    <t>161-320 ton</t>
  </si>
  <si>
    <t>321-600 ton</t>
  </si>
  <si>
    <t>Extra heffing</t>
  </si>
  <si>
    <r>
      <t xml:space="preserve">Aantal Dienstregelingskilometers cf. </t>
    </r>
    <r>
      <rPr>
        <b/>
        <u/>
        <sz val="9"/>
        <color theme="1"/>
        <rFont val="Verdana"/>
        <family val="2"/>
      </rPr>
      <t>dienstregeling</t>
    </r>
  </si>
  <si>
    <t>Treinpad + extra heffing - Dienstregeling</t>
  </si>
  <si>
    <t>Totaal kilometers</t>
  </si>
  <si>
    <t>Subtotaal kosten</t>
  </si>
  <si>
    <r>
      <t xml:space="preserve">Aantal overige kilometers </t>
    </r>
    <r>
      <rPr>
        <b/>
        <u/>
        <sz val="9"/>
        <color theme="1"/>
        <rFont val="Verdana"/>
        <family val="2"/>
      </rPr>
      <t>Mat-ritten</t>
    </r>
  </si>
  <si>
    <t>Treinpad + extra heffing</t>
  </si>
  <si>
    <t>Tarieven Perrons</t>
  </si>
  <si>
    <t>Perron</t>
  </si>
  <si>
    <t>Halte</t>
  </si>
  <si>
    <t>Basis</t>
  </si>
  <si>
    <t>Plus</t>
  </si>
  <si>
    <t>Mega</t>
  </si>
  <si>
    <t>Kathedraal</t>
  </si>
  <si>
    <t>Aantal halteringen Perron (zie transfer)</t>
  </si>
  <si>
    <t>Totaal halteringen</t>
  </si>
  <si>
    <t>Subtotaal Kosten</t>
  </si>
  <si>
    <t>Tarief tractie-energievoorziening (incl. transportvergoeding)</t>
  </si>
  <si>
    <t>Tractie-Energie Voorziening</t>
  </si>
  <si>
    <t>Tarief per Kwh</t>
  </si>
  <si>
    <t>Energie-Verzamel-Applicatie</t>
  </si>
  <si>
    <t>Aantal kilowatturen</t>
  </si>
  <si>
    <t>Aantal KwH</t>
  </si>
  <si>
    <t>Tarieven opstellen en rangeren</t>
  </si>
  <si>
    <t>Opstellen en rangeren</t>
  </si>
  <si>
    <t>I - deel tarief per min</t>
  </si>
  <si>
    <t>II - deel tarief per min/per mtr</t>
  </si>
  <si>
    <t>Aantal minuten</t>
  </si>
  <si>
    <t>Aantal minuten/per meter</t>
  </si>
  <si>
    <t>Tarieven stations voor reizigersvervoer</t>
  </si>
  <si>
    <t>Stations voor reizigersvervoer</t>
  </si>
  <si>
    <t>Basisstation</t>
  </si>
  <si>
    <t>Plusstation</t>
  </si>
  <si>
    <t>Aantal halteringen</t>
  </si>
  <si>
    <t>Gebruiksvergoeding matritten (voor rekening van Concessieverlener)</t>
  </si>
  <si>
    <t>Tarief bovenleiding</t>
  </si>
  <si>
    <t>Stations</t>
  </si>
  <si>
    <t>Gebruiksvergoeding matritten (voor rekening van Concessiehouder)</t>
  </si>
  <si>
    <t>Overige diensten</t>
  </si>
  <si>
    <t>E.01 Loonkosten onderhoudspersoneel</t>
  </si>
  <si>
    <t>Aantal fte</t>
  </si>
  <si>
    <t>E.02 Loonkosten overige indirect personeel</t>
  </si>
  <si>
    <t>F.01 Huisvesting</t>
  </si>
  <si>
    <t>Locatie</t>
  </si>
  <si>
    <t>Adres</t>
  </si>
  <si>
    <t>Type locatie</t>
  </si>
  <si>
    <t>Eigendoms-situatie</t>
  </si>
  <si>
    <t>INVESTERINGSKOSTEN ONROEREND GOED</t>
  </si>
  <si>
    <t>Specificatie aanschafprijs</t>
  </si>
  <si>
    <t>Aanschafprijs grond/kaval</t>
  </si>
  <si>
    <t>…</t>
  </si>
  <si>
    <t>Subsidies</t>
  </si>
  <si>
    <t>Fiscale regelingen</t>
  </si>
  <si>
    <t>Overige</t>
  </si>
  <si>
    <t>Datum in concessie</t>
  </si>
  <si>
    <t>Datum uit concessie</t>
  </si>
  <si>
    <t>JAARLIJKSE KOSTEN BEHEER EN ONDERHOUD ONROEREND GOED</t>
  </si>
  <si>
    <t>Specificatie kostenpost</t>
  </si>
  <si>
    <t>Totaal jaarlijkste kosten</t>
  </si>
  <si>
    <t>Kosten per dag</t>
  </si>
  <si>
    <t>TOTAAL KOSTEN PER JAAR</t>
  </si>
  <si>
    <t>F.02 Installaties</t>
  </si>
  <si>
    <t>F.03 Inrichtingskosten</t>
  </si>
  <si>
    <t>F.10 Implementatie- en overdrachtskosten</t>
  </si>
  <si>
    <t>Omschrijving</t>
  </si>
  <si>
    <t>Type kosten</t>
  </si>
  <si>
    <t>...</t>
  </si>
  <si>
    <t>Restwaarde</t>
  </si>
  <si>
    <t>Totaal investeringen</t>
  </si>
  <si>
    <t>Datum start afschrijving</t>
  </si>
  <si>
    <t>Datum laatste termijn afschrijving</t>
  </si>
  <si>
    <t>Afschrijvingstermijn in dagen (dagen in concessie)</t>
  </si>
  <si>
    <t>L.01 Opgave dienstregelingskilometers RS21 Zutphen-Oldenzaal</t>
  </si>
  <si>
    <t>Station</t>
  </si>
  <si>
    <t>Halteringsklasse</t>
  </si>
  <si>
    <t>Afstanden</t>
  </si>
  <si>
    <t>Fig 2.1 PVE</t>
  </si>
  <si>
    <t>Zutphen</t>
  </si>
  <si>
    <t>Lochem</t>
  </si>
  <si>
    <t>Goor</t>
  </si>
  <si>
    <t>Delden</t>
  </si>
  <si>
    <t>Hengelo Gezondheidspark</t>
  </si>
  <si>
    <t>Hengelo</t>
  </si>
  <si>
    <t>Hengelo Oost</t>
  </si>
  <si>
    <t>Oldenzaal</t>
  </si>
  <si>
    <t>Verschil</t>
  </si>
  <si>
    <t>Ritten per dag treindienst Zutphen-Oldenzaal</t>
  </si>
  <si>
    <t>Rit</t>
  </si>
  <si>
    <t>Trein</t>
  </si>
  <si>
    <t>Aantal</t>
  </si>
  <si>
    <t>Traject</t>
  </si>
  <si>
    <t>Dienst-</t>
  </si>
  <si>
    <t>Aantal halteringen per rit en stationsklasse</t>
  </si>
  <si>
    <t xml:space="preserve">Concessiedeel
</t>
  </si>
  <si>
    <t>Ma / Vr</t>
  </si>
  <si>
    <t>Za</t>
  </si>
  <si>
    <t>Zo</t>
  </si>
  <si>
    <t>ritten</t>
  </si>
  <si>
    <t>Lengte</t>
  </si>
  <si>
    <t>regelings-</t>
  </si>
  <si>
    <t>halterings-</t>
  </si>
  <si>
    <t>haltering per</t>
  </si>
  <si>
    <t>bakkilometers</t>
  </si>
  <si>
    <t>Naar</t>
  </si>
  <si>
    <t>Bakken</t>
  </si>
  <si>
    <t>Zitplaatsen</t>
  </si>
  <si>
    <t>Standaard</t>
  </si>
  <si>
    <t>per jaar</t>
  </si>
  <si>
    <t>kilometers</t>
  </si>
  <si>
    <t>code</t>
  </si>
  <si>
    <t>jaar</t>
  </si>
  <si>
    <t>Totaal jaar</t>
  </si>
  <si>
    <t>Ongewogen DRK treindienst Zutphen-Oldenzaal per Dienstregelingsjaar</t>
  </si>
  <si>
    <t>Dagen per standaard jaar</t>
  </si>
  <si>
    <t>DRK per jaar</t>
  </si>
  <si>
    <t>DRK per dag</t>
  </si>
  <si>
    <t>Ongewogen DRK aanbod treindienst Zutphen-Oldenzaal looptijd Concessie</t>
  </si>
  <si>
    <t>Kalender per jaar</t>
  </si>
  <si>
    <t>DRK p/ dag</t>
  </si>
  <si>
    <r>
      <t xml:space="preserve">2028 </t>
    </r>
    <r>
      <rPr>
        <b/>
        <vertAlign val="superscript"/>
        <sz val="8"/>
        <color theme="0"/>
        <rFont val="Verdana"/>
        <family val="2"/>
      </rPr>
      <t>1</t>
    </r>
  </si>
  <si>
    <r>
      <t xml:space="preserve">2032 </t>
    </r>
    <r>
      <rPr>
        <b/>
        <vertAlign val="superscript"/>
        <sz val="8"/>
        <color theme="0"/>
        <rFont val="Verdana"/>
        <family val="2"/>
      </rPr>
      <t>2</t>
    </r>
  </si>
  <si>
    <r>
      <t xml:space="preserve">2034 </t>
    </r>
    <r>
      <rPr>
        <b/>
        <vertAlign val="superscript"/>
        <sz val="8"/>
        <color theme="0"/>
        <rFont val="Verdana"/>
        <family val="2"/>
      </rPr>
      <t>1</t>
    </r>
  </si>
  <si>
    <t>Zaterdag</t>
  </si>
  <si>
    <t>Zondag</t>
  </si>
  <si>
    <r>
      <rPr>
        <vertAlign val="superscript"/>
        <sz val="8"/>
        <color theme="1"/>
        <rFont val="Verdana"/>
        <family val="2"/>
      </rPr>
      <t>1</t>
    </r>
    <r>
      <rPr>
        <sz val="8"/>
        <color theme="1"/>
        <rFont val="Verdana"/>
        <family val="2"/>
      </rPr>
      <t xml:space="preserve"> Op basis van kalender 10-12-2028 t/m 31-12-2028 en standaard dienstregelingsjaar -/- 13-12-2034 t/m 31-12-2034</t>
    </r>
  </si>
  <si>
    <r>
      <t xml:space="preserve">2 </t>
    </r>
    <r>
      <rPr>
        <sz val="8"/>
        <color theme="1"/>
        <rFont val="Verdana"/>
        <family val="2"/>
      </rPr>
      <t>Plus extra weekdag i.v.m. schrikkeljaar</t>
    </r>
  </si>
  <si>
    <t>Naam Inschrijver:</t>
  </si>
  <si>
    <t xml:space="preserve">Naam
Vertegenwoordings-bevoegde
ondertekenaar :
</t>
  </si>
  <si>
    <t>Functie:</t>
  </si>
  <si>
    <t xml:space="preserve">Handtekening:
</t>
  </si>
  <si>
    <t>Datum:</t>
  </si>
  <si>
    <t>aantal dagen</t>
  </si>
  <si>
    <t>Datum brief</t>
  </si>
  <si>
    <t>Kenmerk brief</t>
  </si>
  <si>
    <t>1.</t>
  </si>
  <si>
    <t>a</t>
  </si>
  <si>
    <t>[hoofdstuk 2 financiele bepalingen]</t>
  </si>
  <si>
    <t>Offertetarief</t>
  </si>
  <si>
    <r>
      <t>DRK offert (</t>
    </r>
    <r>
      <rPr>
        <b/>
        <sz val="8"/>
        <color rgb="FFFF3300"/>
        <rFont val="Verdana"/>
        <family val="2"/>
      </rPr>
      <t>ongewogen</t>
    </r>
    <r>
      <rPr>
        <b/>
        <sz val="8"/>
        <rFont val="Verdana"/>
        <family val="2"/>
      </rPr>
      <t>)</t>
    </r>
  </si>
  <si>
    <r>
      <t>Totaal DRK offerte (</t>
    </r>
    <r>
      <rPr>
        <b/>
        <sz val="8"/>
        <color rgb="FFFF3300"/>
        <rFont val="Verdana"/>
        <family val="2"/>
      </rPr>
      <t>ongewogen</t>
    </r>
    <r>
      <rPr>
        <b/>
        <sz val="8"/>
        <rFont val="Verdana"/>
        <family val="2"/>
      </rPr>
      <t>)</t>
    </r>
  </si>
  <si>
    <t xml:space="preserve"> - Variabel</t>
  </si>
  <si>
    <t xml:space="preserve"> - Vast (te indexeren)</t>
  </si>
  <si>
    <t xml:space="preserve"> - Vast (niet te indexeren)</t>
  </si>
  <si>
    <t xml:space="preserve"> - LBI Trein Elektrisch 2027</t>
  </si>
  <si>
    <t>(Begroot)</t>
  </si>
  <si>
    <t xml:space="preserve"> - LBI Trein Elektrisch 2028</t>
  </si>
  <si>
    <t xml:space="preserve"> - LBI Trein Elektrisch 2029</t>
  </si>
  <si>
    <t xml:space="preserve"> - LBI Trein Elektrisch 2030</t>
  </si>
  <si>
    <t xml:space="preserve"> - LBI Trein Elektrisch 2031</t>
  </si>
  <si>
    <t xml:space="preserve"> - LBI Trein Elektrisch 2032</t>
  </si>
  <si>
    <t>(Definitief)</t>
  </si>
  <si>
    <t>DRK Tarief (geindexeerd)</t>
  </si>
  <si>
    <r>
      <t>DRK Planning/realisatie (</t>
    </r>
    <r>
      <rPr>
        <b/>
        <u/>
        <sz val="8"/>
        <color rgb="FFFF0000"/>
        <rFont val="Verdana"/>
        <family val="2"/>
      </rPr>
      <t>on</t>
    </r>
    <r>
      <rPr>
        <b/>
        <u/>
        <sz val="8"/>
        <color rgb="FFFF3300"/>
        <rFont val="Verdana"/>
        <family val="2"/>
      </rPr>
      <t>gewogen</t>
    </r>
    <r>
      <rPr>
        <b/>
        <u/>
        <sz val="8"/>
        <rFont val="Verdana"/>
        <family val="2"/>
      </rPr>
      <t>)</t>
    </r>
  </si>
  <si>
    <t>Totaal DRU Planning/realisatie (ongewogen)</t>
  </si>
  <si>
    <r>
      <t>DRK mutatie (</t>
    </r>
    <r>
      <rPr>
        <b/>
        <u/>
        <sz val="8"/>
        <color rgb="FFFF3300"/>
        <rFont val="Verdana"/>
        <family val="2"/>
      </rPr>
      <t>ongewogen</t>
    </r>
    <r>
      <rPr>
        <b/>
        <u/>
        <sz val="8"/>
        <rFont val="Verdana"/>
        <family val="2"/>
      </rPr>
      <t>)</t>
    </r>
  </si>
  <si>
    <t>Totaal DRK mutatie (ongewogen)</t>
  </si>
  <si>
    <t>Concessiekosten (incl. meer- / minderwerk)</t>
  </si>
  <si>
    <t xml:space="preserve"> - Vast</t>
  </si>
  <si>
    <t>Effect index</t>
  </si>
  <si>
    <t>b</t>
  </si>
  <si>
    <t>Bijdrage Gebruiksvergoeding spoor</t>
  </si>
  <si>
    <t>[Hoofdstuk 4 Financiele bepalingen]</t>
  </si>
  <si>
    <t>Opgave concessiehouder</t>
  </si>
  <si>
    <t>Brief-kenmerk</t>
  </si>
  <si>
    <t>Totaal bijdrage Gebruiksvergoeding spoor</t>
  </si>
  <si>
    <t>c</t>
  </si>
  <si>
    <t>[Hoofdstuk 5 Financiele bepalingen]</t>
  </si>
  <si>
    <t>Saldoreizen</t>
  </si>
  <si>
    <t>Reizen op rekening</t>
  </si>
  <si>
    <t>EOS</t>
  </si>
  <si>
    <t>Regional Pricing</t>
  </si>
  <si>
    <t>THO</t>
  </si>
  <si>
    <t>TML</t>
  </si>
  <si>
    <t>OV-Pay</t>
  </si>
  <si>
    <t>Restituties</t>
  </si>
  <si>
    <t>SOV</t>
  </si>
  <si>
    <t>Totaal reizigersopbrengsten</t>
  </si>
  <si>
    <t>d</t>
  </si>
  <si>
    <t>Totaaloverzicht</t>
  </si>
  <si>
    <t>Totaal exploitatiesubsidie</t>
  </si>
  <si>
    <t>3.</t>
  </si>
  <si>
    <t>Overzicht betalingen</t>
  </si>
  <si>
    <t>Totaal te betalen</t>
  </si>
  <si>
    <t>Waarvan te betalen in termijnen</t>
  </si>
  <si>
    <t>Uitbetaalde termijnbetalingen tot deze periode</t>
  </si>
  <si>
    <t>Overige verrekeningen</t>
  </si>
  <si>
    <t>Aantal geplande termijnen</t>
  </si>
  <si>
    <t xml:space="preserve">Termijnbedrag </t>
  </si>
  <si>
    <t>Aantal uitgevoerde termijnen</t>
  </si>
  <si>
    <t>O</t>
  </si>
  <si>
    <t>A.04 Loonkosten overige direct personeel</t>
  </si>
  <si>
    <t>I.01</t>
  </si>
  <si>
    <t>Treindienst Zutphen-Oldenzaal</t>
  </si>
  <si>
    <r>
      <t xml:space="preserve">LBI Trein </t>
    </r>
    <r>
      <rPr>
        <b/>
        <sz val="8"/>
        <rFont val="Verdana"/>
        <family val="2"/>
      </rPr>
      <t>Diesel</t>
    </r>
  </si>
  <si>
    <t>Reizigersopbrengsten incl. SOV concessie ZHO (Trein)</t>
  </si>
  <si>
    <t>Voorbeeld berekening exploitatiesubsidie concessie ZHO</t>
  </si>
  <si>
    <t>LBI Indexen (2026 = 100%)</t>
  </si>
  <si>
    <t>DRK Tarief cf FEO (pp2026)</t>
  </si>
  <si>
    <t>Treindienst ZHO</t>
  </si>
  <si>
    <t>Effect meer- / minderwerk (pp2026)</t>
  </si>
  <si>
    <t>Bonus-/malus-/boeteregeling /Marketingbudget</t>
  </si>
  <si>
    <t>[Hoofdstuk 6/7/8 Financiele bepalingen]</t>
  </si>
  <si>
    <t>Afschr. kst. Inrichting Locaties</t>
  </si>
  <si>
    <t>Afschr. kst. Installaties Locaties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</si>
</sst>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164" formatCode="_(&quot;€&quot;* #,##0.00_);_(&quot;€&quot;* \(#,##0.00\);_(&quot;€&quot;* &quot;-&quot;??_);_(@_)"/>
    <numFmt numFmtId="165" formatCode="_(* #,##0.00_);_(* \(#,##0.00\);_(* &quot;-&quot;??_);_(@_)"/>
    <numFmt numFmtId="166" formatCode="&quot;€&quot;#,##0_);[Red]\(&quot;€&quot;#,##0\)"/>
    <numFmt numFmtId="167" formatCode="_ * #,##0_ ;_ * \-#,##0_ ;_ * &quot;-&quot;??_ ;_ @_ "/>
    <numFmt numFmtId="168" formatCode="_ &quot;€&quot;\ * #,##0_ ;_ &quot;€&quot;\ * \-#,##0_ ;_ &quot;€&quot;\ * &quot;-&quot;??_ ;_ @_ "/>
    <numFmt numFmtId="169" formatCode="_(* #,##0_);_(* \(#,##0\);_(* &quot;-&quot;??_);_(@_)"/>
    <numFmt numFmtId="170" formatCode="_(&quot;€&quot;* #,##0_);_(&quot;€&quot;* \(#,##0\);_(&quot;€&quot;* &quot;-&quot;??_);_(@_)"/>
    <numFmt numFmtId="172" formatCode="_(* #,##0.0_);_(* \(#,##0.0\);_(* &quot;-&quot;??_);_(@_)"/>
    <numFmt numFmtId="173" formatCode="_ [$€-2]\ * #,##0_ ;_ [$€-2]\ * \-#,##0_ ;_ [$€-2]\ * &quot;-&quot;??_ ;_ @_ "/>
    <numFmt numFmtId="174" formatCode="ddd/dd/m/yyyy"/>
    <numFmt numFmtId="175" formatCode="&quot;€&quot;\ #,##0"/>
    <numFmt numFmtId="176" formatCode="_ [$€-2]\ * #,##0.00_ ;_ [$€-2]\ * \-#,##0.00_ ;_ [$€-2]\ * &quot;-&quot;??_ ;_ @_ "/>
    <numFmt numFmtId="177" formatCode="_ * #,##0.0_ ;_ * \-#,##0.0_ ;_ * &quot;-&quot;?_ ;_ @_ "/>
    <numFmt numFmtId="178" formatCode="0.0%"/>
    <numFmt numFmtId="179" formatCode="_ [$€-2]\ * #,##0_ ;_ [$€-2]\ * \-#,##0_ ;_ [$€-2]\ * &quot;-&quot;????_ ;_ @_ "/>
    <numFmt numFmtId="180" formatCode="_-&quot;€&quot;\ * #,##0.0000_-;_-&quot;€&quot;\ * #,##0.0000\-;_-&quot;€&quot;\ * &quot;-&quot;??_-;_-@_-"/>
    <numFmt numFmtId="181" formatCode="_-&quot;€&quot;\ * #,##0.00_-;_-&quot;€&quot;\ * #,##0.00\-;_-&quot;€&quot;\ * &quot;-&quot;??_-;_-@_-"/>
    <numFmt numFmtId="182" formatCode="_-* #,##0.00_-;_-* #,##0.00\-;_-* &quot;-&quot;??_-;_-@_-"/>
    <numFmt numFmtId="183" formatCode="_ [$€-2]\ * #,##0.0000_ ;_ [$€-2]\ * \-#,##0.0000_ ;_ [$€-2]\ * &quot;-&quot;????_ ;_ @_ "/>
    <numFmt numFmtId="184" formatCode="&quot;€&quot;\ #,##0.00;[Red]&quot;€&quot;\ #,##0.00"/>
    <numFmt numFmtId="185" formatCode="0.0"/>
    <numFmt numFmtId="186" formatCode="0.0000"/>
    <numFmt numFmtId="187" formatCode="#,###\ &quot;DRK&quot;"/>
    <numFmt numFmtId="188" formatCode="_ [$€-2]\ * #,##0.00000_ ;_ [$€-2]\ * \-#,##0.00000_ ;_ [$€-2]\ * &quot;-&quot;??_ ;_ @_ "/>
    <numFmt numFmtId="189" formatCode="_ [$€-2]\ * #,##0.0000000_ ;_ [$€-2]\ * \-#,##0.0000000_ ;_ [$€-2]\ * &quot;-&quot;??_ ;_ @_ "/>
    <numFmt numFmtId="190" formatCode="#,###\ &quot;BK&quot;"/>
    <numFmt numFmtId="191" formatCode="_ [$€-2]\ * #,##0.0000_ ;_ [$€-2]\ * \-#,##0.0000_ ;_ [$€-2]\ * &quot;-&quot;??_ ;_ @_ "/>
  </numFmts>
  <fonts count="101" x14ac:knownFonts="1">
    <font>
      <sz val="8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12"/>
      <color theme="1"/>
      <name val="Verdana"/>
      <family val="2"/>
    </font>
    <font>
      <i/>
      <sz val="8"/>
      <color theme="1"/>
      <name val="Verdana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Verdana"/>
      <family val="2"/>
    </font>
    <font>
      <b/>
      <sz val="8"/>
      <name val="Verdana"/>
      <family val="2"/>
    </font>
    <font>
      <i/>
      <sz val="9"/>
      <color rgb="FF000000"/>
      <name val="Verdana"/>
      <family val="2"/>
    </font>
    <font>
      <i/>
      <sz val="9"/>
      <color rgb="FF4F81BD"/>
      <name val="Verdana"/>
      <family val="2"/>
    </font>
    <font>
      <b/>
      <sz val="12"/>
      <color theme="1" tint="0.499984740745262"/>
      <name val="Verdana"/>
      <family val="2"/>
    </font>
    <font>
      <b/>
      <i/>
      <sz val="9"/>
      <color theme="1"/>
      <name val="Verdana"/>
      <family val="2"/>
    </font>
    <font>
      <i/>
      <sz val="9"/>
      <color theme="4"/>
      <name val="Verdana"/>
      <family val="2"/>
    </font>
    <font>
      <u/>
      <sz val="8"/>
      <color theme="10"/>
      <name val="Verdana"/>
      <family val="2"/>
    </font>
    <font>
      <sz val="11"/>
      <color indexed="81"/>
      <name val="Tahoma"/>
      <family val="2"/>
    </font>
    <font>
      <sz val="8"/>
      <color rgb="FF3F3F76"/>
      <name val="Verdana"/>
      <family val="2"/>
    </font>
    <font>
      <sz val="12"/>
      <color theme="1"/>
      <name val="Calibri"/>
      <family val="2"/>
      <scheme val="minor"/>
    </font>
    <font>
      <b/>
      <u/>
      <sz val="12"/>
      <color indexed="8"/>
      <name val="Calibri"/>
      <family val="2"/>
      <scheme val="minor"/>
    </font>
    <font>
      <b/>
      <sz val="12"/>
      <color rgb="FF3F3F76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indexed="81"/>
      <name val="Tahoma"/>
      <family val="2"/>
    </font>
    <font>
      <b/>
      <i/>
      <sz val="9"/>
      <color rgb="FF000000"/>
      <name val="Verdana"/>
      <family val="2"/>
    </font>
    <font>
      <b/>
      <i/>
      <sz val="9"/>
      <color rgb="FF4F81BD"/>
      <name val="Verdana"/>
      <family val="2"/>
    </font>
    <font>
      <sz val="9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76"/>
      <name val="Calibri"/>
      <family val="2"/>
      <scheme val="minor"/>
    </font>
    <font>
      <b/>
      <u/>
      <sz val="11"/>
      <color indexed="8"/>
      <name val="Calibri"/>
      <family val="2"/>
    </font>
    <font>
      <sz val="8"/>
      <color rgb="FFFF0000"/>
      <name val="Verdana"/>
      <family val="2"/>
    </font>
    <font>
      <i/>
      <sz val="9"/>
      <color rgb="FFFF0000"/>
      <name val="Verdana"/>
      <family val="2"/>
    </font>
    <font>
      <b/>
      <sz val="8"/>
      <color rgb="FFFF0000"/>
      <name val="Verdana"/>
      <family val="2"/>
    </font>
    <font>
      <b/>
      <i/>
      <sz val="8"/>
      <color theme="0"/>
      <name val="Verdana"/>
      <family val="2"/>
    </font>
    <font>
      <i/>
      <sz val="8"/>
      <color theme="0"/>
      <name val="Verdana"/>
      <family val="2"/>
    </font>
    <font>
      <b/>
      <i/>
      <sz val="8"/>
      <name val="Verdana"/>
      <family val="2"/>
    </font>
    <font>
      <b/>
      <sz val="12"/>
      <name val="Verdana"/>
      <family val="2"/>
    </font>
    <font>
      <b/>
      <u/>
      <sz val="8"/>
      <name val="Verdana"/>
      <family val="2"/>
    </font>
    <font>
      <sz val="6"/>
      <name val="Verdana"/>
      <family val="2"/>
    </font>
    <font>
      <b/>
      <sz val="6"/>
      <name val="Verdana"/>
      <family val="2"/>
    </font>
    <font>
      <sz val="6"/>
      <color rgb="FFFF0000"/>
      <name val="Verdana"/>
      <family val="2"/>
    </font>
    <font>
      <i/>
      <sz val="8"/>
      <name val="Verdana"/>
      <family val="2"/>
    </font>
    <font>
      <u/>
      <sz val="8"/>
      <name val="Verdana"/>
      <family val="2"/>
    </font>
    <font>
      <i/>
      <sz val="8"/>
      <color theme="4"/>
      <name val="Verdana"/>
      <family val="2"/>
    </font>
    <font>
      <b/>
      <i/>
      <sz val="8"/>
      <color theme="4"/>
      <name val="Verdana"/>
      <family val="2"/>
    </font>
    <font>
      <b/>
      <i/>
      <sz val="8"/>
      <color rgb="FFFF0000"/>
      <name val="Verdana"/>
      <family val="2"/>
    </font>
    <font>
      <b/>
      <sz val="22"/>
      <name val="Calibri"/>
      <family val="2"/>
      <scheme val="minor"/>
    </font>
    <font>
      <b/>
      <sz val="8"/>
      <color rgb="FFFF3300"/>
      <name val="Verdana"/>
      <family val="2"/>
    </font>
    <font>
      <b/>
      <u/>
      <sz val="8"/>
      <color rgb="FFFF3300"/>
      <name val="Verdana"/>
      <family val="2"/>
    </font>
    <font>
      <i/>
      <sz val="1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name val="Calibri"/>
      <family val="2"/>
      <scheme val="minor"/>
    </font>
    <font>
      <sz val="8"/>
      <color theme="6"/>
      <name val="Verdana"/>
      <family val="2"/>
    </font>
    <font>
      <b/>
      <sz val="14"/>
      <name val="Calibri"/>
      <family val="2"/>
      <scheme val="minor"/>
    </font>
    <font>
      <b/>
      <sz val="14"/>
      <color theme="1"/>
      <name val="Verdana"/>
      <family val="2"/>
    </font>
    <font>
      <sz val="12"/>
      <color theme="1"/>
      <name val="Verdana"/>
      <family val="2"/>
    </font>
    <font>
      <i/>
      <sz val="12"/>
      <color theme="1"/>
      <name val="Verdana"/>
      <family val="2"/>
    </font>
    <font>
      <sz val="8"/>
      <color theme="1"/>
      <name val="Calibri"/>
      <family val="2"/>
      <scheme val="minor"/>
    </font>
    <font>
      <b/>
      <sz val="8"/>
      <color theme="0"/>
      <name val="Verdana"/>
      <family val="2"/>
    </font>
    <font>
      <vertAlign val="superscript"/>
      <sz val="8"/>
      <color theme="1"/>
      <name val="Verdana"/>
      <family val="2"/>
    </font>
    <font>
      <b/>
      <sz val="9"/>
      <color theme="1"/>
      <name val="Verdana"/>
      <family val="2"/>
    </font>
    <font>
      <u/>
      <sz val="9"/>
      <color theme="10"/>
      <name val="Verdana"/>
      <family val="2"/>
    </font>
    <font>
      <i/>
      <sz val="9"/>
      <name val="Verdana"/>
      <family val="2"/>
    </font>
    <font>
      <b/>
      <i/>
      <sz val="9"/>
      <name val="Verdana"/>
      <family val="2"/>
    </font>
    <font>
      <sz val="9"/>
      <name val="Verdana"/>
      <family val="2"/>
    </font>
    <font>
      <b/>
      <u/>
      <sz val="9"/>
      <color theme="1"/>
      <name val="Verdana"/>
      <family val="2"/>
    </font>
    <font>
      <b/>
      <sz val="8"/>
      <name val="Calibri"/>
      <family val="2"/>
      <scheme val="minor"/>
    </font>
    <font>
      <b/>
      <sz val="8"/>
      <color rgb="FF000000"/>
      <name val="Verdana"/>
      <family val="2"/>
    </font>
    <font>
      <b/>
      <sz val="8"/>
      <color rgb="FF3F3F76"/>
      <name val="Verdana"/>
      <family val="2"/>
    </font>
    <font>
      <b/>
      <vertAlign val="superscript"/>
      <sz val="8"/>
      <color theme="0"/>
      <name val="Verdana"/>
      <family val="2"/>
    </font>
    <font>
      <b/>
      <u/>
      <sz val="8"/>
      <color rgb="FFFF0000"/>
      <name val="Verdana"/>
      <family val="2"/>
    </font>
    <font>
      <b/>
      <sz val="8"/>
      <color theme="6"/>
      <name val="Verdana"/>
      <family val="2"/>
    </font>
    <font>
      <b/>
      <i/>
      <sz val="9"/>
      <color theme="1"/>
      <name val="Calibri"/>
      <family val="2"/>
      <scheme val="minor"/>
    </font>
    <font>
      <sz val="8"/>
      <color rgb="FF000000"/>
      <name val="Verdana"/>
      <family val="2"/>
    </font>
    <font>
      <b/>
      <sz val="9"/>
      <color rgb="FF000000"/>
      <name val="Verdana"/>
      <family val="2"/>
    </font>
    <font>
      <b/>
      <sz val="16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9"/>
      <name val="Verdana"/>
      <family val="2"/>
    </font>
    <font>
      <sz val="7"/>
      <color rgb="FFFF000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2"/>
      <name val="Verdana"/>
      <family val="2"/>
    </font>
    <font>
      <sz val="12"/>
      <name val="Verdana"/>
      <family val="2"/>
    </font>
    <font>
      <i/>
      <sz val="9"/>
      <color theme="1"/>
      <name val="Verdana"/>
      <family val="2"/>
    </font>
    <font>
      <u/>
      <sz val="9"/>
      <color theme="1"/>
      <name val="Verdana"/>
      <family val="2"/>
    </font>
  </fonts>
  <fills count="1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gray0625"/>
    </fill>
    <fill>
      <patternFill patternType="gray0625">
        <bgColor rgb="FFFFCC99"/>
      </patternFill>
    </fill>
  </fills>
  <borders count="9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/>
      <diagonal/>
    </border>
    <border>
      <left/>
      <right/>
      <top style="medium">
        <color rgb="FFBFBFBF"/>
      </top>
      <bottom/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/>
      <top/>
      <bottom/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/>
      <top/>
      <bottom style="medium">
        <color rgb="FFBFBFB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4" tint="-0.499984740745262"/>
      </left>
      <right style="thin">
        <color theme="4" tint="-0.499984740745262"/>
      </right>
      <top/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medium">
        <color theme="4" tint="-0.499984740745262"/>
      </top>
      <bottom/>
      <diagonal/>
    </border>
    <border>
      <left/>
      <right/>
      <top style="medium">
        <color theme="4" tint="-0.499984740745262"/>
      </top>
      <bottom/>
      <diagonal/>
    </border>
    <border>
      <left style="medium">
        <color theme="4" tint="-0.499984740745262"/>
      </left>
      <right style="medium">
        <color theme="4" tint="-0.499984740745262"/>
      </right>
      <top/>
      <bottom/>
      <diagonal/>
    </border>
    <border>
      <left/>
      <right/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/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/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/>
      <diagonal/>
    </border>
    <border>
      <left/>
      <right/>
      <top/>
      <bottom style="medium">
        <color theme="4" tint="-0.499984740745262"/>
      </bottom>
      <diagonal/>
    </border>
    <border>
      <left style="medium">
        <color theme="4" tint="-0.499984740745262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double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/>
      <bottom style="medium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medium">
        <color theme="4" tint="-0.499984740745262"/>
      </top>
      <bottom/>
      <diagonal/>
    </border>
    <border>
      <left style="medium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7F7F7F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/>
      <bottom style="medium">
        <color indexed="64"/>
      </bottom>
      <diagonal/>
    </border>
    <border>
      <left style="thin">
        <color theme="0" tint="-0.1499984740745262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7F7F7F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4" tint="-0.499984740745262"/>
      </left>
      <right/>
      <top style="medium">
        <color theme="4" tint="-0.499984740745262"/>
      </top>
      <bottom/>
      <diagonal/>
    </border>
    <border>
      <left style="medium">
        <color theme="4" tint="-0.499984740745262"/>
      </left>
      <right/>
      <top/>
      <bottom style="medium">
        <color theme="4" tint="-0.499984740745262"/>
      </bottom>
      <diagonal/>
    </border>
    <border>
      <left/>
      <right style="medium">
        <color theme="4" tint="-0.499984740745262"/>
      </right>
      <top style="medium">
        <color theme="4" tint="-0.499984740745262"/>
      </top>
      <bottom/>
      <diagonal/>
    </border>
    <border>
      <left/>
      <right style="medium">
        <color theme="4" tint="-0.499984740745262"/>
      </right>
      <top/>
      <bottom/>
      <diagonal/>
    </border>
    <border>
      <left/>
      <right style="medium">
        <color theme="4" tint="-0.499984740745262"/>
      </right>
      <top/>
      <bottom style="medium">
        <color theme="4" tint="-0.499984740745262"/>
      </bottom>
      <diagonal/>
    </border>
    <border>
      <left style="dashed">
        <color theme="4" tint="-0.499984740745262"/>
      </left>
      <right style="dashed">
        <color theme="4" tint="-0.499984740745262"/>
      </right>
      <top style="medium">
        <color theme="4" tint="-0.499984740745262"/>
      </top>
      <bottom/>
      <diagonal/>
    </border>
    <border>
      <left style="dashed">
        <color theme="4" tint="-0.499984740745262"/>
      </left>
      <right style="dashed">
        <color theme="4" tint="-0.499984740745262"/>
      </right>
      <top/>
      <bottom/>
      <diagonal/>
    </border>
    <border>
      <left style="dashed">
        <color theme="4" tint="-0.499984740745262"/>
      </left>
      <right style="dashed">
        <color theme="4" tint="-0.499984740745262"/>
      </right>
      <top/>
      <bottom style="medium">
        <color theme="4" tint="-0.499984740745262"/>
      </bottom>
      <diagonal/>
    </border>
    <border>
      <left style="medium">
        <color theme="4" tint="-0.499984740745262"/>
      </left>
      <right style="dashed">
        <color theme="4" tint="-0.499984740745262"/>
      </right>
      <top/>
      <bottom/>
      <diagonal/>
    </border>
    <border>
      <left style="dashed">
        <color theme="4" tint="-0.499984740745262"/>
      </left>
      <right style="medium">
        <color theme="4" tint="-0.499984740745262"/>
      </right>
      <top/>
      <bottom/>
      <diagonal/>
    </border>
    <border>
      <left style="medium">
        <color theme="4" tint="-0.499984740745262"/>
      </left>
      <right style="dashed">
        <color theme="4" tint="-0.499984740745262"/>
      </right>
      <top/>
      <bottom style="thin">
        <color indexed="64"/>
      </bottom>
      <diagonal/>
    </border>
    <border>
      <left style="dashed">
        <color theme="4" tint="-0.499984740745262"/>
      </left>
      <right style="dashed">
        <color theme="4" tint="-0.499984740745262"/>
      </right>
      <top/>
      <bottom style="thin">
        <color indexed="64"/>
      </bottom>
      <diagonal/>
    </border>
    <border>
      <left style="dashed">
        <color theme="4" tint="-0.499984740745262"/>
      </left>
      <right style="medium">
        <color theme="4" tint="-0.499984740745262"/>
      </right>
      <top/>
      <bottom style="thin">
        <color indexed="64"/>
      </bottom>
      <diagonal/>
    </border>
    <border>
      <left style="medium">
        <color theme="4" tint="-0.499984740745262"/>
      </left>
      <right style="dashed">
        <color theme="4" tint="-0.499984740745262"/>
      </right>
      <top/>
      <bottom style="medium">
        <color theme="4" tint="-0.499984740745262"/>
      </bottom>
      <diagonal/>
    </border>
    <border>
      <left style="dashed">
        <color theme="4" tint="-0.499984740745262"/>
      </left>
      <right style="medium">
        <color theme="4" tint="-0.499984740745262"/>
      </right>
      <top/>
      <bottom style="medium">
        <color theme="4" tint="-0.49998474074526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theme="4" tint="-0.499984740745262"/>
      </left>
      <right style="hair">
        <color theme="4" tint="-0.499984740745262"/>
      </right>
      <top style="thin">
        <color indexed="64"/>
      </top>
      <bottom style="medium">
        <color theme="4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" fillId="0" borderId="0"/>
    <xf numFmtId="0" fontId="21" fillId="0" borderId="0" applyNumberFormat="0" applyFill="0" applyBorder="0" applyAlignment="0" applyProtection="0"/>
    <xf numFmtId="0" fontId="23" fillId="4" borderId="14" applyNumberFormat="0" applyAlignment="0" applyProtection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3" fillId="0" borderId="0"/>
    <xf numFmtId="181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3" fillId="0" borderId="0"/>
    <xf numFmtId="0" fontId="8" fillId="0" borderId="0"/>
    <xf numFmtId="164" fontId="4" fillId="0" borderId="0" applyFont="0" applyFill="0" applyBorder="0" applyAlignment="0" applyProtection="0"/>
  </cellStyleXfs>
  <cellXfs count="575">
    <xf numFmtId="0" fontId="0" fillId="0" borderId="0" xfId="0"/>
    <xf numFmtId="0" fontId="6" fillId="0" borderId="0" xfId="0" applyFont="1"/>
    <xf numFmtId="0" fontId="5" fillId="0" borderId="0" xfId="0" applyFont="1"/>
    <xf numFmtId="0" fontId="9" fillId="0" borderId="0" xfId="0" applyFont="1"/>
    <xf numFmtId="0" fontId="10" fillId="0" borderId="0" xfId="0" applyFont="1"/>
    <xf numFmtId="169" fontId="0" fillId="0" borderId="0" xfId="1" applyNumberFormat="1" applyFont="1" applyBorder="1"/>
    <xf numFmtId="169" fontId="0" fillId="0" borderId="0" xfId="1" applyNumberFormat="1" applyFont="1"/>
    <xf numFmtId="173" fontId="0" fillId="0" borderId="0" xfId="0" applyNumberFormat="1"/>
    <xf numFmtId="0" fontId="16" fillId="0" borderId="10" xfId="0" applyFont="1" applyBorder="1" applyAlignment="1">
      <alignment vertical="center" wrapText="1"/>
    </xf>
    <xf numFmtId="0" fontId="17" fillId="0" borderId="11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166" fontId="17" fillId="0" borderId="13" xfId="0" applyNumberFormat="1" applyFont="1" applyBorder="1" applyAlignment="1">
      <alignment horizontal="right" vertical="center" wrapText="1"/>
    </xf>
    <xf numFmtId="0" fontId="18" fillId="0" borderId="0" xfId="0" applyFont="1"/>
    <xf numFmtId="0" fontId="16" fillId="0" borderId="0" xfId="0" applyFont="1" applyAlignment="1">
      <alignment vertical="center" wrapText="1"/>
    </xf>
    <xf numFmtId="0" fontId="19" fillId="0" borderId="0" xfId="0" applyFont="1"/>
    <xf numFmtId="0" fontId="16" fillId="0" borderId="10" xfId="0" applyFont="1" applyBorder="1" applyAlignment="1">
      <alignment horizontal="left" vertical="center" wrapText="1"/>
    </xf>
    <xf numFmtId="166" fontId="17" fillId="0" borderId="11" xfId="0" applyNumberFormat="1" applyFont="1" applyBorder="1" applyAlignment="1">
      <alignment horizontal="right" vertical="center" wrapText="1"/>
    </xf>
    <xf numFmtId="0" fontId="21" fillId="0" borderId="0" xfId="5"/>
    <xf numFmtId="169" fontId="17" fillId="6" borderId="13" xfId="1" applyNumberFormat="1" applyFont="1" applyFill="1" applyBorder="1" applyAlignment="1">
      <alignment horizontal="right" vertical="center" wrapText="1"/>
    </xf>
    <xf numFmtId="0" fontId="17" fillId="6" borderId="11" xfId="0" applyFont="1" applyFill="1" applyBorder="1" applyAlignment="1">
      <alignment vertical="center" wrapText="1"/>
    </xf>
    <xf numFmtId="0" fontId="17" fillId="6" borderId="13" xfId="0" applyFont="1" applyFill="1" applyBorder="1" applyAlignment="1">
      <alignment vertical="center" wrapText="1"/>
    </xf>
    <xf numFmtId="0" fontId="17" fillId="6" borderId="13" xfId="0" applyFont="1" applyFill="1" applyBorder="1" applyAlignment="1">
      <alignment horizontal="right" vertical="center" wrapText="1"/>
    </xf>
    <xf numFmtId="166" fontId="17" fillId="6" borderId="13" xfId="0" applyNumberFormat="1" applyFont="1" applyFill="1" applyBorder="1" applyAlignment="1">
      <alignment horizontal="right" vertical="center" wrapText="1"/>
    </xf>
    <xf numFmtId="14" fontId="17" fillId="6" borderId="13" xfId="0" applyNumberFormat="1" applyFont="1" applyFill="1" applyBorder="1" applyAlignment="1">
      <alignment horizontal="right" vertical="center" wrapText="1"/>
    </xf>
    <xf numFmtId="14" fontId="17" fillId="6" borderId="13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24" fillId="0" borderId="0" xfId="0" applyFont="1"/>
    <xf numFmtId="0" fontId="24" fillId="0" borderId="4" xfId="0" applyFont="1" applyBorder="1" applyAlignment="1">
      <alignment horizontal="center"/>
    </xf>
    <xf numFmtId="0" fontId="24" fillId="0" borderId="5" xfId="0" applyFont="1" applyBorder="1"/>
    <xf numFmtId="0" fontId="28" fillId="0" borderId="0" xfId="0" applyFont="1"/>
    <xf numFmtId="168" fontId="24" fillId="0" borderId="0" xfId="2" applyNumberFormat="1" applyFont="1" applyBorder="1"/>
    <xf numFmtId="0" fontId="24" fillId="0" borderId="0" xfId="0" applyFont="1" applyAlignment="1">
      <alignment vertical="center"/>
    </xf>
    <xf numFmtId="164" fontId="24" fillId="0" borderId="0" xfId="0" applyNumberFormat="1" applyFont="1"/>
    <xf numFmtId="167" fontId="24" fillId="0" borderId="0" xfId="1" applyNumberFormat="1" applyFont="1" applyBorder="1"/>
    <xf numFmtId="9" fontId="24" fillId="0" borderId="0" xfId="3" applyFont="1" applyBorder="1" applyAlignment="1">
      <alignment horizontal="center"/>
    </xf>
    <xf numFmtId="164" fontId="24" fillId="0" borderId="0" xfId="2" applyFont="1" applyBorder="1"/>
    <xf numFmtId="168" fontId="24" fillId="0" borderId="0" xfId="0" applyNumberFormat="1" applyFont="1"/>
    <xf numFmtId="0" fontId="30" fillId="0" borderId="12" xfId="0" applyFont="1" applyBorder="1" applyAlignment="1">
      <alignment vertical="center" wrapText="1"/>
    </xf>
    <xf numFmtId="166" fontId="31" fillId="0" borderId="11" xfId="0" applyNumberFormat="1" applyFont="1" applyBorder="1" applyAlignment="1">
      <alignment horizontal="right" vertical="center" wrapText="1"/>
    </xf>
    <xf numFmtId="169" fontId="20" fillId="0" borderId="13" xfId="1" applyNumberFormat="1" applyFont="1" applyFill="1" applyBorder="1" applyAlignment="1">
      <alignment vertical="center" wrapText="1"/>
    </xf>
    <xf numFmtId="175" fontId="17" fillId="6" borderId="13" xfId="0" applyNumberFormat="1" applyFont="1" applyFill="1" applyBorder="1" applyAlignment="1">
      <alignment horizontal="right" vertical="center" wrapText="1"/>
    </xf>
    <xf numFmtId="169" fontId="0" fillId="0" borderId="0" xfId="0" applyNumberFormat="1"/>
    <xf numFmtId="173" fontId="17" fillId="6" borderId="13" xfId="0" applyNumberFormat="1" applyFont="1" applyFill="1" applyBorder="1" applyAlignment="1">
      <alignment horizontal="right" vertical="center" wrapText="1"/>
    </xf>
    <xf numFmtId="0" fontId="16" fillId="0" borderId="0" xfId="0" applyFont="1" applyAlignment="1">
      <alignment vertical="center"/>
    </xf>
    <xf numFmtId="0" fontId="32" fillId="0" borderId="0" xfId="0" applyFont="1"/>
    <xf numFmtId="0" fontId="32" fillId="0" borderId="0" xfId="0" quotePrefix="1" applyFont="1"/>
    <xf numFmtId="172" fontId="17" fillId="6" borderId="13" xfId="1" applyNumberFormat="1" applyFont="1" applyFill="1" applyBorder="1" applyAlignment="1">
      <alignment horizontal="right" vertical="center" wrapText="1"/>
    </xf>
    <xf numFmtId="177" fontId="0" fillId="0" borderId="0" xfId="0" applyNumberFormat="1"/>
    <xf numFmtId="166" fontId="0" fillId="0" borderId="0" xfId="0" applyNumberFormat="1"/>
    <xf numFmtId="167" fontId="24" fillId="0" borderId="0" xfId="0" applyNumberFormat="1" applyFont="1"/>
    <xf numFmtId="178" fontId="0" fillId="0" borderId="0" xfId="3" applyNumberFormat="1" applyFont="1"/>
    <xf numFmtId="9" fontId="27" fillId="0" borderId="0" xfId="3" applyFont="1" applyFill="1" applyBorder="1"/>
    <xf numFmtId="9" fontId="24" fillId="0" borderId="0" xfId="3" applyFont="1" applyFill="1" applyBorder="1"/>
    <xf numFmtId="178" fontId="24" fillId="0" borderId="0" xfId="3" applyNumberFormat="1" applyFont="1" applyFill="1" applyBorder="1"/>
    <xf numFmtId="173" fontId="24" fillId="0" borderId="0" xfId="0" applyNumberFormat="1" applyFont="1"/>
    <xf numFmtId="170" fontId="24" fillId="0" borderId="0" xfId="2" applyNumberFormat="1" applyFont="1" applyFill="1" applyBorder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0" fontId="0" fillId="0" borderId="0" xfId="0" applyNumberFormat="1"/>
    <xf numFmtId="9" fontId="0" fillId="0" borderId="0" xfId="0" applyNumberFormat="1"/>
    <xf numFmtId="10" fontId="0" fillId="0" borderId="0" xfId="3" applyNumberFormat="1" applyFont="1"/>
    <xf numFmtId="0" fontId="24" fillId="0" borderId="6" xfId="0" applyFont="1" applyBorder="1" applyAlignment="1">
      <alignment wrapText="1"/>
    </xf>
    <xf numFmtId="0" fontId="24" fillId="0" borderId="25" xfId="0" applyFont="1" applyBorder="1"/>
    <xf numFmtId="0" fontId="24" fillId="0" borderId="26" xfId="0" applyFont="1" applyBorder="1"/>
    <xf numFmtId="9" fontId="24" fillId="0" borderId="0" xfId="3" applyFont="1"/>
    <xf numFmtId="0" fontId="14" fillId="0" borderId="0" xfId="0" applyFont="1"/>
    <xf numFmtId="0" fontId="33" fillId="0" borderId="0" xfId="0" applyFont="1"/>
    <xf numFmtId="0" fontId="36" fillId="5" borderId="15" xfId="10" applyFont="1" applyFill="1" applyBorder="1"/>
    <xf numFmtId="0" fontId="17" fillId="6" borderId="10" xfId="0" applyFont="1" applyFill="1" applyBorder="1" applyAlignment="1">
      <alignment horizontal="right" vertical="center" wrapText="1"/>
    </xf>
    <xf numFmtId="172" fontId="0" fillId="0" borderId="0" xfId="1" applyNumberFormat="1" applyFont="1"/>
    <xf numFmtId="168" fontId="28" fillId="0" borderId="0" xfId="0" applyNumberFormat="1" applyFont="1"/>
    <xf numFmtId="14" fontId="0" fillId="0" borderId="0" xfId="0" applyNumberFormat="1"/>
    <xf numFmtId="0" fontId="37" fillId="0" borderId="0" xfId="0" applyFont="1"/>
    <xf numFmtId="14" fontId="37" fillId="0" borderId="0" xfId="0" applyNumberFormat="1" applyFont="1"/>
    <xf numFmtId="166" fontId="37" fillId="0" borderId="0" xfId="0" applyNumberFormat="1" applyFont="1"/>
    <xf numFmtId="0" fontId="38" fillId="0" borderId="0" xfId="0" applyFont="1" applyAlignment="1">
      <alignment horizontal="left" vertical="center" wrapText="1"/>
    </xf>
    <xf numFmtId="0" fontId="39" fillId="0" borderId="0" xfId="0" applyFont="1"/>
    <xf numFmtId="0" fontId="30" fillId="0" borderId="10" xfId="0" applyFont="1" applyBorder="1" applyAlignment="1">
      <alignment horizontal="left" vertical="center" wrapText="1"/>
    </xf>
    <xf numFmtId="0" fontId="15" fillId="0" borderId="0" xfId="0" applyFont="1"/>
    <xf numFmtId="0" fontId="15" fillId="11" borderId="0" xfId="0" applyFont="1" applyFill="1"/>
    <xf numFmtId="0" fontId="14" fillId="11" borderId="0" xfId="0" applyFont="1" applyFill="1"/>
    <xf numFmtId="0" fontId="14" fillId="0" borderId="30" xfId="0" applyFont="1" applyBorder="1"/>
    <xf numFmtId="0" fontId="40" fillId="11" borderId="0" xfId="0" applyFont="1" applyFill="1" applyAlignment="1">
      <alignment horizontal="center"/>
    </xf>
    <xf numFmtId="0" fontId="40" fillId="0" borderId="0" xfId="0" applyFont="1"/>
    <xf numFmtId="0" fontId="41" fillId="11" borderId="0" xfId="0" applyFont="1" applyFill="1"/>
    <xf numFmtId="0" fontId="40" fillId="11" borderId="0" xfId="0" applyFont="1" applyFill="1"/>
    <xf numFmtId="0" fontId="43" fillId="0" borderId="0" xfId="0" applyFont="1"/>
    <xf numFmtId="176" fontId="14" fillId="0" borderId="0" xfId="0" applyNumberFormat="1" applyFont="1"/>
    <xf numFmtId="0" fontId="44" fillId="0" borderId="0" xfId="0" applyFont="1"/>
    <xf numFmtId="0" fontId="45" fillId="0" borderId="0" xfId="0" applyFont="1"/>
    <xf numFmtId="167" fontId="14" fillId="0" borderId="0" xfId="1" applyNumberFormat="1" applyFont="1" applyFill="1" applyBorder="1"/>
    <xf numFmtId="0" fontId="48" fillId="0" borderId="0" xfId="0" applyFont="1" applyAlignment="1">
      <alignment horizontal="center"/>
    </xf>
    <xf numFmtId="0" fontId="15" fillId="0" borderId="0" xfId="0" applyFont="1" applyAlignment="1">
      <alignment horizontal="left" vertical="top"/>
    </xf>
    <xf numFmtId="0" fontId="14" fillId="0" borderId="0" xfId="0" applyFont="1" applyAlignment="1">
      <alignment wrapText="1"/>
    </xf>
    <xf numFmtId="167" fontId="15" fillId="0" borderId="0" xfId="1" applyNumberFormat="1" applyFont="1" applyFill="1" applyBorder="1" applyAlignment="1"/>
    <xf numFmtId="167" fontId="15" fillId="10" borderId="28" xfId="1" applyNumberFormat="1" applyFont="1" applyFill="1" applyBorder="1" applyAlignment="1"/>
    <xf numFmtId="0" fontId="14" fillId="0" borderId="0" xfId="0" applyFont="1" applyAlignment="1">
      <alignment vertical="top"/>
    </xf>
    <xf numFmtId="167" fontId="14" fillId="0" borderId="36" xfId="1" applyNumberFormat="1" applyFont="1" applyFill="1" applyBorder="1"/>
    <xf numFmtId="0" fontId="42" fillId="0" borderId="0" xfId="0" applyFont="1"/>
    <xf numFmtId="0" fontId="37" fillId="0" borderId="0" xfId="0" applyFont="1" applyAlignment="1">
      <alignment vertical="top"/>
    </xf>
    <xf numFmtId="0" fontId="14" fillId="0" borderId="0" xfId="0" applyFont="1" applyAlignment="1">
      <alignment horizontal="center"/>
    </xf>
    <xf numFmtId="0" fontId="49" fillId="0" borderId="0" xfId="0" applyFont="1"/>
    <xf numFmtId="0" fontId="46" fillId="0" borderId="0" xfId="0" applyFont="1" applyAlignment="1">
      <alignment horizontal="center"/>
    </xf>
    <xf numFmtId="0" fontId="47" fillId="0" borderId="0" xfId="0" applyFont="1" applyAlignment="1">
      <alignment horizontal="center"/>
    </xf>
    <xf numFmtId="0" fontId="48" fillId="0" borderId="0" xfId="0" applyFont="1"/>
    <xf numFmtId="167" fontId="14" fillId="10" borderId="29" xfId="1" applyNumberFormat="1" applyFont="1" applyFill="1" applyBorder="1"/>
    <xf numFmtId="0" fontId="50" fillId="0" borderId="0" xfId="0" applyFont="1"/>
    <xf numFmtId="0" fontId="51" fillId="0" borderId="0" xfId="0" applyFont="1" applyAlignment="1">
      <alignment vertical="center" wrapText="1"/>
    </xf>
    <xf numFmtId="0" fontId="48" fillId="8" borderId="0" xfId="0" applyFont="1" applyFill="1"/>
    <xf numFmtId="0" fontId="52" fillId="0" borderId="0" xfId="0" applyFont="1" applyAlignment="1">
      <alignment vertical="center" wrapText="1"/>
    </xf>
    <xf numFmtId="0" fontId="53" fillId="0" borderId="0" xfId="0" applyFont="1"/>
    <xf numFmtId="180" fontId="15" fillId="0" borderId="35" xfId="2" applyNumberFormat="1" applyFont="1" applyBorder="1"/>
    <xf numFmtId="180" fontId="14" fillId="0" borderId="31" xfId="2" applyNumberFormat="1" applyFont="1" applyBorder="1"/>
    <xf numFmtId="180" fontId="14" fillId="0" borderId="34" xfId="2" applyNumberFormat="1" applyFont="1" applyBorder="1"/>
    <xf numFmtId="173" fontId="15" fillId="0" borderId="0" xfId="1" applyNumberFormat="1" applyFont="1" applyFill="1" applyBorder="1" applyAlignment="1"/>
    <xf numFmtId="173" fontId="15" fillId="10" borderId="0" xfId="1" applyNumberFormat="1" applyFont="1" applyFill="1" applyBorder="1"/>
    <xf numFmtId="165" fontId="14" fillId="0" borderId="0" xfId="0" applyNumberFormat="1" applyFont="1"/>
    <xf numFmtId="0" fontId="25" fillId="5" borderId="6" xfId="4" applyFont="1" applyFill="1" applyBorder="1" applyAlignment="1">
      <alignment horizontal="center" vertical="center"/>
    </xf>
    <xf numFmtId="10" fontId="28" fillId="0" borderId="0" xfId="3" applyNumberFormat="1" applyFont="1" applyFill="1" applyBorder="1"/>
    <xf numFmtId="10" fontId="28" fillId="0" borderId="0" xfId="3" applyNumberFormat="1" applyFont="1" applyBorder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/>
    </xf>
    <xf numFmtId="0" fontId="34" fillId="0" borderId="0" xfId="0" applyFont="1"/>
    <xf numFmtId="173" fontId="14" fillId="0" borderId="0" xfId="0" applyNumberFormat="1" applyFont="1"/>
    <xf numFmtId="0" fontId="14" fillId="0" borderId="0" xfId="0" applyFont="1" applyAlignment="1">
      <alignment horizontal="left" vertical="top"/>
    </xf>
    <xf numFmtId="0" fontId="37" fillId="0" borderId="0" xfId="0" applyFont="1" applyAlignment="1">
      <alignment horizontal="left"/>
    </xf>
    <xf numFmtId="176" fontId="0" fillId="0" borderId="0" xfId="0" applyNumberFormat="1"/>
    <xf numFmtId="166" fontId="17" fillId="0" borderId="0" xfId="0" applyNumberFormat="1" applyFont="1" applyAlignment="1">
      <alignment horizontal="right" vertical="center" wrapText="1"/>
    </xf>
    <xf numFmtId="0" fontId="17" fillId="0" borderId="13" xfId="0" applyFont="1" applyBorder="1" applyAlignment="1">
      <alignment vertical="center" wrapText="1"/>
    </xf>
    <xf numFmtId="0" fontId="16" fillId="0" borderId="10" xfId="0" applyFont="1" applyBorder="1" applyAlignment="1">
      <alignment vertical="top" wrapText="1"/>
    </xf>
    <xf numFmtId="0" fontId="17" fillId="6" borderId="11" xfId="0" applyFont="1" applyFill="1" applyBorder="1" applyAlignment="1">
      <alignment vertical="top" wrapText="1"/>
    </xf>
    <xf numFmtId="173" fontId="17" fillId="6" borderId="13" xfId="0" applyNumberFormat="1" applyFont="1" applyFill="1" applyBorder="1" applyAlignment="1">
      <alignment vertical="center" wrapText="1"/>
    </xf>
    <xf numFmtId="0" fontId="58" fillId="0" borderId="0" xfId="0" applyFont="1"/>
    <xf numFmtId="0" fontId="59" fillId="0" borderId="4" xfId="0" applyFont="1" applyBorder="1" applyAlignment="1">
      <alignment horizontal="center"/>
    </xf>
    <xf numFmtId="0" fontId="59" fillId="0" borderId="0" xfId="0" applyFont="1"/>
    <xf numFmtId="0" fontId="59" fillId="0" borderId="5" xfId="0" applyFont="1" applyBorder="1"/>
    <xf numFmtId="167" fontId="61" fillId="0" borderId="0" xfId="5" applyNumberFormat="1" applyFont="1" applyFill="1" applyBorder="1" applyAlignment="1">
      <alignment horizontal="center"/>
    </xf>
    <xf numFmtId="167" fontId="62" fillId="0" borderId="0" xfId="5" applyNumberFormat="1" applyFont="1" applyFill="1" applyBorder="1" applyAlignment="1">
      <alignment horizontal="center"/>
    </xf>
    <xf numFmtId="0" fontId="59" fillId="0" borderId="5" xfId="0" applyFont="1" applyBorder="1" applyAlignment="1">
      <alignment horizontal="center"/>
    </xf>
    <xf numFmtId="168" fontId="61" fillId="0" borderId="0" xfId="5" applyNumberFormat="1" applyFont="1" applyBorder="1" applyAlignment="1">
      <alignment horizontal="center" vertical="center"/>
    </xf>
    <xf numFmtId="0" fontId="63" fillId="0" borderId="0" xfId="0" applyFont="1"/>
    <xf numFmtId="0" fontId="63" fillId="0" borderId="0" xfId="0" applyFont="1" applyAlignment="1">
      <alignment horizontal="center" vertical="center"/>
    </xf>
    <xf numFmtId="0" fontId="61" fillId="0" borderId="0" xfId="5" applyFont="1" applyBorder="1" applyAlignment="1">
      <alignment horizontal="center"/>
    </xf>
    <xf numFmtId="0" fontId="61" fillId="0" borderId="0" xfId="5" applyFont="1" applyFill="1" applyBorder="1" applyAlignment="1">
      <alignment horizontal="center"/>
    </xf>
    <xf numFmtId="20" fontId="64" fillId="0" borderId="0" xfId="0" applyNumberFormat="1" applyFont="1"/>
    <xf numFmtId="0" fontId="65" fillId="0" borderId="4" xfId="0" applyFont="1" applyBorder="1" applyAlignment="1">
      <alignment horizontal="center"/>
    </xf>
    <xf numFmtId="168" fontId="66" fillId="0" borderId="0" xfId="2" applyNumberFormat="1" applyFont="1" applyFill="1" applyBorder="1"/>
    <xf numFmtId="168" fontId="66" fillId="0" borderId="5" xfId="2" applyNumberFormat="1" applyFont="1" applyFill="1" applyBorder="1"/>
    <xf numFmtId="0" fontId="64" fillId="0" borderId="0" xfId="0" applyFont="1"/>
    <xf numFmtId="0" fontId="68" fillId="0" borderId="0" xfId="0" applyFont="1"/>
    <xf numFmtId="0" fontId="62" fillId="0" borderId="0" xfId="0" applyFont="1"/>
    <xf numFmtId="0" fontId="34" fillId="0" borderId="8" xfId="0" applyFont="1" applyBorder="1"/>
    <xf numFmtId="0" fontId="67" fillId="0" borderId="0" xfId="0" applyFont="1" applyAlignment="1">
      <alignment horizontal="center" vertical="center"/>
    </xf>
    <xf numFmtId="173" fontId="66" fillId="0" borderId="0" xfId="0" applyNumberFormat="1" applyFont="1"/>
    <xf numFmtId="0" fontId="69" fillId="0" borderId="0" xfId="0" applyFont="1" applyAlignment="1">
      <alignment horizontal="left"/>
    </xf>
    <xf numFmtId="14" fontId="24" fillId="0" borderId="0" xfId="0" applyNumberFormat="1" applyFont="1"/>
    <xf numFmtId="0" fontId="64" fillId="0" borderId="1" xfId="0" applyFont="1" applyBorder="1"/>
    <xf numFmtId="0" fontId="64" fillId="0" borderId="2" xfId="0" applyFont="1" applyBorder="1"/>
    <xf numFmtId="0" fontId="64" fillId="0" borderId="3" xfId="0" applyFont="1" applyBorder="1"/>
    <xf numFmtId="0" fontId="64" fillId="0" borderId="4" xfId="0" applyFont="1" applyBorder="1"/>
    <xf numFmtId="0" fontId="64" fillId="0" borderId="5" xfId="0" applyFont="1" applyBorder="1"/>
    <xf numFmtId="0" fontId="24" fillId="0" borderId="1" xfId="0" applyFont="1" applyBorder="1"/>
    <xf numFmtId="0" fontId="24" fillId="0" borderId="2" xfId="0" applyFont="1" applyBorder="1"/>
    <xf numFmtId="0" fontId="24" fillId="0" borderId="3" xfId="0" applyFont="1" applyBorder="1"/>
    <xf numFmtId="0" fontId="24" fillId="0" borderId="4" xfId="0" applyFont="1" applyBorder="1"/>
    <xf numFmtId="167" fontId="14" fillId="10" borderId="42" xfId="1" applyNumberFormat="1" applyFont="1" applyFill="1" applyBorder="1"/>
    <xf numFmtId="167" fontId="14" fillId="0" borderId="42" xfId="1" applyNumberFormat="1" applyFont="1" applyFill="1" applyBorder="1"/>
    <xf numFmtId="0" fontId="40" fillId="11" borderId="37" xfId="0" applyFont="1" applyFill="1" applyBorder="1" applyAlignment="1">
      <alignment horizontal="center"/>
    </xf>
    <xf numFmtId="167" fontId="14" fillId="10" borderId="44" xfId="1" applyNumberFormat="1" applyFont="1" applyFill="1" applyBorder="1"/>
    <xf numFmtId="167" fontId="14" fillId="10" borderId="45" xfId="1" applyNumberFormat="1" applyFont="1" applyFill="1" applyBorder="1"/>
    <xf numFmtId="167" fontId="15" fillId="10" borderId="43" xfId="1" applyNumberFormat="1" applyFont="1" applyFill="1" applyBorder="1" applyAlignment="1"/>
    <xf numFmtId="167" fontId="14" fillId="2" borderId="44" xfId="1" applyNumberFormat="1" applyFont="1" applyFill="1" applyBorder="1"/>
    <xf numFmtId="167" fontId="14" fillId="2" borderId="29" xfId="1" applyNumberFormat="1" applyFont="1" applyFill="1" applyBorder="1"/>
    <xf numFmtId="167" fontId="14" fillId="0" borderId="45" xfId="1" applyNumberFormat="1" applyFont="1" applyFill="1" applyBorder="1"/>
    <xf numFmtId="184" fontId="0" fillId="0" borderId="0" xfId="0" applyNumberFormat="1"/>
    <xf numFmtId="165" fontId="17" fillId="6" borderId="13" xfId="1" applyFont="1" applyFill="1" applyBorder="1" applyAlignment="1">
      <alignment horizontal="right" vertical="center" wrapText="1"/>
    </xf>
    <xf numFmtId="0" fontId="16" fillId="15" borderId="46" xfId="0" applyFont="1" applyFill="1" applyBorder="1" applyAlignment="1">
      <alignment vertical="center"/>
    </xf>
    <xf numFmtId="166" fontId="17" fillId="15" borderId="47" xfId="0" applyNumberFormat="1" applyFont="1" applyFill="1" applyBorder="1" applyAlignment="1">
      <alignment horizontal="right" vertical="center"/>
    </xf>
    <xf numFmtId="166" fontId="17" fillId="0" borderId="48" xfId="0" applyNumberFormat="1" applyFont="1" applyBorder="1" applyAlignment="1">
      <alignment horizontal="right" vertical="center" wrapText="1"/>
    </xf>
    <xf numFmtId="166" fontId="17" fillId="0" borderId="49" xfId="0" applyNumberFormat="1" applyFont="1" applyBorder="1" applyAlignment="1">
      <alignment horizontal="right" vertical="center" wrapText="1"/>
    </xf>
    <xf numFmtId="166" fontId="17" fillId="0" borderId="12" xfId="0" applyNumberFormat="1" applyFont="1" applyBorder="1" applyAlignment="1">
      <alignment horizontal="right" vertical="center" wrapText="1"/>
    </xf>
    <xf numFmtId="166" fontId="31" fillId="0" borderId="10" xfId="0" applyNumberFormat="1" applyFont="1" applyBorder="1" applyAlignment="1">
      <alignment horizontal="right" vertical="center" wrapText="1"/>
    </xf>
    <xf numFmtId="166" fontId="31" fillId="0" borderId="13" xfId="0" applyNumberFormat="1" applyFont="1" applyBorder="1" applyAlignment="1">
      <alignment horizontal="right" vertical="center" wrapText="1"/>
    </xf>
    <xf numFmtId="166" fontId="31" fillId="0" borderId="0" xfId="0" applyNumberFormat="1" applyFont="1" applyAlignment="1">
      <alignment horizontal="right" vertical="center" wrapText="1"/>
    </xf>
    <xf numFmtId="166" fontId="31" fillId="0" borderId="23" xfId="0" applyNumberFormat="1" applyFont="1" applyBorder="1" applyAlignment="1">
      <alignment horizontal="right" vertical="center" wrapText="1"/>
    </xf>
    <xf numFmtId="0" fontId="16" fillId="6" borderId="12" xfId="0" applyFont="1" applyFill="1" applyBorder="1" applyAlignment="1">
      <alignment vertical="center" wrapText="1"/>
    </xf>
    <xf numFmtId="166" fontId="31" fillId="6" borderId="13" xfId="0" applyNumberFormat="1" applyFont="1" applyFill="1" applyBorder="1" applyAlignment="1">
      <alignment horizontal="right" vertical="center" wrapText="1"/>
    </xf>
    <xf numFmtId="166" fontId="31" fillId="0" borderId="22" xfId="0" applyNumberFormat="1" applyFont="1" applyBorder="1" applyAlignment="1">
      <alignment horizontal="right" vertical="center" wrapText="1"/>
    </xf>
    <xf numFmtId="165" fontId="17" fillId="0" borderId="20" xfId="1" applyFont="1" applyFill="1" applyBorder="1" applyAlignment="1">
      <alignment horizontal="right" vertical="center" wrapText="1"/>
    </xf>
    <xf numFmtId="165" fontId="17" fillId="0" borderId="21" xfId="1" applyFont="1" applyFill="1" applyBorder="1" applyAlignment="1">
      <alignment horizontal="right" vertical="center" wrapText="1"/>
    </xf>
    <xf numFmtId="0" fontId="17" fillId="0" borderId="19" xfId="0" applyFont="1" applyBorder="1" applyAlignment="1">
      <alignment vertical="center" wrapText="1"/>
    </xf>
    <xf numFmtId="0" fontId="17" fillId="0" borderId="21" xfId="0" applyFont="1" applyBorder="1" applyAlignment="1">
      <alignment vertical="center" wrapText="1"/>
    </xf>
    <xf numFmtId="0" fontId="17" fillId="0" borderId="22" xfId="0" applyFont="1" applyBorder="1" applyAlignment="1">
      <alignment vertical="center" wrapText="1"/>
    </xf>
    <xf numFmtId="0" fontId="17" fillId="0" borderId="23" xfId="0" applyFont="1" applyBorder="1" applyAlignment="1">
      <alignment vertical="center" wrapText="1"/>
    </xf>
    <xf numFmtId="0" fontId="70" fillId="0" borderId="0" xfId="0" applyFont="1"/>
    <xf numFmtId="185" fontId="0" fillId="0" borderId="0" xfId="0" applyNumberFormat="1"/>
    <xf numFmtId="169" fontId="20" fillId="0" borderId="0" xfId="1" applyNumberFormat="1" applyFont="1" applyFill="1" applyBorder="1" applyAlignment="1">
      <alignment vertical="center" wrapText="1"/>
    </xf>
    <xf numFmtId="0" fontId="0" fillId="3" borderId="0" xfId="0" applyFill="1"/>
    <xf numFmtId="0" fontId="0" fillId="14" borderId="0" xfId="0" applyFill="1"/>
    <xf numFmtId="0" fontId="0" fillId="16" borderId="0" xfId="0" applyFill="1"/>
    <xf numFmtId="0" fontId="71" fillId="0" borderId="0" xfId="0" applyFont="1"/>
    <xf numFmtId="0" fontId="72" fillId="0" borderId="0" xfId="0" applyFont="1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0" fillId="9" borderId="32" xfId="0" applyFont="1" applyFill="1" applyBorder="1" applyAlignment="1">
      <alignment horizontal="center"/>
    </xf>
    <xf numFmtId="0" fontId="40" fillId="12" borderId="33" xfId="0" applyFont="1" applyFill="1" applyBorder="1" applyAlignment="1">
      <alignment horizontal="center"/>
    </xf>
    <xf numFmtId="0" fontId="40" fillId="14" borderId="32" xfId="0" applyFont="1" applyFill="1" applyBorder="1" applyAlignment="1">
      <alignment horizontal="center"/>
    </xf>
    <xf numFmtId="0" fontId="17" fillId="6" borderId="23" xfId="0" applyFont="1" applyFill="1" applyBorder="1" applyAlignment="1">
      <alignment vertical="center" wrapText="1"/>
    </xf>
    <xf numFmtId="0" fontId="17" fillId="6" borderId="11" xfId="0" applyFont="1" applyFill="1" applyBorder="1" applyAlignment="1">
      <alignment horizontal="right" vertical="center" wrapText="1"/>
    </xf>
    <xf numFmtId="186" fontId="14" fillId="0" borderId="0" xfId="0" applyNumberFormat="1" applyFont="1"/>
    <xf numFmtId="14" fontId="0" fillId="0" borderId="0" xfId="0" applyNumberForma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/>
    </xf>
    <xf numFmtId="14" fontId="10" fillId="0" borderId="0" xfId="0" applyNumberFormat="1" applyFont="1" applyAlignment="1">
      <alignment horizontal="center"/>
    </xf>
    <xf numFmtId="0" fontId="56" fillId="0" borderId="0" xfId="0" applyFont="1" applyAlignment="1">
      <alignment horizontal="center"/>
    </xf>
    <xf numFmtId="14" fontId="56" fillId="0" borderId="0" xfId="0" applyNumberFormat="1" applyFont="1" applyAlignment="1">
      <alignment horizontal="center"/>
    </xf>
    <xf numFmtId="0" fontId="24" fillId="0" borderId="1" xfId="0" applyFont="1" applyBorder="1" applyAlignment="1">
      <alignment horizontal="center"/>
    </xf>
    <xf numFmtId="14" fontId="57" fillId="0" borderId="2" xfId="0" applyNumberFormat="1" applyFont="1" applyBorder="1" applyAlignment="1">
      <alignment horizontal="center" vertical="center"/>
    </xf>
    <xf numFmtId="0" fontId="61" fillId="0" borderId="0" xfId="5" applyFont="1" applyBorder="1" applyAlignment="1">
      <alignment horizontal="center" vertical="center"/>
    </xf>
    <xf numFmtId="167" fontId="28" fillId="0" borderId="0" xfId="1" applyNumberFormat="1" applyFont="1" applyBorder="1"/>
    <xf numFmtId="0" fontId="74" fillId="0" borderId="8" xfId="0" applyFont="1" applyBorder="1"/>
    <xf numFmtId="172" fontId="74" fillId="0" borderId="8" xfId="1" applyNumberFormat="1" applyFont="1" applyBorder="1"/>
    <xf numFmtId="172" fontId="74" fillId="0" borderId="9" xfId="1" applyNumberFormat="1" applyFont="1" applyBorder="1"/>
    <xf numFmtId="172" fontId="74" fillId="0" borderId="0" xfId="1" applyNumberFormat="1" applyFont="1"/>
    <xf numFmtId="172" fontId="74" fillId="0" borderId="7" xfId="1" applyNumberFormat="1" applyFont="1" applyBorder="1"/>
    <xf numFmtId="0" fontId="76" fillId="0" borderId="0" xfId="0" applyFont="1"/>
    <xf numFmtId="173" fontId="17" fillId="6" borderId="12" xfId="0" applyNumberFormat="1" applyFont="1" applyFill="1" applyBorder="1" applyAlignment="1">
      <alignment horizontal="right" vertical="center" wrapText="1"/>
    </xf>
    <xf numFmtId="186" fontId="32" fillId="0" borderId="0" xfId="0" applyNumberFormat="1" applyFont="1"/>
    <xf numFmtId="0" fontId="32" fillId="0" borderId="23" xfId="0" applyFont="1" applyBorder="1"/>
    <xf numFmtId="0" fontId="32" fillId="0" borderId="13" xfId="0" applyFont="1" applyBorder="1"/>
    <xf numFmtId="0" fontId="77" fillId="0" borderId="0" xfId="0" applyFont="1"/>
    <xf numFmtId="183" fontId="77" fillId="0" borderId="0" xfId="0" applyNumberFormat="1" applyFont="1"/>
    <xf numFmtId="0" fontId="78" fillId="0" borderId="0" xfId="5" applyFont="1"/>
    <xf numFmtId="176" fontId="32" fillId="0" borderId="0" xfId="0" applyNumberFormat="1" applyFont="1"/>
    <xf numFmtId="188" fontId="32" fillId="0" borderId="0" xfId="0" applyNumberFormat="1" applyFont="1"/>
    <xf numFmtId="189" fontId="32" fillId="0" borderId="0" xfId="0" applyNumberFormat="1" applyFont="1"/>
    <xf numFmtId="0" fontId="16" fillId="0" borderId="11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169" fontId="17" fillId="6" borderId="12" xfId="1" applyNumberFormat="1" applyFont="1" applyFill="1" applyBorder="1" applyAlignment="1">
      <alignment horizontal="right" vertical="center" wrapText="1"/>
    </xf>
    <xf numFmtId="169" fontId="17" fillId="6" borderId="10" xfId="1" applyNumberFormat="1" applyFont="1" applyFill="1" applyBorder="1" applyAlignment="1">
      <alignment horizontal="right" vertical="center" wrapText="1"/>
    </xf>
    <xf numFmtId="179" fontId="77" fillId="0" borderId="0" xfId="0" applyNumberFormat="1" applyFont="1"/>
    <xf numFmtId="169" fontId="79" fillId="0" borderId="12" xfId="1" applyNumberFormat="1" applyFont="1" applyFill="1" applyBorder="1" applyAlignment="1">
      <alignment horizontal="right" vertical="center" wrapText="1"/>
    </xf>
    <xf numFmtId="0" fontId="30" fillId="0" borderId="13" xfId="0" applyFont="1" applyBorder="1" applyAlignment="1">
      <alignment vertical="center" wrapText="1"/>
    </xf>
    <xf numFmtId="173" fontId="79" fillId="0" borderId="13" xfId="0" applyNumberFormat="1" applyFont="1" applyBorder="1" applyAlignment="1">
      <alignment horizontal="right" vertical="center" wrapText="1"/>
    </xf>
    <xf numFmtId="173" fontId="80" fillId="0" borderId="13" xfId="0" applyNumberFormat="1" applyFont="1" applyBorder="1" applyAlignment="1">
      <alignment horizontal="right" vertical="center" wrapText="1"/>
    </xf>
    <xf numFmtId="0" fontId="81" fillId="0" borderId="0" xfId="0" applyFont="1"/>
    <xf numFmtId="0" fontId="30" fillId="0" borderId="10" xfId="0" applyFont="1" applyBorder="1" applyAlignment="1">
      <alignment vertical="center" wrapText="1"/>
    </xf>
    <xf numFmtId="0" fontId="30" fillId="0" borderId="11" xfId="0" applyFont="1" applyBorder="1" applyAlignment="1">
      <alignment vertical="center" wrapText="1"/>
    </xf>
    <xf numFmtId="166" fontId="80" fillId="0" borderId="11" xfId="0" applyNumberFormat="1" applyFont="1" applyBorder="1" applyAlignment="1">
      <alignment horizontal="right" vertical="center" wrapText="1"/>
    </xf>
    <xf numFmtId="168" fontId="66" fillId="0" borderId="0" xfId="2" applyNumberFormat="1" applyFont="1" applyFill="1" applyBorder="1" applyAlignment="1">
      <alignment horizontal="center"/>
    </xf>
    <xf numFmtId="168" fontId="34" fillId="0" borderId="0" xfId="2" applyNumberFormat="1" applyFont="1" applyFill="1" applyBorder="1" applyAlignment="1">
      <alignment horizontal="center"/>
    </xf>
    <xf numFmtId="169" fontId="80" fillId="0" borderId="0" xfId="1" applyNumberFormat="1" applyFont="1" applyFill="1" applyBorder="1" applyAlignment="1">
      <alignment horizontal="right" vertical="center" wrapText="1"/>
    </xf>
    <xf numFmtId="186" fontId="14" fillId="0" borderId="26" xfId="0" applyNumberFormat="1" applyFont="1" applyBorder="1"/>
    <xf numFmtId="186" fontId="14" fillId="0" borderId="25" xfId="0" applyNumberFormat="1" applyFont="1" applyBorder="1"/>
    <xf numFmtId="186" fontId="14" fillId="0" borderId="41" xfId="0" applyNumberFormat="1" applyFont="1" applyBorder="1"/>
    <xf numFmtId="0" fontId="0" fillId="0" borderId="0" xfId="4" applyFont="1"/>
    <xf numFmtId="0" fontId="83" fillId="0" borderId="0" xfId="0" applyFont="1"/>
    <xf numFmtId="0" fontId="75" fillId="7" borderId="1" xfId="10" applyFont="1" applyFill="1" applyBorder="1" applyAlignment="1">
      <alignment vertical="top"/>
    </xf>
    <xf numFmtId="0" fontId="75" fillId="7" borderId="2" xfId="10" applyFont="1" applyFill="1" applyBorder="1" applyAlignment="1">
      <alignment vertical="top"/>
    </xf>
    <xf numFmtId="0" fontId="75" fillId="7" borderId="3" xfId="10" applyFont="1" applyFill="1" applyBorder="1" applyAlignment="1">
      <alignment vertical="top"/>
    </xf>
    <xf numFmtId="0" fontId="75" fillId="7" borderId="6" xfId="10" applyFont="1" applyFill="1" applyBorder="1" applyAlignment="1">
      <alignment vertical="top"/>
    </xf>
    <xf numFmtId="0" fontId="75" fillId="7" borderId="0" xfId="10" applyFont="1" applyFill="1" applyAlignment="1">
      <alignment vertical="top"/>
    </xf>
    <xf numFmtId="0" fontId="75" fillId="7" borderId="26" xfId="10" applyFont="1" applyFill="1" applyBorder="1" applyAlignment="1">
      <alignment horizontal="left" vertical="top" wrapText="1"/>
    </xf>
    <xf numFmtId="0" fontId="75" fillId="7" borderId="26" xfId="10" applyFont="1" applyFill="1" applyBorder="1" applyAlignment="1">
      <alignment vertical="top"/>
    </xf>
    <xf numFmtId="169" fontId="84" fillId="9" borderId="62" xfId="1" applyNumberFormat="1" applyFont="1" applyFill="1" applyBorder="1" applyAlignment="1">
      <alignment horizontal="center" vertical="center"/>
    </xf>
    <xf numFmtId="169" fontId="84" fillId="9" borderId="64" xfId="1" applyNumberFormat="1" applyFont="1" applyFill="1" applyBorder="1" applyAlignment="1">
      <alignment horizontal="center" vertical="center"/>
    </xf>
    <xf numFmtId="169" fontId="84" fillId="9" borderId="67" xfId="1" applyNumberFormat="1" applyFont="1" applyFill="1" applyBorder="1" applyAlignment="1">
      <alignment horizontal="center" vertical="center"/>
    </xf>
    <xf numFmtId="0" fontId="84" fillId="0" borderId="0" xfId="10" applyFont="1" applyAlignment="1">
      <alignment vertical="center"/>
    </xf>
    <xf numFmtId="169" fontId="85" fillId="0" borderId="0" xfId="1" applyNumberFormat="1" applyFont="1" applyFill="1" applyBorder="1" applyAlignment="1" applyProtection="1">
      <alignment horizontal="right"/>
      <protection locked="0"/>
    </xf>
    <xf numFmtId="0" fontId="75" fillId="7" borderId="5" xfId="10" applyFont="1" applyFill="1" applyBorder="1" applyAlignment="1">
      <alignment vertical="top"/>
    </xf>
    <xf numFmtId="0" fontId="84" fillId="9" borderId="55" xfId="10" applyFont="1" applyFill="1" applyBorder="1" applyAlignment="1">
      <alignment vertical="center"/>
    </xf>
    <xf numFmtId="0" fontId="84" fillId="9" borderId="56" xfId="10" applyFont="1" applyFill="1" applyBorder="1" applyAlignment="1">
      <alignment vertical="center"/>
    </xf>
    <xf numFmtId="0" fontId="84" fillId="9" borderId="57" xfId="10" applyFont="1" applyFill="1" applyBorder="1" applyAlignment="1">
      <alignment vertical="center"/>
    </xf>
    <xf numFmtId="169" fontId="23" fillId="0" borderId="58" xfId="1" applyNumberFormat="1" applyFont="1" applyFill="1" applyBorder="1" applyAlignment="1" applyProtection="1">
      <alignment horizontal="right"/>
      <protection locked="0"/>
    </xf>
    <xf numFmtId="169" fontId="84" fillId="9" borderId="59" xfId="1" applyNumberFormat="1" applyFont="1" applyFill="1" applyBorder="1" applyAlignment="1">
      <alignment horizontal="center" vertical="center"/>
    </xf>
    <xf numFmtId="0" fontId="84" fillId="9" borderId="40" xfId="10" applyFont="1" applyFill="1" applyBorder="1" applyAlignment="1">
      <alignment vertical="center"/>
    </xf>
    <xf numFmtId="0" fontId="84" fillId="9" borderId="51" xfId="10" applyFont="1" applyFill="1" applyBorder="1" applyAlignment="1">
      <alignment vertical="center"/>
    </xf>
    <xf numFmtId="0" fontId="84" fillId="9" borderId="52" xfId="10" applyFont="1" applyFill="1" applyBorder="1" applyAlignment="1">
      <alignment vertical="center"/>
    </xf>
    <xf numFmtId="169" fontId="23" fillId="0" borderId="53" xfId="1" applyNumberFormat="1" applyFont="1" applyFill="1" applyBorder="1" applyAlignment="1" applyProtection="1">
      <alignment horizontal="right"/>
      <protection locked="0"/>
    </xf>
    <xf numFmtId="169" fontId="84" fillId="9" borderId="54" xfId="1" applyNumberFormat="1" applyFont="1" applyFill="1" applyBorder="1" applyAlignment="1">
      <alignment horizontal="center" vertical="center"/>
    </xf>
    <xf numFmtId="0" fontId="84" fillId="9" borderId="0" xfId="10" applyFont="1" applyFill="1" applyAlignment="1">
      <alignment vertical="center"/>
    </xf>
    <xf numFmtId="169" fontId="23" fillId="0" borderId="0" xfId="1" applyNumberFormat="1" applyFont="1" applyFill="1" applyBorder="1" applyAlignment="1" applyProtection="1">
      <alignment horizontal="right"/>
      <protection locked="0"/>
    </xf>
    <xf numFmtId="169" fontId="84" fillId="0" borderId="0" xfId="1" applyNumberFormat="1" applyFont="1" applyFill="1" applyBorder="1" applyAlignment="1">
      <alignment horizontal="center" vertical="center"/>
    </xf>
    <xf numFmtId="0" fontId="75" fillId="7" borderId="15" xfId="10" applyFont="1" applyFill="1" applyBorder="1" applyAlignment="1">
      <alignment horizontal="left" vertical="top"/>
    </xf>
    <xf numFmtId="0" fontId="75" fillId="7" borderId="17" xfId="10" applyFont="1" applyFill="1" applyBorder="1" applyAlignment="1">
      <alignment horizontal="center" vertical="center"/>
    </xf>
    <xf numFmtId="0" fontId="75" fillId="7" borderId="16" xfId="10" applyFont="1" applyFill="1" applyBorder="1" applyAlignment="1">
      <alignment horizontal="left" vertical="top"/>
    </xf>
    <xf numFmtId="0" fontId="75" fillId="7" borderId="6" xfId="10" applyFont="1" applyFill="1" applyBorder="1" applyAlignment="1">
      <alignment horizontal="center" vertical="center"/>
    </xf>
    <xf numFmtId="0" fontId="75" fillId="7" borderId="0" xfId="10" applyFont="1" applyFill="1" applyAlignment="1">
      <alignment horizontal="left" vertical="top"/>
    </xf>
    <xf numFmtId="169" fontId="75" fillId="7" borderId="0" xfId="10" applyNumberFormat="1" applyFont="1" applyFill="1" applyAlignment="1">
      <alignment horizontal="left" vertical="top"/>
    </xf>
    <xf numFmtId="0" fontId="75" fillId="7" borderId="0" xfId="10" applyFont="1" applyFill="1" applyAlignment="1">
      <alignment horizontal="right"/>
    </xf>
    <xf numFmtId="0" fontId="84" fillId="6" borderId="61" xfId="10" applyFont="1" applyFill="1" applyBorder="1" applyAlignment="1">
      <alignment vertical="center"/>
    </xf>
    <xf numFmtId="0" fontId="84" fillId="6" borderId="6" xfId="10" applyFont="1" applyFill="1" applyBorder="1" applyAlignment="1">
      <alignment vertical="center"/>
    </xf>
    <xf numFmtId="0" fontId="84" fillId="6" borderId="66" xfId="10" applyFont="1" applyFill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75" fillId="7" borderId="4" xfId="10" applyFont="1" applyFill="1" applyBorder="1" applyAlignment="1">
      <alignment wrapText="1"/>
    </xf>
    <xf numFmtId="0" fontId="75" fillId="7" borderId="7" xfId="10" applyFont="1" applyFill="1" applyBorder="1" applyAlignment="1">
      <alignment wrapText="1"/>
    </xf>
    <xf numFmtId="0" fontId="84" fillId="6" borderId="60" xfId="10" applyFont="1" applyFill="1" applyBorder="1" applyAlignment="1">
      <alignment vertical="center"/>
    </xf>
    <xf numFmtId="0" fontId="84" fillId="6" borderId="63" xfId="10" applyFont="1" applyFill="1" applyBorder="1" applyAlignment="1">
      <alignment vertical="center"/>
    </xf>
    <xf numFmtId="0" fontId="84" fillId="6" borderId="65" xfId="10" applyFont="1" applyFill="1" applyBorder="1" applyAlignment="1">
      <alignment vertical="center"/>
    </xf>
    <xf numFmtId="186" fontId="0" fillId="0" borderId="0" xfId="0" applyNumberFormat="1"/>
    <xf numFmtId="0" fontId="16" fillId="0" borderId="24" xfId="0" applyFont="1" applyBorder="1" applyAlignment="1">
      <alignment vertical="center" wrapText="1"/>
    </xf>
    <xf numFmtId="0" fontId="16" fillId="0" borderId="20" xfId="0" applyFont="1" applyBorder="1" applyAlignment="1">
      <alignment vertical="center" wrapText="1"/>
    </xf>
    <xf numFmtId="0" fontId="16" fillId="0" borderId="18" xfId="0" applyFont="1" applyBorder="1" applyAlignment="1">
      <alignment vertical="center" wrapText="1"/>
    </xf>
    <xf numFmtId="0" fontId="30" fillId="0" borderId="0" xfId="0" applyFont="1" applyAlignment="1">
      <alignment vertical="center"/>
    </xf>
    <xf numFmtId="169" fontId="17" fillId="0" borderId="10" xfId="0" applyNumberFormat="1" applyFont="1" applyBorder="1" applyAlignment="1">
      <alignment horizontal="right" vertical="center" wrapText="1"/>
    </xf>
    <xf numFmtId="175" fontId="31" fillId="0" borderId="13" xfId="0" applyNumberFormat="1" applyFont="1" applyBorder="1" applyAlignment="1">
      <alignment horizontal="right" vertical="center" wrapText="1"/>
    </xf>
    <xf numFmtId="14" fontId="48" fillId="2" borderId="0" xfId="0" applyNumberFormat="1" applyFont="1" applyFill="1"/>
    <xf numFmtId="9" fontId="37" fillId="15" borderId="26" xfId="3" applyFont="1" applyFill="1" applyBorder="1"/>
    <xf numFmtId="9" fontId="37" fillId="15" borderId="25" xfId="3" applyFont="1" applyFill="1" applyBorder="1"/>
    <xf numFmtId="9" fontId="37" fillId="15" borderId="41" xfId="3" applyFont="1" applyFill="1" applyBorder="1"/>
    <xf numFmtId="167" fontId="14" fillId="10" borderId="68" xfId="1" applyNumberFormat="1" applyFont="1" applyFill="1" applyBorder="1"/>
    <xf numFmtId="167" fontId="14" fillId="10" borderId="37" xfId="1" applyNumberFormat="1" applyFont="1" applyFill="1" applyBorder="1"/>
    <xf numFmtId="167" fontId="15" fillId="10" borderId="37" xfId="1" applyNumberFormat="1" applyFont="1" applyFill="1" applyBorder="1"/>
    <xf numFmtId="173" fontId="14" fillId="10" borderId="37" xfId="1" applyNumberFormat="1" applyFont="1" applyFill="1" applyBorder="1"/>
    <xf numFmtId="180" fontId="14" fillId="10" borderId="37" xfId="2" applyNumberFormat="1" applyFont="1" applyFill="1" applyBorder="1"/>
    <xf numFmtId="180" fontId="14" fillId="10" borderId="69" xfId="2" applyNumberFormat="1" applyFont="1" applyFill="1" applyBorder="1"/>
    <xf numFmtId="167" fontId="14" fillId="10" borderId="70" xfId="1" applyNumberFormat="1" applyFont="1" applyFill="1" applyBorder="1"/>
    <xf numFmtId="167" fontId="14" fillId="10" borderId="71" xfId="1" applyNumberFormat="1" applyFont="1" applyFill="1" applyBorder="1"/>
    <xf numFmtId="167" fontId="15" fillId="10" borderId="71" xfId="1" applyNumberFormat="1" applyFont="1" applyFill="1" applyBorder="1"/>
    <xf numFmtId="173" fontId="14" fillId="10" borderId="71" xfId="1" applyNumberFormat="1" applyFont="1" applyFill="1" applyBorder="1"/>
    <xf numFmtId="180" fontId="14" fillId="10" borderId="71" xfId="2" applyNumberFormat="1" applyFont="1" applyFill="1" applyBorder="1"/>
    <xf numFmtId="180" fontId="14" fillId="10" borderId="72" xfId="2" applyNumberFormat="1" applyFont="1" applyFill="1" applyBorder="1"/>
    <xf numFmtId="167" fontId="14" fillId="10" borderId="73" xfId="1" applyNumberFormat="1" applyFont="1" applyFill="1" applyBorder="1"/>
    <xf numFmtId="167" fontId="14" fillId="10" borderId="74" xfId="1" applyNumberFormat="1" applyFont="1" applyFill="1" applyBorder="1"/>
    <xf numFmtId="167" fontId="15" fillId="10" borderId="74" xfId="1" applyNumberFormat="1" applyFont="1" applyFill="1" applyBorder="1"/>
    <xf numFmtId="173" fontId="14" fillId="10" borderId="74" xfId="1" applyNumberFormat="1" applyFont="1" applyFill="1" applyBorder="1"/>
    <xf numFmtId="180" fontId="14" fillId="10" borderId="74" xfId="2" applyNumberFormat="1" applyFont="1" applyFill="1" applyBorder="1"/>
    <xf numFmtId="180" fontId="14" fillId="10" borderId="75" xfId="2" applyNumberFormat="1" applyFont="1" applyFill="1" applyBorder="1"/>
    <xf numFmtId="173" fontId="14" fillId="10" borderId="76" xfId="0" applyNumberFormat="1" applyFont="1" applyFill="1" applyBorder="1"/>
    <xf numFmtId="173" fontId="14" fillId="10" borderId="74" xfId="0" applyNumberFormat="1" applyFont="1" applyFill="1" applyBorder="1"/>
    <xf numFmtId="173" fontId="14" fillId="10" borderId="77" xfId="0" applyNumberFormat="1" applyFont="1" applyFill="1" applyBorder="1"/>
    <xf numFmtId="3" fontId="14" fillId="10" borderId="76" xfId="0" applyNumberFormat="1" applyFont="1" applyFill="1" applyBorder="1"/>
    <xf numFmtId="3" fontId="14" fillId="10" borderId="74" xfId="0" applyNumberFormat="1" applyFont="1" applyFill="1" applyBorder="1"/>
    <xf numFmtId="3" fontId="14" fillId="10" borderId="77" xfId="0" applyNumberFormat="1" applyFont="1" applyFill="1" applyBorder="1"/>
    <xf numFmtId="169" fontId="14" fillId="10" borderId="78" xfId="1" applyNumberFormat="1" applyFont="1" applyFill="1" applyBorder="1"/>
    <xf numFmtId="169" fontId="14" fillId="10" borderId="79" xfId="1" applyNumberFormat="1" applyFont="1" applyFill="1" applyBorder="1"/>
    <xf numFmtId="169" fontId="14" fillId="10" borderId="80" xfId="1" applyNumberFormat="1" applyFont="1" applyFill="1" applyBorder="1"/>
    <xf numFmtId="173" fontId="15" fillId="10" borderId="81" xfId="1" applyNumberFormat="1" applyFont="1" applyFill="1" applyBorder="1" applyAlignment="1"/>
    <xf numFmtId="173" fontId="15" fillId="10" borderId="75" xfId="1" applyNumberFormat="1" applyFont="1" applyFill="1" applyBorder="1" applyAlignment="1"/>
    <xf numFmtId="173" fontId="15" fillId="10" borderId="82" xfId="1" applyNumberFormat="1" applyFont="1" applyFill="1" applyBorder="1" applyAlignment="1"/>
    <xf numFmtId="173" fontId="14" fillId="2" borderId="76" xfId="0" applyNumberFormat="1" applyFont="1" applyFill="1" applyBorder="1"/>
    <xf numFmtId="173" fontId="14" fillId="2" borderId="74" xfId="0" applyNumberFormat="1" applyFont="1" applyFill="1" applyBorder="1"/>
    <xf numFmtId="173" fontId="14" fillId="2" borderId="77" xfId="0" applyNumberFormat="1" applyFont="1" applyFill="1" applyBorder="1"/>
    <xf numFmtId="10" fontId="24" fillId="0" borderId="0" xfId="3" applyNumberFormat="1" applyFont="1"/>
    <xf numFmtId="0" fontId="53" fillId="0" borderId="0" xfId="0" applyFont="1" applyAlignment="1">
      <alignment horizontal="left" vertical="top"/>
    </xf>
    <xf numFmtId="0" fontId="75" fillId="7" borderId="15" xfId="10" applyFont="1" applyFill="1" applyBorder="1" applyAlignment="1">
      <alignment horizontal="left" vertical="top" wrapText="1"/>
    </xf>
    <xf numFmtId="0" fontId="75" fillId="7" borderId="17" xfId="10" applyFont="1" applyFill="1" applyBorder="1" applyAlignment="1">
      <alignment horizontal="left" vertical="top" wrapText="1"/>
    </xf>
    <xf numFmtId="0" fontId="75" fillId="7" borderId="17" xfId="10" applyFont="1" applyFill="1" applyBorder="1" applyAlignment="1">
      <alignment horizontal="left" vertical="top"/>
    </xf>
    <xf numFmtId="0" fontId="75" fillId="7" borderId="66" xfId="10" applyFont="1" applyFill="1" applyBorder="1" applyAlignment="1">
      <alignment horizontal="left" vertical="top"/>
    </xf>
    <xf numFmtId="169" fontId="14" fillId="4" borderId="61" xfId="1" applyNumberFormat="1" applyFont="1" applyFill="1" applyBorder="1" applyAlignment="1" applyProtection="1">
      <alignment horizontal="right"/>
      <protection locked="0"/>
    </xf>
    <xf numFmtId="169" fontId="14" fillId="4" borderId="6" xfId="1" applyNumberFormat="1" applyFont="1" applyFill="1" applyBorder="1" applyAlignment="1" applyProtection="1">
      <alignment horizontal="right"/>
      <protection locked="0"/>
    </xf>
    <xf numFmtId="169" fontId="14" fillId="4" borderId="66" xfId="1" applyNumberFormat="1" applyFont="1" applyFill="1" applyBorder="1" applyAlignment="1" applyProtection="1">
      <alignment horizontal="right"/>
      <protection locked="0"/>
    </xf>
    <xf numFmtId="0" fontId="88" fillId="0" borderId="0" xfId="0" applyFont="1"/>
    <xf numFmtId="0" fontId="88" fillId="0" borderId="0" xfId="0" applyFont="1" applyAlignment="1">
      <alignment horizontal="left"/>
    </xf>
    <xf numFmtId="0" fontId="89" fillId="0" borderId="0" xfId="0" applyFont="1"/>
    <xf numFmtId="168" fontId="60" fillId="0" borderId="0" xfId="2" applyNumberFormat="1" applyFont="1" applyFill="1" applyBorder="1" applyAlignment="1">
      <alignment horizontal="center"/>
    </xf>
    <xf numFmtId="176" fontId="62" fillId="0" borderId="6" xfId="1" applyNumberFormat="1" applyFont="1" applyFill="1" applyBorder="1"/>
    <xf numFmtId="169" fontId="84" fillId="9" borderId="50" xfId="1" applyNumberFormat="1" applyFont="1" applyFill="1" applyBorder="1" applyAlignment="1">
      <alignment horizontal="center" vertical="center"/>
    </xf>
    <xf numFmtId="169" fontId="15" fillId="9" borderId="50" xfId="1" applyNumberFormat="1" applyFont="1" applyFill="1" applyBorder="1" applyAlignment="1">
      <alignment horizontal="center" vertical="center"/>
    </xf>
    <xf numFmtId="169" fontId="15" fillId="9" borderId="83" xfId="1" applyNumberFormat="1" applyFont="1" applyFill="1" applyBorder="1" applyAlignment="1">
      <alignment horizontal="center" vertical="center"/>
    </xf>
    <xf numFmtId="0" fontId="84" fillId="9" borderId="50" xfId="10" applyFont="1" applyFill="1" applyBorder="1" applyAlignment="1">
      <alignment horizontal="left" vertical="top"/>
    </xf>
    <xf numFmtId="0" fontId="16" fillId="0" borderId="47" xfId="0" applyFont="1" applyBorder="1" applyAlignment="1">
      <alignment vertical="center" wrapText="1"/>
    </xf>
    <xf numFmtId="0" fontId="75" fillId="7" borderId="1" xfId="10" applyFont="1" applyFill="1" applyBorder="1" applyAlignment="1">
      <alignment horizontal="left" vertical="top"/>
    </xf>
    <xf numFmtId="0" fontId="75" fillId="7" borderId="2" xfId="10" applyFont="1" applyFill="1" applyBorder="1" applyAlignment="1">
      <alignment horizontal="left" vertical="top"/>
    </xf>
    <xf numFmtId="0" fontId="75" fillId="7" borderId="3" xfId="10" applyFont="1" applyFill="1" applyBorder="1" applyAlignment="1">
      <alignment horizontal="left" vertical="top"/>
    </xf>
    <xf numFmtId="0" fontId="75" fillId="7" borderId="7" xfId="10" applyFont="1" applyFill="1" applyBorder="1" applyAlignment="1">
      <alignment vertical="top"/>
    </xf>
    <xf numFmtId="0" fontId="75" fillId="7" borderId="8" xfId="10" applyFont="1" applyFill="1" applyBorder="1" applyAlignment="1">
      <alignment vertical="top"/>
    </xf>
    <xf numFmtId="0" fontId="75" fillId="7" borderId="9" xfId="10" applyFont="1" applyFill="1" applyBorder="1" applyAlignment="1">
      <alignment vertical="top"/>
    </xf>
    <xf numFmtId="169" fontId="23" fillId="4" borderId="61" xfId="1" applyNumberFormat="1" applyFont="1" applyFill="1" applyBorder="1" applyAlignment="1" applyProtection="1">
      <alignment horizontal="right"/>
      <protection locked="0"/>
    </xf>
    <xf numFmtId="169" fontId="23" fillId="4" borderId="6" xfId="1" applyNumberFormat="1" applyFont="1" applyFill="1" applyBorder="1" applyAlignment="1" applyProtection="1">
      <alignment horizontal="right"/>
      <protection locked="0"/>
    </xf>
    <xf numFmtId="169" fontId="23" fillId="4" borderId="66" xfId="1" applyNumberFormat="1" applyFont="1" applyFill="1" applyBorder="1" applyAlignment="1" applyProtection="1">
      <alignment horizontal="right"/>
      <protection locked="0"/>
    </xf>
    <xf numFmtId="169" fontId="84" fillId="9" borderId="84" xfId="1" applyNumberFormat="1" applyFont="1" applyFill="1" applyBorder="1" applyAlignment="1">
      <alignment horizontal="center" vertical="center"/>
    </xf>
    <xf numFmtId="169" fontId="84" fillId="9" borderId="15" xfId="1" applyNumberFormat="1" applyFont="1" applyFill="1" applyBorder="1" applyAlignment="1">
      <alignment horizontal="center" vertical="center"/>
    </xf>
    <xf numFmtId="169" fontId="84" fillId="9" borderId="85" xfId="1" applyNumberFormat="1" applyFont="1" applyFill="1" applyBorder="1" applyAlignment="1">
      <alignment horizontal="center" vertical="center"/>
    </xf>
    <xf numFmtId="169" fontId="23" fillId="4" borderId="61" xfId="1" applyNumberFormat="1" applyFont="1" applyFill="1" applyBorder="1" applyAlignment="1" applyProtection="1">
      <alignment horizontal="center" vertical="center"/>
      <protection locked="0"/>
    </xf>
    <xf numFmtId="169" fontId="23" fillId="4" borderId="6" xfId="1" applyNumberFormat="1" applyFont="1" applyFill="1" applyBorder="1" applyAlignment="1" applyProtection="1">
      <alignment horizontal="center" vertical="center"/>
      <protection locked="0"/>
    </xf>
    <xf numFmtId="169" fontId="23" fillId="4" borderId="66" xfId="1" applyNumberFormat="1" applyFont="1" applyFill="1" applyBorder="1" applyAlignment="1" applyProtection="1">
      <alignment horizontal="center" vertical="center"/>
      <protection locked="0"/>
    </xf>
    <xf numFmtId="169" fontId="5" fillId="0" borderId="0" xfId="1" applyNumberFormat="1" applyFont="1"/>
    <xf numFmtId="169" fontId="0" fillId="0" borderId="1" xfId="1" applyNumberFormat="1" applyFont="1" applyBorder="1"/>
    <xf numFmtId="169" fontId="0" fillId="0" borderId="2" xfId="1" applyNumberFormat="1" applyFont="1" applyBorder="1"/>
    <xf numFmtId="169" fontId="0" fillId="0" borderId="3" xfId="1" applyNumberFormat="1" applyFont="1" applyBorder="1"/>
    <xf numFmtId="169" fontId="0" fillId="0" borderId="4" xfId="1" applyNumberFormat="1" applyFont="1" applyBorder="1"/>
    <xf numFmtId="169" fontId="0" fillId="0" borderId="5" xfId="1" applyNumberFormat="1" applyFont="1" applyBorder="1"/>
    <xf numFmtId="169" fontId="0" fillId="0" borderId="7" xfId="1" applyNumberFormat="1" applyFont="1" applyBorder="1"/>
    <xf numFmtId="169" fontId="0" fillId="0" borderId="8" xfId="1" applyNumberFormat="1" applyFont="1" applyBorder="1"/>
    <xf numFmtId="169" fontId="0" fillId="0" borderId="9" xfId="1" applyNumberFormat="1" applyFont="1" applyBorder="1"/>
    <xf numFmtId="169" fontId="14" fillId="0" borderId="0" xfId="1" applyNumberFormat="1" applyFont="1"/>
    <xf numFmtId="169" fontId="15" fillId="0" borderId="0" xfId="0" applyNumberFormat="1" applyFont="1"/>
    <xf numFmtId="0" fontId="90" fillId="6" borderId="61" xfId="10" applyFont="1" applyFill="1" applyBorder="1" applyAlignment="1">
      <alignment horizontal="center" vertical="center"/>
    </xf>
    <xf numFmtId="0" fontId="90" fillId="6" borderId="6" xfId="10" applyFont="1" applyFill="1" applyBorder="1" applyAlignment="1">
      <alignment horizontal="center" vertical="center"/>
    </xf>
    <xf numFmtId="0" fontId="90" fillId="6" borderId="66" xfId="10" applyFont="1" applyFill="1" applyBorder="1" applyAlignment="1">
      <alignment horizontal="center" vertical="center"/>
    </xf>
    <xf numFmtId="169" fontId="5" fillId="0" borderId="0" xfId="0" applyNumberFormat="1" applyFont="1"/>
    <xf numFmtId="176" fontId="24" fillId="0" borderId="0" xfId="0" applyNumberFormat="1" applyFont="1"/>
    <xf numFmtId="0" fontId="62" fillId="0" borderId="2" xfId="0" applyFont="1" applyBorder="1"/>
    <xf numFmtId="0" fontId="61" fillId="0" borderId="2" xfId="5" applyFont="1" applyBorder="1" applyAlignment="1">
      <alignment horizontal="center"/>
    </xf>
    <xf numFmtId="0" fontId="24" fillId="0" borderId="7" xfId="0" applyFont="1" applyBorder="1"/>
    <xf numFmtId="0" fontId="62" fillId="0" borderId="8" xfId="0" applyFont="1" applyBorder="1"/>
    <xf numFmtId="0" fontId="61" fillId="0" borderId="8" xfId="5" applyFont="1" applyBorder="1" applyAlignment="1">
      <alignment horizontal="center"/>
    </xf>
    <xf numFmtId="0" fontId="24" fillId="0" borderId="8" xfId="0" applyFont="1" applyBorder="1"/>
    <xf numFmtId="0" fontId="24" fillId="0" borderId="4" xfId="0" applyFont="1" applyBorder="1" applyAlignment="1">
      <alignment horizontal="center" vertical="center"/>
    </xf>
    <xf numFmtId="14" fontId="14" fillId="0" borderId="0" xfId="0" applyNumberFormat="1" applyFont="1"/>
    <xf numFmtId="191" fontId="15" fillId="10" borderId="37" xfId="1" applyNumberFormat="1" applyFont="1" applyFill="1" applyBorder="1"/>
    <xf numFmtId="191" fontId="15" fillId="10" borderId="74" xfId="1" applyNumberFormat="1" applyFont="1" applyFill="1" applyBorder="1"/>
    <xf numFmtId="191" fontId="15" fillId="10" borderId="71" xfId="1" applyNumberFormat="1" applyFont="1" applyFill="1" applyBorder="1"/>
    <xf numFmtId="173" fontId="14" fillId="10" borderId="78" xfId="0" applyNumberFormat="1" applyFont="1" applyFill="1" applyBorder="1"/>
    <xf numFmtId="173" fontId="14" fillId="10" borderId="79" xfId="0" applyNumberFormat="1" applyFont="1" applyFill="1" applyBorder="1"/>
    <xf numFmtId="173" fontId="14" fillId="10" borderId="80" xfId="0" applyNumberFormat="1" applyFont="1" applyFill="1" applyBorder="1"/>
    <xf numFmtId="173" fontId="15" fillId="10" borderId="69" xfId="1" applyNumberFormat="1" applyFont="1" applyFill="1" applyBorder="1" applyAlignment="1"/>
    <xf numFmtId="173" fontId="15" fillId="10" borderId="86" xfId="1" applyNumberFormat="1" applyFont="1" applyFill="1" applyBorder="1" applyAlignment="1"/>
    <xf numFmtId="173" fontId="15" fillId="10" borderId="72" xfId="1" applyNumberFormat="1" applyFont="1" applyFill="1" applyBorder="1" applyAlignment="1"/>
    <xf numFmtId="0" fontId="14" fillId="0" borderId="0" xfId="0" applyFont="1" applyAlignment="1">
      <alignment horizontal="center" vertical="center"/>
    </xf>
    <xf numFmtId="14" fontId="14" fillId="0" borderId="0" xfId="0" applyNumberFormat="1" applyFont="1" applyAlignment="1">
      <alignment horizontal="center" vertical="center"/>
    </xf>
    <xf numFmtId="0" fontId="91" fillId="0" borderId="0" xfId="0" applyFont="1" applyAlignment="1">
      <alignment vertical="center" wrapText="1"/>
    </xf>
    <xf numFmtId="0" fontId="62" fillId="0" borderId="1" xfId="0" applyFont="1" applyBorder="1" applyAlignment="1">
      <alignment wrapText="1"/>
    </xf>
    <xf numFmtId="165" fontId="67" fillId="0" borderId="8" xfId="1" applyFont="1" applyFill="1" applyBorder="1"/>
    <xf numFmtId="0" fontId="67" fillId="0" borderId="9" xfId="0" applyFont="1" applyBorder="1"/>
    <xf numFmtId="0" fontId="67" fillId="0" borderId="0" xfId="0" applyFont="1"/>
    <xf numFmtId="0" fontId="67" fillId="0" borderId="7" xfId="0" applyFont="1" applyBorder="1"/>
    <xf numFmtId="0" fontId="11" fillId="0" borderId="0" xfId="0" applyFont="1" applyAlignment="1">
      <alignment horizontal="left" vertical="top"/>
    </xf>
    <xf numFmtId="14" fontId="57" fillId="0" borderId="0" xfId="0" applyNumberFormat="1" applyFont="1" applyAlignment="1">
      <alignment horizontal="center" vertical="center"/>
    </xf>
    <xf numFmtId="167" fontId="57" fillId="0" borderId="0" xfId="0" applyNumberFormat="1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168" fontId="60" fillId="0" borderId="0" xfId="0" applyNumberFormat="1" applyFont="1"/>
    <xf numFmtId="0" fontId="59" fillId="0" borderId="0" xfId="0" applyFont="1" applyAlignment="1">
      <alignment horizontal="center"/>
    </xf>
    <xf numFmtId="173" fontId="59" fillId="0" borderId="0" xfId="0" applyNumberFormat="1" applyFont="1"/>
    <xf numFmtId="20" fontId="59" fillId="0" borderId="0" xfId="0" applyNumberFormat="1" applyFont="1"/>
    <xf numFmtId="20" fontId="65" fillId="0" borderId="0" xfId="0" applyNumberFormat="1" applyFont="1"/>
    <xf numFmtId="168" fontId="59" fillId="0" borderId="0" xfId="0" applyNumberFormat="1" applyFont="1"/>
    <xf numFmtId="168" fontId="62" fillId="0" borderId="0" xfId="0" applyNumberFormat="1" applyFont="1"/>
    <xf numFmtId="168" fontId="65" fillId="0" borderId="0" xfId="0" applyNumberFormat="1" applyFont="1"/>
    <xf numFmtId="0" fontId="92" fillId="0" borderId="0" xfId="0" applyFont="1" applyAlignment="1">
      <alignment horizontal="center" vertical="center"/>
    </xf>
    <xf numFmtId="0" fontId="63" fillId="0" borderId="5" xfId="0" applyFont="1" applyBorder="1" applyAlignment="1">
      <alignment horizontal="center" vertical="center"/>
    </xf>
    <xf numFmtId="14" fontId="57" fillId="0" borderId="5" xfId="0" applyNumberFormat="1" applyFont="1" applyBorder="1" applyAlignment="1">
      <alignment horizontal="center" vertical="center"/>
    </xf>
    <xf numFmtId="0" fontId="57" fillId="0" borderId="5" xfId="0" applyFont="1" applyBorder="1" applyAlignment="1">
      <alignment horizontal="center" vertical="center"/>
    </xf>
    <xf numFmtId="168" fontId="59" fillId="0" borderId="5" xfId="0" applyNumberFormat="1" applyFont="1" applyBorder="1"/>
    <xf numFmtId="168" fontId="62" fillId="0" borderId="5" xfId="0" applyNumberFormat="1" applyFont="1" applyBorder="1"/>
    <xf numFmtId="165" fontId="67" fillId="0" borderId="9" xfId="1" applyFont="1" applyFill="1" applyBorder="1"/>
    <xf numFmtId="168" fontId="65" fillId="0" borderId="5" xfId="0" applyNumberFormat="1" applyFont="1" applyBorder="1"/>
    <xf numFmtId="0" fontId="92" fillId="0" borderId="5" xfId="0" applyFont="1" applyBorder="1" applyAlignment="1">
      <alignment horizontal="center" vertical="center"/>
    </xf>
    <xf numFmtId="0" fontId="93" fillId="0" borderId="8" xfId="0" applyFont="1" applyBorder="1" applyAlignment="1">
      <alignment horizontal="center" vertical="center"/>
    </xf>
    <xf numFmtId="0" fontId="93" fillId="0" borderId="8" xfId="0" applyFont="1" applyBorder="1"/>
    <xf numFmtId="165" fontId="95" fillId="0" borderId="8" xfId="1" applyFont="1" applyFill="1" applyBorder="1"/>
    <xf numFmtId="165" fontId="93" fillId="0" borderId="8" xfId="1" applyFont="1" applyBorder="1"/>
    <xf numFmtId="169" fontId="79" fillId="0" borderId="10" xfId="1" applyNumberFormat="1" applyFont="1" applyFill="1" applyBorder="1" applyAlignment="1">
      <alignment horizontal="right" vertical="center" wrapText="1"/>
    </xf>
    <xf numFmtId="0" fontId="90" fillId="6" borderId="61" xfId="10" applyFont="1" applyFill="1" applyBorder="1" applyAlignment="1">
      <alignment vertical="center"/>
    </xf>
    <xf numFmtId="0" fontId="90" fillId="6" borderId="6" xfId="10" applyFont="1" applyFill="1" applyBorder="1" applyAlignment="1">
      <alignment vertical="center"/>
    </xf>
    <xf numFmtId="0" fontId="90" fillId="6" borderId="66" xfId="10" applyFont="1" applyFill="1" applyBorder="1" applyAlignment="1">
      <alignment vertical="center"/>
    </xf>
    <xf numFmtId="0" fontId="98" fillId="0" borderId="0" xfId="0" applyFont="1"/>
    <xf numFmtId="0" fontId="99" fillId="13" borderId="87" xfId="0" applyFont="1" applyFill="1" applyBorder="1" applyAlignment="1">
      <alignment horizontal="center" vertical="top" wrapText="1"/>
    </xf>
    <xf numFmtId="0" fontId="32" fillId="13" borderId="87" xfId="0" applyFont="1" applyFill="1" applyBorder="1" applyAlignment="1">
      <alignment horizontal="center" vertical="top" wrapText="1"/>
    </xf>
    <xf numFmtId="0" fontId="99" fillId="13" borderId="87" xfId="0" applyFont="1" applyFill="1" applyBorder="1" applyAlignment="1">
      <alignment vertical="top" wrapText="1"/>
    </xf>
    <xf numFmtId="0" fontId="99" fillId="13" borderId="88" xfId="0" applyFont="1" applyFill="1" applyBorder="1" applyAlignment="1">
      <alignment horizontal="center" vertical="top" wrapText="1"/>
    </xf>
    <xf numFmtId="0" fontId="32" fillId="13" borderId="88" xfId="0" applyFont="1" applyFill="1" applyBorder="1" applyAlignment="1">
      <alignment horizontal="center" vertical="top" wrapText="1"/>
    </xf>
    <xf numFmtId="0" fontId="99" fillId="13" borderId="88" xfId="0" applyFont="1" applyFill="1" applyBorder="1" applyAlignment="1">
      <alignment vertical="top" wrapText="1"/>
    </xf>
    <xf numFmtId="0" fontId="32" fillId="13" borderId="88" xfId="0" applyFont="1" applyFill="1" applyBorder="1" applyAlignment="1">
      <alignment vertical="top" wrapText="1"/>
    </xf>
    <xf numFmtId="0" fontId="32" fillId="13" borderId="89" xfId="0" applyFont="1" applyFill="1" applyBorder="1" applyAlignment="1">
      <alignment vertical="top" wrapText="1"/>
    </xf>
    <xf numFmtId="165" fontId="17" fillId="0" borderId="0" xfId="1" applyFont="1" applyFill="1" applyBorder="1" applyAlignment="1">
      <alignment horizontal="right" vertical="center" wrapText="1"/>
    </xf>
    <xf numFmtId="165" fontId="0" fillId="0" borderId="0" xfId="1" applyFont="1"/>
    <xf numFmtId="0" fontId="32" fillId="13" borderId="88" xfId="0" applyFont="1" applyFill="1" applyBorder="1" applyAlignment="1">
      <alignment horizontal="left" vertical="top" wrapText="1"/>
    </xf>
    <xf numFmtId="0" fontId="100" fillId="13" borderId="88" xfId="0" applyFont="1" applyFill="1" applyBorder="1" applyAlignment="1">
      <alignment vertical="top" wrapText="1"/>
    </xf>
    <xf numFmtId="0" fontId="75" fillId="7" borderId="16" xfId="10" applyFont="1" applyFill="1" applyBorder="1" applyAlignment="1">
      <alignment horizontal="left" vertical="top" wrapText="1"/>
    </xf>
    <xf numFmtId="0" fontId="15" fillId="6" borderId="26" xfId="10" applyFont="1" applyFill="1" applyBorder="1" applyAlignment="1">
      <alignment horizontal="left" vertical="top"/>
    </xf>
    <xf numFmtId="0" fontId="15" fillId="6" borderId="26" xfId="10" applyFont="1" applyFill="1" applyBorder="1" applyAlignment="1">
      <alignment horizontal="left" vertical="top" wrapText="1"/>
    </xf>
    <xf numFmtId="169" fontId="23" fillId="6" borderId="58" xfId="1" applyNumberFormat="1" applyFont="1" applyFill="1" applyBorder="1" applyAlignment="1" applyProtection="1">
      <alignment horizontal="right"/>
      <protection locked="0"/>
    </xf>
    <xf numFmtId="0" fontId="15" fillId="6" borderId="0" xfId="10" applyFont="1" applyFill="1" applyAlignment="1">
      <alignment horizontal="right"/>
    </xf>
    <xf numFmtId="169" fontId="15" fillId="6" borderId="0" xfId="10" applyNumberFormat="1" applyFont="1" applyFill="1" applyAlignment="1">
      <alignment horizontal="left" vertical="top"/>
    </xf>
    <xf numFmtId="0" fontId="14" fillId="6" borderId="0" xfId="10" applyFont="1" applyFill="1" applyAlignment="1">
      <alignment horizontal="center"/>
    </xf>
    <xf numFmtId="0" fontId="75" fillId="7" borderId="7" xfId="10" applyFont="1" applyFill="1" applyBorder="1" applyAlignment="1">
      <alignment vertical="center"/>
    </xf>
    <xf numFmtId="0" fontId="75" fillId="7" borderId="8" xfId="10" applyFont="1" applyFill="1" applyBorder="1" applyAlignment="1">
      <alignment vertical="center"/>
    </xf>
    <xf numFmtId="169" fontId="24" fillId="0" borderId="0" xfId="1" applyNumberFormat="1" applyFont="1"/>
    <xf numFmtId="178" fontId="39" fillId="0" borderId="0" xfId="3" applyNumberFormat="1" applyFont="1"/>
    <xf numFmtId="0" fontId="39" fillId="0" borderId="0" xfId="0" applyFont="1" applyAlignment="1">
      <alignment horizontal="center"/>
    </xf>
    <xf numFmtId="20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2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4" xfId="0" applyFont="1" applyBorder="1"/>
    <xf numFmtId="168" fontId="2" fillId="0" borderId="6" xfId="2" applyNumberFormat="1" applyFont="1" applyFill="1" applyBorder="1"/>
    <xf numFmtId="0" fontId="2" fillId="0" borderId="5" xfId="0" applyFont="1" applyBorder="1" applyAlignment="1">
      <alignment horizontal="center"/>
    </xf>
    <xf numFmtId="168" fontId="2" fillId="0" borderId="0" xfId="0" applyNumberFormat="1" applyFont="1"/>
    <xf numFmtId="168" fontId="2" fillId="0" borderId="5" xfId="0" applyNumberFormat="1" applyFont="1" applyBorder="1"/>
    <xf numFmtId="168" fontId="2" fillId="6" borderId="6" xfId="2" applyNumberFormat="1" applyFont="1" applyFill="1" applyBorder="1" applyAlignment="1">
      <alignment horizontal="center"/>
    </xf>
    <xf numFmtId="0" fontId="2" fillId="0" borderId="0" xfId="0" quotePrefix="1" applyFont="1"/>
    <xf numFmtId="168" fontId="2" fillId="6" borderId="6" xfId="2" applyNumberFormat="1" applyFont="1" applyFill="1" applyBorder="1"/>
    <xf numFmtId="167" fontId="2" fillId="0" borderId="0" xfId="0" applyNumberFormat="1" applyFont="1"/>
    <xf numFmtId="168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Border="1"/>
    <xf numFmtId="168" fontId="2" fillId="0" borderId="0" xfId="2" applyNumberFormat="1" applyFont="1" applyBorder="1" applyAlignment="1">
      <alignment horizontal="center"/>
    </xf>
    <xf numFmtId="9" fontId="2" fillId="0" borderId="5" xfId="3" applyFont="1" applyBorder="1" applyAlignment="1">
      <alignment horizontal="center"/>
    </xf>
    <xf numFmtId="0" fontId="2" fillId="0" borderId="0" xfId="0" quotePrefix="1" applyFont="1" applyAlignment="1">
      <alignment horizontal="center"/>
    </xf>
    <xf numFmtId="0" fontId="2" fillId="0" borderId="0" xfId="2" applyNumberFormat="1" applyFont="1" applyFill="1" applyBorder="1" applyAlignment="1">
      <alignment horizontal="center"/>
    </xf>
    <xf numFmtId="0" fontId="2" fillId="0" borderId="5" xfId="2" applyNumberFormat="1" applyFont="1" applyFill="1" applyBorder="1" applyAlignment="1">
      <alignment horizontal="center"/>
    </xf>
    <xf numFmtId="20" fontId="2" fillId="0" borderId="0" xfId="0" applyNumberFormat="1" applyFont="1" applyAlignment="1">
      <alignment horizontal="center"/>
    </xf>
    <xf numFmtId="168" fontId="2" fillId="0" borderId="2" xfId="2" applyNumberFormat="1" applyFont="1" applyFill="1" applyBorder="1"/>
    <xf numFmtId="0" fontId="2" fillId="0" borderId="38" xfId="0" applyFont="1" applyBorder="1"/>
    <xf numFmtId="0" fontId="2" fillId="0" borderId="39" xfId="0" applyFont="1" applyBorder="1"/>
    <xf numFmtId="168" fontId="2" fillId="0" borderId="0" xfId="2" applyNumberFormat="1" applyFont="1" applyFill="1" applyBorder="1"/>
    <xf numFmtId="168" fontId="2" fillId="0" borderId="5" xfId="2" applyNumberFormat="1" applyFont="1" applyFill="1" applyBorder="1"/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1" xfId="0" applyFont="1" applyBorder="1"/>
    <xf numFmtId="187" fontId="2" fillId="0" borderId="6" xfId="1" applyNumberFormat="1" applyFont="1" applyFill="1" applyBorder="1"/>
    <xf numFmtId="187" fontId="2" fillId="0" borderId="5" xfId="0" applyNumberFormat="1" applyFont="1" applyBorder="1"/>
    <xf numFmtId="187" fontId="2" fillId="0" borderId="0" xfId="0" applyNumberFormat="1" applyFont="1"/>
    <xf numFmtId="187" fontId="2" fillId="0" borderId="4" xfId="0" applyNumberFormat="1" applyFont="1" applyBorder="1"/>
    <xf numFmtId="190" fontId="2" fillId="0" borderId="6" xfId="1" applyNumberFormat="1" applyFont="1" applyFill="1" applyBorder="1"/>
    <xf numFmtId="190" fontId="2" fillId="0" borderId="0" xfId="0" applyNumberFormat="1" applyFont="1"/>
    <xf numFmtId="190" fontId="2" fillId="0" borderId="5" xfId="0" applyNumberFormat="1" applyFont="1" applyBorder="1"/>
    <xf numFmtId="0" fontId="2" fillId="0" borderId="8" xfId="0" applyFont="1" applyBorder="1"/>
    <xf numFmtId="187" fontId="2" fillId="0" borderId="9" xfId="0" applyNumberFormat="1" applyFont="1" applyBorder="1"/>
    <xf numFmtId="187" fontId="2" fillId="0" borderId="7" xfId="0" applyNumberFormat="1" applyFont="1" applyBorder="1"/>
    <xf numFmtId="187" fontId="2" fillId="0" borderId="8" xfId="0" applyNumberFormat="1" applyFont="1" applyBorder="1"/>
    <xf numFmtId="187" fontId="2" fillId="0" borderId="0" xfId="1" applyNumberFormat="1" applyFont="1" applyFill="1" applyBorder="1"/>
    <xf numFmtId="187" fontId="2" fillId="0" borderId="3" xfId="0" applyNumberFormat="1" applyFont="1" applyBorder="1"/>
    <xf numFmtId="187" fontId="2" fillId="0" borderId="1" xfId="0" applyNumberFormat="1" applyFont="1" applyBorder="1"/>
    <xf numFmtId="187" fontId="2" fillId="0" borderId="2" xfId="0" applyNumberFormat="1" applyFont="1" applyBorder="1"/>
    <xf numFmtId="176" fontId="2" fillId="0" borderId="0" xfId="0" applyNumberFormat="1" applyFont="1"/>
    <xf numFmtId="164" fontId="2" fillId="0" borderId="6" xfId="0" applyNumberFormat="1" applyFont="1" applyBorder="1"/>
    <xf numFmtId="176" fontId="2" fillId="0" borderId="5" xfId="0" applyNumberFormat="1" applyFont="1" applyBorder="1"/>
    <xf numFmtId="173" fontId="2" fillId="0" borderId="0" xfId="0" applyNumberFormat="1" applyFont="1"/>
    <xf numFmtId="173" fontId="2" fillId="0" borderId="5" xfId="0" applyNumberFormat="1" applyFont="1" applyBorder="1" applyAlignment="1">
      <alignment horizontal="center"/>
    </xf>
    <xf numFmtId="173" fontId="2" fillId="0" borderId="6" xfId="1" applyNumberFormat="1" applyFont="1" applyFill="1" applyBorder="1"/>
    <xf numFmtId="173" fontId="2" fillId="0" borderId="5" xfId="0" applyNumberFormat="1" applyFont="1" applyBorder="1"/>
    <xf numFmtId="0" fontId="2" fillId="0" borderId="9" xfId="0" applyFont="1" applyBorder="1"/>
    <xf numFmtId="0" fontId="2" fillId="0" borderId="7" xfId="0" applyFont="1" applyBorder="1"/>
    <xf numFmtId="165" fontId="2" fillId="0" borderId="8" xfId="1" applyFont="1" applyBorder="1"/>
    <xf numFmtId="165" fontId="2" fillId="0" borderId="9" xfId="1" applyFont="1" applyBorder="1"/>
    <xf numFmtId="173" fontId="2" fillId="0" borderId="0" xfId="0" applyNumberFormat="1" applyFont="1" applyAlignment="1">
      <alignment horizontal="center"/>
    </xf>
    <xf numFmtId="173" fontId="2" fillId="0" borderId="0" xfId="1" applyNumberFormat="1" applyFont="1" applyFill="1" applyBorder="1"/>
    <xf numFmtId="174" fontId="2" fillId="0" borderId="2" xfId="0" applyNumberFormat="1" applyFont="1" applyBorder="1"/>
    <xf numFmtId="14" fontId="2" fillId="0" borderId="2" xfId="0" applyNumberFormat="1" applyFont="1" applyBorder="1"/>
    <xf numFmtId="168" fontId="2" fillId="17" borderId="6" xfId="2" applyNumberFormat="1" applyFont="1" applyFill="1" applyBorder="1"/>
    <xf numFmtId="168" fontId="2" fillId="18" borderId="6" xfId="2" applyNumberFormat="1" applyFont="1" applyFill="1" applyBorder="1"/>
    <xf numFmtId="164" fontId="2" fillId="17" borderId="6" xfId="0" applyNumberFormat="1" applyFont="1" applyFill="1" applyBorder="1"/>
    <xf numFmtId="176" fontId="62" fillId="17" borderId="6" xfId="1" applyNumberFormat="1" applyFont="1" applyFill="1" applyBorder="1"/>
    <xf numFmtId="187" fontId="2" fillId="17" borderId="6" xfId="1" applyNumberFormat="1" applyFont="1" applyFill="1" applyBorder="1"/>
    <xf numFmtId="190" fontId="2" fillId="17" borderId="6" xfId="1" applyNumberFormat="1" applyFont="1" applyFill="1" applyBorder="1"/>
    <xf numFmtId="173" fontId="2" fillId="17" borderId="6" xfId="1" applyNumberFormat="1" applyFont="1" applyFill="1" applyBorder="1"/>
    <xf numFmtId="20" fontId="1" fillId="0" borderId="0" xfId="0" applyNumberFormat="1" applyFont="1"/>
    <xf numFmtId="0" fontId="26" fillId="4" borderId="15" xfId="6" applyFont="1" applyBorder="1" applyAlignment="1">
      <alignment horizontal="center" vertical="center"/>
    </xf>
    <xf numFmtId="0" fontId="26" fillId="4" borderId="17" xfId="6" applyFont="1" applyBorder="1" applyAlignment="1">
      <alignment horizontal="center" vertical="center"/>
    </xf>
    <xf numFmtId="0" fontId="25" fillId="5" borderId="15" xfId="4" applyFont="1" applyFill="1" applyBorder="1" applyAlignment="1">
      <alignment horizontal="center" vertical="center"/>
    </xf>
    <xf numFmtId="0" fontId="25" fillId="5" borderId="17" xfId="4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top" wrapText="1"/>
    </xf>
    <xf numFmtId="0" fontId="62" fillId="0" borderId="4" xfId="0" applyFont="1" applyBorder="1" applyAlignment="1">
      <alignment horizontal="left" vertical="top" wrapText="1"/>
    </xf>
    <xf numFmtId="0" fontId="62" fillId="0" borderId="0" xfId="0" applyFont="1" applyAlignment="1">
      <alignment horizontal="left" vertical="top" wrapText="1"/>
    </xf>
    <xf numFmtId="0" fontId="62" fillId="0" borderId="7" xfId="0" applyFont="1" applyBorder="1" applyAlignment="1">
      <alignment horizontal="left" vertical="top" wrapText="1"/>
    </xf>
    <xf numFmtId="0" fontId="62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96" fillId="0" borderId="0" xfId="0" applyFont="1" applyAlignment="1">
      <alignment horizontal="left" vertical="top" wrapText="1"/>
    </xf>
    <xf numFmtId="0" fontId="26" fillId="4" borderId="6" xfId="6" applyFont="1" applyBorder="1" applyAlignment="1">
      <alignment horizontal="center" vertical="center"/>
    </xf>
    <xf numFmtId="0" fontId="24" fillId="0" borderId="15" xfId="0" applyFont="1" applyBorder="1" applyAlignment="1">
      <alignment horizontal="left" vertical="top"/>
    </xf>
    <xf numFmtId="0" fontId="24" fillId="0" borderId="16" xfId="0" applyFont="1" applyBorder="1" applyAlignment="1">
      <alignment horizontal="left" vertical="top"/>
    </xf>
    <xf numFmtId="0" fontId="24" fillId="0" borderId="17" xfId="0" applyFont="1" applyBorder="1" applyAlignment="1">
      <alignment horizontal="left" vertical="top"/>
    </xf>
    <xf numFmtId="14" fontId="24" fillId="0" borderId="15" xfId="0" applyNumberFormat="1" applyFont="1" applyBorder="1" applyAlignment="1">
      <alignment horizontal="left" vertical="top"/>
    </xf>
    <xf numFmtId="14" fontId="24" fillId="0" borderId="16" xfId="0" applyNumberFormat="1" applyFont="1" applyBorder="1" applyAlignment="1">
      <alignment horizontal="left" vertical="top"/>
    </xf>
    <xf numFmtId="0" fontId="35" fillId="4" borderId="15" xfId="6" applyFont="1" applyBorder="1" applyAlignment="1">
      <alignment horizontal="center"/>
    </xf>
    <xf numFmtId="0" fontId="35" fillId="4" borderId="16" xfId="6" applyFont="1" applyBorder="1" applyAlignment="1">
      <alignment horizontal="center"/>
    </xf>
    <xf numFmtId="0" fontId="35" fillId="4" borderId="17" xfId="6" applyFont="1" applyBorder="1" applyAlignment="1">
      <alignment horizontal="center"/>
    </xf>
    <xf numFmtId="0" fontId="75" fillId="7" borderId="4" xfId="10" applyFont="1" applyFill="1" applyBorder="1" applyAlignment="1">
      <alignment horizontal="left" wrapText="1"/>
    </xf>
    <xf numFmtId="0" fontId="75" fillId="7" borderId="7" xfId="10" applyFont="1" applyFill="1" applyBorder="1" applyAlignment="1">
      <alignment horizontal="left" wrapText="1"/>
    </xf>
    <xf numFmtId="0" fontId="84" fillId="9" borderId="27" xfId="10" applyFont="1" applyFill="1" applyBorder="1" applyAlignment="1">
      <alignment horizontal="left" vertical="top"/>
    </xf>
    <xf numFmtId="0" fontId="84" fillId="9" borderId="50" xfId="10" applyFont="1" applyFill="1" applyBorder="1" applyAlignment="1">
      <alignment horizontal="left" vertical="top"/>
    </xf>
    <xf numFmtId="0" fontId="75" fillId="7" borderId="15" xfId="10" applyFont="1" applyFill="1" applyBorder="1" applyAlignment="1">
      <alignment horizontal="left" vertical="top"/>
    </xf>
    <xf numFmtId="0" fontId="75" fillId="7" borderId="16" xfId="10" applyFont="1" applyFill="1" applyBorder="1" applyAlignment="1">
      <alignment horizontal="left" vertical="top"/>
    </xf>
    <xf numFmtId="0" fontId="75" fillId="7" borderId="17" xfId="10" applyFont="1" applyFill="1" applyBorder="1" applyAlignment="1">
      <alignment horizontal="left" vertical="top"/>
    </xf>
    <xf numFmtId="0" fontId="75" fillId="7" borderId="15" xfId="10" applyFont="1" applyFill="1" applyBorder="1" applyAlignment="1">
      <alignment horizontal="left" vertical="top" wrapText="1"/>
    </xf>
    <xf numFmtId="0" fontId="75" fillId="7" borderId="16" xfId="10" applyFont="1" applyFill="1" applyBorder="1" applyAlignment="1">
      <alignment horizontal="left" vertical="top" wrapText="1"/>
    </xf>
    <xf numFmtId="0" fontId="75" fillId="7" borderId="17" xfId="10" applyFont="1" applyFill="1" applyBorder="1" applyAlignment="1">
      <alignment horizontal="left" vertical="top" wrapText="1"/>
    </xf>
  </cellXfs>
  <cellStyles count="17">
    <cellStyle name="Hyperlink" xfId="5" builtinId="8"/>
    <cellStyle name="Invoer" xfId="6" builtinId="20"/>
    <cellStyle name="Komma" xfId="1" builtinId="3"/>
    <cellStyle name="Komma 2" xfId="8" xr:uid="{8C1D469A-BC20-49F8-895D-CECCCD068309}"/>
    <cellStyle name="Komma 3" xfId="12" xr:uid="{8865B622-BF8F-40D5-8198-A7BDC4F6BEE5}"/>
    <cellStyle name="Procent" xfId="3" builtinId="5"/>
    <cellStyle name="Procent 2" xfId="9" xr:uid="{21ECCA4F-BB9B-4E23-AB72-C984912A5133}"/>
    <cellStyle name="Procent 3" xfId="13" xr:uid="{4F7CCC30-38A1-4DC4-91DF-A4F71F4508CB}"/>
    <cellStyle name="Standaard" xfId="0" builtinId="0"/>
    <cellStyle name="Standaard 2" xfId="4" xr:uid="{00000000-0005-0000-0000-000005000000}"/>
    <cellStyle name="Standaard 2 2" xfId="10" xr:uid="{2901861F-685A-43FE-B57D-52ACCFFEF254}"/>
    <cellStyle name="Standaard 3" xfId="15" xr:uid="{60866033-28F6-4605-BA8C-A969142F0A40}"/>
    <cellStyle name="Standaard 4" xfId="7" xr:uid="{6C75D79A-F805-4411-AD81-50D520FCA21D}"/>
    <cellStyle name="Standaard 5" xfId="14" xr:uid="{0C81E1CC-1F6C-4B3B-ADFA-C92907513A36}"/>
    <cellStyle name="Valuta" xfId="2" builtinId="4"/>
    <cellStyle name="Valuta 2" xfId="11" xr:uid="{47F7C578-CF24-41FB-9DCF-F4664AAF4A0E}"/>
    <cellStyle name="Valuta 3" xfId="16" xr:uid="{6A66E565-0260-4A19-BECC-7651D621BED7}"/>
  </cellStyles>
  <dxfs count="0"/>
  <tableStyles count="0" defaultTableStyle="TableStyleMedium9" defaultPivotStyle="PivotStyleLight16"/>
  <colors>
    <mruColors>
      <color rgb="FFFF3300"/>
      <color rgb="FFFFFF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26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openxmlformats.org/officeDocument/2006/relationships/sheetMetadata" Target="metadata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Relationship Id="rId27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customXml" Target="../ink/ink115.xml"/><Relationship Id="rId21" Type="http://schemas.openxmlformats.org/officeDocument/2006/relationships/customXml" Target="../ink/ink19.xml"/><Relationship Id="rId42" Type="http://schemas.openxmlformats.org/officeDocument/2006/relationships/customXml" Target="../ink/ink40.xml"/><Relationship Id="rId63" Type="http://schemas.openxmlformats.org/officeDocument/2006/relationships/customXml" Target="../ink/ink61.xml"/><Relationship Id="rId84" Type="http://schemas.openxmlformats.org/officeDocument/2006/relationships/customXml" Target="../ink/ink82.xml"/><Relationship Id="rId138" Type="http://schemas.openxmlformats.org/officeDocument/2006/relationships/customXml" Target="../ink/ink136.xml"/><Relationship Id="rId159" Type="http://schemas.openxmlformats.org/officeDocument/2006/relationships/customXml" Target="../ink/ink157.xml"/><Relationship Id="rId107" Type="http://schemas.openxmlformats.org/officeDocument/2006/relationships/customXml" Target="../ink/ink105.xml"/><Relationship Id="rId11" Type="http://schemas.openxmlformats.org/officeDocument/2006/relationships/customXml" Target="../ink/ink9.xml"/><Relationship Id="rId32" Type="http://schemas.openxmlformats.org/officeDocument/2006/relationships/customXml" Target="../ink/ink30.xml"/><Relationship Id="rId53" Type="http://schemas.openxmlformats.org/officeDocument/2006/relationships/customXml" Target="../ink/ink51.xml"/><Relationship Id="rId74" Type="http://schemas.openxmlformats.org/officeDocument/2006/relationships/customXml" Target="../ink/ink72.xml"/><Relationship Id="rId128" Type="http://schemas.openxmlformats.org/officeDocument/2006/relationships/customXml" Target="../ink/ink126.xml"/><Relationship Id="rId149" Type="http://schemas.openxmlformats.org/officeDocument/2006/relationships/customXml" Target="../ink/ink147.xml"/><Relationship Id="rId5" Type="http://schemas.openxmlformats.org/officeDocument/2006/relationships/customXml" Target="../ink/ink3.xml"/><Relationship Id="rId95" Type="http://schemas.openxmlformats.org/officeDocument/2006/relationships/customXml" Target="../ink/ink93.xml"/><Relationship Id="rId160" Type="http://schemas.openxmlformats.org/officeDocument/2006/relationships/customXml" Target="../ink/ink158.xml"/><Relationship Id="rId22" Type="http://schemas.openxmlformats.org/officeDocument/2006/relationships/customXml" Target="../ink/ink20.xml"/><Relationship Id="rId43" Type="http://schemas.openxmlformats.org/officeDocument/2006/relationships/customXml" Target="../ink/ink41.xml"/><Relationship Id="rId64" Type="http://schemas.openxmlformats.org/officeDocument/2006/relationships/customXml" Target="../ink/ink62.xml"/><Relationship Id="rId118" Type="http://schemas.openxmlformats.org/officeDocument/2006/relationships/customXml" Target="../ink/ink116.xml"/><Relationship Id="rId139" Type="http://schemas.openxmlformats.org/officeDocument/2006/relationships/customXml" Target="../ink/ink137.xml"/><Relationship Id="rId85" Type="http://schemas.openxmlformats.org/officeDocument/2006/relationships/customXml" Target="../ink/ink83.xml"/><Relationship Id="rId150" Type="http://schemas.openxmlformats.org/officeDocument/2006/relationships/customXml" Target="../ink/ink148.xml"/><Relationship Id="rId12" Type="http://schemas.openxmlformats.org/officeDocument/2006/relationships/customXml" Target="../ink/ink10.xml"/><Relationship Id="rId17" Type="http://schemas.openxmlformats.org/officeDocument/2006/relationships/customXml" Target="../ink/ink15.xml"/><Relationship Id="rId33" Type="http://schemas.openxmlformats.org/officeDocument/2006/relationships/customXml" Target="../ink/ink31.xml"/><Relationship Id="rId38" Type="http://schemas.openxmlformats.org/officeDocument/2006/relationships/customXml" Target="../ink/ink36.xml"/><Relationship Id="rId59" Type="http://schemas.openxmlformats.org/officeDocument/2006/relationships/customXml" Target="../ink/ink57.xml"/><Relationship Id="rId103" Type="http://schemas.openxmlformats.org/officeDocument/2006/relationships/customXml" Target="../ink/ink101.xml"/><Relationship Id="rId108" Type="http://schemas.openxmlformats.org/officeDocument/2006/relationships/customXml" Target="../ink/ink106.xml"/><Relationship Id="rId124" Type="http://schemas.openxmlformats.org/officeDocument/2006/relationships/customXml" Target="../ink/ink122.xml"/><Relationship Id="rId129" Type="http://schemas.openxmlformats.org/officeDocument/2006/relationships/customXml" Target="../ink/ink127.xml"/><Relationship Id="rId54" Type="http://schemas.openxmlformats.org/officeDocument/2006/relationships/customXml" Target="../ink/ink52.xml"/><Relationship Id="rId70" Type="http://schemas.openxmlformats.org/officeDocument/2006/relationships/customXml" Target="../ink/ink68.xml"/><Relationship Id="rId75" Type="http://schemas.openxmlformats.org/officeDocument/2006/relationships/customXml" Target="../ink/ink73.xml"/><Relationship Id="rId91" Type="http://schemas.openxmlformats.org/officeDocument/2006/relationships/customXml" Target="../ink/ink89.xml"/><Relationship Id="rId96" Type="http://schemas.openxmlformats.org/officeDocument/2006/relationships/customXml" Target="../ink/ink94.xml"/><Relationship Id="rId140" Type="http://schemas.openxmlformats.org/officeDocument/2006/relationships/customXml" Target="../ink/ink138.xml"/><Relationship Id="rId145" Type="http://schemas.openxmlformats.org/officeDocument/2006/relationships/customXml" Target="../ink/ink143.xml"/><Relationship Id="rId161" Type="http://schemas.openxmlformats.org/officeDocument/2006/relationships/customXml" Target="../ink/ink159.xml"/><Relationship Id="rId166" Type="http://schemas.openxmlformats.org/officeDocument/2006/relationships/customXml" Target="../ink/ink164.xml"/><Relationship Id="rId1" Type="http://schemas.openxmlformats.org/officeDocument/2006/relationships/customXml" Target="../ink/ink1.xml"/><Relationship Id="rId6" Type="http://schemas.openxmlformats.org/officeDocument/2006/relationships/customXml" Target="../ink/ink4.xml"/><Relationship Id="rId23" Type="http://schemas.openxmlformats.org/officeDocument/2006/relationships/customXml" Target="../ink/ink21.xml"/><Relationship Id="rId28" Type="http://schemas.openxmlformats.org/officeDocument/2006/relationships/customXml" Target="../ink/ink26.xml"/><Relationship Id="rId49" Type="http://schemas.openxmlformats.org/officeDocument/2006/relationships/customXml" Target="../ink/ink47.xml"/><Relationship Id="rId114" Type="http://schemas.openxmlformats.org/officeDocument/2006/relationships/customXml" Target="../ink/ink112.xml"/><Relationship Id="rId119" Type="http://schemas.openxmlformats.org/officeDocument/2006/relationships/customXml" Target="../ink/ink117.xml"/><Relationship Id="rId44" Type="http://schemas.openxmlformats.org/officeDocument/2006/relationships/customXml" Target="../ink/ink42.xml"/><Relationship Id="rId60" Type="http://schemas.openxmlformats.org/officeDocument/2006/relationships/customXml" Target="../ink/ink58.xml"/><Relationship Id="rId65" Type="http://schemas.openxmlformats.org/officeDocument/2006/relationships/customXml" Target="../ink/ink63.xml"/><Relationship Id="rId81" Type="http://schemas.openxmlformats.org/officeDocument/2006/relationships/customXml" Target="../ink/ink79.xml"/><Relationship Id="rId86" Type="http://schemas.openxmlformats.org/officeDocument/2006/relationships/customXml" Target="../ink/ink84.xml"/><Relationship Id="rId130" Type="http://schemas.openxmlformats.org/officeDocument/2006/relationships/customXml" Target="../ink/ink128.xml"/><Relationship Id="rId135" Type="http://schemas.openxmlformats.org/officeDocument/2006/relationships/customXml" Target="../ink/ink133.xml"/><Relationship Id="rId151" Type="http://schemas.openxmlformats.org/officeDocument/2006/relationships/customXml" Target="../ink/ink149.xml"/><Relationship Id="rId156" Type="http://schemas.openxmlformats.org/officeDocument/2006/relationships/customXml" Target="../ink/ink154.xml"/><Relationship Id="rId13" Type="http://schemas.openxmlformats.org/officeDocument/2006/relationships/customXml" Target="../ink/ink11.xml"/><Relationship Id="rId18" Type="http://schemas.openxmlformats.org/officeDocument/2006/relationships/customXml" Target="../ink/ink16.xml"/><Relationship Id="rId39" Type="http://schemas.openxmlformats.org/officeDocument/2006/relationships/customXml" Target="../ink/ink37.xml"/><Relationship Id="rId109" Type="http://schemas.openxmlformats.org/officeDocument/2006/relationships/customXml" Target="../ink/ink107.xml"/><Relationship Id="rId34" Type="http://schemas.openxmlformats.org/officeDocument/2006/relationships/customXml" Target="../ink/ink32.xml"/><Relationship Id="rId50" Type="http://schemas.openxmlformats.org/officeDocument/2006/relationships/customXml" Target="../ink/ink48.xml"/><Relationship Id="rId55" Type="http://schemas.openxmlformats.org/officeDocument/2006/relationships/customXml" Target="../ink/ink53.xml"/><Relationship Id="rId76" Type="http://schemas.openxmlformats.org/officeDocument/2006/relationships/customXml" Target="../ink/ink74.xml"/><Relationship Id="rId97" Type="http://schemas.openxmlformats.org/officeDocument/2006/relationships/customXml" Target="../ink/ink95.xml"/><Relationship Id="rId104" Type="http://schemas.openxmlformats.org/officeDocument/2006/relationships/customXml" Target="../ink/ink102.xml"/><Relationship Id="rId120" Type="http://schemas.openxmlformats.org/officeDocument/2006/relationships/customXml" Target="../ink/ink118.xml"/><Relationship Id="rId125" Type="http://schemas.openxmlformats.org/officeDocument/2006/relationships/customXml" Target="../ink/ink123.xml"/><Relationship Id="rId141" Type="http://schemas.openxmlformats.org/officeDocument/2006/relationships/customXml" Target="../ink/ink139.xml"/><Relationship Id="rId146" Type="http://schemas.openxmlformats.org/officeDocument/2006/relationships/customXml" Target="../ink/ink144.xml"/><Relationship Id="rId167" Type="http://schemas.openxmlformats.org/officeDocument/2006/relationships/customXml" Target="../ink/ink165.xml"/><Relationship Id="rId7" Type="http://schemas.openxmlformats.org/officeDocument/2006/relationships/customXml" Target="../ink/ink5.xml"/><Relationship Id="rId71" Type="http://schemas.openxmlformats.org/officeDocument/2006/relationships/customXml" Target="../ink/ink69.xml"/><Relationship Id="rId92" Type="http://schemas.openxmlformats.org/officeDocument/2006/relationships/customXml" Target="../ink/ink90.xml"/><Relationship Id="rId162" Type="http://schemas.openxmlformats.org/officeDocument/2006/relationships/customXml" Target="../ink/ink160.xml"/><Relationship Id="rId2" Type="http://schemas.openxmlformats.org/officeDocument/2006/relationships/image" Target="../media/image1.png"/><Relationship Id="rId29" Type="http://schemas.openxmlformats.org/officeDocument/2006/relationships/customXml" Target="../ink/ink27.xml"/><Relationship Id="rId24" Type="http://schemas.openxmlformats.org/officeDocument/2006/relationships/customXml" Target="../ink/ink22.xml"/><Relationship Id="rId40" Type="http://schemas.openxmlformats.org/officeDocument/2006/relationships/customXml" Target="../ink/ink38.xml"/><Relationship Id="rId45" Type="http://schemas.openxmlformats.org/officeDocument/2006/relationships/customXml" Target="../ink/ink43.xml"/><Relationship Id="rId66" Type="http://schemas.openxmlformats.org/officeDocument/2006/relationships/customXml" Target="../ink/ink64.xml"/><Relationship Id="rId87" Type="http://schemas.openxmlformats.org/officeDocument/2006/relationships/customXml" Target="../ink/ink85.xml"/><Relationship Id="rId110" Type="http://schemas.openxmlformats.org/officeDocument/2006/relationships/customXml" Target="../ink/ink108.xml"/><Relationship Id="rId115" Type="http://schemas.openxmlformats.org/officeDocument/2006/relationships/customXml" Target="../ink/ink113.xml"/><Relationship Id="rId131" Type="http://schemas.openxmlformats.org/officeDocument/2006/relationships/customXml" Target="../ink/ink129.xml"/><Relationship Id="rId136" Type="http://schemas.openxmlformats.org/officeDocument/2006/relationships/customXml" Target="../ink/ink134.xml"/><Relationship Id="rId157" Type="http://schemas.openxmlformats.org/officeDocument/2006/relationships/customXml" Target="../ink/ink155.xml"/><Relationship Id="rId61" Type="http://schemas.openxmlformats.org/officeDocument/2006/relationships/customXml" Target="../ink/ink59.xml"/><Relationship Id="rId82" Type="http://schemas.openxmlformats.org/officeDocument/2006/relationships/customXml" Target="../ink/ink80.xml"/><Relationship Id="rId152" Type="http://schemas.openxmlformats.org/officeDocument/2006/relationships/customXml" Target="../ink/ink150.xml"/><Relationship Id="rId19" Type="http://schemas.openxmlformats.org/officeDocument/2006/relationships/customXml" Target="../ink/ink17.xml"/><Relationship Id="rId14" Type="http://schemas.openxmlformats.org/officeDocument/2006/relationships/customXml" Target="../ink/ink12.xml"/><Relationship Id="rId30" Type="http://schemas.openxmlformats.org/officeDocument/2006/relationships/customXml" Target="../ink/ink28.xml"/><Relationship Id="rId35" Type="http://schemas.openxmlformats.org/officeDocument/2006/relationships/customXml" Target="../ink/ink33.xml"/><Relationship Id="rId56" Type="http://schemas.openxmlformats.org/officeDocument/2006/relationships/customXml" Target="../ink/ink54.xml"/><Relationship Id="rId77" Type="http://schemas.openxmlformats.org/officeDocument/2006/relationships/customXml" Target="../ink/ink75.xml"/><Relationship Id="rId100" Type="http://schemas.openxmlformats.org/officeDocument/2006/relationships/customXml" Target="../ink/ink98.xml"/><Relationship Id="rId105" Type="http://schemas.openxmlformats.org/officeDocument/2006/relationships/customXml" Target="../ink/ink103.xml"/><Relationship Id="rId126" Type="http://schemas.openxmlformats.org/officeDocument/2006/relationships/customXml" Target="../ink/ink124.xml"/><Relationship Id="rId147" Type="http://schemas.openxmlformats.org/officeDocument/2006/relationships/customXml" Target="../ink/ink145.xml"/><Relationship Id="rId8" Type="http://schemas.openxmlformats.org/officeDocument/2006/relationships/customXml" Target="../ink/ink6.xml"/><Relationship Id="rId51" Type="http://schemas.openxmlformats.org/officeDocument/2006/relationships/customXml" Target="../ink/ink49.xml"/><Relationship Id="rId72" Type="http://schemas.openxmlformats.org/officeDocument/2006/relationships/customXml" Target="../ink/ink70.xml"/><Relationship Id="rId93" Type="http://schemas.openxmlformats.org/officeDocument/2006/relationships/customXml" Target="../ink/ink91.xml"/><Relationship Id="rId98" Type="http://schemas.openxmlformats.org/officeDocument/2006/relationships/customXml" Target="../ink/ink96.xml"/><Relationship Id="rId121" Type="http://schemas.openxmlformats.org/officeDocument/2006/relationships/customXml" Target="../ink/ink119.xml"/><Relationship Id="rId142" Type="http://schemas.openxmlformats.org/officeDocument/2006/relationships/customXml" Target="../ink/ink140.xml"/><Relationship Id="rId163" Type="http://schemas.openxmlformats.org/officeDocument/2006/relationships/customXml" Target="../ink/ink161.xml"/><Relationship Id="rId3" Type="http://schemas.openxmlformats.org/officeDocument/2006/relationships/customXml" Target="../ink/ink2.xml"/><Relationship Id="rId25" Type="http://schemas.openxmlformats.org/officeDocument/2006/relationships/customXml" Target="../ink/ink23.xml"/><Relationship Id="rId46" Type="http://schemas.openxmlformats.org/officeDocument/2006/relationships/customXml" Target="../ink/ink44.xml"/><Relationship Id="rId67" Type="http://schemas.openxmlformats.org/officeDocument/2006/relationships/customXml" Target="../ink/ink65.xml"/><Relationship Id="rId116" Type="http://schemas.openxmlformats.org/officeDocument/2006/relationships/customXml" Target="../ink/ink114.xml"/><Relationship Id="rId137" Type="http://schemas.openxmlformats.org/officeDocument/2006/relationships/customXml" Target="../ink/ink135.xml"/><Relationship Id="rId158" Type="http://schemas.openxmlformats.org/officeDocument/2006/relationships/customXml" Target="../ink/ink156.xml"/><Relationship Id="rId20" Type="http://schemas.openxmlformats.org/officeDocument/2006/relationships/customXml" Target="../ink/ink18.xml"/><Relationship Id="rId41" Type="http://schemas.openxmlformats.org/officeDocument/2006/relationships/customXml" Target="../ink/ink39.xml"/><Relationship Id="rId62" Type="http://schemas.openxmlformats.org/officeDocument/2006/relationships/customXml" Target="../ink/ink60.xml"/><Relationship Id="rId83" Type="http://schemas.openxmlformats.org/officeDocument/2006/relationships/customXml" Target="../ink/ink81.xml"/><Relationship Id="rId88" Type="http://schemas.openxmlformats.org/officeDocument/2006/relationships/customXml" Target="../ink/ink86.xml"/><Relationship Id="rId111" Type="http://schemas.openxmlformats.org/officeDocument/2006/relationships/customXml" Target="../ink/ink109.xml"/><Relationship Id="rId132" Type="http://schemas.openxmlformats.org/officeDocument/2006/relationships/customXml" Target="../ink/ink130.xml"/><Relationship Id="rId153" Type="http://schemas.openxmlformats.org/officeDocument/2006/relationships/customXml" Target="../ink/ink151.xml"/><Relationship Id="rId15" Type="http://schemas.openxmlformats.org/officeDocument/2006/relationships/customXml" Target="../ink/ink13.xml"/><Relationship Id="rId36" Type="http://schemas.openxmlformats.org/officeDocument/2006/relationships/customXml" Target="../ink/ink34.xml"/><Relationship Id="rId57" Type="http://schemas.openxmlformats.org/officeDocument/2006/relationships/customXml" Target="../ink/ink55.xml"/><Relationship Id="rId106" Type="http://schemas.openxmlformats.org/officeDocument/2006/relationships/customXml" Target="../ink/ink104.xml"/><Relationship Id="rId127" Type="http://schemas.openxmlformats.org/officeDocument/2006/relationships/customXml" Target="../ink/ink125.xml"/><Relationship Id="rId10" Type="http://schemas.openxmlformats.org/officeDocument/2006/relationships/customXml" Target="../ink/ink8.xml"/><Relationship Id="rId31" Type="http://schemas.openxmlformats.org/officeDocument/2006/relationships/customXml" Target="../ink/ink29.xml"/><Relationship Id="rId52" Type="http://schemas.openxmlformats.org/officeDocument/2006/relationships/customXml" Target="../ink/ink50.xml"/><Relationship Id="rId73" Type="http://schemas.openxmlformats.org/officeDocument/2006/relationships/customXml" Target="../ink/ink71.xml"/><Relationship Id="rId78" Type="http://schemas.openxmlformats.org/officeDocument/2006/relationships/customXml" Target="../ink/ink76.xml"/><Relationship Id="rId94" Type="http://schemas.openxmlformats.org/officeDocument/2006/relationships/customXml" Target="../ink/ink92.xml"/><Relationship Id="rId99" Type="http://schemas.openxmlformats.org/officeDocument/2006/relationships/customXml" Target="../ink/ink97.xml"/><Relationship Id="rId101" Type="http://schemas.openxmlformats.org/officeDocument/2006/relationships/customXml" Target="../ink/ink99.xml"/><Relationship Id="rId122" Type="http://schemas.openxmlformats.org/officeDocument/2006/relationships/customXml" Target="../ink/ink120.xml"/><Relationship Id="rId143" Type="http://schemas.openxmlformats.org/officeDocument/2006/relationships/customXml" Target="../ink/ink141.xml"/><Relationship Id="rId148" Type="http://schemas.openxmlformats.org/officeDocument/2006/relationships/customXml" Target="../ink/ink146.xml"/><Relationship Id="rId164" Type="http://schemas.openxmlformats.org/officeDocument/2006/relationships/customXml" Target="../ink/ink162.xml"/><Relationship Id="rId4" Type="http://schemas.openxmlformats.org/officeDocument/2006/relationships/image" Target="../media/image2.png"/><Relationship Id="rId9" Type="http://schemas.openxmlformats.org/officeDocument/2006/relationships/customXml" Target="../ink/ink7.xml"/><Relationship Id="rId26" Type="http://schemas.openxmlformats.org/officeDocument/2006/relationships/customXml" Target="../ink/ink24.xml"/><Relationship Id="rId47" Type="http://schemas.openxmlformats.org/officeDocument/2006/relationships/customXml" Target="../ink/ink45.xml"/><Relationship Id="rId68" Type="http://schemas.openxmlformats.org/officeDocument/2006/relationships/customXml" Target="../ink/ink66.xml"/><Relationship Id="rId89" Type="http://schemas.openxmlformats.org/officeDocument/2006/relationships/customXml" Target="../ink/ink87.xml"/><Relationship Id="rId112" Type="http://schemas.openxmlformats.org/officeDocument/2006/relationships/customXml" Target="../ink/ink110.xml"/><Relationship Id="rId133" Type="http://schemas.openxmlformats.org/officeDocument/2006/relationships/customXml" Target="../ink/ink131.xml"/><Relationship Id="rId154" Type="http://schemas.openxmlformats.org/officeDocument/2006/relationships/customXml" Target="../ink/ink152.xml"/><Relationship Id="rId16" Type="http://schemas.openxmlformats.org/officeDocument/2006/relationships/customXml" Target="../ink/ink14.xml"/><Relationship Id="rId37" Type="http://schemas.openxmlformats.org/officeDocument/2006/relationships/customXml" Target="../ink/ink35.xml"/><Relationship Id="rId58" Type="http://schemas.openxmlformats.org/officeDocument/2006/relationships/customXml" Target="../ink/ink56.xml"/><Relationship Id="rId79" Type="http://schemas.openxmlformats.org/officeDocument/2006/relationships/customXml" Target="../ink/ink77.xml"/><Relationship Id="rId102" Type="http://schemas.openxmlformats.org/officeDocument/2006/relationships/customXml" Target="../ink/ink100.xml"/><Relationship Id="rId123" Type="http://schemas.openxmlformats.org/officeDocument/2006/relationships/customXml" Target="../ink/ink121.xml"/><Relationship Id="rId144" Type="http://schemas.openxmlformats.org/officeDocument/2006/relationships/customXml" Target="../ink/ink142.xml"/><Relationship Id="rId90" Type="http://schemas.openxmlformats.org/officeDocument/2006/relationships/customXml" Target="../ink/ink88.xml"/><Relationship Id="rId165" Type="http://schemas.openxmlformats.org/officeDocument/2006/relationships/customXml" Target="../ink/ink163.xml"/><Relationship Id="rId27" Type="http://schemas.openxmlformats.org/officeDocument/2006/relationships/customXml" Target="../ink/ink25.xml"/><Relationship Id="rId48" Type="http://schemas.openxmlformats.org/officeDocument/2006/relationships/customXml" Target="../ink/ink46.xml"/><Relationship Id="rId69" Type="http://schemas.openxmlformats.org/officeDocument/2006/relationships/customXml" Target="../ink/ink67.xml"/><Relationship Id="rId113" Type="http://schemas.openxmlformats.org/officeDocument/2006/relationships/customXml" Target="../ink/ink111.xml"/><Relationship Id="rId134" Type="http://schemas.openxmlformats.org/officeDocument/2006/relationships/customXml" Target="../ink/ink132.xml"/><Relationship Id="rId80" Type="http://schemas.openxmlformats.org/officeDocument/2006/relationships/customXml" Target="../ink/ink78.xml"/><Relationship Id="rId155" Type="http://schemas.openxmlformats.org/officeDocument/2006/relationships/customXml" Target="../ink/ink15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9210</xdr:colOff>
      <xdr:row>105</xdr:row>
      <xdr:rowOff>0</xdr:rowOff>
    </xdr:from>
    <xdr:to>
      <xdr:col>8</xdr:col>
      <xdr:colOff>19095</xdr:colOff>
      <xdr:row>105</xdr:row>
      <xdr:rowOff>15600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kt 1">
              <a:extLst>
                <a:ext uri="{FF2B5EF4-FFF2-40B4-BE49-F238E27FC236}">
                  <a16:creationId xmlns:a16="http://schemas.microsoft.com/office/drawing/2014/main" id="{FB77C6FC-F25C-4D65-93B7-6C890209B9DA}"/>
                </a:ext>
              </a:extLst>
            </xdr14:cNvPr>
            <xdr14:cNvContentPartPr/>
          </xdr14:nvContentPartPr>
          <xdr14:nvPr macro=""/>
          <xdr14:xfrm>
            <a:off x="7457760" y="19373235"/>
            <a:ext cx="360" cy="360"/>
          </xdr14:xfrm>
        </xdr:contentPart>
      </mc:Choice>
      <mc:Fallback xmlns="">
        <xdr:pic>
          <xdr:nvPicPr>
            <xdr:cNvPr id="2" name="Inkt 1">
              <a:extLst>
                <a:ext uri="{FF2B5EF4-FFF2-40B4-BE49-F238E27FC236}">
                  <a16:creationId xmlns:a16="http://schemas.microsoft.com/office/drawing/2014/main" id="{FB77C6FC-F25C-4D65-93B7-6C890209B9D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7449120" y="19364595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752190</xdr:colOff>
      <xdr:row>120</xdr:row>
      <xdr:rowOff>154215</xdr:rowOff>
    </xdr:from>
    <xdr:to>
      <xdr:col>6</xdr:col>
      <xdr:colOff>758265</xdr:colOff>
      <xdr:row>121</xdr:row>
      <xdr:rowOff>35784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Inkt 2">
              <a:extLst>
                <a:ext uri="{FF2B5EF4-FFF2-40B4-BE49-F238E27FC236}">
                  <a16:creationId xmlns:a16="http://schemas.microsoft.com/office/drawing/2014/main" id="{26E02E05-EEC1-46C0-B735-CC3220B99778}"/>
                </a:ext>
              </a:extLst>
            </xdr14:cNvPr>
            <xdr14:cNvContentPartPr/>
          </xdr14:nvContentPartPr>
          <xdr14:nvPr macro=""/>
          <xdr14:xfrm>
            <a:off x="6105240" y="22061715"/>
            <a:ext cx="360" cy="17640"/>
          </xdr14:xfrm>
        </xdr:contentPart>
      </mc:Choice>
      <mc:Fallback xmlns="">
        <xdr:pic>
          <xdr:nvPicPr>
            <xdr:cNvPr id="3" name="Inkt 2">
              <a:extLst>
                <a:ext uri="{FF2B5EF4-FFF2-40B4-BE49-F238E27FC236}">
                  <a16:creationId xmlns:a16="http://schemas.microsoft.com/office/drawing/2014/main" id="{26E02E05-EEC1-46C0-B735-CC3220B99778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6096600" y="22052715"/>
              <a:ext cx="18000" cy="35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475785</xdr:colOff>
      <xdr:row>115</xdr:row>
      <xdr:rowOff>0</xdr:rowOff>
    </xdr:from>
    <xdr:to>
      <xdr:col>2</xdr:col>
      <xdr:colOff>479955</xdr:colOff>
      <xdr:row>115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4" name="Inkt 3">
              <a:extLst>
                <a:ext uri="{FF2B5EF4-FFF2-40B4-BE49-F238E27FC236}">
                  <a16:creationId xmlns:a16="http://schemas.microsoft.com/office/drawing/2014/main" id="{2CDE3E89-11EF-44B9-A648-B4AFC1241670}"/>
                </a:ext>
              </a:extLst>
            </xdr14:cNvPr>
            <xdr14:cNvContentPartPr/>
          </xdr14:nvContentPartPr>
          <xdr14:nvPr macro=""/>
          <xdr14:xfrm>
            <a:off x="961560" y="16839555"/>
            <a:ext cx="360" cy="360"/>
          </xdr14:xfrm>
        </xdr:contentPart>
      </mc:Choice>
      <mc:Fallback xmlns="">
        <xdr:pic>
          <xdr:nvPicPr>
            <xdr:cNvPr id="4" name="Inkt 3">
              <a:extLst>
                <a:ext uri="{FF2B5EF4-FFF2-40B4-BE49-F238E27FC236}">
                  <a16:creationId xmlns:a16="http://schemas.microsoft.com/office/drawing/2014/main" id="{2CDE3E89-11EF-44B9-A648-B4AFC1241670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52920" y="16830915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1971225</xdr:colOff>
      <xdr:row>97</xdr:row>
      <xdr:rowOff>152010</xdr:rowOff>
    </xdr:from>
    <xdr:to>
      <xdr:col>2</xdr:col>
      <xdr:colOff>1972770</xdr:colOff>
      <xdr:row>98</xdr:row>
      <xdr:rowOff>15846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5" name="Inkt 4">
              <a:extLst>
                <a:ext uri="{FF2B5EF4-FFF2-40B4-BE49-F238E27FC236}">
                  <a16:creationId xmlns:a16="http://schemas.microsoft.com/office/drawing/2014/main" id="{5AA5C036-FC4A-4693-860A-F398B872D467}"/>
                </a:ext>
              </a:extLst>
            </xdr14:cNvPr>
            <xdr14:cNvContentPartPr/>
          </xdr14:nvContentPartPr>
          <xdr14:nvPr macro=""/>
          <xdr14:xfrm>
            <a:off x="2457000" y="18030435"/>
            <a:ext cx="360" cy="360"/>
          </xdr14:xfrm>
        </xdr:contentPart>
      </mc:Choice>
      <mc:Fallback xmlns="">
        <xdr:pic>
          <xdr:nvPicPr>
            <xdr:cNvPr id="5" name="Inkt 4">
              <a:extLst>
                <a:ext uri="{FF2B5EF4-FFF2-40B4-BE49-F238E27FC236}">
                  <a16:creationId xmlns:a16="http://schemas.microsoft.com/office/drawing/2014/main" id="{5AA5C036-FC4A-4693-860A-F398B872D46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448360" y="18021795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0</xdr:colOff>
      <xdr:row>103</xdr:row>
      <xdr:rowOff>85365</xdr:rowOff>
    </xdr:from>
    <xdr:to>
      <xdr:col>6</xdr:col>
      <xdr:colOff>360</xdr:colOff>
      <xdr:row>103</xdr:row>
      <xdr:rowOff>95250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942690</xdr:colOff>
      <xdr:row>97</xdr:row>
      <xdr:rowOff>180450</xdr:rowOff>
    </xdr:from>
    <xdr:to>
      <xdr:col>9</xdr:col>
      <xdr:colOff>2530</xdr:colOff>
      <xdr:row>98</xdr:row>
      <xdr:rowOff>15711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7" name="Inkt 6">
              <a:extLst>
                <a:ext uri="{FF2B5EF4-FFF2-40B4-BE49-F238E27FC236}">
                  <a16:creationId xmlns:a16="http://schemas.microsoft.com/office/drawing/2014/main" id="{066BFBF2-EBF1-411B-9821-BACE70C9FFB5}"/>
                </a:ext>
              </a:extLst>
            </xdr14:cNvPr>
            <xdr14:cNvContentPartPr/>
          </xdr14:nvContentPartPr>
          <xdr14:nvPr macro=""/>
          <xdr14:xfrm>
            <a:off x="8391240" y="18058875"/>
            <a:ext cx="360" cy="360"/>
          </xdr14:xfrm>
        </xdr:contentPart>
      </mc:Choice>
      <mc:Fallback xmlns="">
        <xdr:pic>
          <xdr:nvPicPr>
            <xdr:cNvPr id="7" name="Inkt 6">
              <a:extLst>
                <a:ext uri="{FF2B5EF4-FFF2-40B4-BE49-F238E27FC236}">
                  <a16:creationId xmlns:a16="http://schemas.microsoft.com/office/drawing/2014/main" id="{066BFBF2-EBF1-411B-9821-BACE70C9FFB5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8382600" y="18050235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0</xdr:colOff>
      <xdr:row>99</xdr:row>
      <xdr:rowOff>123480</xdr:rowOff>
    </xdr:from>
    <xdr:to>
      <xdr:col>6</xdr:col>
      <xdr:colOff>360</xdr:colOff>
      <xdr:row>99</xdr:row>
      <xdr:rowOff>134550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8" name="Inkt 7">
              <a:extLst>
                <a:ext uri="{FF2B5EF4-FFF2-40B4-BE49-F238E27FC236}">
                  <a16:creationId xmlns:a16="http://schemas.microsoft.com/office/drawing/2014/main" id="{77B27B3E-808F-4A47-A919-6110D6061AAF}"/>
                </a:ext>
              </a:extLst>
            </xdr14:cNvPr>
            <xdr14:cNvContentPartPr/>
          </xdr14:nvContentPartPr>
          <xdr14:nvPr macro=""/>
          <xdr14:xfrm>
            <a:off x="4752720" y="18401955"/>
            <a:ext cx="360" cy="360"/>
          </xdr14:xfrm>
        </xdr:contentPart>
      </mc:Choice>
      <mc:Fallback xmlns="">
        <xdr:pic>
          <xdr:nvPicPr>
            <xdr:cNvPr id="8" name="Inkt 7">
              <a:extLst>
                <a:ext uri="{FF2B5EF4-FFF2-40B4-BE49-F238E27FC236}">
                  <a16:creationId xmlns:a16="http://schemas.microsoft.com/office/drawing/2014/main" id="{77B27B3E-808F-4A47-A919-6110D6061AAF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744080" y="18393315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599820</xdr:colOff>
      <xdr:row>118</xdr:row>
      <xdr:rowOff>132705</xdr:rowOff>
    </xdr:from>
    <xdr:to>
      <xdr:col>9</xdr:col>
      <xdr:colOff>605895</xdr:colOff>
      <xdr:row>119</xdr:row>
      <xdr:rowOff>16043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">
          <xdr14:nvContentPartPr>
            <xdr14:cNvPr id="9" name="Inkt 8">
              <a:extLst>
                <a:ext uri="{FF2B5EF4-FFF2-40B4-BE49-F238E27FC236}">
                  <a16:creationId xmlns:a16="http://schemas.microsoft.com/office/drawing/2014/main" id="{EFE93DED-420A-4A61-AFCA-29755A0471F3}"/>
                </a:ext>
              </a:extLst>
            </xdr14:cNvPr>
            <xdr14:cNvContentPartPr/>
          </xdr14:nvContentPartPr>
          <xdr14:nvPr macro=""/>
          <xdr14:xfrm>
            <a:off x="9096120" y="21640155"/>
            <a:ext cx="360" cy="360"/>
          </xdr14:xfrm>
        </xdr:contentPart>
      </mc:Choice>
      <mc:Fallback xmlns="">
        <xdr:pic>
          <xdr:nvPicPr>
            <xdr:cNvPr id="9" name="Inkt 8">
              <a:extLst>
                <a:ext uri="{FF2B5EF4-FFF2-40B4-BE49-F238E27FC236}">
                  <a16:creationId xmlns:a16="http://schemas.microsoft.com/office/drawing/2014/main" id="{EFE93DED-420A-4A61-AFCA-29755A0471F3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087480" y="21631515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2</xdr:col>
      <xdr:colOff>1971225</xdr:colOff>
      <xdr:row>117</xdr:row>
      <xdr:rowOff>152010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10" name="Inkt 9">
              <a:extLst>
                <a:ext uri="{FF2B5EF4-FFF2-40B4-BE49-F238E27FC236}">
                  <a16:creationId xmlns:a16="http://schemas.microsoft.com/office/drawing/2014/main" id="{AC82CEA8-3F9C-4EB6-8562-687F8C0DE6BC}"/>
                </a:ext>
              </a:extLst>
            </xdr14:cNvPr>
            <xdr14:cNvContentPartPr/>
          </xdr14:nvContentPartPr>
          <xdr14:nvPr macro=""/>
          <xdr14:xfrm>
            <a:off x="2457000" y="18030435"/>
            <a:ext cx="360" cy="360"/>
          </xdr14:xfrm>
        </xdr:contentPart>
      </mc:Choice>
      <mc:Fallback xmlns="">
        <xdr:pic>
          <xdr:nvPicPr>
            <xdr:cNvPr id="10" name="Inkt 9">
              <a:extLst>
                <a:ext uri="{FF2B5EF4-FFF2-40B4-BE49-F238E27FC236}">
                  <a16:creationId xmlns:a16="http://schemas.microsoft.com/office/drawing/2014/main" id="{AC82CEA8-3F9C-4EB6-8562-687F8C0DE6BC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448360" y="1802179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942690</xdr:colOff>
      <xdr:row>117</xdr:row>
      <xdr:rowOff>180450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">
          <xdr14:nvContentPartPr>
            <xdr14:cNvPr id="11" name="Inkt 10">
              <a:extLst>
                <a:ext uri="{FF2B5EF4-FFF2-40B4-BE49-F238E27FC236}">
                  <a16:creationId xmlns:a16="http://schemas.microsoft.com/office/drawing/2014/main" id="{36075B28-8A77-46D7-AF68-0E89A81F07E0}"/>
                </a:ext>
              </a:extLst>
            </xdr14:cNvPr>
            <xdr14:cNvContentPartPr/>
          </xdr14:nvContentPartPr>
          <xdr14:nvPr macro=""/>
          <xdr14:xfrm>
            <a:off x="8391240" y="18058875"/>
            <a:ext cx="360" cy="360"/>
          </xdr14:xfrm>
        </xdr:contentPart>
      </mc:Choice>
      <mc:Fallback xmlns="">
        <xdr:pic>
          <xdr:nvPicPr>
            <xdr:cNvPr id="11" name="Inkt 10">
              <a:extLst>
                <a:ext uri="{FF2B5EF4-FFF2-40B4-BE49-F238E27FC236}">
                  <a16:creationId xmlns:a16="http://schemas.microsoft.com/office/drawing/2014/main" id="{36075B28-8A77-46D7-AF68-0E89A81F07E0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8382600" y="1805023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9</xdr:col>
      <xdr:colOff>599820</xdr:colOff>
      <xdr:row>130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12" name="Inkt 11">
              <a:extLst>
                <a:ext uri="{FF2B5EF4-FFF2-40B4-BE49-F238E27FC236}">
                  <a16:creationId xmlns:a16="http://schemas.microsoft.com/office/drawing/2014/main" id="{9AD502DA-0A84-4ADB-BF58-1D8208268771}"/>
                </a:ext>
              </a:extLst>
            </xdr14:cNvPr>
            <xdr14:cNvContentPartPr/>
          </xdr14:nvContentPartPr>
          <xdr14:nvPr macro=""/>
          <xdr14:xfrm>
            <a:off x="9096120" y="21640155"/>
            <a:ext cx="360" cy="360"/>
          </xdr14:xfrm>
        </xdr:contentPart>
      </mc:Choice>
      <mc:Fallback xmlns="">
        <xdr:pic>
          <xdr:nvPicPr>
            <xdr:cNvPr id="12" name="Inkt 11">
              <a:extLst>
                <a:ext uri="{FF2B5EF4-FFF2-40B4-BE49-F238E27FC236}">
                  <a16:creationId xmlns:a16="http://schemas.microsoft.com/office/drawing/2014/main" id="{9AD502DA-0A84-4ADB-BF58-1D8208268771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087480" y="2163151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2</xdr:col>
      <xdr:colOff>1971225</xdr:colOff>
      <xdr:row>129</xdr:row>
      <xdr:rowOff>152010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">
          <xdr14:nvContentPartPr>
            <xdr14:cNvPr id="13" name="Inkt 12">
              <a:extLst>
                <a:ext uri="{FF2B5EF4-FFF2-40B4-BE49-F238E27FC236}">
                  <a16:creationId xmlns:a16="http://schemas.microsoft.com/office/drawing/2014/main" id="{20D3F07A-357A-412F-94DA-7BFB47367C02}"/>
                </a:ext>
              </a:extLst>
            </xdr14:cNvPr>
            <xdr14:cNvContentPartPr/>
          </xdr14:nvContentPartPr>
          <xdr14:nvPr macro=""/>
          <xdr14:xfrm>
            <a:off x="2457000" y="18030435"/>
            <a:ext cx="360" cy="360"/>
          </xdr14:xfrm>
        </xdr:contentPart>
      </mc:Choice>
      <mc:Fallback xmlns="">
        <xdr:pic>
          <xdr:nvPicPr>
            <xdr:cNvPr id="13" name="Inkt 12">
              <a:extLst>
                <a:ext uri="{FF2B5EF4-FFF2-40B4-BE49-F238E27FC236}">
                  <a16:creationId xmlns:a16="http://schemas.microsoft.com/office/drawing/2014/main" id="{20D3F07A-357A-412F-94DA-7BFB47367C0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448360" y="1802179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942690</xdr:colOff>
      <xdr:row>129</xdr:row>
      <xdr:rowOff>180450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">
          <xdr14:nvContentPartPr>
            <xdr14:cNvPr id="14" name="Inkt 13">
              <a:extLst>
                <a:ext uri="{FF2B5EF4-FFF2-40B4-BE49-F238E27FC236}">
                  <a16:creationId xmlns:a16="http://schemas.microsoft.com/office/drawing/2014/main" id="{885ACF91-72B2-4405-8134-D8DC60FC227A}"/>
                </a:ext>
              </a:extLst>
            </xdr14:cNvPr>
            <xdr14:cNvContentPartPr/>
          </xdr14:nvContentPartPr>
          <xdr14:nvPr macro=""/>
          <xdr14:xfrm>
            <a:off x="8391240" y="18058875"/>
            <a:ext cx="360" cy="360"/>
          </xdr14:xfrm>
        </xdr:contentPart>
      </mc:Choice>
      <mc:Fallback xmlns="">
        <xdr:pic>
          <xdr:nvPicPr>
            <xdr:cNvPr id="14" name="Inkt 13">
              <a:extLst>
                <a:ext uri="{FF2B5EF4-FFF2-40B4-BE49-F238E27FC236}">
                  <a16:creationId xmlns:a16="http://schemas.microsoft.com/office/drawing/2014/main" id="{885ACF91-72B2-4405-8134-D8DC60FC227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8382600" y="1805023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9</xdr:col>
      <xdr:colOff>599820</xdr:colOff>
      <xdr:row>130</xdr:row>
      <xdr:rowOff>132705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">
          <xdr14:nvContentPartPr>
            <xdr14:cNvPr id="15" name="Inkt 14">
              <a:extLst>
                <a:ext uri="{FF2B5EF4-FFF2-40B4-BE49-F238E27FC236}">
                  <a16:creationId xmlns:a16="http://schemas.microsoft.com/office/drawing/2014/main" id="{70D83D7E-BCDF-4226-8934-B503F74BBC18}"/>
                </a:ext>
              </a:extLst>
            </xdr14:cNvPr>
            <xdr14:cNvContentPartPr/>
          </xdr14:nvContentPartPr>
          <xdr14:nvPr macro=""/>
          <xdr14:xfrm>
            <a:off x="9096120" y="21640155"/>
            <a:ext cx="360" cy="360"/>
          </xdr14:xfrm>
        </xdr:contentPart>
      </mc:Choice>
      <mc:Fallback xmlns="">
        <xdr:pic>
          <xdr:nvPicPr>
            <xdr:cNvPr id="15" name="Inkt 14">
              <a:extLst>
                <a:ext uri="{FF2B5EF4-FFF2-40B4-BE49-F238E27FC236}">
                  <a16:creationId xmlns:a16="http://schemas.microsoft.com/office/drawing/2014/main" id="{70D83D7E-BCDF-4226-8934-B503F74BBC1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087480" y="2163151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2</xdr:col>
      <xdr:colOff>1971225</xdr:colOff>
      <xdr:row>130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">
          <xdr14:nvContentPartPr>
            <xdr14:cNvPr id="16" name="Inkt 15">
              <a:extLst>
                <a:ext uri="{FF2B5EF4-FFF2-40B4-BE49-F238E27FC236}">
                  <a16:creationId xmlns:a16="http://schemas.microsoft.com/office/drawing/2014/main" id="{BCA6E2F8-36DF-4E5F-B22D-C235D645849C}"/>
                </a:ext>
              </a:extLst>
            </xdr14:cNvPr>
            <xdr14:cNvContentPartPr/>
          </xdr14:nvContentPartPr>
          <xdr14:nvPr macro=""/>
          <xdr14:xfrm>
            <a:off x="2457000" y="18030435"/>
            <a:ext cx="360" cy="360"/>
          </xdr14:xfrm>
        </xdr:contentPart>
      </mc:Choice>
      <mc:Fallback xmlns="">
        <xdr:pic>
          <xdr:nvPicPr>
            <xdr:cNvPr id="16" name="Inkt 15">
              <a:extLst>
                <a:ext uri="{FF2B5EF4-FFF2-40B4-BE49-F238E27FC236}">
                  <a16:creationId xmlns:a16="http://schemas.microsoft.com/office/drawing/2014/main" id="{BCA6E2F8-36DF-4E5F-B22D-C235D645849C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448360" y="1802179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942690</xdr:colOff>
      <xdr:row>130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">
          <xdr14:nvContentPartPr>
            <xdr14:cNvPr id="17" name="Inkt 16">
              <a:extLst>
                <a:ext uri="{FF2B5EF4-FFF2-40B4-BE49-F238E27FC236}">
                  <a16:creationId xmlns:a16="http://schemas.microsoft.com/office/drawing/2014/main" id="{9EE5437D-DC50-4CA8-AEFD-0120121A8840}"/>
                </a:ext>
              </a:extLst>
            </xdr14:cNvPr>
            <xdr14:cNvContentPartPr/>
          </xdr14:nvContentPartPr>
          <xdr14:nvPr macro=""/>
          <xdr14:xfrm>
            <a:off x="8391240" y="18058875"/>
            <a:ext cx="360" cy="360"/>
          </xdr14:xfrm>
        </xdr:contentPart>
      </mc:Choice>
      <mc:Fallback xmlns="">
        <xdr:pic>
          <xdr:nvPicPr>
            <xdr:cNvPr id="17" name="Inkt 16">
              <a:extLst>
                <a:ext uri="{FF2B5EF4-FFF2-40B4-BE49-F238E27FC236}">
                  <a16:creationId xmlns:a16="http://schemas.microsoft.com/office/drawing/2014/main" id="{9EE5437D-DC50-4CA8-AEFD-0120121A8840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8382600" y="1805023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9</xdr:col>
      <xdr:colOff>599820</xdr:colOff>
      <xdr:row>77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">
          <xdr14:nvContentPartPr>
            <xdr14:cNvPr id="18" name="Inkt 17">
              <a:extLst>
                <a:ext uri="{FF2B5EF4-FFF2-40B4-BE49-F238E27FC236}">
                  <a16:creationId xmlns:a16="http://schemas.microsoft.com/office/drawing/2014/main" id="{C8B28719-E646-4315-B663-F4B06F96DCA3}"/>
                </a:ext>
              </a:extLst>
            </xdr14:cNvPr>
            <xdr14:cNvContentPartPr/>
          </xdr14:nvContentPartPr>
          <xdr14:nvPr macro=""/>
          <xdr14:xfrm>
            <a:off x="9096120" y="21640155"/>
            <a:ext cx="360" cy="360"/>
          </xdr14:xfrm>
        </xdr:contentPart>
      </mc:Choice>
      <mc:Fallback xmlns="">
        <xdr:pic>
          <xdr:nvPicPr>
            <xdr:cNvPr id="18" name="Inkt 17">
              <a:extLst>
                <a:ext uri="{FF2B5EF4-FFF2-40B4-BE49-F238E27FC236}">
                  <a16:creationId xmlns:a16="http://schemas.microsoft.com/office/drawing/2014/main" id="{C8B28719-E646-4315-B663-F4B06F96DCA3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087480" y="2163151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2</xdr:col>
      <xdr:colOff>1971225</xdr:colOff>
      <xdr:row>77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">
          <xdr14:nvContentPartPr>
            <xdr14:cNvPr id="19" name="Inkt 18">
              <a:extLst>
                <a:ext uri="{FF2B5EF4-FFF2-40B4-BE49-F238E27FC236}">
                  <a16:creationId xmlns:a16="http://schemas.microsoft.com/office/drawing/2014/main" id="{97471D0C-DAFE-4FFF-A8FE-08465F57F958}"/>
                </a:ext>
              </a:extLst>
            </xdr14:cNvPr>
            <xdr14:cNvContentPartPr/>
          </xdr14:nvContentPartPr>
          <xdr14:nvPr macro=""/>
          <xdr14:xfrm>
            <a:off x="2457000" y="18030435"/>
            <a:ext cx="360" cy="360"/>
          </xdr14:xfrm>
        </xdr:contentPart>
      </mc:Choice>
      <mc:Fallback xmlns="">
        <xdr:pic>
          <xdr:nvPicPr>
            <xdr:cNvPr id="19" name="Inkt 18">
              <a:extLst>
                <a:ext uri="{FF2B5EF4-FFF2-40B4-BE49-F238E27FC236}">
                  <a16:creationId xmlns:a16="http://schemas.microsoft.com/office/drawing/2014/main" id="{97471D0C-DAFE-4FFF-A8FE-08465F57F95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448360" y="1802179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942690</xdr:colOff>
      <xdr:row>77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">
          <xdr14:nvContentPartPr>
            <xdr14:cNvPr id="20" name="Inkt 19">
              <a:extLst>
                <a:ext uri="{FF2B5EF4-FFF2-40B4-BE49-F238E27FC236}">
                  <a16:creationId xmlns:a16="http://schemas.microsoft.com/office/drawing/2014/main" id="{1C8BBB93-EDE4-4F7B-A17C-ED4947D1118C}"/>
                </a:ext>
              </a:extLst>
            </xdr14:cNvPr>
            <xdr14:cNvContentPartPr/>
          </xdr14:nvContentPartPr>
          <xdr14:nvPr macro=""/>
          <xdr14:xfrm>
            <a:off x="8391240" y="18058875"/>
            <a:ext cx="360" cy="360"/>
          </xdr14:xfrm>
        </xdr:contentPart>
      </mc:Choice>
      <mc:Fallback xmlns="">
        <xdr:pic>
          <xdr:nvPicPr>
            <xdr:cNvPr id="20" name="Inkt 19">
              <a:extLst>
                <a:ext uri="{FF2B5EF4-FFF2-40B4-BE49-F238E27FC236}">
                  <a16:creationId xmlns:a16="http://schemas.microsoft.com/office/drawing/2014/main" id="{1C8BBB93-EDE4-4F7B-A17C-ED4947D1118C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8382600" y="1805023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9210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2">
          <xdr14:nvContentPartPr>
            <xdr14:cNvPr id="21" name="Inkt 20">
              <a:extLst>
                <a:ext uri="{FF2B5EF4-FFF2-40B4-BE49-F238E27FC236}">
                  <a16:creationId xmlns:a16="http://schemas.microsoft.com/office/drawing/2014/main" id="{1BEC3723-9278-4017-A242-03AB44A87EA3}"/>
                </a:ext>
              </a:extLst>
            </xdr14:cNvPr>
            <xdr14:cNvContentPartPr/>
          </xdr14:nvContentPartPr>
          <xdr14:nvPr macro=""/>
          <xdr14:xfrm>
            <a:off x="7457760" y="19373235"/>
            <a:ext cx="360" cy="360"/>
          </xdr14:xfrm>
        </xdr:contentPart>
      </mc:Choice>
      <mc:Fallback xmlns="">
        <xdr:pic>
          <xdr:nvPicPr>
            <xdr:cNvPr id="2" name="Inkt 1">
              <a:extLst>
                <a:ext uri="{FF2B5EF4-FFF2-40B4-BE49-F238E27FC236}">
                  <a16:creationId xmlns:a16="http://schemas.microsoft.com/office/drawing/2014/main" id="{FB77C6FC-F25C-4D65-93B7-6C890209B9D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7449120" y="1936459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6</xdr:col>
      <xdr:colOff>0</xdr:colOff>
      <xdr:row>113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">
          <xdr14:nvContentPartPr>
            <xdr14:cNvPr id="22" name="Inkt 21">
              <a:extLst>
                <a:ext uri="{FF2B5EF4-FFF2-40B4-BE49-F238E27FC236}">
                  <a16:creationId xmlns:a16="http://schemas.microsoft.com/office/drawing/2014/main" id="{DC42E096-2DBB-4127-90E0-390339D455F4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9</xdr:col>
      <xdr:colOff>599820</xdr:colOff>
      <xdr:row>78</xdr:row>
      <xdr:rowOff>132705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4">
          <xdr14:nvContentPartPr>
            <xdr14:cNvPr id="25" name="Inkt 24">
              <a:extLst>
                <a:ext uri="{FF2B5EF4-FFF2-40B4-BE49-F238E27FC236}">
                  <a16:creationId xmlns:a16="http://schemas.microsoft.com/office/drawing/2014/main" id="{8B5285B2-308B-45EA-A000-94D208300830}"/>
                </a:ext>
              </a:extLst>
            </xdr14:cNvPr>
            <xdr14:cNvContentPartPr/>
          </xdr14:nvContentPartPr>
          <xdr14:nvPr macro=""/>
          <xdr14:xfrm>
            <a:off x="9096120" y="21640155"/>
            <a:ext cx="360" cy="360"/>
          </xdr14:xfrm>
        </xdr:contentPart>
      </mc:Choice>
      <mc:Fallback xmlns="">
        <xdr:pic>
          <xdr:nvPicPr>
            <xdr:cNvPr id="18" name="Inkt 17">
              <a:extLst>
                <a:ext uri="{FF2B5EF4-FFF2-40B4-BE49-F238E27FC236}">
                  <a16:creationId xmlns:a16="http://schemas.microsoft.com/office/drawing/2014/main" id="{C8B28719-E646-4315-B663-F4B06F96DCA3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087480" y="2163151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2</xdr:col>
      <xdr:colOff>1971225</xdr:colOff>
      <xdr:row>77</xdr:row>
      <xdr:rowOff>152010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">
          <xdr14:nvContentPartPr>
            <xdr14:cNvPr id="26" name="Inkt 25">
              <a:extLst>
                <a:ext uri="{FF2B5EF4-FFF2-40B4-BE49-F238E27FC236}">
                  <a16:creationId xmlns:a16="http://schemas.microsoft.com/office/drawing/2014/main" id="{A59A8663-857B-4F7B-BDCF-46ADCEA4938B}"/>
                </a:ext>
              </a:extLst>
            </xdr14:cNvPr>
            <xdr14:cNvContentPartPr/>
          </xdr14:nvContentPartPr>
          <xdr14:nvPr macro=""/>
          <xdr14:xfrm>
            <a:off x="2457000" y="18030435"/>
            <a:ext cx="360" cy="360"/>
          </xdr14:xfrm>
        </xdr:contentPart>
      </mc:Choice>
      <mc:Fallback xmlns="">
        <xdr:pic>
          <xdr:nvPicPr>
            <xdr:cNvPr id="19" name="Inkt 18">
              <a:extLst>
                <a:ext uri="{FF2B5EF4-FFF2-40B4-BE49-F238E27FC236}">
                  <a16:creationId xmlns:a16="http://schemas.microsoft.com/office/drawing/2014/main" id="{97471D0C-DAFE-4FFF-A8FE-08465F57F95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448360" y="1802179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942690</xdr:colOff>
      <xdr:row>77</xdr:row>
      <xdr:rowOff>180450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6">
          <xdr14:nvContentPartPr>
            <xdr14:cNvPr id="27" name="Inkt 26">
              <a:extLst>
                <a:ext uri="{FF2B5EF4-FFF2-40B4-BE49-F238E27FC236}">
                  <a16:creationId xmlns:a16="http://schemas.microsoft.com/office/drawing/2014/main" id="{9ED3B9D8-024F-4279-8BD4-4DE8F5041978}"/>
                </a:ext>
              </a:extLst>
            </xdr14:cNvPr>
            <xdr14:cNvContentPartPr/>
          </xdr14:nvContentPartPr>
          <xdr14:nvPr macro=""/>
          <xdr14:xfrm>
            <a:off x="8391240" y="18058875"/>
            <a:ext cx="360" cy="360"/>
          </xdr14:xfrm>
        </xdr:contentPart>
      </mc:Choice>
      <mc:Fallback xmlns="">
        <xdr:pic>
          <xdr:nvPicPr>
            <xdr:cNvPr id="20" name="Inkt 19">
              <a:extLst>
                <a:ext uri="{FF2B5EF4-FFF2-40B4-BE49-F238E27FC236}">
                  <a16:creationId xmlns:a16="http://schemas.microsoft.com/office/drawing/2014/main" id="{1C8BBB93-EDE4-4F7B-A17C-ED4947D1118C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8382600" y="1805023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9210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">
          <xdr14:nvContentPartPr>
            <xdr14:cNvPr id="28" name="Inkt 27">
              <a:extLst>
                <a:ext uri="{FF2B5EF4-FFF2-40B4-BE49-F238E27FC236}">
                  <a16:creationId xmlns:a16="http://schemas.microsoft.com/office/drawing/2014/main" id="{47D3173B-2EA4-4EAF-B324-3BA4DA40D617}"/>
                </a:ext>
              </a:extLst>
            </xdr14:cNvPr>
            <xdr14:cNvContentPartPr/>
          </xdr14:nvContentPartPr>
          <xdr14:nvPr macro=""/>
          <xdr14:xfrm>
            <a:off x="7457760" y="19373235"/>
            <a:ext cx="360" cy="360"/>
          </xdr14:xfrm>
        </xdr:contentPart>
      </mc:Choice>
      <mc:Fallback xmlns="">
        <xdr:pic>
          <xdr:nvPicPr>
            <xdr:cNvPr id="2" name="Inkt 1">
              <a:extLst>
                <a:ext uri="{FF2B5EF4-FFF2-40B4-BE49-F238E27FC236}">
                  <a16:creationId xmlns:a16="http://schemas.microsoft.com/office/drawing/2014/main" id="{FB77C6FC-F25C-4D65-93B7-6C890209B9D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7449120" y="1936459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9210</xdr:colOff>
      <xdr:row>114</xdr:row>
      <xdr:rowOff>66060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8">
          <xdr14:nvContentPartPr>
            <xdr14:cNvPr id="29" name="Inkt 28">
              <a:extLst>
                <a:ext uri="{FF2B5EF4-FFF2-40B4-BE49-F238E27FC236}">
                  <a16:creationId xmlns:a16="http://schemas.microsoft.com/office/drawing/2014/main" id="{30C53E1D-6CAE-425F-AB3F-9AEAA9DAEB55}"/>
                </a:ext>
              </a:extLst>
            </xdr14:cNvPr>
            <xdr14:cNvContentPartPr/>
          </xdr14:nvContentPartPr>
          <xdr14:nvPr macro=""/>
          <xdr14:xfrm>
            <a:off x="7457760" y="19373235"/>
            <a:ext cx="360" cy="360"/>
          </xdr14:xfrm>
        </xdr:contentPart>
      </mc:Choice>
      <mc:Fallback xmlns="">
        <xdr:pic>
          <xdr:nvPicPr>
            <xdr:cNvPr id="2" name="Inkt 1">
              <a:extLst>
                <a:ext uri="{FF2B5EF4-FFF2-40B4-BE49-F238E27FC236}">
                  <a16:creationId xmlns:a16="http://schemas.microsoft.com/office/drawing/2014/main" id="{FB77C6FC-F25C-4D65-93B7-6C890209B9D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7449120" y="1936459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2</xdr:col>
      <xdr:colOff>1971225</xdr:colOff>
      <xdr:row>143</xdr:row>
      <xdr:rowOff>152010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">
          <xdr14:nvContentPartPr>
            <xdr14:cNvPr id="30" name="Inkt 29">
              <a:extLst>
                <a:ext uri="{FF2B5EF4-FFF2-40B4-BE49-F238E27FC236}">
                  <a16:creationId xmlns:a16="http://schemas.microsoft.com/office/drawing/2014/main" id="{62AED2D5-38CD-492B-AC00-33635B265D17}"/>
                </a:ext>
              </a:extLst>
            </xdr14:cNvPr>
            <xdr14:cNvContentPartPr/>
          </xdr14:nvContentPartPr>
          <xdr14:nvPr macro=""/>
          <xdr14:xfrm>
            <a:off x="2457000" y="18030435"/>
            <a:ext cx="360" cy="360"/>
          </xdr14:xfrm>
        </xdr:contentPart>
      </mc:Choice>
      <mc:Fallback xmlns="">
        <xdr:pic>
          <xdr:nvPicPr>
            <xdr:cNvPr id="19" name="Inkt 18">
              <a:extLst>
                <a:ext uri="{FF2B5EF4-FFF2-40B4-BE49-F238E27FC236}">
                  <a16:creationId xmlns:a16="http://schemas.microsoft.com/office/drawing/2014/main" id="{97471D0C-DAFE-4FFF-A8FE-08465F57F95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448360" y="1802179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942690</xdr:colOff>
      <xdr:row>143</xdr:row>
      <xdr:rowOff>180450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0">
          <xdr14:nvContentPartPr>
            <xdr14:cNvPr id="31" name="Inkt 30">
              <a:extLst>
                <a:ext uri="{FF2B5EF4-FFF2-40B4-BE49-F238E27FC236}">
                  <a16:creationId xmlns:a16="http://schemas.microsoft.com/office/drawing/2014/main" id="{4DBE756E-15E5-4329-9FF9-F4E9F4B9D26B}"/>
                </a:ext>
              </a:extLst>
            </xdr14:cNvPr>
            <xdr14:cNvContentPartPr/>
          </xdr14:nvContentPartPr>
          <xdr14:nvPr macro=""/>
          <xdr14:xfrm>
            <a:off x="8391240" y="18058875"/>
            <a:ext cx="360" cy="360"/>
          </xdr14:xfrm>
        </xdr:contentPart>
      </mc:Choice>
      <mc:Fallback xmlns="">
        <xdr:pic>
          <xdr:nvPicPr>
            <xdr:cNvPr id="20" name="Inkt 19">
              <a:extLst>
                <a:ext uri="{FF2B5EF4-FFF2-40B4-BE49-F238E27FC236}">
                  <a16:creationId xmlns:a16="http://schemas.microsoft.com/office/drawing/2014/main" id="{1C8BBB93-EDE4-4F7B-A17C-ED4947D1118C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8382600" y="1805023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9210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1">
          <xdr14:nvContentPartPr>
            <xdr14:cNvPr id="23" name="Inkt 22">
              <a:extLst>
                <a:ext uri="{FF2B5EF4-FFF2-40B4-BE49-F238E27FC236}">
                  <a16:creationId xmlns:a16="http://schemas.microsoft.com/office/drawing/2014/main" id="{1DACF7BD-1F7E-412E-ACD9-EA1B952C77C5}"/>
                </a:ext>
              </a:extLst>
            </xdr14:cNvPr>
            <xdr14:cNvContentPartPr/>
          </xdr14:nvContentPartPr>
          <xdr14:nvPr macro=""/>
          <xdr14:xfrm>
            <a:off x="7457760" y="19373235"/>
            <a:ext cx="360" cy="360"/>
          </xdr14:xfrm>
        </xdr:contentPart>
      </mc:Choice>
      <mc:Fallback xmlns="">
        <xdr:pic>
          <xdr:nvPicPr>
            <xdr:cNvPr id="2" name="Inkt 1">
              <a:extLst>
                <a:ext uri="{FF2B5EF4-FFF2-40B4-BE49-F238E27FC236}">
                  <a16:creationId xmlns:a16="http://schemas.microsoft.com/office/drawing/2014/main" id="{FB77C6FC-F25C-4D65-93B7-6C890209B9D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7449120" y="1936459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9210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2">
          <xdr14:nvContentPartPr>
            <xdr14:cNvPr id="24" name="Inkt 23">
              <a:extLst>
                <a:ext uri="{FF2B5EF4-FFF2-40B4-BE49-F238E27FC236}">
                  <a16:creationId xmlns:a16="http://schemas.microsoft.com/office/drawing/2014/main" id="{A28F217D-411E-47EF-BB0E-48DC89537AAC}"/>
                </a:ext>
              </a:extLst>
            </xdr14:cNvPr>
            <xdr14:cNvContentPartPr/>
          </xdr14:nvContentPartPr>
          <xdr14:nvPr macro=""/>
          <xdr14:xfrm>
            <a:off x="7457760" y="19373235"/>
            <a:ext cx="360" cy="360"/>
          </xdr14:xfrm>
        </xdr:contentPart>
      </mc:Choice>
      <mc:Fallback xmlns="">
        <xdr:pic>
          <xdr:nvPicPr>
            <xdr:cNvPr id="2" name="Inkt 1">
              <a:extLst>
                <a:ext uri="{FF2B5EF4-FFF2-40B4-BE49-F238E27FC236}">
                  <a16:creationId xmlns:a16="http://schemas.microsoft.com/office/drawing/2014/main" id="{FB77C6FC-F25C-4D65-93B7-6C890209B9D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7449120" y="1936459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9210</xdr:colOff>
      <xdr:row>105</xdr:row>
      <xdr:rowOff>0</xdr:rowOff>
    </xdr:from>
    <xdr:ext cx="1545" cy="417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3">
          <xdr14:nvContentPartPr>
            <xdr14:cNvPr id="32" name="Inkt 31">
              <a:extLst>
                <a:ext uri="{FF2B5EF4-FFF2-40B4-BE49-F238E27FC236}">
                  <a16:creationId xmlns:a16="http://schemas.microsoft.com/office/drawing/2014/main" id="{93FA60CC-0E77-41AC-BEF5-C98A35A667ED}"/>
                </a:ext>
              </a:extLst>
            </xdr14:cNvPr>
            <xdr14:cNvContentPartPr/>
          </xdr14:nvContentPartPr>
          <xdr14:nvPr macro=""/>
          <xdr14:xfrm>
            <a:off x="7457760" y="19373235"/>
            <a:ext cx="360" cy="360"/>
          </xdr14:xfrm>
        </xdr:contentPart>
      </mc:Choice>
      <mc:Fallback xmlns="">
        <xdr:pic>
          <xdr:nvPicPr>
            <xdr:cNvPr id="2" name="Inkt 1">
              <a:extLst>
                <a:ext uri="{FF2B5EF4-FFF2-40B4-BE49-F238E27FC236}">
                  <a16:creationId xmlns:a16="http://schemas.microsoft.com/office/drawing/2014/main" id="{FB77C6FC-F25C-4D65-93B7-6C890209B9D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7449120" y="1936459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7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4">
          <xdr14:nvContentPartPr>
            <xdr14:cNvPr id="33" name="Inkt 32">
              <a:extLst>
                <a:ext uri="{FF2B5EF4-FFF2-40B4-BE49-F238E27FC236}">
                  <a16:creationId xmlns:a16="http://schemas.microsoft.com/office/drawing/2014/main" id="{45768AAF-C3D5-4285-86D5-072E007FB676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5">
          <xdr14:nvContentPartPr>
            <xdr14:cNvPr id="34" name="Inkt 33">
              <a:extLst>
                <a:ext uri="{FF2B5EF4-FFF2-40B4-BE49-F238E27FC236}">
                  <a16:creationId xmlns:a16="http://schemas.microsoft.com/office/drawing/2014/main" id="{EE73BC49-E134-450C-805E-485D05BBB583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9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6">
          <xdr14:nvContentPartPr>
            <xdr14:cNvPr id="35" name="Inkt 34">
              <a:extLst>
                <a:ext uri="{FF2B5EF4-FFF2-40B4-BE49-F238E27FC236}">
                  <a16:creationId xmlns:a16="http://schemas.microsoft.com/office/drawing/2014/main" id="{87EA4A4D-A84D-4F30-B904-087120E77EBF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10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7">
          <xdr14:nvContentPartPr>
            <xdr14:cNvPr id="36" name="Inkt 35">
              <a:extLst>
                <a:ext uri="{FF2B5EF4-FFF2-40B4-BE49-F238E27FC236}">
                  <a16:creationId xmlns:a16="http://schemas.microsoft.com/office/drawing/2014/main" id="{B106724B-41C2-4885-965B-2156DE06D879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8">
          <xdr14:nvContentPartPr>
            <xdr14:cNvPr id="37" name="Inkt 36">
              <a:extLst>
                <a:ext uri="{FF2B5EF4-FFF2-40B4-BE49-F238E27FC236}">
                  <a16:creationId xmlns:a16="http://schemas.microsoft.com/office/drawing/2014/main" id="{063FED77-0566-4DC8-9F0A-8FE0CEF2D133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9">
          <xdr14:nvContentPartPr>
            <xdr14:cNvPr id="38" name="Inkt 37">
              <a:extLst>
                <a:ext uri="{FF2B5EF4-FFF2-40B4-BE49-F238E27FC236}">
                  <a16:creationId xmlns:a16="http://schemas.microsoft.com/office/drawing/2014/main" id="{FDD116EB-F250-453B-BC4F-BBDE84ABF1D3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0">
          <xdr14:nvContentPartPr>
            <xdr14:cNvPr id="39" name="Inkt 38">
              <a:extLst>
                <a:ext uri="{FF2B5EF4-FFF2-40B4-BE49-F238E27FC236}">
                  <a16:creationId xmlns:a16="http://schemas.microsoft.com/office/drawing/2014/main" id="{FAC06C45-CD55-4A99-B5E2-767DD42CD512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1">
          <xdr14:nvContentPartPr>
            <xdr14:cNvPr id="40" name="Inkt 39">
              <a:extLst>
                <a:ext uri="{FF2B5EF4-FFF2-40B4-BE49-F238E27FC236}">
                  <a16:creationId xmlns:a16="http://schemas.microsoft.com/office/drawing/2014/main" id="{AB93B48F-4D53-4D2C-A7DE-E0FB13FC2185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2">
          <xdr14:nvContentPartPr>
            <xdr14:cNvPr id="41" name="Inkt 40">
              <a:extLst>
                <a:ext uri="{FF2B5EF4-FFF2-40B4-BE49-F238E27FC236}">
                  <a16:creationId xmlns:a16="http://schemas.microsoft.com/office/drawing/2014/main" id="{1A91F2EE-9CB9-4384-9DD3-AFDE880DA651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3">
          <xdr14:nvContentPartPr>
            <xdr14:cNvPr id="42" name="Inkt 41">
              <a:extLst>
                <a:ext uri="{FF2B5EF4-FFF2-40B4-BE49-F238E27FC236}">
                  <a16:creationId xmlns:a16="http://schemas.microsoft.com/office/drawing/2014/main" id="{72A5BCB9-BFCC-4709-BE9F-EF507FAA9F22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4">
          <xdr14:nvContentPartPr>
            <xdr14:cNvPr id="43" name="Inkt 42">
              <a:extLst>
                <a:ext uri="{FF2B5EF4-FFF2-40B4-BE49-F238E27FC236}">
                  <a16:creationId xmlns:a16="http://schemas.microsoft.com/office/drawing/2014/main" id="{2E121D72-C5C9-474D-9C56-29C3FF36378F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5">
          <xdr14:nvContentPartPr>
            <xdr14:cNvPr id="44" name="Inkt 43">
              <a:extLst>
                <a:ext uri="{FF2B5EF4-FFF2-40B4-BE49-F238E27FC236}">
                  <a16:creationId xmlns:a16="http://schemas.microsoft.com/office/drawing/2014/main" id="{1E845A79-7223-4C05-BBF9-D839687A3371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6">
          <xdr14:nvContentPartPr>
            <xdr14:cNvPr id="45" name="Inkt 44">
              <a:extLst>
                <a:ext uri="{FF2B5EF4-FFF2-40B4-BE49-F238E27FC236}">
                  <a16:creationId xmlns:a16="http://schemas.microsoft.com/office/drawing/2014/main" id="{0854533B-BAE9-467A-93D1-84E44A749DEE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7">
          <xdr14:nvContentPartPr>
            <xdr14:cNvPr id="46" name="Inkt 45">
              <a:extLst>
                <a:ext uri="{FF2B5EF4-FFF2-40B4-BE49-F238E27FC236}">
                  <a16:creationId xmlns:a16="http://schemas.microsoft.com/office/drawing/2014/main" id="{84FECB65-2376-4B2D-9C2B-A7D0F8DB1353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8">
          <xdr14:nvContentPartPr>
            <xdr14:cNvPr id="47" name="Inkt 46">
              <a:extLst>
                <a:ext uri="{FF2B5EF4-FFF2-40B4-BE49-F238E27FC236}">
                  <a16:creationId xmlns:a16="http://schemas.microsoft.com/office/drawing/2014/main" id="{6B23C16F-0504-4EA5-BB83-BA18B215DA62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6</xdr:col>
      <xdr:colOff>0</xdr:colOff>
      <xdr:row>114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9">
          <xdr14:nvContentPartPr>
            <xdr14:cNvPr id="48" name="Inkt 47">
              <a:extLst>
                <a:ext uri="{FF2B5EF4-FFF2-40B4-BE49-F238E27FC236}">
                  <a16:creationId xmlns:a16="http://schemas.microsoft.com/office/drawing/2014/main" id="{128D3C68-8AE2-437E-B8D0-0EC96091F79B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6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0">
          <xdr14:nvContentPartPr>
            <xdr14:cNvPr id="49" name="Inkt 48">
              <a:extLst>
                <a:ext uri="{FF2B5EF4-FFF2-40B4-BE49-F238E27FC236}">
                  <a16:creationId xmlns:a16="http://schemas.microsoft.com/office/drawing/2014/main" id="{7087647B-A92E-44C4-A80E-8BD69C65B23E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6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1">
          <xdr14:nvContentPartPr>
            <xdr14:cNvPr id="50" name="Inkt 49">
              <a:extLst>
                <a:ext uri="{FF2B5EF4-FFF2-40B4-BE49-F238E27FC236}">
                  <a16:creationId xmlns:a16="http://schemas.microsoft.com/office/drawing/2014/main" id="{7887DBF2-5163-4403-B041-F9B4DCD29548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6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2">
          <xdr14:nvContentPartPr>
            <xdr14:cNvPr id="51" name="Inkt 50">
              <a:extLst>
                <a:ext uri="{FF2B5EF4-FFF2-40B4-BE49-F238E27FC236}">
                  <a16:creationId xmlns:a16="http://schemas.microsoft.com/office/drawing/2014/main" id="{93AC89E0-2F3E-4F32-83A7-E6D7594CE334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6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3">
          <xdr14:nvContentPartPr>
            <xdr14:cNvPr id="52" name="Inkt 51">
              <a:extLst>
                <a:ext uri="{FF2B5EF4-FFF2-40B4-BE49-F238E27FC236}">
                  <a16:creationId xmlns:a16="http://schemas.microsoft.com/office/drawing/2014/main" id="{4A3F6A33-9686-45A7-A2C3-E72B3C599283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7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4">
          <xdr14:nvContentPartPr>
            <xdr14:cNvPr id="53" name="Inkt 52">
              <a:extLst>
                <a:ext uri="{FF2B5EF4-FFF2-40B4-BE49-F238E27FC236}">
                  <a16:creationId xmlns:a16="http://schemas.microsoft.com/office/drawing/2014/main" id="{32C8F043-1DBD-4641-9163-369BC8D21CD6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7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5">
          <xdr14:nvContentPartPr>
            <xdr14:cNvPr id="54" name="Inkt 53">
              <a:extLst>
                <a:ext uri="{FF2B5EF4-FFF2-40B4-BE49-F238E27FC236}">
                  <a16:creationId xmlns:a16="http://schemas.microsoft.com/office/drawing/2014/main" id="{72970348-013C-486C-883A-0B46AE0BC1A6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6">
          <xdr14:nvContentPartPr>
            <xdr14:cNvPr id="55" name="Inkt 54">
              <a:extLst>
                <a:ext uri="{FF2B5EF4-FFF2-40B4-BE49-F238E27FC236}">
                  <a16:creationId xmlns:a16="http://schemas.microsoft.com/office/drawing/2014/main" id="{B808F2D2-2161-4749-9A20-138917F47F53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7">
          <xdr14:nvContentPartPr>
            <xdr14:cNvPr id="56" name="Inkt 55">
              <a:extLst>
                <a:ext uri="{FF2B5EF4-FFF2-40B4-BE49-F238E27FC236}">
                  <a16:creationId xmlns:a16="http://schemas.microsoft.com/office/drawing/2014/main" id="{C7C9821A-A9CD-4E30-8326-64F8E0047BD3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9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8">
          <xdr14:nvContentPartPr>
            <xdr14:cNvPr id="57" name="Inkt 56">
              <a:extLst>
                <a:ext uri="{FF2B5EF4-FFF2-40B4-BE49-F238E27FC236}">
                  <a16:creationId xmlns:a16="http://schemas.microsoft.com/office/drawing/2014/main" id="{C8211C36-D58C-49D4-803D-56B57389AAA9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9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9">
          <xdr14:nvContentPartPr>
            <xdr14:cNvPr id="58" name="Inkt 57">
              <a:extLst>
                <a:ext uri="{FF2B5EF4-FFF2-40B4-BE49-F238E27FC236}">
                  <a16:creationId xmlns:a16="http://schemas.microsoft.com/office/drawing/2014/main" id="{DDC40551-0AC0-433C-9AF1-06760F30176C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10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0">
          <xdr14:nvContentPartPr>
            <xdr14:cNvPr id="59" name="Inkt 58">
              <a:extLst>
                <a:ext uri="{FF2B5EF4-FFF2-40B4-BE49-F238E27FC236}">
                  <a16:creationId xmlns:a16="http://schemas.microsoft.com/office/drawing/2014/main" id="{3458DE2A-6350-4167-AF9F-E5389E6EF63C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10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1">
          <xdr14:nvContentPartPr>
            <xdr14:cNvPr id="60" name="Inkt 59">
              <a:extLst>
                <a:ext uri="{FF2B5EF4-FFF2-40B4-BE49-F238E27FC236}">
                  <a16:creationId xmlns:a16="http://schemas.microsoft.com/office/drawing/2014/main" id="{6886C7B2-A7EB-4B2D-B2B4-CA22E1657FDF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2">
          <xdr14:nvContentPartPr>
            <xdr14:cNvPr id="61" name="Inkt 60">
              <a:extLst>
                <a:ext uri="{FF2B5EF4-FFF2-40B4-BE49-F238E27FC236}">
                  <a16:creationId xmlns:a16="http://schemas.microsoft.com/office/drawing/2014/main" id="{C334D61D-3F39-41AB-997C-CC8CF55EA070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3">
          <xdr14:nvContentPartPr>
            <xdr14:cNvPr id="62" name="Inkt 61">
              <a:extLst>
                <a:ext uri="{FF2B5EF4-FFF2-40B4-BE49-F238E27FC236}">
                  <a16:creationId xmlns:a16="http://schemas.microsoft.com/office/drawing/2014/main" id="{3D8ECBD8-C003-44F3-B65C-292AD4F105EF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4">
          <xdr14:nvContentPartPr>
            <xdr14:cNvPr id="63" name="Inkt 62">
              <a:extLst>
                <a:ext uri="{FF2B5EF4-FFF2-40B4-BE49-F238E27FC236}">
                  <a16:creationId xmlns:a16="http://schemas.microsoft.com/office/drawing/2014/main" id="{90A0BFA6-0E09-49B6-8CBF-275921E8728E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5">
          <xdr14:nvContentPartPr>
            <xdr14:cNvPr id="64" name="Inkt 63">
              <a:extLst>
                <a:ext uri="{FF2B5EF4-FFF2-40B4-BE49-F238E27FC236}">
                  <a16:creationId xmlns:a16="http://schemas.microsoft.com/office/drawing/2014/main" id="{E08E4257-CAB9-472D-9E24-1C2BA907006A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6">
          <xdr14:nvContentPartPr>
            <xdr14:cNvPr id="65" name="Inkt 64">
              <a:extLst>
                <a:ext uri="{FF2B5EF4-FFF2-40B4-BE49-F238E27FC236}">
                  <a16:creationId xmlns:a16="http://schemas.microsoft.com/office/drawing/2014/main" id="{BEAA6654-E9AD-4C4D-994A-443963C0497D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7">
          <xdr14:nvContentPartPr>
            <xdr14:cNvPr id="66" name="Inkt 65">
              <a:extLst>
                <a:ext uri="{FF2B5EF4-FFF2-40B4-BE49-F238E27FC236}">
                  <a16:creationId xmlns:a16="http://schemas.microsoft.com/office/drawing/2014/main" id="{8AF1B73F-FFED-4672-9221-3E23DA6339B3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8">
          <xdr14:nvContentPartPr>
            <xdr14:cNvPr id="67" name="Inkt 66">
              <a:extLst>
                <a:ext uri="{FF2B5EF4-FFF2-40B4-BE49-F238E27FC236}">
                  <a16:creationId xmlns:a16="http://schemas.microsoft.com/office/drawing/2014/main" id="{AEEB933C-D3DE-4CB7-8F88-14127072F363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9">
          <xdr14:nvContentPartPr>
            <xdr14:cNvPr id="68" name="Inkt 67">
              <a:extLst>
                <a:ext uri="{FF2B5EF4-FFF2-40B4-BE49-F238E27FC236}">
                  <a16:creationId xmlns:a16="http://schemas.microsoft.com/office/drawing/2014/main" id="{401B9D60-70BB-484E-B586-3ABF7C8750AE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0">
          <xdr14:nvContentPartPr>
            <xdr14:cNvPr id="69" name="Inkt 68">
              <a:extLst>
                <a:ext uri="{FF2B5EF4-FFF2-40B4-BE49-F238E27FC236}">
                  <a16:creationId xmlns:a16="http://schemas.microsoft.com/office/drawing/2014/main" id="{2244F26A-9D4D-425B-BE45-CDBC72AAD0C6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1">
          <xdr14:nvContentPartPr>
            <xdr14:cNvPr id="70" name="Inkt 69">
              <a:extLst>
                <a:ext uri="{FF2B5EF4-FFF2-40B4-BE49-F238E27FC236}">
                  <a16:creationId xmlns:a16="http://schemas.microsoft.com/office/drawing/2014/main" id="{58AFA119-A999-476B-9FDB-805171D9E15E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2">
          <xdr14:nvContentPartPr>
            <xdr14:cNvPr id="71" name="Inkt 70">
              <a:extLst>
                <a:ext uri="{FF2B5EF4-FFF2-40B4-BE49-F238E27FC236}">
                  <a16:creationId xmlns:a16="http://schemas.microsoft.com/office/drawing/2014/main" id="{2BFCFCB1-A52C-4003-BA65-FA55386E0822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3">
          <xdr14:nvContentPartPr>
            <xdr14:cNvPr id="72" name="Inkt 71">
              <a:extLst>
                <a:ext uri="{FF2B5EF4-FFF2-40B4-BE49-F238E27FC236}">
                  <a16:creationId xmlns:a16="http://schemas.microsoft.com/office/drawing/2014/main" id="{F351E16A-BDCB-42A5-A69D-D66DCE93EA57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4">
          <xdr14:nvContentPartPr>
            <xdr14:cNvPr id="73" name="Inkt 72">
              <a:extLst>
                <a:ext uri="{FF2B5EF4-FFF2-40B4-BE49-F238E27FC236}">
                  <a16:creationId xmlns:a16="http://schemas.microsoft.com/office/drawing/2014/main" id="{029FCA4C-DF84-4FF7-A950-CA98F8E0C251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5">
          <xdr14:nvContentPartPr>
            <xdr14:cNvPr id="74" name="Inkt 73">
              <a:extLst>
                <a:ext uri="{FF2B5EF4-FFF2-40B4-BE49-F238E27FC236}">
                  <a16:creationId xmlns:a16="http://schemas.microsoft.com/office/drawing/2014/main" id="{3C15C3D0-9645-40C5-8A9D-8FD04C689D07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6">
          <xdr14:nvContentPartPr>
            <xdr14:cNvPr id="75" name="Inkt 74">
              <a:extLst>
                <a:ext uri="{FF2B5EF4-FFF2-40B4-BE49-F238E27FC236}">
                  <a16:creationId xmlns:a16="http://schemas.microsoft.com/office/drawing/2014/main" id="{818F1FB8-41C2-49A2-A795-8B5EC704FC48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7">
          <xdr14:nvContentPartPr>
            <xdr14:cNvPr id="76" name="Inkt 75">
              <a:extLst>
                <a:ext uri="{FF2B5EF4-FFF2-40B4-BE49-F238E27FC236}">
                  <a16:creationId xmlns:a16="http://schemas.microsoft.com/office/drawing/2014/main" id="{3028A013-16F0-4361-A973-B717D03547ED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8">
          <xdr14:nvContentPartPr>
            <xdr14:cNvPr id="77" name="Inkt 76">
              <a:extLst>
                <a:ext uri="{FF2B5EF4-FFF2-40B4-BE49-F238E27FC236}">
                  <a16:creationId xmlns:a16="http://schemas.microsoft.com/office/drawing/2014/main" id="{F01A9B3D-2A41-4C07-8CCF-E24D327DDDD0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9">
          <xdr14:nvContentPartPr>
            <xdr14:cNvPr id="78" name="Inkt 77">
              <a:extLst>
                <a:ext uri="{FF2B5EF4-FFF2-40B4-BE49-F238E27FC236}">
                  <a16:creationId xmlns:a16="http://schemas.microsoft.com/office/drawing/2014/main" id="{3CAC31EE-398B-4BF2-A234-EF9A765A35C8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0">
          <xdr14:nvContentPartPr>
            <xdr14:cNvPr id="79" name="Inkt 78">
              <a:extLst>
                <a:ext uri="{FF2B5EF4-FFF2-40B4-BE49-F238E27FC236}">
                  <a16:creationId xmlns:a16="http://schemas.microsoft.com/office/drawing/2014/main" id="{F5E7D89D-1304-437D-82F0-5A6DDBEE796A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1">
          <xdr14:nvContentPartPr>
            <xdr14:cNvPr id="80" name="Inkt 79">
              <a:extLst>
                <a:ext uri="{FF2B5EF4-FFF2-40B4-BE49-F238E27FC236}">
                  <a16:creationId xmlns:a16="http://schemas.microsoft.com/office/drawing/2014/main" id="{D44CFFD5-21E5-42EE-A5A0-A05A01B02F09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2">
          <xdr14:nvContentPartPr>
            <xdr14:cNvPr id="81" name="Inkt 80">
              <a:extLst>
                <a:ext uri="{FF2B5EF4-FFF2-40B4-BE49-F238E27FC236}">
                  <a16:creationId xmlns:a16="http://schemas.microsoft.com/office/drawing/2014/main" id="{7E263C66-220B-4E34-8275-21CE12F3C9EA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3">
          <xdr14:nvContentPartPr>
            <xdr14:cNvPr id="82" name="Inkt 81">
              <a:extLst>
                <a:ext uri="{FF2B5EF4-FFF2-40B4-BE49-F238E27FC236}">
                  <a16:creationId xmlns:a16="http://schemas.microsoft.com/office/drawing/2014/main" id="{A456F735-AF15-47EF-9BBE-FB28D05FE4B9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7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4">
          <xdr14:nvContentPartPr>
            <xdr14:cNvPr id="83" name="Inkt 82">
              <a:extLst>
                <a:ext uri="{FF2B5EF4-FFF2-40B4-BE49-F238E27FC236}">
                  <a16:creationId xmlns:a16="http://schemas.microsoft.com/office/drawing/2014/main" id="{2E3C634F-F956-4A5C-990F-98C891EB3654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7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5">
          <xdr14:nvContentPartPr>
            <xdr14:cNvPr id="84" name="Inkt 83">
              <a:extLst>
                <a:ext uri="{FF2B5EF4-FFF2-40B4-BE49-F238E27FC236}">
                  <a16:creationId xmlns:a16="http://schemas.microsoft.com/office/drawing/2014/main" id="{07EE7E39-FE8C-4C58-8F62-B2F3DD5081C0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6">
          <xdr14:nvContentPartPr>
            <xdr14:cNvPr id="85" name="Inkt 84">
              <a:extLst>
                <a:ext uri="{FF2B5EF4-FFF2-40B4-BE49-F238E27FC236}">
                  <a16:creationId xmlns:a16="http://schemas.microsoft.com/office/drawing/2014/main" id="{CB7027F2-C68F-481A-9BD7-EE498DDEEA74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7">
          <xdr14:nvContentPartPr>
            <xdr14:cNvPr id="86" name="Inkt 85">
              <a:extLst>
                <a:ext uri="{FF2B5EF4-FFF2-40B4-BE49-F238E27FC236}">
                  <a16:creationId xmlns:a16="http://schemas.microsoft.com/office/drawing/2014/main" id="{CBCEF877-2066-4BDD-981F-92E6FAA64EFE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9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8">
          <xdr14:nvContentPartPr>
            <xdr14:cNvPr id="87" name="Inkt 86">
              <a:extLst>
                <a:ext uri="{FF2B5EF4-FFF2-40B4-BE49-F238E27FC236}">
                  <a16:creationId xmlns:a16="http://schemas.microsoft.com/office/drawing/2014/main" id="{A0F67C54-A4BF-4CB5-9C29-801970E4986E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9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9">
          <xdr14:nvContentPartPr>
            <xdr14:cNvPr id="88" name="Inkt 87">
              <a:extLst>
                <a:ext uri="{FF2B5EF4-FFF2-40B4-BE49-F238E27FC236}">
                  <a16:creationId xmlns:a16="http://schemas.microsoft.com/office/drawing/2014/main" id="{879CA26D-4F81-44D4-9FFC-2393CC396F5D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10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0">
          <xdr14:nvContentPartPr>
            <xdr14:cNvPr id="89" name="Inkt 88">
              <a:extLst>
                <a:ext uri="{FF2B5EF4-FFF2-40B4-BE49-F238E27FC236}">
                  <a16:creationId xmlns:a16="http://schemas.microsoft.com/office/drawing/2014/main" id="{C473CA41-1F10-431F-98FE-784ED19085C7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10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1">
          <xdr14:nvContentPartPr>
            <xdr14:cNvPr id="90" name="Inkt 89">
              <a:extLst>
                <a:ext uri="{FF2B5EF4-FFF2-40B4-BE49-F238E27FC236}">
                  <a16:creationId xmlns:a16="http://schemas.microsoft.com/office/drawing/2014/main" id="{C8D3A305-29E0-4A54-A24C-FE2C633C4F83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2">
          <xdr14:nvContentPartPr>
            <xdr14:cNvPr id="91" name="Inkt 90">
              <a:extLst>
                <a:ext uri="{FF2B5EF4-FFF2-40B4-BE49-F238E27FC236}">
                  <a16:creationId xmlns:a16="http://schemas.microsoft.com/office/drawing/2014/main" id="{247A8A0A-4384-4916-9119-85009D163F97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3">
          <xdr14:nvContentPartPr>
            <xdr14:cNvPr id="92" name="Inkt 91">
              <a:extLst>
                <a:ext uri="{FF2B5EF4-FFF2-40B4-BE49-F238E27FC236}">
                  <a16:creationId xmlns:a16="http://schemas.microsoft.com/office/drawing/2014/main" id="{39D3B479-DB52-457C-95B6-ACCFF9092DE3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4">
          <xdr14:nvContentPartPr>
            <xdr14:cNvPr id="93" name="Inkt 92">
              <a:extLst>
                <a:ext uri="{FF2B5EF4-FFF2-40B4-BE49-F238E27FC236}">
                  <a16:creationId xmlns:a16="http://schemas.microsoft.com/office/drawing/2014/main" id="{A79E9571-97A2-48DF-89D7-FF5E9D4893E4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5">
          <xdr14:nvContentPartPr>
            <xdr14:cNvPr id="94" name="Inkt 93">
              <a:extLst>
                <a:ext uri="{FF2B5EF4-FFF2-40B4-BE49-F238E27FC236}">
                  <a16:creationId xmlns:a16="http://schemas.microsoft.com/office/drawing/2014/main" id="{065D8B31-6DFD-40EF-BB7E-EC7EB18D0BF3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6">
          <xdr14:nvContentPartPr>
            <xdr14:cNvPr id="95" name="Inkt 94">
              <a:extLst>
                <a:ext uri="{FF2B5EF4-FFF2-40B4-BE49-F238E27FC236}">
                  <a16:creationId xmlns:a16="http://schemas.microsoft.com/office/drawing/2014/main" id="{C7AC1E77-2085-4F79-AC30-69DC541B6400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7">
          <xdr14:nvContentPartPr>
            <xdr14:cNvPr id="96" name="Inkt 95">
              <a:extLst>
                <a:ext uri="{FF2B5EF4-FFF2-40B4-BE49-F238E27FC236}">
                  <a16:creationId xmlns:a16="http://schemas.microsoft.com/office/drawing/2014/main" id="{ACE87ACC-4DDB-4E1E-8E33-57D7E7CE7A90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8">
          <xdr14:nvContentPartPr>
            <xdr14:cNvPr id="97" name="Inkt 96">
              <a:extLst>
                <a:ext uri="{FF2B5EF4-FFF2-40B4-BE49-F238E27FC236}">
                  <a16:creationId xmlns:a16="http://schemas.microsoft.com/office/drawing/2014/main" id="{9EF1BE4E-8CEE-4D02-BEF5-FE1C8DE65CA0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9">
          <xdr14:nvContentPartPr>
            <xdr14:cNvPr id="98" name="Inkt 97">
              <a:extLst>
                <a:ext uri="{FF2B5EF4-FFF2-40B4-BE49-F238E27FC236}">
                  <a16:creationId xmlns:a16="http://schemas.microsoft.com/office/drawing/2014/main" id="{5B788478-0578-45A3-B1BE-5EAF8891B5C4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0">
          <xdr14:nvContentPartPr>
            <xdr14:cNvPr id="99" name="Inkt 98">
              <a:extLst>
                <a:ext uri="{FF2B5EF4-FFF2-40B4-BE49-F238E27FC236}">
                  <a16:creationId xmlns:a16="http://schemas.microsoft.com/office/drawing/2014/main" id="{A47AA9AB-C8D9-4E52-A3CA-C7E17EAA9DB1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1">
          <xdr14:nvContentPartPr>
            <xdr14:cNvPr id="100" name="Inkt 99">
              <a:extLst>
                <a:ext uri="{FF2B5EF4-FFF2-40B4-BE49-F238E27FC236}">
                  <a16:creationId xmlns:a16="http://schemas.microsoft.com/office/drawing/2014/main" id="{C92D64D9-3039-4A54-8E54-C5C6AD5D9A21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2">
          <xdr14:nvContentPartPr>
            <xdr14:cNvPr id="101" name="Inkt 100">
              <a:extLst>
                <a:ext uri="{FF2B5EF4-FFF2-40B4-BE49-F238E27FC236}">
                  <a16:creationId xmlns:a16="http://schemas.microsoft.com/office/drawing/2014/main" id="{E3360D49-CB9E-47B2-A6AD-90D929467B65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3">
          <xdr14:nvContentPartPr>
            <xdr14:cNvPr id="102" name="Inkt 101">
              <a:extLst>
                <a:ext uri="{FF2B5EF4-FFF2-40B4-BE49-F238E27FC236}">
                  <a16:creationId xmlns:a16="http://schemas.microsoft.com/office/drawing/2014/main" id="{A2A25DB2-F8DA-4026-BC56-00FF6706BA40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4">
          <xdr14:nvContentPartPr>
            <xdr14:cNvPr id="103" name="Inkt 102">
              <a:extLst>
                <a:ext uri="{FF2B5EF4-FFF2-40B4-BE49-F238E27FC236}">
                  <a16:creationId xmlns:a16="http://schemas.microsoft.com/office/drawing/2014/main" id="{A8A9FAB9-0D0F-4E0A-AD2B-93636A9B8CB2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5">
          <xdr14:nvContentPartPr>
            <xdr14:cNvPr id="104" name="Inkt 103">
              <a:extLst>
                <a:ext uri="{FF2B5EF4-FFF2-40B4-BE49-F238E27FC236}">
                  <a16:creationId xmlns:a16="http://schemas.microsoft.com/office/drawing/2014/main" id="{4203E91F-B9D8-4C67-81D0-973F8F93FF5B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6">
          <xdr14:nvContentPartPr>
            <xdr14:cNvPr id="105" name="Inkt 104">
              <a:extLst>
                <a:ext uri="{FF2B5EF4-FFF2-40B4-BE49-F238E27FC236}">
                  <a16:creationId xmlns:a16="http://schemas.microsoft.com/office/drawing/2014/main" id="{77A739CE-B654-4E55-89EF-C69E47CE361F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7">
          <xdr14:nvContentPartPr>
            <xdr14:cNvPr id="106" name="Inkt 105">
              <a:extLst>
                <a:ext uri="{FF2B5EF4-FFF2-40B4-BE49-F238E27FC236}">
                  <a16:creationId xmlns:a16="http://schemas.microsoft.com/office/drawing/2014/main" id="{EFA4E4CE-D6D1-491D-A8B7-E290353767C1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8">
          <xdr14:nvContentPartPr>
            <xdr14:cNvPr id="107" name="Inkt 106">
              <a:extLst>
                <a:ext uri="{FF2B5EF4-FFF2-40B4-BE49-F238E27FC236}">
                  <a16:creationId xmlns:a16="http://schemas.microsoft.com/office/drawing/2014/main" id="{BBCC95C8-1E0A-4A0D-B427-39B859707525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9">
          <xdr14:nvContentPartPr>
            <xdr14:cNvPr id="108" name="Inkt 107">
              <a:extLst>
                <a:ext uri="{FF2B5EF4-FFF2-40B4-BE49-F238E27FC236}">
                  <a16:creationId xmlns:a16="http://schemas.microsoft.com/office/drawing/2014/main" id="{5F685090-71BC-40C9-8F13-ECC6200DEFD3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0">
          <xdr14:nvContentPartPr>
            <xdr14:cNvPr id="109" name="Inkt 108">
              <a:extLst>
                <a:ext uri="{FF2B5EF4-FFF2-40B4-BE49-F238E27FC236}">
                  <a16:creationId xmlns:a16="http://schemas.microsoft.com/office/drawing/2014/main" id="{EAF1CE16-1F00-48C5-94AC-D769F98DA85E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1">
          <xdr14:nvContentPartPr>
            <xdr14:cNvPr id="110" name="Inkt 109">
              <a:extLst>
                <a:ext uri="{FF2B5EF4-FFF2-40B4-BE49-F238E27FC236}">
                  <a16:creationId xmlns:a16="http://schemas.microsoft.com/office/drawing/2014/main" id="{D9CAC23B-14E5-4EEA-AC05-0C90EFD31A54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2">
          <xdr14:nvContentPartPr>
            <xdr14:cNvPr id="111" name="Inkt 110">
              <a:extLst>
                <a:ext uri="{FF2B5EF4-FFF2-40B4-BE49-F238E27FC236}">
                  <a16:creationId xmlns:a16="http://schemas.microsoft.com/office/drawing/2014/main" id="{A1E91A7A-9112-4B5B-930C-9B360343F1CF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3">
          <xdr14:nvContentPartPr>
            <xdr14:cNvPr id="112" name="Inkt 111">
              <a:extLst>
                <a:ext uri="{FF2B5EF4-FFF2-40B4-BE49-F238E27FC236}">
                  <a16:creationId xmlns:a16="http://schemas.microsoft.com/office/drawing/2014/main" id="{EC817F85-12F4-43A1-9255-0FCE228F6FA0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7</xdr:col>
      <xdr:colOff>0</xdr:colOff>
      <xdr:row>113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4">
          <xdr14:nvContentPartPr>
            <xdr14:cNvPr id="113" name="Inkt 112">
              <a:extLst>
                <a:ext uri="{FF2B5EF4-FFF2-40B4-BE49-F238E27FC236}">
                  <a16:creationId xmlns:a16="http://schemas.microsoft.com/office/drawing/2014/main" id="{79A5298F-7801-4819-8C66-2735A2A7A084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7</xdr:col>
      <xdr:colOff>0</xdr:colOff>
      <xdr:row>114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5">
          <xdr14:nvContentPartPr>
            <xdr14:cNvPr id="114" name="Inkt 113">
              <a:extLst>
                <a:ext uri="{FF2B5EF4-FFF2-40B4-BE49-F238E27FC236}">
                  <a16:creationId xmlns:a16="http://schemas.microsoft.com/office/drawing/2014/main" id="{845AF7CF-CE86-4926-8D4D-CA6712F0C2CC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0</xdr:colOff>
      <xdr:row>113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6">
          <xdr14:nvContentPartPr>
            <xdr14:cNvPr id="115" name="Inkt 114">
              <a:extLst>
                <a:ext uri="{FF2B5EF4-FFF2-40B4-BE49-F238E27FC236}">
                  <a16:creationId xmlns:a16="http://schemas.microsoft.com/office/drawing/2014/main" id="{B18E6B74-EC51-4BAB-AE32-829DE6AEAD43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0</xdr:colOff>
      <xdr:row>114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7">
          <xdr14:nvContentPartPr>
            <xdr14:cNvPr id="116" name="Inkt 115">
              <a:extLst>
                <a:ext uri="{FF2B5EF4-FFF2-40B4-BE49-F238E27FC236}">
                  <a16:creationId xmlns:a16="http://schemas.microsoft.com/office/drawing/2014/main" id="{BFE67E7B-B1FD-4278-B3BA-7FBE5190B7D0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9</xdr:col>
      <xdr:colOff>0</xdr:colOff>
      <xdr:row>113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8">
          <xdr14:nvContentPartPr>
            <xdr14:cNvPr id="117" name="Inkt 116">
              <a:extLst>
                <a:ext uri="{FF2B5EF4-FFF2-40B4-BE49-F238E27FC236}">
                  <a16:creationId xmlns:a16="http://schemas.microsoft.com/office/drawing/2014/main" id="{0ACD995B-7B8E-4E0B-9C23-FBA09B08B107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9</xdr:col>
      <xdr:colOff>0</xdr:colOff>
      <xdr:row>114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9">
          <xdr14:nvContentPartPr>
            <xdr14:cNvPr id="118" name="Inkt 117">
              <a:extLst>
                <a:ext uri="{FF2B5EF4-FFF2-40B4-BE49-F238E27FC236}">
                  <a16:creationId xmlns:a16="http://schemas.microsoft.com/office/drawing/2014/main" id="{9438B524-4CE8-4589-8A1E-D70B3C2952A5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10</xdr:col>
      <xdr:colOff>0</xdr:colOff>
      <xdr:row>113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0">
          <xdr14:nvContentPartPr>
            <xdr14:cNvPr id="119" name="Inkt 118">
              <a:extLst>
                <a:ext uri="{FF2B5EF4-FFF2-40B4-BE49-F238E27FC236}">
                  <a16:creationId xmlns:a16="http://schemas.microsoft.com/office/drawing/2014/main" id="{565C8E22-AFF6-4AC8-BEF1-550D83AE6245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10</xdr:col>
      <xdr:colOff>0</xdr:colOff>
      <xdr:row>114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1">
          <xdr14:nvContentPartPr>
            <xdr14:cNvPr id="120" name="Inkt 119">
              <a:extLst>
                <a:ext uri="{FF2B5EF4-FFF2-40B4-BE49-F238E27FC236}">
                  <a16:creationId xmlns:a16="http://schemas.microsoft.com/office/drawing/2014/main" id="{977178A6-7203-4351-BAF6-2021DDA70629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2">
          <xdr14:nvContentPartPr>
            <xdr14:cNvPr id="121" name="Inkt 120">
              <a:extLst>
                <a:ext uri="{FF2B5EF4-FFF2-40B4-BE49-F238E27FC236}">
                  <a16:creationId xmlns:a16="http://schemas.microsoft.com/office/drawing/2014/main" id="{B1563134-4EE6-43B4-BADE-9416597BC432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114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3">
          <xdr14:nvContentPartPr>
            <xdr14:cNvPr id="122" name="Inkt 121">
              <a:extLst>
                <a:ext uri="{FF2B5EF4-FFF2-40B4-BE49-F238E27FC236}">
                  <a16:creationId xmlns:a16="http://schemas.microsoft.com/office/drawing/2014/main" id="{EA120691-9E9F-42F1-B684-8AF2D675EF98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4">
          <xdr14:nvContentPartPr>
            <xdr14:cNvPr id="123" name="Inkt 122">
              <a:extLst>
                <a:ext uri="{FF2B5EF4-FFF2-40B4-BE49-F238E27FC236}">
                  <a16:creationId xmlns:a16="http://schemas.microsoft.com/office/drawing/2014/main" id="{D549C350-857B-4753-9C49-7B1D3CD1C24F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114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5">
          <xdr14:nvContentPartPr>
            <xdr14:cNvPr id="124" name="Inkt 123">
              <a:extLst>
                <a:ext uri="{FF2B5EF4-FFF2-40B4-BE49-F238E27FC236}">
                  <a16:creationId xmlns:a16="http://schemas.microsoft.com/office/drawing/2014/main" id="{F7CE5084-0442-4772-91EC-150DB11C890B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6">
          <xdr14:nvContentPartPr>
            <xdr14:cNvPr id="125" name="Inkt 124">
              <a:extLst>
                <a:ext uri="{FF2B5EF4-FFF2-40B4-BE49-F238E27FC236}">
                  <a16:creationId xmlns:a16="http://schemas.microsoft.com/office/drawing/2014/main" id="{D7907884-A17C-46D8-B591-C95A01C65E7C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114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7">
          <xdr14:nvContentPartPr>
            <xdr14:cNvPr id="126" name="Inkt 125">
              <a:extLst>
                <a:ext uri="{FF2B5EF4-FFF2-40B4-BE49-F238E27FC236}">
                  <a16:creationId xmlns:a16="http://schemas.microsoft.com/office/drawing/2014/main" id="{C8F6660F-8850-4642-A913-F278BE412A67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8">
          <xdr14:nvContentPartPr>
            <xdr14:cNvPr id="127" name="Inkt 126">
              <a:extLst>
                <a:ext uri="{FF2B5EF4-FFF2-40B4-BE49-F238E27FC236}">
                  <a16:creationId xmlns:a16="http://schemas.microsoft.com/office/drawing/2014/main" id="{DF0F7C48-6A73-47E5-8D7A-2F4CADDE09D6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114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9">
          <xdr14:nvContentPartPr>
            <xdr14:cNvPr id="128" name="Inkt 127">
              <a:extLst>
                <a:ext uri="{FF2B5EF4-FFF2-40B4-BE49-F238E27FC236}">
                  <a16:creationId xmlns:a16="http://schemas.microsoft.com/office/drawing/2014/main" id="{C71C56C6-AFD2-46A7-88B3-605586FF0E7E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0">
          <xdr14:nvContentPartPr>
            <xdr14:cNvPr id="129" name="Inkt 128">
              <a:extLst>
                <a:ext uri="{FF2B5EF4-FFF2-40B4-BE49-F238E27FC236}">
                  <a16:creationId xmlns:a16="http://schemas.microsoft.com/office/drawing/2014/main" id="{60752DE8-C2A6-4741-88C3-3676B15DA2A3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114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1">
          <xdr14:nvContentPartPr>
            <xdr14:cNvPr id="130" name="Inkt 129">
              <a:extLst>
                <a:ext uri="{FF2B5EF4-FFF2-40B4-BE49-F238E27FC236}">
                  <a16:creationId xmlns:a16="http://schemas.microsoft.com/office/drawing/2014/main" id="{BABA9E1A-F180-47F8-B0BE-99248487397C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2">
          <xdr14:nvContentPartPr>
            <xdr14:cNvPr id="131" name="Inkt 130">
              <a:extLst>
                <a:ext uri="{FF2B5EF4-FFF2-40B4-BE49-F238E27FC236}">
                  <a16:creationId xmlns:a16="http://schemas.microsoft.com/office/drawing/2014/main" id="{D1A87FA5-25BA-4BD0-B917-87BE62DD0253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114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3">
          <xdr14:nvContentPartPr>
            <xdr14:cNvPr id="132" name="Inkt 131">
              <a:extLst>
                <a:ext uri="{FF2B5EF4-FFF2-40B4-BE49-F238E27FC236}">
                  <a16:creationId xmlns:a16="http://schemas.microsoft.com/office/drawing/2014/main" id="{EB1040E0-56F5-4253-AF8C-5E9E3B928807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4">
          <xdr14:nvContentPartPr>
            <xdr14:cNvPr id="133" name="Inkt 132">
              <a:extLst>
                <a:ext uri="{FF2B5EF4-FFF2-40B4-BE49-F238E27FC236}">
                  <a16:creationId xmlns:a16="http://schemas.microsoft.com/office/drawing/2014/main" id="{EFFEDBFD-BA28-456D-A023-1468140B8DC6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114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5">
          <xdr14:nvContentPartPr>
            <xdr14:cNvPr id="134" name="Inkt 133">
              <a:extLst>
                <a:ext uri="{FF2B5EF4-FFF2-40B4-BE49-F238E27FC236}">
                  <a16:creationId xmlns:a16="http://schemas.microsoft.com/office/drawing/2014/main" id="{9F2C574E-C5CC-4D4E-9462-E1C1A9F9AD0C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6">
          <xdr14:nvContentPartPr>
            <xdr14:cNvPr id="135" name="Inkt 134">
              <a:extLst>
                <a:ext uri="{FF2B5EF4-FFF2-40B4-BE49-F238E27FC236}">
                  <a16:creationId xmlns:a16="http://schemas.microsoft.com/office/drawing/2014/main" id="{C28B8527-7695-4EC4-AAD0-82F27D406669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114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7">
          <xdr14:nvContentPartPr>
            <xdr14:cNvPr id="136" name="Inkt 135">
              <a:extLst>
                <a:ext uri="{FF2B5EF4-FFF2-40B4-BE49-F238E27FC236}">
                  <a16:creationId xmlns:a16="http://schemas.microsoft.com/office/drawing/2014/main" id="{3318B422-5E31-47C5-B2DD-89CBC1DC15B3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8">
          <xdr14:nvContentPartPr>
            <xdr14:cNvPr id="137" name="Inkt 136">
              <a:extLst>
                <a:ext uri="{FF2B5EF4-FFF2-40B4-BE49-F238E27FC236}">
                  <a16:creationId xmlns:a16="http://schemas.microsoft.com/office/drawing/2014/main" id="{9B6E9B1F-C2CC-41C1-9876-B34713AD6CB9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114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9">
          <xdr14:nvContentPartPr>
            <xdr14:cNvPr id="138" name="Inkt 137">
              <a:extLst>
                <a:ext uri="{FF2B5EF4-FFF2-40B4-BE49-F238E27FC236}">
                  <a16:creationId xmlns:a16="http://schemas.microsoft.com/office/drawing/2014/main" id="{17F43ED4-CD80-4CFF-AA8B-9B3DF933329E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0">
          <xdr14:nvContentPartPr>
            <xdr14:cNvPr id="139" name="Inkt 138">
              <a:extLst>
                <a:ext uri="{FF2B5EF4-FFF2-40B4-BE49-F238E27FC236}">
                  <a16:creationId xmlns:a16="http://schemas.microsoft.com/office/drawing/2014/main" id="{3278729C-D019-43B8-9F24-71EFD1E32992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114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1">
          <xdr14:nvContentPartPr>
            <xdr14:cNvPr id="140" name="Inkt 139">
              <a:extLst>
                <a:ext uri="{FF2B5EF4-FFF2-40B4-BE49-F238E27FC236}">
                  <a16:creationId xmlns:a16="http://schemas.microsoft.com/office/drawing/2014/main" id="{3DF335BD-55B6-462D-A4AB-F9A24CD92492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0</xdr:colOff>
      <xdr:row>113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2">
          <xdr14:nvContentPartPr>
            <xdr14:cNvPr id="141" name="Inkt 140">
              <a:extLst>
                <a:ext uri="{FF2B5EF4-FFF2-40B4-BE49-F238E27FC236}">
                  <a16:creationId xmlns:a16="http://schemas.microsoft.com/office/drawing/2014/main" id="{67E0EED0-BD74-4470-8F42-EAD55C3530EE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0</xdr:colOff>
      <xdr:row>114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3">
          <xdr14:nvContentPartPr>
            <xdr14:cNvPr id="142" name="Inkt 141">
              <a:extLst>
                <a:ext uri="{FF2B5EF4-FFF2-40B4-BE49-F238E27FC236}">
                  <a16:creationId xmlns:a16="http://schemas.microsoft.com/office/drawing/2014/main" id="{BE5643C2-E6AC-4585-8447-F086FD507542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2</xdr:col>
      <xdr:colOff>1971225</xdr:colOff>
      <xdr:row>97</xdr:row>
      <xdr:rowOff>0</xdr:rowOff>
    </xdr:from>
    <xdr:ext cx="6075" cy="480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4">
          <xdr14:nvContentPartPr>
            <xdr14:cNvPr id="143" name="Inkt 142">
              <a:extLst>
                <a:ext uri="{FF2B5EF4-FFF2-40B4-BE49-F238E27FC236}">
                  <a16:creationId xmlns:a16="http://schemas.microsoft.com/office/drawing/2014/main" id="{4FC261CF-25E2-4D2A-B470-E30B336F9AD2}"/>
                </a:ext>
              </a:extLst>
            </xdr14:cNvPr>
            <xdr14:cNvContentPartPr/>
          </xdr14:nvContentPartPr>
          <xdr14:nvPr macro=""/>
          <xdr14:xfrm>
            <a:off x="2457000" y="18030435"/>
            <a:ext cx="360" cy="360"/>
          </xdr14:xfrm>
        </xdr:contentPart>
      </mc:Choice>
      <mc:Fallback xmlns="">
        <xdr:pic>
          <xdr:nvPicPr>
            <xdr:cNvPr id="5" name="Inkt 4">
              <a:extLst>
                <a:ext uri="{FF2B5EF4-FFF2-40B4-BE49-F238E27FC236}">
                  <a16:creationId xmlns:a16="http://schemas.microsoft.com/office/drawing/2014/main" id="{5AA5C036-FC4A-4693-860A-F398B872D46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448360" y="1802179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942690</xdr:colOff>
      <xdr:row>97</xdr:row>
      <xdr:rowOff>0</xdr:rowOff>
    </xdr:from>
    <xdr:ext cx="6075" cy="480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5">
          <xdr14:nvContentPartPr>
            <xdr14:cNvPr id="144" name="Inkt 143">
              <a:extLst>
                <a:ext uri="{FF2B5EF4-FFF2-40B4-BE49-F238E27FC236}">
                  <a16:creationId xmlns:a16="http://schemas.microsoft.com/office/drawing/2014/main" id="{60C0C9E8-998E-428E-AC40-F4F8DEB864E4}"/>
                </a:ext>
              </a:extLst>
            </xdr14:cNvPr>
            <xdr14:cNvContentPartPr/>
          </xdr14:nvContentPartPr>
          <xdr14:nvPr macro=""/>
          <xdr14:xfrm>
            <a:off x="8391240" y="18058875"/>
            <a:ext cx="360" cy="360"/>
          </xdr14:xfrm>
        </xdr:contentPart>
      </mc:Choice>
      <mc:Fallback xmlns="">
        <xdr:pic>
          <xdr:nvPicPr>
            <xdr:cNvPr id="7" name="Inkt 6">
              <a:extLst>
                <a:ext uri="{FF2B5EF4-FFF2-40B4-BE49-F238E27FC236}">
                  <a16:creationId xmlns:a16="http://schemas.microsoft.com/office/drawing/2014/main" id="{066BFBF2-EBF1-411B-9821-BACE70C9FFB5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8382600" y="1805023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2</xdr:col>
      <xdr:colOff>1971225</xdr:colOff>
      <xdr:row>87</xdr:row>
      <xdr:rowOff>152010</xdr:rowOff>
    </xdr:from>
    <xdr:ext cx="6075" cy="480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6">
          <xdr14:nvContentPartPr>
            <xdr14:cNvPr id="145" name="Inkt 144">
              <a:extLst>
                <a:ext uri="{FF2B5EF4-FFF2-40B4-BE49-F238E27FC236}">
                  <a16:creationId xmlns:a16="http://schemas.microsoft.com/office/drawing/2014/main" id="{7B51461D-43DC-4920-B025-27A0B589BA3C}"/>
                </a:ext>
              </a:extLst>
            </xdr14:cNvPr>
            <xdr14:cNvContentPartPr/>
          </xdr14:nvContentPartPr>
          <xdr14:nvPr macro=""/>
          <xdr14:xfrm>
            <a:off x="2457000" y="18030435"/>
            <a:ext cx="360" cy="360"/>
          </xdr14:xfrm>
        </xdr:contentPart>
      </mc:Choice>
      <mc:Fallback xmlns="">
        <xdr:pic>
          <xdr:nvPicPr>
            <xdr:cNvPr id="5" name="Inkt 4">
              <a:extLst>
                <a:ext uri="{FF2B5EF4-FFF2-40B4-BE49-F238E27FC236}">
                  <a16:creationId xmlns:a16="http://schemas.microsoft.com/office/drawing/2014/main" id="{5AA5C036-FC4A-4693-860A-F398B872D46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448360" y="1802179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942690</xdr:colOff>
      <xdr:row>87</xdr:row>
      <xdr:rowOff>180450</xdr:rowOff>
    </xdr:from>
    <xdr:ext cx="6075" cy="480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7">
          <xdr14:nvContentPartPr>
            <xdr14:cNvPr id="146" name="Inkt 145">
              <a:extLst>
                <a:ext uri="{FF2B5EF4-FFF2-40B4-BE49-F238E27FC236}">
                  <a16:creationId xmlns:a16="http://schemas.microsoft.com/office/drawing/2014/main" id="{7833A61C-2E30-49F9-9DFF-29541C9B3D92}"/>
                </a:ext>
              </a:extLst>
            </xdr14:cNvPr>
            <xdr14:cNvContentPartPr/>
          </xdr14:nvContentPartPr>
          <xdr14:nvPr macro=""/>
          <xdr14:xfrm>
            <a:off x="8391240" y="18058875"/>
            <a:ext cx="360" cy="360"/>
          </xdr14:xfrm>
        </xdr:contentPart>
      </mc:Choice>
      <mc:Fallback xmlns="">
        <xdr:pic>
          <xdr:nvPicPr>
            <xdr:cNvPr id="7" name="Inkt 6">
              <a:extLst>
                <a:ext uri="{FF2B5EF4-FFF2-40B4-BE49-F238E27FC236}">
                  <a16:creationId xmlns:a16="http://schemas.microsoft.com/office/drawing/2014/main" id="{066BFBF2-EBF1-411B-9821-BACE70C9FFB5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8382600" y="1805023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7</xdr:col>
      <xdr:colOff>942690</xdr:colOff>
      <xdr:row>97</xdr:row>
      <xdr:rowOff>0</xdr:rowOff>
    </xdr:from>
    <xdr:ext cx="6075" cy="480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8">
          <xdr14:nvContentPartPr>
            <xdr14:cNvPr id="147" name="Inkt 146">
              <a:extLst>
                <a:ext uri="{FF2B5EF4-FFF2-40B4-BE49-F238E27FC236}">
                  <a16:creationId xmlns:a16="http://schemas.microsoft.com/office/drawing/2014/main" id="{EA57DDC6-9E24-409D-87D9-A19DE7634E4A}"/>
                </a:ext>
              </a:extLst>
            </xdr14:cNvPr>
            <xdr14:cNvContentPartPr/>
          </xdr14:nvContentPartPr>
          <xdr14:nvPr macro=""/>
          <xdr14:xfrm>
            <a:off x="8391240" y="18058875"/>
            <a:ext cx="360" cy="360"/>
          </xdr14:xfrm>
        </xdr:contentPart>
      </mc:Choice>
      <mc:Fallback xmlns="">
        <xdr:pic>
          <xdr:nvPicPr>
            <xdr:cNvPr id="7" name="Inkt 6">
              <a:extLst>
                <a:ext uri="{FF2B5EF4-FFF2-40B4-BE49-F238E27FC236}">
                  <a16:creationId xmlns:a16="http://schemas.microsoft.com/office/drawing/2014/main" id="{066BFBF2-EBF1-411B-9821-BACE70C9FFB5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8382600" y="1805023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6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9">
          <xdr14:nvContentPartPr>
            <xdr14:cNvPr id="148" name="Inkt 147">
              <a:extLst>
                <a:ext uri="{FF2B5EF4-FFF2-40B4-BE49-F238E27FC236}">
                  <a16:creationId xmlns:a16="http://schemas.microsoft.com/office/drawing/2014/main" id="{2971C514-997D-4A8B-94E0-1720FCC4D79F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0">
          <xdr14:nvContentPartPr>
            <xdr14:cNvPr id="149" name="Inkt 148">
              <a:extLst>
                <a:ext uri="{FF2B5EF4-FFF2-40B4-BE49-F238E27FC236}">
                  <a16:creationId xmlns:a16="http://schemas.microsoft.com/office/drawing/2014/main" id="{E16D6741-4511-4526-BC21-499516977196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9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1">
          <xdr14:nvContentPartPr>
            <xdr14:cNvPr id="150" name="Inkt 149">
              <a:extLst>
                <a:ext uri="{FF2B5EF4-FFF2-40B4-BE49-F238E27FC236}">
                  <a16:creationId xmlns:a16="http://schemas.microsoft.com/office/drawing/2014/main" id="{01A4B1CD-2CFF-437C-AB4B-76D1BC1C7896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10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2">
          <xdr14:nvContentPartPr>
            <xdr14:cNvPr id="151" name="Inkt 150">
              <a:extLst>
                <a:ext uri="{FF2B5EF4-FFF2-40B4-BE49-F238E27FC236}">
                  <a16:creationId xmlns:a16="http://schemas.microsoft.com/office/drawing/2014/main" id="{EEF07538-2403-4EB5-8D8D-6F970BDCC939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3">
          <xdr14:nvContentPartPr>
            <xdr14:cNvPr id="152" name="Inkt 151">
              <a:extLst>
                <a:ext uri="{FF2B5EF4-FFF2-40B4-BE49-F238E27FC236}">
                  <a16:creationId xmlns:a16="http://schemas.microsoft.com/office/drawing/2014/main" id="{0A548954-7DD0-419F-A30B-C6E644EA7EFE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4">
          <xdr14:nvContentPartPr>
            <xdr14:cNvPr id="153" name="Inkt 152">
              <a:extLst>
                <a:ext uri="{FF2B5EF4-FFF2-40B4-BE49-F238E27FC236}">
                  <a16:creationId xmlns:a16="http://schemas.microsoft.com/office/drawing/2014/main" id="{99F48521-7997-41DF-A027-19AFD7AD8109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5">
          <xdr14:nvContentPartPr>
            <xdr14:cNvPr id="154" name="Inkt 153">
              <a:extLst>
                <a:ext uri="{FF2B5EF4-FFF2-40B4-BE49-F238E27FC236}">
                  <a16:creationId xmlns:a16="http://schemas.microsoft.com/office/drawing/2014/main" id="{B43CDF04-3B22-42F9-AE4D-8CC1FFB7B2C5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6">
          <xdr14:nvContentPartPr>
            <xdr14:cNvPr id="155" name="Inkt 154">
              <a:extLst>
                <a:ext uri="{FF2B5EF4-FFF2-40B4-BE49-F238E27FC236}">
                  <a16:creationId xmlns:a16="http://schemas.microsoft.com/office/drawing/2014/main" id="{57D0B173-C9E9-4924-9A9D-1B9EDE7EEE02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7">
          <xdr14:nvContentPartPr>
            <xdr14:cNvPr id="156" name="Inkt 155">
              <a:extLst>
                <a:ext uri="{FF2B5EF4-FFF2-40B4-BE49-F238E27FC236}">
                  <a16:creationId xmlns:a16="http://schemas.microsoft.com/office/drawing/2014/main" id="{9123223F-122A-4A26-A201-63EC723B724D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8">
          <xdr14:nvContentPartPr>
            <xdr14:cNvPr id="157" name="Inkt 156">
              <a:extLst>
                <a:ext uri="{FF2B5EF4-FFF2-40B4-BE49-F238E27FC236}">
                  <a16:creationId xmlns:a16="http://schemas.microsoft.com/office/drawing/2014/main" id="{77772CA2-28E6-4FE4-BA29-885E0655BA52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9">
          <xdr14:nvContentPartPr>
            <xdr14:cNvPr id="158" name="Inkt 157">
              <a:extLst>
                <a:ext uri="{FF2B5EF4-FFF2-40B4-BE49-F238E27FC236}">
                  <a16:creationId xmlns:a16="http://schemas.microsoft.com/office/drawing/2014/main" id="{473B09CA-6CAD-4458-9850-6391434A622C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0">
          <xdr14:nvContentPartPr>
            <xdr14:cNvPr id="159" name="Inkt 158">
              <a:extLst>
                <a:ext uri="{FF2B5EF4-FFF2-40B4-BE49-F238E27FC236}">
                  <a16:creationId xmlns:a16="http://schemas.microsoft.com/office/drawing/2014/main" id="{45456F86-413E-4A1E-97E1-AF85D9C05B3D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1">
          <xdr14:nvContentPartPr>
            <xdr14:cNvPr id="160" name="Inkt 159">
              <a:extLst>
                <a:ext uri="{FF2B5EF4-FFF2-40B4-BE49-F238E27FC236}">
                  <a16:creationId xmlns:a16="http://schemas.microsoft.com/office/drawing/2014/main" id="{9BD5A4B1-0964-4BD2-AD26-434AD43F6F8C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2">
          <xdr14:nvContentPartPr>
            <xdr14:cNvPr id="161" name="Inkt 160">
              <a:extLst>
                <a:ext uri="{FF2B5EF4-FFF2-40B4-BE49-F238E27FC236}">
                  <a16:creationId xmlns:a16="http://schemas.microsoft.com/office/drawing/2014/main" id="{26819083-DCCB-4D53-BD82-971C64E6EA1F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3">
          <xdr14:nvContentPartPr>
            <xdr14:cNvPr id="162" name="Inkt 161">
              <a:extLst>
                <a:ext uri="{FF2B5EF4-FFF2-40B4-BE49-F238E27FC236}">
                  <a16:creationId xmlns:a16="http://schemas.microsoft.com/office/drawing/2014/main" id="{E9CEFB95-124B-4AF3-9ADD-ADAFA8F626E4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6</xdr:col>
      <xdr:colOff>0</xdr:colOff>
      <xdr:row>97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4">
          <xdr14:nvContentPartPr>
            <xdr14:cNvPr id="163" name="Inkt 162">
              <a:extLst>
                <a:ext uri="{FF2B5EF4-FFF2-40B4-BE49-F238E27FC236}">
                  <a16:creationId xmlns:a16="http://schemas.microsoft.com/office/drawing/2014/main" id="{A4C92F1D-4AB9-427C-86DA-B503E24F210C}"/>
                </a:ext>
              </a:extLst>
            </xdr14:cNvPr>
            <xdr14:cNvContentPartPr/>
          </xdr14:nvContentPartPr>
          <xdr14:nvPr macro=""/>
          <xdr14:xfrm>
            <a:off x="4752720" y="18401955"/>
            <a:ext cx="360" cy="360"/>
          </xdr14:xfrm>
        </xdr:contentPart>
      </mc:Choice>
      <mc:Fallback xmlns="">
        <xdr:pic>
          <xdr:nvPicPr>
            <xdr:cNvPr id="8" name="Inkt 7">
              <a:extLst>
                <a:ext uri="{FF2B5EF4-FFF2-40B4-BE49-F238E27FC236}">
                  <a16:creationId xmlns:a16="http://schemas.microsoft.com/office/drawing/2014/main" id="{77B27B3E-808F-4A47-A919-6110D6061AAF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744080" y="1839331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6</xdr:col>
      <xdr:colOff>0</xdr:colOff>
      <xdr:row>89</xdr:row>
      <xdr:rowOff>123480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5">
          <xdr14:nvContentPartPr>
            <xdr14:cNvPr id="164" name="Inkt 163">
              <a:extLst>
                <a:ext uri="{FF2B5EF4-FFF2-40B4-BE49-F238E27FC236}">
                  <a16:creationId xmlns:a16="http://schemas.microsoft.com/office/drawing/2014/main" id="{9E8B8423-9B4C-4EE5-A136-F60E0FA3D83C}"/>
                </a:ext>
              </a:extLst>
            </xdr14:cNvPr>
            <xdr14:cNvContentPartPr/>
          </xdr14:nvContentPartPr>
          <xdr14:nvPr macro=""/>
          <xdr14:xfrm>
            <a:off x="4752720" y="18401955"/>
            <a:ext cx="360" cy="360"/>
          </xdr14:xfrm>
        </xdr:contentPart>
      </mc:Choice>
      <mc:Fallback xmlns="">
        <xdr:pic>
          <xdr:nvPicPr>
            <xdr:cNvPr id="8" name="Inkt 7">
              <a:extLst>
                <a:ext uri="{FF2B5EF4-FFF2-40B4-BE49-F238E27FC236}">
                  <a16:creationId xmlns:a16="http://schemas.microsoft.com/office/drawing/2014/main" id="{77B27B3E-808F-4A47-A919-6110D6061AAF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744080" y="1839331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6</xdr:col>
      <xdr:colOff>0</xdr:colOff>
      <xdr:row>79</xdr:row>
      <xdr:rowOff>123480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6">
          <xdr14:nvContentPartPr>
            <xdr14:cNvPr id="165" name="Inkt 164">
              <a:extLst>
                <a:ext uri="{FF2B5EF4-FFF2-40B4-BE49-F238E27FC236}">
                  <a16:creationId xmlns:a16="http://schemas.microsoft.com/office/drawing/2014/main" id="{843F4126-2D18-44D6-A339-95AC0D867470}"/>
                </a:ext>
              </a:extLst>
            </xdr14:cNvPr>
            <xdr14:cNvContentPartPr/>
          </xdr14:nvContentPartPr>
          <xdr14:nvPr macro=""/>
          <xdr14:xfrm>
            <a:off x="4752720" y="18401955"/>
            <a:ext cx="360" cy="360"/>
          </xdr14:xfrm>
        </xdr:contentPart>
      </mc:Choice>
      <mc:Fallback xmlns="">
        <xdr:pic>
          <xdr:nvPicPr>
            <xdr:cNvPr id="8" name="Inkt 7">
              <a:extLst>
                <a:ext uri="{FF2B5EF4-FFF2-40B4-BE49-F238E27FC236}">
                  <a16:creationId xmlns:a16="http://schemas.microsoft.com/office/drawing/2014/main" id="{77B27B3E-808F-4A47-A919-6110D6061AAF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744080" y="1839331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6</xdr:col>
      <xdr:colOff>0</xdr:colOff>
      <xdr:row>131</xdr:row>
      <xdr:rowOff>123480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7">
          <xdr14:nvContentPartPr>
            <xdr14:cNvPr id="166" name="Inkt 165">
              <a:extLst>
                <a:ext uri="{FF2B5EF4-FFF2-40B4-BE49-F238E27FC236}">
                  <a16:creationId xmlns:a16="http://schemas.microsoft.com/office/drawing/2014/main" id="{2691B9F0-9384-4565-A9DC-4417716C9D7D}"/>
                </a:ext>
              </a:extLst>
            </xdr14:cNvPr>
            <xdr14:cNvContentPartPr/>
          </xdr14:nvContentPartPr>
          <xdr14:nvPr macro=""/>
          <xdr14:xfrm>
            <a:off x="4752720" y="18401955"/>
            <a:ext cx="360" cy="360"/>
          </xdr14:xfrm>
        </xdr:contentPart>
      </mc:Choice>
      <mc:Fallback xmlns="">
        <xdr:pic>
          <xdr:nvPicPr>
            <xdr:cNvPr id="8" name="Inkt 7">
              <a:extLst>
                <a:ext uri="{FF2B5EF4-FFF2-40B4-BE49-F238E27FC236}">
                  <a16:creationId xmlns:a16="http://schemas.microsoft.com/office/drawing/2014/main" id="{77B27B3E-808F-4A47-A919-6110D6061AAF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744080" y="1839331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7-26T10:01:11.24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7-26T10:01:13.07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1 104,'0'-11,"0"-11,0-14,0 1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7-26T10:01:24.58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7-26T10:01:25.44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7-26T10:01:28.29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7-26T10:01:29.43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7-26T10:01:42.664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7-26T10:01:44.463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7-26T10:08:12.88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7-26T10:08:12.883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7-26T10:09:34.24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7-26T10:09:34.241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7-26T10:09:34.24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7-26T10:09:43.696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7-26T10:09:43.69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7-26T10:09:43.69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7-26T10:09:54.773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7-26T10:09:54.774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7-26T10:09:54.77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2-02-16T14:56:17.28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2-02-16T14:56:17.28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2-02-17T11:46:57.69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2-02-17T11:46:57.694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2-02-17T11:46:57.69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2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2-03-24T12:55:22.30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2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2-03-24T12:55:23.51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2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2-04-14T13:54:07.561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2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2-04-14T13:54:07.563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2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10T12:12:41.25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3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10T12:12:41.259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3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10T12:15:08.904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3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10T13:31:33.78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3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10T13:31:33.789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3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10T13:31:33.799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3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10T13:31:33.809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3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10T13:31:33.819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3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10T13:31:33.82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3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10T13:31:33.83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3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10T13:31:33.84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4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10T13:31:33.856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4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10T13:31:33.86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4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10T13:31:33.874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4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10T13:31:33.884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4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10T13:31:33.893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4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10T13:31:33.903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4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10T13:31:33.91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4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43.42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4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44.53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4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45.13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5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45.97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5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46.61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5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646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5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64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5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654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5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65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5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66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5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663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5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67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5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671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6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67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6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679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6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686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6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68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6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694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6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69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6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703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6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704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6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711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6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71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7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72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7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721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7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72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7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729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7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736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7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73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7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744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7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74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7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75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7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753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8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761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8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76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8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22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8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226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8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233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8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234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8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24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8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243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8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25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8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251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9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26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9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261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9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26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9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269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9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27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9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27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9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286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9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28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9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294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9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29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0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303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0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304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0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31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0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313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0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321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0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32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0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33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0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331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0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33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0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339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34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34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27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276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286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28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29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29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30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30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31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31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32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32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33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2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33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2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34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2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34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2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356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2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35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3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366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3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36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3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37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3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37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3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389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3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39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3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399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3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40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3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411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3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41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4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424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4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42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4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8:08:24.391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4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8:08:24.393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4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8:10:23.229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4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8:10:23.23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4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8:33:40.74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4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9:37:22.12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4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9:37:23.06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4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9:37:23.586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5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9:37:28.114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5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9:37:28.12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5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9:37:28.13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5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9:37:28.13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5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9:37:28.144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5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9:37:28.151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5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9:37:28.159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5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9:37:28.166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5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9:37:28.173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5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9:37:28.18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6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9:37:28.18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6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9:37:28.194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6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9:38:19.53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6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9:38:21.57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6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9:38:27.38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6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9:38:40.26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69D10-C3E9-4BDB-A65F-9914E85F8730}">
  <dimension ref="B1:I45"/>
  <sheetViews>
    <sheetView tabSelected="1" topLeftCell="D1" workbookViewId="0"/>
  </sheetViews>
  <sheetFormatPr defaultRowHeight="10.199999999999999" x14ac:dyDescent="0.2"/>
  <cols>
    <col min="1" max="1" width="3.375" customWidth="1"/>
    <col min="2" max="2" width="10.375" bestFit="1" customWidth="1"/>
    <col min="3" max="3" width="10.375" customWidth="1"/>
    <col min="4" max="4" width="45.125" customWidth="1"/>
    <col min="5" max="5" width="127.75" customWidth="1"/>
    <col min="6" max="6" width="4.375" customWidth="1"/>
    <col min="8" max="9" width="12.875" bestFit="1" customWidth="1"/>
  </cols>
  <sheetData>
    <row r="1" spans="2:9" ht="17.399999999999999" x14ac:dyDescent="0.3">
      <c r="B1" s="200" t="s">
        <v>1</v>
      </c>
    </row>
    <row r="3" spans="2:9" ht="16.2" x14ac:dyDescent="0.3">
      <c r="B3" s="197"/>
      <c r="C3" s="201" t="s">
        <v>2</v>
      </c>
    </row>
    <row r="4" spans="2:9" ht="16.2" x14ac:dyDescent="0.3">
      <c r="C4" s="201"/>
    </row>
    <row r="5" spans="2:9" ht="16.2" x14ac:dyDescent="0.3">
      <c r="B5" s="198"/>
      <c r="C5" s="201" t="s">
        <v>3</v>
      </c>
    </row>
    <row r="6" spans="2:9" ht="16.2" x14ac:dyDescent="0.3">
      <c r="C6" s="201"/>
    </row>
    <row r="7" spans="2:9" ht="16.2" x14ac:dyDescent="0.3">
      <c r="B7" s="199"/>
      <c r="C7" s="447" t="s">
        <v>4</v>
      </c>
    </row>
    <row r="10" spans="2:9" ht="17.399999999999999" x14ac:dyDescent="0.3">
      <c r="B10" s="200" t="s">
        <v>5</v>
      </c>
    </row>
    <row r="11" spans="2:9" x14ac:dyDescent="0.2">
      <c r="B11" s="210" t="s">
        <v>6</v>
      </c>
      <c r="C11" s="202" t="s">
        <v>7</v>
      </c>
      <c r="D11" t="s">
        <v>8</v>
      </c>
    </row>
    <row r="13" spans="2:9" ht="17.399999999999999" x14ac:dyDescent="0.3">
      <c r="B13" s="200" t="s">
        <v>9</v>
      </c>
    </row>
    <row r="15" spans="2:9" x14ac:dyDescent="0.2">
      <c r="B15" s="2" t="s">
        <v>10</v>
      </c>
      <c r="C15" s="2" t="s">
        <v>11</v>
      </c>
      <c r="D15" s="2" t="s">
        <v>12</v>
      </c>
      <c r="E15" s="2" t="s">
        <v>13</v>
      </c>
    </row>
    <row r="16" spans="2:9" ht="9.6" customHeight="1" x14ac:dyDescent="0.2">
      <c r="B16" s="448"/>
      <c r="C16" s="449"/>
      <c r="D16" s="450"/>
      <c r="E16" s="450"/>
      <c r="H16" s="7"/>
      <c r="I16" s="7"/>
    </row>
    <row r="17" spans="2:9" ht="11.4" x14ac:dyDescent="0.2">
      <c r="B17" s="451"/>
      <c r="C17" s="452"/>
      <c r="D17" s="453"/>
      <c r="E17" s="453"/>
      <c r="H17" s="7"/>
      <c r="I17" s="7"/>
    </row>
    <row r="18" spans="2:9" ht="11.4" x14ac:dyDescent="0.2">
      <c r="B18" s="451"/>
      <c r="C18" s="452"/>
      <c r="D18" s="453"/>
      <c r="E18" s="453"/>
      <c r="H18" s="7"/>
      <c r="I18" s="7"/>
    </row>
    <row r="19" spans="2:9" ht="11.4" x14ac:dyDescent="0.2">
      <c r="B19" s="451"/>
      <c r="C19" s="452"/>
      <c r="D19" s="453"/>
      <c r="E19" s="458"/>
      <c r="H19" s="7"/>
      <c r="I19" s="7"/>
    </row>
    <row r="20" spans="2:9" ht="11.4" x14ac:dyDescent="0.2">
      <c r="B20" s="451"/>
      <c r="C20" s="452"/>
      <c r="D20" s="453"/>
      <c r="E20" s="454"/>
      <c r="I20" s="50"/>
    </row>
    <row r="21" spans="2:9" ht="11.4" x14ac:dyDescent="0.2">
      <c r="B21" s="451"/>
      <c r="C21" s="452"/>
      <c r="D21" s="453"/>
      <c r="E21" s="453"/>
    </row>
    <row r="22" spans="2:9" ht="11.4" x14ac:dyDescent="0.2">
      <c r="B22" s="451"/>
      <c r="C22" s="452"/>
      <c r="D22" s="453"/>
      <c r="E22" s="453"/>
    </row>
    <row r="23" spans="2:9" ht="11.4" x14ac:dyDescent="0.2">
      <c r="B23" s="451"/>
      <c r="C23" s="452"/>
      <c r="D23" s="453"/>
      <c r="E23" s="454"/>
    </row>
    <row r="24" spans="2:9" ht="11.4" x14ac:dyDescent="0.2">
      <c r="B24" s="451"/>
      <c r="C24" s="451"/>
      <c r="D24" s="453"/>
      <c r="E24" s="459"/>
    </row>
    <row r="25" spans="2:9" ht="11.4" x14ac:dyDescent="0.2">
      <c r="B25" s="451"/>
      <c r="C25" s="452"/>
      <c r="D25" s="453"/>
      <c r="E25" s="459"/>
    </row>
    <row r="26" spans="2:9" ht="11.4" x14ac:dyDescent="0.2">
      <c r="B26" s="452"/>
      <c r="C26" s="452"/>
      <c r="D26" s="453"/>
      <c r="E26" s="459"/>
    </row>
    <row r="27" spans="2:9" ht="11.4" x14ac:dyDescent="0.2">
      <c r="B27" s="452"/>
      <c r="C27" s="452"/>
      <c r="D27" s="453"/>
      <c r="E27" s="459"/>
    </row>
    <row r="28" spans="2:9" ht="11.4" x14ac:dyDescent="0.2">
      <c r="B28" s="452"/>
      <c r="C28" s="452"/>
      <c r="D28" s="454"/>
      <c r="E28" s="454"/>
    </row>
    <row r="29" spans="2:9" ht="11.4" x14ac:dyDescent="0.2">
      <c r="B29" s="452"/>
      <c r="C29" s="452"/>
      <c r="D29" s="454"/>
      <c r="E29" s="454"/>
    </row>
    <row r="30" spans="2:9" ht="11.4" x14ac:dyDescent="0.2">
      <c r="B30" s="452"/>
      <c r="C30" s="452"/>
      <c r="D30" s="454"/>
      <c r="E30" s="459"/>
    </row>
    <row r="31" spans="2:9" ht="11.4" x14ac:dyDescent="0.2">
      <c r="B31" s="452"/>
      <c r="C31" s="452"/>
      <c r="D31" s="454"/>
      <c r="E31" s="459"/>
    </row>
    <row r="32" spans="2:9" ht="11.4" x14ac:dyDescent="0.2">
      <c r="B32" s="452"/>
      <c r="C32" s="452"/>
      <c r="D32" s="454"/>
      <c r="E32" s="454"/>
    </row>
    <row r="33" spans="2:5" ht="11.4" x14ac:dyDescent="0.2">
      <c r="B33" s="452"/>
      <c r="C33" s="452"/>
      <c r="D33" s="454"/>
      <c r="E33" s="454"/>
    </row>
    <row r="34" spans="2:5" ht="11.4" x14ac:dyDescent="0.2">
      <c r="B34" s="452"/>
      <c r="C34" s="452"/>
      <c r="D34" s="454"/>
      <c r="E34" s="454"/>
    </row>
    <row r="35" spans="2:5" ht="11.4" x14ac:dyDescent="0.2">
      <c r="B35" s="452"/>
      <c r="C35" s="452"/>
      <c r="D35" s="454"/>
      <c r="E35" s="454"/>
    </row>
    <row r="36" spans="2:5" ht="11.4" x14ac:dyDescent="0.2">
      <c r="B36" s="452"/>
      <c r="C36" s="454"/>
      <c r="D36" s="454"/>
      <c r="E36" s="454"/>
    </row>
    <row r="37" spans="2:5" ht="11.4" x14ac:dyDescent="0.2">
      <c r="B37" s="454"/>
      <c r="C37" s="454"/>
      <c r="D37" s="454"/>
      <c r="E37" s="454"/>
    </row>
    <row r="38" spans="2:5" ht="11.4" x14ac:dyDescent="0.2">
      <c r="B38" s="454"/>
      <c r="C38" s="454"/>
      <c r="D38" s="454"/>
      <c r="E38" s="454"/>
    </row>
    <row r="39" spans="2:5" ht="11.4" x14ac:dyDescent="0.2">
      <c r="B39" s="454"/>
      <c r="C39" s="454"/>
      <c r="D39" s="454"/>
      <c r="E39" s="454"/>
    </row>
    <row r="40" spans="2:5" ht="11.4" x14ac:dyDescent="0.2">
      <c r="B40" s="454"/>
      <c r="C40" s="454"/>
      <c r="D40" s="454"/>
      <c r="E40" s="454"/>
    </row>
    <row r="41" spans="2:5" ht="11.4" x14ac:dyDescent="0.2">
      <c r="B41" s="454"/>
      <c r="C41" s="454"/>
      <c r="D41" s="454"/>
      <c r="E41" s="454"/>
    </row>
    <row r="42" spans="2:5" ht="11.4" x14ac:dyDescent="0.2">
      <c r="B42" s="454"/>
      <c r="C42" s="454"/>
      <c r="D42" s="454"/>
      <c r="E42" s="454"/>
    </row>
    <row r="43" spans="2:5" ht="11.4" x14ac:dyDescent="0.2">
      <c r="B43" s="454"/>
      <c r="C43" s="454"/>
      <c r="D43" s="454"/>
      <c r="E43" s="454"/>
    </row>
    <row r="44" spans="2:5" ht="11.4" x14ac:dyDescent="0.2">
      <c r="B44" s="454"/>
      <c r="C44" s="454"/>
      <c r="D44" s="454"/>
      <c r="E44" s="454"/>
    </row>
    <row r="45" spans="2:5" ht="11.4" x14ac:dyDescent="0.2">
      <c r="B45" s="455"/>
      <c r="C45" s="455"/>
      <c r="D45" s="455"/>
      <c r="E45" s="455"/>
    </row>
  </sheetData>
  <autoFilter ref="B15:E15" xr:uid="{0D169D10-C3E9-4BDB-A65F-9914E85F873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B1:AH153"/>
  <sheetViews>
    <sheetView view="pageBreakPreview" zoomScale="90" zoomScaleNormal="100" zoomScaleSheetLayoutView="90" workbookViewId="0"/>
  </sheetViews>
  <sheetFormatPr defaultColWidth="9.125" defaultRowHeight="15.6" x14ac:dyDescent="0.3"/>
  <cols>
    <col min="1" max="1" width="1.25" style="26" customWidth="1"/>
    <col min="2" max="2" width="6" style="25" bestFit="1" customWidth="1"/>
    <col min="3" max="3" width="36.875" style="26" customWidth="1"/>
    <col min="4" max="4" width="7" style="66" customWidth="1"/>
    <col min="5" max="5" width="15.125" style="26" customWidth="1"/>
    <col min="6" max="6" width="1.25" style="26" customWidth="1"/>
    <col min="7" max="13" width="15.125" style="26" customWidth="1"/>
    <col min="14" max="17" width="1.25" style="26" customWidth="1"/>
    <col min="18" max="18" width="16" style="26" bestFit="1" customWidth="1"/>
    <col min="19" max="20" width="1.125" style="26" customWidth="1"/>
    <col min="21" max="21" width="14.375" style="26" customWidth="1"/>
    <col min="22" max="23" width="19.375" style="26" customWidth="1"/>
    <col min="24" max="24" width="10.75" style="26" customWidth="1"/>
    <col min="25" max="25" width="10.875" style="26" bestFit="1" customWidth="1"/>
    <col min="26" max="26" width="9.75" style="26" bestFit="1" customWidth="1"/>
    <col min="27" max="30" width="15.375" style="26" customWidth="1"/>
    <col min="31" max="31" width="18.875" style="26" bestFit="1" customWidth="1"/>
    <col min="32" max="32" width="15.625" style="26" bestFit="1" customWidth="1"/>
    <col min="33" max="33" width="14.375" style="26" bestFit="1" customWidth="1"/>
    <col min="34" max="36" width="15.25" style="26" customWidth="1"/>
    <col min="37" max="38" width="13.125" style="26" customWidth="1"/>
    <col min="39" max="16384" width="9.125" style="26"/>
  </cols>
  <sheetData>
    <row r="1" spans="2:34" ht="28.8" x14ac:dyDescent="0.3">
      <c r="B1" s="344" t="s">
        <v>14</v>
      </c>
      <c r="D1" s="473"/>
      <c r="E1" s="25"/>
      <c r="F1" s="25"/>
      <c r="G1" s="25"/>
      <c r="H1" s="25"/>
      <c r="I1" s="25"/>
      <c r="J1" s="25"/>
      <c r="L1" s="545" t="s">
        <v>15</v>
      </c>
      <c r="M1" s="546"/>
      <c r="N1" s="25"/>
      <c r="O1" s="25"/>
      <c r="P1" s="25"/>
      <c r="Q1" s="25"/>
      <c r="R1" s="214" t="s">
        <v>16</v>
      </c>
      <c r="S1" s="214"/>
      <c r="T1" s="25"/>
    </row>
    <row r="2" spans="2:34" x14ac:dyDescent="0.3">
      <c r="B2" s="418" t="s">
        <v>17</v>
      </c>
      <c r="C2" s="3"/>
      <c r="D2" s="473"/>
      <c r="E2" s="25"/>
      <c r="F2" s="25"/>
      <c r="L2" s="543" t="s">
        <v>18</v>
      </c>
      <c r="M2" s="544"/>
      <c r="N2" s="25"/>
      <c r="O2" s="25"/>
      <c r="P2" s="25"/>
      <c r="Q2" s="25"/>
      <c r="R2" s="215" t="str">
        <f>Legenda!D11</f>
        <v>Publicatie</v>
      </c>
      <c r="S2" s="215"/>
      <c r="T2" s="25"/>
      <c r="V2" s="70"/>
    </row>
    <row r="3" spans="2:34" ht="7.5" customHeight="1" x14ac:dyDescent="0.3">
      <c r="B3" s="4"/>
      <c r="C3" s="3"/>
      <c r="D3" s="474"/>
      <c r="G3" s="212"/>
      <c r="H3" s="213"/>
    </row>
    <row r="4" spans="2:34" x14ac:dyDescent="0.3">
      <c r="B4" s="216"/>
      <c r="C4" s="162"/>
      <c r="D4" s="475"/>
      <c r="E4" s="162"/>
      <c r="F4" s="162"/>
      <c r="G4" s="217"/>
      <c r="H4" s="162"/>
      <c r="I4" s="162"/>
      <c r="J4" s="162"/>
      <c r="K4" s="162"/>
      <c r="L4" s="162"/>
      <c r="M4" s="162"/>
      <c r="N4" s="163"/>
      <c r="Q4" s="161"/>
      <c r="R4" s="162"/>
      <c r="S4" s="163"/>
    </row>
    <row r="5" spans="2:34" x14ac:dyDescent="0.3">
      <c r="B5" s="476"/>
      <c r="C5" s="140" t="s">
        <v>19</v>
      </c>
      <c r="D5" s="474"/>
      <c r="E5" s="474"/>
      <c r="F5" s="474"/>
      <c r="G5" s="141">
        <v>2028</v>
      </c>
      <c r="H5" s="141">
        <v>2029</v>
      </c>
      <c r="I5" s="141">
        <v>2030</v>
      </c>
      <c r="J5" s="141">
        <v>2031</v>
      </c>
      <c r="K5" s="141">
        <v>2032</v>
      </c>
      <c r="L5" s="141">
        <v>2033</v>
      </c>
      <c r="M5" s="141">
        <v>2034</v>
      </c>
      <c r="N5" s="477"/>
      <c r="O5" s="474"/>
      <c r="P5" s="474"/>
      <c r="Q5" s="478"/>
      <c r="R5" s="141" t="s">
        <v>20</v>
      </c>
      <c r="S5" s="431"/>
      <c r="T5" s="474"/>
      <c r="U5" s="141" t="s">
        <v>21</v>
      </c>
      <c r="W5" s="30"/>
      <c r="X5" s="30"/>
    </row>
    <row r="6" spans="2:34" x14ac:dyDescent="0.3">
      <c r="B6" s="27"/>
      <c r="C6" s="29"/>
      <c r="D6" s="474"/>
      <c r="E6" s="419" t="s">
        <v>22</v>
      </c>
      <c r="F6" s="419"/>
      <c r="G6" s="419">
        <v>47097</v>
      </c>
      <c r="H6" s="419">
        <v>47119</v>
      </c>
      <c r="I6" s="419">
        <v>47484</v>
      </c>
      <c r="J6" s="419">
        <v>47849</v>
      </c>
      <c r="K6" s="419">
        <v>48214</v>
      </c>
      <c r="L6" s="419">
        <v>48580</v>
      </c>
      <c r="M6" s="419">
        <v>48945</v>
      </c>
      <c r="N6" s="28"/>
      <c r="Q6" s="164"/>
      <c r="R6" s="419">
        <f>SMALL(G6:N6,1)</f>
        <v>47097</v>
      </c>
      <c r="S6" s="432"/>
      <c r="W6" s="30"/>
      <c r="X6" s="30"/>
    </row>
    <row r="7" spans="2:34" ht="15.6" customHeight="1" x14ac:dyDescent="0.3">
      <c r="B7" s="27"/>
      <c r="C7" s="29"/>
      <c r="D7" s="474"/>
      <c r="E7" s="419" t="s">
        <v>23</v>
      </c>
      <c r="F7" s="419"/>
      <c r="G7" s="419">
        <v>47118</v>
      </c>
      <c r="H7" s="419">
        <v>47483</v>
      </c>
      <c r="I7" s="419">
        <v>47848</v>
      </c>
      <c r="J7" s="419">
        <v>48213</v>
      </c>
      <c r="K7" s="419">
        <v>48579</v>
      </c>
      <c r="L7" s="419">
        <v>48944</v>
      </c>
      <c r="M7" s="419">
        <v>49290</v>
      </c>
      <c r="N7" s="28"/>
      <c r="Q7" s="164"/>
      <c r="R7" s="419">
        <f>LARGE(G7:N7,1)</f>
        <v>49290</v>
      </c>
      <c r="S7" s="432"/>
      <c r="U7" s="155"/>
      <c r="W7" s="30"/>
      <c r="X7" s="30"/>
    </row>
    <row r="8" spans="2:34" x14ac:dyDescent="0.3">
      <c r="B8" s="27"/>
      <c r="C8" s="29"/>
      <c r="D8" s="474"/>
      <c r="E8" s="420" t="s">
        <v>24</v>
      </c>
      <c r="F8" s="420"/>
      <c r="G8" s="421">
        <f t="shared" ref="G8:K8" si="0">G7-G6+1</f>
        <v>22</v>
      </c>
      <c r="H8" s="421">
        <f t="shared" si="0"/>
        <v>365</v>
      </c>
      <c r="I8" s="421">
        <f t="shared" si="0"/>
        <v>365</v>
      </c>
      <c r="J8" s="421">
        <f t="shared" si="0"/>
        <v>365</v>
      </c>
      <c r="K8" s="421">
        <f t="shared" si="0"/>
        <v>366</v>
      </c>
      <c r="L8" s="421">
        <f t="shared" ref="L8:M8" si="1">L7-L6+1</f>
        <v>365</v>
      </c>
      <c r="M8" s="421">
        <f t="shared" si="1"/>
        <v>346</v>
      </c>
      <c r="N8" s="28"/>
      <c r="Q8" s="164"/>
      <c r="R8" s="421">
        <f>SUM(G8:N8)</f>
        <v>2194</v>
      </c>
      <c r="S8" s="433"/>
      <c r="V8" s="49"/>
      <c r="W8" s="30"/>
      <c r="X8" s="30"/>
    </row>
    <row r="9" spans="2:34" ht="15.6" customHeight="1" x14ac:dyDescent="0.3">
      <c r="B9" s="27"/>
      <c r="C9" s="3"/>
      <c r="D9" s="474"/>
      <c r="N9" s="28"/>
      <c r="Q9" s="164"/>
      <c r="S9" s="28"/>
      <c r="W9" s="30"/>
      <c r="X9" s="30"/>
    </row>
    <row r="10" spans="2:34" ht="17.399999999999999" customHeight="1" x14ac:dyDescent="0.45">
      <c r="B10" s="133" t="s">
        <v>25</v>
      </c>
      <c r="C10" s="134" t="s">
        <v>26</v>
      </c>
      <c r="D10" s="134"/>
      <c r="E10" s="134"/>
      <c r="F10" s="134"/>
      <c r="G10" s="422">
        <f>SUM(G12:G16)</f>
        <v>0</v>
      </c>
      <c r="H10" s="422">
        <f>SUM(H12:H16)</f>
        <v>0</v>
      </c>
      <c r="I10" s="422">
        <f>SUM(I12:I16)</f>
        <v>0</v>
      </c>
      <c r="J10" s="422">
        <f>SUM(J12:J16)</f>
        <v>0</v>
      </c>
      <c r="K10" s="422">
        <f>SUM(K12:K16)</f>
        <v>0</v>
      </c>
      <c r="L10" s="422">
        <f t="shared" ref="L10:M10" si="2">SUM(L12:L16)</f>
        <v>0</v>
      </c>
      <c r="M10" s="422">
        <f t="shared" si="2"/>
        <v>0</v>
      </c>
      <c r="N10" s="135"/>
      <c r="O10" s="474"/>
      <c r="P10" s="474"/>
      <c r="Q10" s="478"/>
      <c r="R10" s="427">
        <f>SUM(G10:M10)</f>
        <v>0</v>
      </c>
      <c r="S10" s="434"/>
      <c r="T10" s="474"/>
      <c r="W10" s="30"/>
      <c r="X10" s="30"/>
      <c r="Z10" s="31"/>
      <c r="AA10" s="31"/>
      <c r="AB10" s="31"/>
      <c r="AC10" s="31"/>
      <c r="AD10" s="31"/>
      <c r="AE10" s="31"/>
      <c r="AF10" s="31"/>
      <c r="AG10" s="31"/>
      <c r="AH10" s="31"/>
    </row>
    <row r="11" spans="2:34" ht="6" customHeight="1" x14ac:dyDescent="0.3">
      <c r="B11" s="476"/>
      <c r="C11" s="134"/>
      <c r="D11" s="474"/>
      <c r="E11" s="474"/>
      <c r="F11" s="474"/>
      <c r="G11" s="474"/>
      <c r="H11" s="474"/>
      <c r="I11" s="474"/>
      <c r="J11" s="474"/>
      <c r="K11" s="474"/>
      <c r="L11" s="474"/>
      <c r="M11" s="474"/>
      <c r="N11" s="477"/>
      <c r="O11" s="474"/>
      <c r="P11" s="474"/>
      <c r="Q11" s="478"/>
      <c r="R11" s="474"/>
      <c r="S11" s="477"/>
      <c r="T11" s="474"/>
      <c r="Z11" s="31"/>
      <c r="AA11" s="31"/>
      <c r="AB11" s="31"/>
      <c r="AC11" s="31"/>
      <c r="AD11" s="31"/>
      <c r="AE11" s="31"/>
      <c r="AF11" s="31"/>
      <c r="AG11" s="31"/>
      <c r="AH11" s="31"/>
    </row>
    <row r="12" spans="2:34" x14ac:dyDescent="0.3">
      <c r="B12" s="476" t="str">
        <f>MID($B$10,1,1)&amp;".01"</f>
        <v>A.01</v>
      </c>
      <c r="C12" s="474" t="s">
        <v>27</v>
      </c>
      <c r="D12" s="136" t="s">
        <v>28</v>
      </c>
      <c r="E12" s="137" t="s">
        <v>29</v>
      </c>
      <c r="F12" s="137"/>
      <c r="G12" s="479">
        <f>A.01!B7</f>
        <v>0</v>
      </c>
      <c r="H12" s="479">
        <f>A.01!C7</f>
        <v>0</v>
      </c>
      <c r="I12" s="479">
        <f>A.01!D7</f>
        <v>0</v>
      </c>
      <c r="J12" s="479">
        <f>A.01!E7</f>
        <v>0</v>
      </c>
      <c r="K12" s="479">
        <f>A.01!F7</f>
        <v>0</v>
      </c>
      <c r="L12" s="535">
        <f>A.01!G7</f>
        <v>0</v>
      </c>
      <c r="M12" s="535">
        <f>A.01!H7</f>
        <v>0</v>
      </c>
      <c r="N12" s="480"/>
      <c r="O12" s="474"/>
      <c r="P12" s="474"/>
      <c r="Q12" s="478"/>
      <c r="R12" s="481">
        <f>SUM(G12:M12)</f>
        <v>0</v>
      </c>
      <c r="S12" s="482"/>
      <c r="T12" s="474"/>
      <c r="U12" s="32">
        <f>SUM(G12:M12)-SUM(A.01!B7:H7)</f>
        <v>0</v>
      </c>
      <c r="V12" s="33"/>
      <c r="W12" s="33"/>
      <c r="X12" s="34"/>
      <c r="Y12" s="33"/>
      <c r="AA12" s="32"/>
      <c r="AB12" s="30"/>
      <c r="AC12" s="35"/>
      <c r="AD12" s="35"/>
      <c r="AE12" s="35"/>
      <c r="AF12" s="30"/>
      <c r="AG12" s="32"/>
      <c r="AH12" s="36"/>
    </row>
    <row r="13" spans="2:34" x14ac:dyDescent="0.3">
      <c r="B13" s="476" t="str">
        <f>MID($B$10,1,1)&amp;".02"</f>
        <v>A.02</v>
      </c>
      <c r="C13" s="474" t="s">
        <v>30</v>
      </c>
      <c r="D13" s="136" t="s">
        <v>31</v>
      </c>
      <c r="E13" s="137" t="s">
        <v>29</v>
      </c>
      <c r="F13" s="137"/>
      <c r="G13" s="479">
        <f>A.02!B7</f>
        <v>0</v>
      </c>
      <c r="H13" s="479">
        <f>A.02!C7</f>
        <v>0</v>
      </c>
      <c r="I13" s="479">
        <f>A.02!D7</f>
        <v>0</v>
      </c>
      <c r="J13" s="479">
        <f>A.02!E7</f>
        <v>0</v>
      </c>
      <c r="K13" s="479">
        <f>A.02!F7</f>
        <v>0</v>
      </c>
      <c r="L13" s="535">
        <f>A.02!G7</f>
        <v>0</v>
      </c>
      <c r="M13" s="535">
        <f>A.02!H7</f>
        <v>0</v>
      </c>
      <c r="N13" s="480"/>
      <c r="O13" s="474"/>
      <c r="P13" s="474"/>
      <c r="Q13" s="478"/>
      <c r="R13" s="481">
        <f>SUM(G13:M13)</f>
        <v>0</v>
      </c>
      <c r="S13" s="482"/>
      <c r="T13" s="474"/>
      <c r="U13" s="32">
        <f>SUM(G13:M13)-SUM(A.02!B7:H7)</f>
        <v>0</v>
      </c>
      <c r="V13" s="33"/>
      <c r="W13" s="33"/>
      <c r="X13" s="34"/>
      <c r="Y13" s="33"/>
      <c r="AA13" s="32"/>
      <c r="AB13" s="30"/>
      <c r="AC13" s="35"/>
      <c r="AD13" s="35"/>
      <c r="AE13" s="35"/>
      <c r="AF13" s="30"/>
      <c r="AG13" s="32"/>
      <c r="AH13" s="36"/>
    </row>
    <row r="14" spans="2:34" x14ac:dyDescent="0.3">
      <c r="B14" s="476" t="str">
        <f>MID($B$10,1,1)&amp;".03"</f>
        <v>A.03</v>
      </c>
      <c r="C14" s="474" t="s">
        <v>32</v>
      </c>
      <c r="D14" s="136" t="s">
        <v>33</v>
      </c>
      <c r="E14" s="137" t="s">
        <v>34</v>
      </c>
      <c r="F14" s="137"/>
      <c r="G14" s="479">
        <f>A.03!B7</f>
        <v>0</v>
      </c>
      <c r="H14" s="479">
        <f>A.03!C7</f>
        <v>0</v>
      </c>
      <c r="I14" s="479">
        <f>A.03!D7</f>
        <v>0</v>
      </c>
      <c r="J14" s="479">
        <f>A.03!E7</f>
        <v>0</v>
      </c>
      <c r="K14" s="479">
        <f>A.03!F7</f>
        <v>0</v>
      </c>
      <c r="L14" s="535">
        <f>A.03!G7</f>
        <v>0</v>
      </c>
      <c r="M14" s="535">
        <f>A.03!H7</f>
        <v>0</v>
      </c>
      <c r="N14" s="480"/>
      <c r="O14" s="474"/>
      <c r="P14" s="474"/>
      <c r="Q14" s="478"/>
      <c r="R14" s="481">
        <f>SUM(G14:M14)</f>
        <v>0</v>
      </c>
      <c r="S14" s="482"/>
      <c r="T14" s="474"/>
      <c r="U14" s="32">
        <f>SUM(G14:M14)-SUM(A.03!B7:H7)</f>
        <v>0</v>
      </c>
      <c r="V14" s="33"/>
      <c r="W14" s="33"/>
      <c r="X14" s="34"/>
      <c r="Y14" s="33"/>
      <c r="AA14" s="32"/>
      <c r="AB14" s="30"/>
      <c r="AC14" s="35"/>
      <c r="AD14" s="35"/>
      <c r="AE14" s="35"/>
      <c r="AF14" s="30"/>
      <c r="AG14" s="32"/>
      <c r="AH14" s="36"/>
    </row>
    <row r="15" spans="2:34" x14ac:dyDescent="0.3">
      <c r="B15" s="476" t="str">
        <f>MID($B$10,1,1)&amp;".04"</f>
        <v>A.04</v>
      </c>
      <c r="C15" s="474" t="s">
        <v>35</v>
      </c>
      <c r="D15" s="136" t="s">
        <v>36</v>
      </c>
      <c r="E15" s="483" t="s">
        <v>34</v>
      </c>
      <c r="F15" s="137"/>
      <c r="G15" s="479">
        <f>A.04!B7</f>
        <v>0</v>
      </c>
      <c r="H15" s="479">
        <f>A.04!C7</f>
        <v>0</v>
      </c>
      <c r="I15" s="479">
        <f>A.04!D7</f>
        <v>0</v>
      </c>
      <c r="J15" s="479">
        <f>A.04!E7</f>
        <v>0</v>
      </c>
      <c r="K15" s="479">
        <f>A.04!F7</f>
        <v>0</v>
      </c>
      <c r="L15" s="535">
        <f>A.04!G7</f>
        <v>0</v>
      </c>
      <c r="M15" s="535">
        <f>A.04!H7</f>
        <v>0</v>
      </c>
      <c r="N15" s="480"/>
      <c r="O15" s="474"/>
      <c r="P15" s="474"/>
      <c r="Q15" s="478"/>
      <c r="R15" s="481">
        <f>SUM(G15:M15)</f>
        <v>0</v>
      </c>
      <c r="S15" s="482"/>
      <c r="T15" s="474"/>
      <c r="U15" s="32">
        <f>SUM(G15:M15)-SUM(A.04!B7:H7)</f>
        <v>0</v>
      </c>
      <c r="V15" s="33"/>
      <c r="W15" s="33"/>
      <c r="X15" s="34"/>
      <c r="Y15" s="33"/>
      <c r="AA15" s="32"/>
      <c r="AB15" s="30"/>
      <c r="AC15" s="35"/>
      <c r="AD15" s="35"/>
      <c r="AE15" s="35"/>
      <c r="AF15" s="30"/>
      <c r="AG15" s="32"/>
      <c r="AH15" s="36"/>
    </row>
    <row r="16" spans="2:34" x14ac:dyDescent="0.3">
      <c r="B16" s="476" t="s">
        <v>37</v>
      </c>
      <c r="C16" s="474" t="s">
        <v>38</v>
      </c>
      <c r="D16" s="484"/>
      <c r="E16" s="483" t="s">
        <v>34</v>
      </c>
      <c r="F16" s="137"/>
      <c r="G16" s="485"/>
      <c r="H16" s="485"/>
      <c r="I16" s="485"/>
      <c r="J16" s="485"/>
      <c r="K16" s="485"/>
      <c r="L16" s="536"/>
      <c r="M16" s="536"/>
      <c r="N16" s="480"/>
      <c r="O16" s="474"/>
      <c r="P16" s="474"/>
      <c r="Q16" s="478"/>
      <c r="R16" s="428">
        <f>SUM(G16:M16)</f>
        <v>0</v>
      </c>
      <c r="S16" s="435"/>
      <c r="T16" s="474"/>
      <c r="U16" s="32"/>
      <c r="V16" s="219"/>
      <c r="W16" s="33"/>
      <c r="X16" s="34"/>
      <c r="Y16" s="33"/>
      <c r="AA16" s="32"/>
      <c r="AB16" s="30"/>
      <c r="AC16" s="35"/>
      <c r="AD16" s="35"/>
      <c r="AE16" s="35"/>
      <c r="AF16" s="30"/>
      <c r="AG16" s="32"/>
      <c r="AH16" s="36"/>
    </row>
    <row r="17" spans="2:34" ht="6" customHeight="1" x14ac:dyDescent="0.45">
      <c r="B17" s="476"/>
      <c r="C17" s="474"/>
      <c r="D17" s="486"/>
      <c r="E17" s="137"/>
      <c r="F17" s="137"/>
      <c r="G17" s="486"/>
      <c r="H17" s="486"/>
      <c r="I17" s="486"/>
      <c r="J17" s="486"/>
      <c r="K17" s="486"/>
      <c r="L17" s="422"/>
      <c r="M17" s="422"/>
      <c r="N17" s="480"/>
      <c r="O17" s="474"/>
      <c r="P17" s="474"/>
      <c r="Q17" s="478"/>
      <c r="R17" s="474"/>
      <c r="S17" s="477"/>
      <c r="T17" s="474"/>
      <c r="U17" s="32"/>
      <c r="V17" s="33"/>
      <c r="W17" s="33"/>
      <c r="X17" s="34"/>
      <c r="Y17" s="33"/>
      <c r="AA17" s="32"/>
      <c r="AB17" s="30"/>
      <c r="AC17" s="35"/>
      <c r="AD17" s="35"/>
      <c r="AE17" s="35"/>
      <c r="AF17" s="30"/>
      <c r="AG17" s="32"/>
      <c r="AH17" s="36"/>
    </row>
    <row r="18" spans="2:34" x14ac:dyDescent="0.3">
      <c r="B18" s="133" t="s">
        <v>39</v>
      </c>
      <c r="C18" s="134" t="s">
        <v>40</v>
      </c>
      <c r="D18" s="134"/>
      <c r="E18" s="423"/>
      <c r="F18" s="423"/>
      <c r="G18" s="424">
        <f t="shared" ref="G18:K18" si="3">SUM(G20:G30)</f>
        <v>0</v>
      </c>
      <c r="H18" s="424">
        <f t="shared" si="3"/>
        <v>0</v>
      </c>
      <c r="I18" s="424">
        <f t="shared" si="3"/>
        <v>0</v>
      </c>
      <c r="J18" s="424">
        <f t="shared" si="3"/>
        <v>0</v>
      </c>
      <c r="K18" s="424">
        <f t="shared" si="3"/>
        <v>0</v>
      </c>
      <c r="L18" s="424">
        <f t="shared" ref="L18:M18" si="4">SUM(L20:L30)</f>
        <v>0</v>
      </c>
      <c r="M18" s="424">
        <f t="shared" si="4"/>
        <v>0</v>
      </c>
      <c r="N18" s="480"/>
      <c r="O18" s="474"/>
      <c r="P18" s="474"/>
      <c r="Q18" s="478"/>
      <c r="R18" s="427">
        <f>SUM(G18:M18)</f>
        <v>0</v>
      </c>
      <c r="S18" s="434"/>
      <c r="T18" s="474"/>
      <c r="U18" s="32"/>
      <c r="V18" s="33"/>
      <c r="W18" s="33"/>
      <c r="X18" s="34"/>
      <c r="Y18" s="33"/>
      <c r="AA18" s="32"/>
      <c r="AB18" s="30"/>
      <c r="AC18" s="35"/>
      <c r="AD18" s="35"/>
      <c r="AE18" s="35"/>
      <c r="AF18" s="30"/>
      <c r="AG18" s="32"/>
      <c r="AH18" s="36"/>
    </row>
    <row r="19" spans="2:34" ht="6" customHeight="1" x14ac:dyDescent="0.45">
      <c r="B19" s="476"/>
      <c r="C19" s="134"/>
      <c r="D19" s="134"/>
      <c r="E19" s="423"/>
      <c r="F19" s="423"/>
      <c r="G19" s="134"/>
      <c r="H19" s="134"/>
      <c r="I19" s="134"/>
      <c r="J19" s="134"/>
      <c r="K19" s="134"/>
      <c r="L19" s="422"/>
      <c r="M19" s="422"/>
      <c r="N19" s="480"/>
      <c r="O19" s="474"/>
      <c r="P19" s="474"/>
      <c r="Q19" s="478"/>
      <c r="R19" s="427"/>
      <c r="S19" s="434"/>
      <c r="T19" s="474"/>
      <c r="U19" s="32"/>
      <c r="V19" s="33"/>
      <c r="W19" s="33"/>
      <c r="X19" s="34"/>
      <c r="Y19" s="33"/>
      <c r="AA19" s="32"/>
      <c r="AB19" s="30"/>
      <c r="AC19" s="35"/>
      <c r="AD19" s="35"/>
      <c r="AE19" s="35"/>
      <c r="AF19" s="30"/>
      <c r="AG19" s="32"/>
      <c r="AH19" s="36"/>
    </row>
    <row r="20" spans="2:34" x14ac:dyDescent="0.3">
      <c r="B20" s="476" t="str">
        <f>MID($B$18,1,1)&amp;".01"</f>
        <v>B.01</v>
      </c>
      <c r="C20" s="472" t="s">
        <v>41</v>
      </c>
      <c r="D20" s="218" t="s">
        <v>42</v>
      </c>
      <c r="E20" s="137" t="s">
        <v>43</v>
      </c>
      <c r="F20" s="137"/>
      <c r="G20" s="479">
        <f>SUM(B.01!$B36:$AO36)</f>
        <v>0</v>
      </c>
      <c r="H20" s="479">
        <f>SUM(B.01!$B37:$AO37)</f>
        <v>0</v>
      </c>
      <c r="I20" s="479">
        <f>SUM(B.01!$B38:$AO38)</f>
        <v>0</v>
      </c>
      <c r="J20" s="479">
        <f>SUM(B.01!$B39:$AO39)</f>
        <v>0</v>
      </c>
      <c r="K20" s="479">
        <f>SUM(B.01!$B40:$AO40)</f>
        <v>0</v>
      </c>
      <c r="L20" s="535">
        <f>SUM(B.01!$B41:$AO41)</f>
        <v>0</v>
      </c>
      <c r="M20" s="535">
        <f>SUM(B.01!$B42:$AO42)</f>
        <v>0</v>
      </c>
      <c r="N20" s="480"/>
      <c r="O20" s="474"/>
      <c r="P20" s="474"/>
      <c r="Q20" s="478"/>
      <c r="R20" s="481">
        <f t="shared" ref="R20:R29" si="5">SUM(G20:M20)</f>
        <v>0</v>
      </c>
      <c r="S20" s="482"/>
      <c r="T20" s="474"/>
      <c r="U20" s="32">
        <f>SUM(G20:K20)-SUM(B.01!B36:AO40)</f>
        <v>0</v>
      </c>
      <c r="V20" s="33"/>
      <c r="W20" s="33"/>
      <c r="X20" s="34"/>
      <c r="Y20" s="33"/>
      <c r="AA20" s="32"/>
      <c r="AB20" s="30"/>
      <c r="AC20" s="35"/>
      <c r="AD20" s="35"/>
      <c r="AE20" s="35"/>
      <c r="AF20" s="30"/>
      <c r="AG20" s="32"/>
      <c r="AH20" s="36"/>
    </row>
    <row r="21" spans="2:34" x14ac:dyDescent="0.3">
      <c r="B21" s="476" t="str">
        <f>MID($B$18,1,1)&amp;".02"</f>
        <v>B.02</v>
      </c>
      <c r="C21" s="472" t="s">
        <v>44</v>
      </c>
      <c r="D21" s="484"/>
      <c r="E21" s="137" t="s">
        <v>43</v>
      </c>
      <c r="F21" s="137"/>
      <c r="G21" s="485"/>
      <c r="H21" s="485"/>
      <c r="I21" s="485"/>
      <c r="J21" s="485"/>
      <c r="K21" s="485"/>
      <c r="L21" s="536"/>
      <c r="M21" s="536"/>
      <c r="N21" s="480"/>
      <c r="O21" s="474"/>
      <c r="P21" s="474"/>
      <c r="Q21" s="478"/>
      <c r="R21" s="481">
        <f t="shared" si="5"/>
        <v>0</v>
      </c>
      <c r="S21" s="482"/>
      <c r="T21" s="474"/>
      <c r="U21" s="32"/>
      <c r="V21" s="33"/>
      <c r="W21" s="33"/>
      <c r="X21" s="34"/>
      <c r="Y21" s="33"/>
      <c r="AA21" s="32"/>
      <c r="AB21" s="30"/>
      <c r="AC21" s="35"/>
      <c r="AD21" s="35"/>
      <c r="AE21" s="35"/>
      <c r="AF21" s="30"/>
      <c r="AG21" s="32"/>
      <c r="AH21" s="36"/>
    </row>
    <row r="22" spans="2:34" x14ac:dyDescent="0.3">
      <c r="B22" s="476" t="str">
        <f>MID($B$18,1,1)&amp;".03"</f>
        <v>B.03</v>
      </c>
      <c r="C22" s="472" t="s">
        <v>45</v>
      </c>
      <c r="D22" s="218" t="s">
        <v>46</v>
      </c>
      <c r="E22" s="137" t="s">
        <v>43</v>
      </c>
      <c r="F22" s="137"/>
      <c r="G22" s="479">
        <f>SUM(B.03!$B$17:$O$17)</f>
        <v>0</v>
      </c>
      <c r="H22" s="479">
        <f>SUM(B.03!$B$18:$O$18)</f>
        <v>0</v>
      </c>
      <c r="I22" s="479">
        <f>SUM(B.03!$B$19:$O$19)</f>
        <v>0</v>
      </c>
      <c r="J22" s="479">
        <f>SUM(B.03!$B$20:$O$20)</f>
        <v>0</v>
      </c>
      <c r="K22" s="479">
        <f>SUM(B.03!$B$21:$O$21)</f>
        <v>0</v>
      </c>
      <c r="L22" s="535">
        <f>SUM(B.03!$B$22:$O$22)</f>
        <v>0</v>
      </c>
      <c r="M22" s="535">
        <f>SUM(B.03!$B$23:$O$23)</f>
        <v>0</v>
      </c>
      <c r="N22" s="480"/>
      <c r="O22" s="474"/>
      <c r="P22" s="474"/>
      <c r="Q22" s="478"/>
      <c r="R22" s="481">
        <f t="shared" si="5"/>
        <v>0</v>
      </c>
      <c r="S22" s="482"/>
      <c r="T22" s="474"/>
      <c r="U22" s="32"/>
      <c r="V22" s="33"/>
      <c r="W22" s="33"/>
      <c r="X22" s="34"/>
      <c r="Y22" s="33"/>
      <c r="AA22" s="32"/>
      <c r="AB22" s="30"/>
      <c r="AC22" s="35"/>
      <c r="AD22" s="35"/>
      <c r="AE22" s="35"/>
      <c r="AF22" s="30"/>
      <c r="AG22" s="32"/>
      <c r="AH22" s="36"/>
    </row>
    <row r="23" spans="2:34" x14ac:dyDescent="0.3">
      <c r="B23" s="476" t="str">
        <f>MID($B$18,1,1)&amp;".04"</f>
        <v>B.04</v>
      </c>
      <c r="C23" s="472" t="s">
        <v>47</v>
      </c>
      <c r="D23" s="484"/>
      <c r="E23" s="487" t="s">
        <v>29</v>
      </c>
      <c r="F23" s="487"/>
      <c r="G23" s="485"/>
      <c r="H23" s="485"/>
      <c r="I23" s="485"/>
      <c r="J23" s="485"/>
      <c r="K23" s="485"/>
      <c r="L23" s="536"/>
      <c r="M23" s="536"/>
      <c r="N23" s="480"/>
      <c r="O23" s="474"/>
      <c r="P23" s="474"/>
      <c r="Q23" s="478"/>
      <c r="R23" s="481">
        <f t="shared" si="5"/>
        <v>0</v>
      </c>
      <c r="S23" s="482"/>
      <c r="T23" s="474"/>
      <c r="U23" s="32"/>
      <c r="V23" s="33"/>
      <c r="W23" s="33"/>
      <c r="X23" s="34"/>
      <c r="Y23" s="33"/>
      <c r="AA23" s="32"/>
      <c r="AB23" s="30"/>
      <c r="AC23" s="35"/>
      <c r="AD23" s="35"/>
      <c r="AE23" s="35"/>
      <c r="AF23" s="30"/>
      <c r="AG23" s="32"/>
      <c r="AH23" s="36"/>
    </row>
    <row r="24" spans="2:34" x14ac:dyDescent="0.3">
      <c r="B24" s="476" t="str">
        <f>MID($B$18,1,1)&amp;".05"</f>
        <v>B.05</v>
      </c>
      <c r="C24" s="472" t="s">
        <v>48</v>
      </c>
      <c r="D24" s="484"/>
      <c r="E24" s="487" t="s">
        <v>29</v>
      </c>
      <c r="F24" s="487"/>
      <c r="G24" s="485"/>
      <c r="H24" s="485"/>
      <c r="I24" s="485"/>
      <c r="J24" s="485"/>
      <c r="K24" s="485"/>
      <c r="L24" s="536"/>
      <c r="M24" s="536"/>
      <c r="N24" s="480"/>
      <c r="O24" s="474"/>
      <c r="P24" s="474"/>
      <c r="Q24" s="478"/>
      <c r="R24" s="481">
        <f t="shared" si="5"/>
        <v>0</v>
      </c>
      <c r="S24" s="482"/>
      <c r="T24" s="474"/>
      <c r="U24" s="32"/>
      <c r="V24" s="33"/>
      <c r="W24" s="33"/>
      <c r="X24" s="34"/>
      <c r="Y24" s="33"/>
      <c r="AA24" s="32"/>
      <c r="AB24" s="30"/>
      <c r="AC24" s="35"/>
      <c r="AD24" s="35"/>
      <c r="AE24" s="35"/>
      <c r="AF24" s="30"/>
      <c r="AG24" s="32"/>
      <c r="AH24" s="36"/>
    </row>
    <row r="25" spans="2:34" x14ac:dyDescent="0.3">
      <c r="B25" s="476" t="str">
        <f>MID($B$18,1,1)&amp;".06"</f>
        <v>B.06</v>
      </c>
      <c r="C25" s="472" t="s">
        <v>49</v>
      </c>
      <c r="D25" s="484"/>
      <c r="E25" s="487" t="s">
        <v>29</v>
      </c>
      <c r="F25" s="487"/>
      <c r="G25" s="485"/>
      <c r="H25" s="485"/>
      <c r="I25" s="485"/>
      <c r="J25" s="485"/>
      <c r="K25" s="485"/>
      <c r="L25" s="536"/>
      <c r="M25" s="536"/>
      <c r="N25" s="480"/>
      <c r="O25" s="474"/>
      <c r="P25" s="474"/>
      <c r="Q25" s="478"/>
      <c r="R25" s="481">
        <f t="shared" si="5"/>
        <v>0</v>
      </c>
      <c r="S25" s="482"/>
      <c r="T25" s="474"/>
      <c r="U25" s="32"/>
      <c r="V25" s="33"/>
      <c r="W25" s="33"/>
      <c r="X25" s="34"/>
      <c r="Y25" s="33"/>
      <c r="AA25" s="32"/>
      <c r="AB25" s="30"/>
      <c r="AC25" s="35"/>
      <c r="AD25" s="35"/>
      <c r="AE25" s="35"/>
      <c r="AF25" s="30"/>
      <c r="AG25" s="32"/>
      <c r="AH25" s="36"/>
    </row>
    <row r="26" spans="2:34" x14ac:dyDescent="0.3">
      <c r="B26" s="476" t="str">
        <f>MID($B$18,1,1)&amp;".07"</f>
        <v>B.07</v>
      </c>
      <c r="C26" s="472" t="s">
        <v>50</v>
      </c>
      <c r="D26" s="484"/>
      <c r="E26" s="483" t="s">
        <v>29</v>
      </c>
      <c r="F26" s="487"/>
      <c r="G26" s="485"/>
      <c r="H26" s="485"/>
      <c r="I26" s="485"/>
      <c r="J26" s="485"/>
      <c r="K26" s="485"/>
      <c r="L26" s="536"/>
      <c r="M26" s="536"/>
      <c r="N26" s="480"/>
      <c r="O26" s="474"/>
      <c r="P26" s="474"/>
      <c r="Q26" s="478"/>
      <c r="R26" s="481">
        <f t="shared" si="5"/>
        <v>0</v>
      </c>
      <c r="S26" s="482"/>
      <c r="T26" s="474"/>
      <c r="U26" s="32"/>
      <c r="V26" s="33"/>
      <c r="W26" s="33"/>
      <c r="X26" s="34"/>
      <c r="Y26" s="33"/>
      <c r="AA26" s="32"/>
      <c r="AB26" s="30"/>
      <c r="AC26" s="35"/>
      <c r="AD26" s="35"/>
      <c r="AE26" s="35"/>
      <c r="AF26" s="30"/>
      <c r="AG26" s="32"/>
      <c r="AH26" s="36"/>
    </row>
    <row r="27" spans="2:34" x14ac:dyDescent="0.3">
      <c r="B27" s="476" t="str">
        <f>MID($B$18,1,1)&amp;".08"</f>
        <v>B.08</v>
      </c>
      <c r="C27" s="472" t="s">
        <v>51</v>
      </c>
      <c r="D27" s="488"/>
      <c r="E27" s="487" t="s">
        <v>29</v>
      </c>
      <c r="F27" s="487"/>
      <c r="G27" s="485"/>
      <c r="H27" s="485"/>
      <c r="I27" s="485"/>
      <c r="J27" s="485"/>
      <c r="K27" s="485"/>
      <c r="L27" s="536"/>
      <c r="M27" s="536"/>
      <c r="N27" s="480"/>
      <c r="O27" s="474"/>
      <c r="P27" s="474"/>
      <c r="Q27" s="478"/>
      <c r="R27" s="481">
        <f t="shared" si="5"/>
        <v>0</v>
      </c>
      <c r="S27" s="482"/>
      <c r="T27" s="474"/>
      <c r="U27" s="32"/>
      <c r="V27" s="33"/>
      <c r="W27" s="33"/>
      <c r="X27" s="34"/>
      <c r="Y27" s="33"/>
      <c r="AA27" s="32"/>
      <c r="AB27" s="30"/>
      <c r="AC27" s="35"/>
      <c r="AD27" s="35"/>
      <c r="AE27" s="35"/>
      <c r="AF27" s="30"/>
      <c r="AG27" s="32"/>
      <c r="AH27" s="36"/>
    </row>
    <row r="28" spans="2:34" x14ac:dyDescent="0.3">
      <c r="B28" s="476" t="str">
        <f>MID($B$18,1,1)&amp;".09"</f>
        <v>B.09</v>
      </c>
      <c r="C28" s="472" t="s">
        <v>52</v>
      </c>
      <c r="D28" s="484"/>
      <c r="E28" s="487" t="s">
        <v>29</v>
      </c>
      <c r="F28" s="487"/>
      <c r="G28" s="485"/>
      <c r="H28" s="485"/>
      <c r="I28" s="485"/>
      <c r="J28" s="485"/>
      <c r="K28" s="485"/>
      <c r="L28" s="536"/>
      <c r="M28" s="536"/>
      <c r="N28" s="480"/>
      <c r="O28" s="474"/>
      <c r="P28" s="474"/>
      <c r="Q28" s="478"/>
      <c r="R28" s="481">
        <f t="shared" si="5"/>
        <v>0</v>
      </c>
      <c r="S28" s="482"/>
      <c r="T28" s="474"/>
      <c r="U28" s="32"/>
      <c r="V28" s="33"/>
      <c r="W28" s="33"/>
      <c r="X28" s="34"/>
      <c r="Y28" s="33"/>
      <c r="AA28" s="32"/>
      <c r="AB28" s="30"/>
      <c r="AC28" s="35"/>
      <c r="AD28" s="35"/>
      <c r="AE28" s="35"/>
      <c r="AF28" s="30"/>
      <c r="AG28" s="32"/>
      <c r="AH28" s="36"/>
    </row>
    <row r="29" spans="2:34" x14ac:dyDescent="0.3">
      <c r="B29" s="476" t="str">
        <f>MID($B$18,1,1)&amp;".10"</f>
        <v>B.10</v>
      </c>
      <c r="C29" s="472" t="s">
        <v>53</v>
      </c>
      <c r="D29" s="488"/>
      <c r="E29" s="487" t="s">
        <v>29</v>
      </c>
      <c r="F29" s="487"/>
      <c r="G29" s="485"/>
      <c r="H29" s="485"/>
      <c r="I29" s="485"/>
      <c r="J29" s="485"/>
      <c r="K29" s="485"/>
      <c r="L29" s="536"/>
      <c r="M29" s="536"/>
      <c r="N29" s="480"/>
      <c r="O29" s="474"/>
      <c r="P29" s="474"/>
      <c r="Q29" s="478"/>
      <c r="R29" s="481">
        <f t="shared" si="5"/>
        <v>0</v>
      </c>
      <c r="S29" s="482"/>
      <c r="T29" s="474"/>
      <c r="U29" s="32"/>
      <c r="V29" s="33"/>
      <c r="W29" s="33"/>
      <c r="X29" s="34"/>
      <c r="Y29" s="33"/>
      <c r="AA29" s="32"/>
      <c r="AB29" s="30"/>
      <c r="AC29" s="35"/>
      <c r="AD29" s="35"/>
      <c r="AE29" s="35"/>
      <c r="AF29" s="30"/>
      <c r="AG29" s="32"/>
      <c r="AH29" s="36"/>
    </row>
    <row r="30" spans="2:34" ht="6" customHeight="1" x14ac:dyDescent="0.45">
      <c r="B30" s="476"/>
      <c r="C30" s="134"/>
      <c r="D30" s="134"/>
      <c r="E30" s="423"/>
      <c r="F30" s="423"/>
      <c r="G30" s="134"/>
      <c r="H30" s="134"/>
      <c r="I30" s="134"/>
      <c r="J30" s="134"/>
      <c r="K30" s="134"/>
      <c r="L30" s="422"/>
      <c r="M30" s="422"/>
      <c r="N30" s="480"/>
      <c r="O30" s="474"/>
      <c r="P30" s="474"/>
      <c r="Q30" s="478"/>
      <c r="R30" s="474"/>
      <c r="S30" s="477"/>
      <c r="T30" s="474"/>
      <c r="U30" s="32"/>
      <c r="V30" s="33"/>
      <c r="W30" s="33"/>
      <c r="X30" s="34"/>
      <c r="Y30" s="33"/>
      <c r="AA30" s="32"/>
      <c r="AB30" s="30"/>
      <c r="AC30" s="35"/>
      <c r="AD30" s="35"/>
      <c r="AE30" s="35"/>
      <c r="AF30" s="30"/>
      <c r="AG30" s="32"/>
      <c r="AH30" s="36"/>
    </row>
    <row r="31" spans="2:34" ht="17.399999999999999" x14ac:dyDescent="0.45">
      <c r="B31" s="133" t="s">
        <v>54</v>
      </c>
      <c r="C31" s="425" t="s">
        <v>55</v>
      </c>
      <c r="D31" s="488"/>
      <c r="E31" s="489"/>
      <c r="F31" s="489"/>
      <c r="G31" s="422">
        <f>SUM(G32:G34)</f>
        <v>0</v>
      </c>
      <c r="H31" s="422">
        <f t="shared" ref="H31:K31" si="6">SUM(H32:H34)</f>
        <v>0</v>
      </c>
      <c r="I31" s="422">
        <f t="shared" si="6"/>
        <v>0</v>
      </c>
      <c r="J31" s="422">
        <f t="shared" si="6"/>
        <v>0</v>
      </c>
      <c r="K31" s="422">
        <f t="shared" si="6"/>
        <v>0</v>
      </c>
      <c r="L31" s="422">
        <f t="shared" ref="L31" si="7">SUM(L32:L34)</f>
        <v>0</v>
      </c>
      <c r="M31" s="422">
        <f t="shared" ref="M31" si="8">SUM(M32:M34)</f>
        <v>0</v>
      </c>
      <c r="N31" s="480"/>
      <c r="O31" s="474"/>
      <c r="P31" s="474"/>
      <c r="Q31" s="478"/>
      <c r="R31" s="427">
        <f>SUM(G31:M31)</f>
        <v>0</v>
      </c>
      <c r="S31" s="434"/>
      <c r="T31" s="474"/>
      <c r="U31" s="51"/>
    </row>
    <row r="32" spans="2:34" ht="6" customHeight="1" x14ac:dyDescent="0.3">
      <c r="B32" s="476"/>
      <c r="C32" s="472"/>
      <c r="D32" s="488"/>
      <c r="E32" s="489"/>
      <c r="F32" s="489"/>
      <c r="G32" s="488"/>
      <c r="H32" s="488"/>
      <c r="I32" s="488"/>
      <c r="J32" s="488"/>
      <c r="K32" s="488"/>
      <c r="L32" s="488"/>
      <c r="M32" s="488"/>
      <c r="N32" s="480"/>
      <c r="O32" s="474"/>
      <c r="P32" s="474"/>
      <c r="Q32" s="478"/>
      <c r="R32" s="474"/>
      <c r="S32" s="477"/>
      <c r="T32" s="474"/>
    </row>
    <row r="33" spans="2:34" x14ac:dyDescent="0.3">
      <c r="B33" s="476" t="str">
        <f>MID($B$31,1,1)&amp;".01"</f>
        <v>C.01</v>
      </c>
      <c r="C33" s="472" t="s">
        <v>56</v>
      </c>
      <c r="D33" s="484"/>
      <c r="E33" s="487" t="s">
        <v>29</v>
      </c>
      <c r="F33" s="487"/>
      <c r="G33" s="485"/>
      <c r="H33" s="485"/>
      <c r="I33" s="485"/>
      <c r="J33" s="485"/>
      <c r="K33" s="485"/>
      <c r="L33" s="536"/>
      <c r="M33" s="536"/>
      <c r="N33" s="490"/>
      <c r="O33" s="474"/>
      <c r="P33" s="474"/>
      <c r="Q33" s="478"/>
      <c r="R33" s="481">
        <f>SUM(G33:M33)</f>
        <v>0</v>
      </c>
      <c r="S33" s="482"/>
      <c r="T33" s="474"/>
      <c r="U33" s="52"/>
    </row>
    <row r="34" spans="2:34" ht="6" customHeight="1" x14ac:dyDescent="0.45">
      <c r="B34" s="476"/>
      <c r="C34" s="472"/>
      <c r="D34" s="484"/>
      <c r="E34" s="487"/>
      <c r="F34" s="487"/>
      <c r="G34" s="487"/>
      <c r="H34" s="487"/>
      <c r="I34" s="487"/>
      <c r="J34" s="487"/>
      <c r="K34" s="487"/>
      <c r="L34" s="422"/>
      <c r="M34" s="422"/>
      <c r="N34" s="490"/>
      <c r="O34" s="474"/>
      <c r="P34" s="474"/>
      <c r="Q34" s="478"/>
      <c r="R34" s="481"/>
      <c r="S34" s="482"/>
      <c r="T34" s="474"/>
      <c r="U34" s="52"/>
    </row>
    <row r="35" spans="2:34" ht="17.399999999999999" x14ac:dyDescent="0.45">
      <c r="B35" s="133" t="s">
        <v>57</v>
      </c>
      <c r="C35" s="425" t="s">
        <v>58</v>
      </c>
      <c r="D35" s="474"/>
      <c r="E35" s="487"/>
      <c r="F35" s="487"/>
      <c r="G35" s="355">
        <f t="shared" ref="G35:M35" si="9">SUM(G36:G38)</f>
        <v>0</v>
      </c>
      <c r="H35" s="355">
        <f t="shared" si="9"/>
        <v>0</v>
      </c>
      <c r="I35" s="355">
        <f t="shared" si="9"/>
        <v>0</v>
      </c>
      <c r="J35" s="355">
        <f t="shared" si="9"/>
        <v>0</v>
      </c>
      <c r="K35" s="355">
        <f t="shared" si="9"/>
        <v>0</v>
      </c>
      <c r="L35" s="355">
        <f t="shared" si="9"/>
        <v>0</v>
      </c>
      <c r="M35" s="355">
        <f t="shared" si="9"/>
        <v>0</v>
      </c>
      <c r="N35" s="490"/>
      <c r="O35" s="474"/>
      <c r="P35" s="474"/>
      <c r="Q35" s="478"/>
      <c r="R35" s="481">
        <f>SUM(G35:M35)</f>
        <v>0</v>
      </c>
      <c r="S35" s="482"/>
      <c r="T35" s="474"/>
      <c r="U35" s="52"/>
    </row>
    <row r="36" spans="2:34" ht="6" customHeight="1" x14ac:dyDescent="0.3">
      <c r="B36" s="476"/>
      <c r="C36" s="472"/>
      <c r="D36" s="474"/>
      <c r="E36" s="487"/>
      <c r="F36" s="487"/>
      <c r="G36" s="487"/>
      <c r="H36" s="487"/>
      <c r="I36" s="487"/>
      <c r="J36" s="487"/>
      <c r="K36" s="487"/>
      <c r="L36" s="487"/>
      <c r="M36" s="487"/>
      <c r="N36" s="490"/>
      <c r="O36" s="474"/>
      <c r="P36" s="474"/>
      <c r="Q36" s="478"/>
      <c r="R36" s="481"/>
      <c r="S36" s="482"/>
      <c r="T36" s="474"/>
      <c r="U36" s="52"/>
    </row>
    <row r="37" spans="2:34" x14ac:dyDescent="0.3">
      <c r="B37" s="476" t="str">
        <f>MID($B$35,1,1)&amp;".01"</f>
        <v>D.01</v>
      </c>
      <c r="C37" s="472" t="s">
        <v>59</v>
      </c>
      <c r="D37" s="218" t="s">
        <v>60</v>
      </c>
      <c r="E37" s="137" t="s">
        <v>29</v>
      </c>
      <c r="F37" s="137"/>
      <c r="G37" s="479">
        <f>D.01!C149</f>
        <v>0</v>
      </c>
      <c r="H37" s="479">
        <f>D.01!D149</f>
        <v>0</v>
      </c>
      <c r="I37" s="479">
        <f>D.01!E149</f>
        <v>0</v>
      </c>
      <c r="J37" s="479">
        <f>D.01!F149</f>
        <v>0</v>
      </c>
      <c r="K37" s="479">
        <f>D.01!G149</f>
        <v>0</v>
      </c>
      <c r="L37" s="535">
        <f>D.01!H149</f>
        <v>0</v>
      </c>
      <c r="M37" s="535">
        <f>D.01!I149</f>
        <v>0</v>
      </c>
      <c r="N37" s="480"/>
      <c r="O37" s="474"/>
      <c r="P37" s="474"/>
      <c r="Q37" s="478"/>
      <c r="R37" s="481">
        <f>SUM(G37:M37)</f>
        <v>0</v>
      </c>
      <c r="S37" s="482"/>
      <c r="T37" s="474"/>
      <c r="U37" s="32"/>
      <c r="V37" s="33"/>
      <c r="W37" s="33"/>
      <c r="X37" s="34"/>
      <c r="Y37" s="33"/>
      <c r="AA37" s="32"/>
      <c r="AB37" s="30"/>
      <c r="AC37" s="35"/>
      <c r="AD37" s="35"/>
      <c r="AE37" s="35"/>
      <c r="AF37" s="30"/>
      <c r="AG37" s="32"/>
      <c r="AH37" s="36"/>
    </row>
    <row r="38" spans="2:34" ht="6" customHeight="1" x14ac:dyDescent="0.45">
      <c r="B38" s="476"/>
      <c r="C38" s="472"/>
      <c r="D38" s="488"/>
      <c r="E38" s="489"/>
      <c r="F38" s="489"/>
      <c r="G38" s="488"/>
      <c r="H38" s="488"/>
      <c r="I38" s="488"/>
      <c r="J38" s="488"/>
      <c r="K38" s="488"/>
      <c r="L38" s="422"/>
      <c r="M38" s="422"/>
      <c r="N38" s="480"/>
      <c r="O38" s="474"/>
      <c r="P38" s="474"/>
      <c r="Q38" s="478"/>
      <c r="R38" s="474"/>
      <c r="S38" s="477"/>
      <c r="T38" s="474"/>
    </row>
    <row r="39" spans="2:34" x14ac:dyDescent="0.3">
      <c r="B39" s="476"/>
      <c r="C39" s="140" t="s">
        <v>61</v>
      </c>
      <c r="D39" s="474"/>
      <c r="E39" s="473"/>
      <c r="F39" s="473"/>
      <c r="G39" s="141">
        <f>G$5</f>
        <v>2028</v>
      </c>
      <c r="H39" s="141">
        <f t="shared" ref="H39:M39" si="10">H$5</f>
        <v>2029</v>
      </c>
      <c r="I39" s="141">
        <f t="shared" si="10"/>
        <v>2030</v>
      </c>
      <c r="J39" s="141">
        <f t="shared" si="10"/>
        <v>2031</v>
      </c>
      <c r="K39" s="141">
        <f t="shared" si="10"/>
        <v>2032</v>
      </c>
      <c r="L39" s="141">
        <f t="shared" si="10"/>
        <v>2033</v>
      </c>
      <c r="M39" s="141">
        <f t="shared" si="10"/>
        <v>2034</v>
      </c>
      <c r="N39" s="138"/>
      <c r="O39" s="474"/>
      <c r="P39" s="474"/>
      <c r="Q39" s="478"/>
      <c r="R39" s="141" t="s">
        <v>20</v>
      </c>
      <c r="S39" s="431"/>
      <c r="T39" s="474"/>
    </row>
    <row r="40" spans="2:34" ht="6" customHeight="1" x14ac:dyDescent="0.45">
      <c r="B40" s="476"/>
      <c r="C40" s="140"/>
      <c r="D40" s="134"/>
      <c r="E40" s="423"/>
      <c r="F40" s="423"/>
      <c r="G40" s="474"/>
      <c r="H40" s="474"/>
      <c r="I40" s="474"/>
      <c r="J40" s="474"/>
      <c r="K40" s="474"/>
      <c r="L40" s="422"/>
      <c r="M40" s="422"/>
      <c r="N40" s="480"/>
      <c r="O40" s="474"/>
      <c r="P40" s="474"/>
      <c r="Q40" s="478"/>
      <c r="R40" s="474"/>
      <c r="S40" s="477"/>
      <c r="T40" s="474"/>
    </row>
    <row r="41" spans="2:34" ht="17.399999999999999" x14ac:dyDescent="0.45">
      <c r="B41" s="133" t="s">
        <v>62</v>
      </c>
      <c r="C41" s="134" t="s">
        <v>63</v>
      </c>
      <c r="D41" s="134"/>
      <c r="E41" s="423"/>
      <c r="F41" s="423"/>
      <c r="G41" s="422">
        <f t="shared" ref="G41:K41" si="11">SUM(G43:G45)</f>
        <v>0</v>
      </c>
      <c r="H41" s="422">
        <f t="shared" si="11"/>
        <v>0</v>
      </c>
      <c r="I41" s="422">
        <f t="shared" si="11"/>
        <v>0</v>
      </c>
      <c r="J41" s="422">
        <f t="shared" si="11"/>
        <v>0</v>
      </c>
      <c r="K41" s="422">
        <f t="shared" si="11"/>
        <v>0</v>
      </c>
      <c r="L41" s="422">
        <f t="shared" ref="L41:M41" si="12">SUM(L43:L45)</f>
        <v>0</v>
      </c>
      <c r="M41" s="422">
        <f t="shared" si="12"/>
        <v>0</v>
      </c>
      <c r="N41" s="480"/>
      <c r="O41" s="474"/>
      <c r="P41" s="474"/>
      <c r="Q41" s="478"/>
      <c r="R41" s="427">
        <f>SUM(G41:M41)</f>
        <v>0</v>
      </c>
      <c r="S41" s="434"/>
      <c r="T41" s="474"/>
    </row>
    <row r="42" spans="2:34" ht="6" customHeight="1" x14ac:dyDescent="0.3">
      <c r="B42" s="476"/>
      <c r="C42" s="140"/>
      <c r="D42" s="134"/>
      <c r="E42" s="423"/>
      <c r="F42" s="423"/>
      <c r="G42" s="474"/>
      <c r="H42" s="474"/>
      <c r="I42" s="474"/>
      <c r="J42" s="474"/>
      <c r="K42" s="474"/>
      <c r="L42" s="474"/>
      <c r="M42" s="474"/>
      <c r="N42" s="480"/>
      <c r="O42" s="474"/>
      <c r="P42" s="474"/>
      <c r="Q42" s="478"/>
      <c r="R42" s="474"/>
      <c r="S42" s="477"/>
      <c r="T42" s="474"/>
    </row>
    <row r="43" spans="2:34" x14ac:dyDescent="0.3">
      <c r="B43" s="476" t="str">
        <f>MID($B$41,1,1)&amp;".01"</f>
        <v>E.01</v>
      </c>
      <c r="C43" s="474" t="s">
        <v>64</v>
      </c>
      <c r="D43" s="142" t="s">
        <v>65</v>
      </c>
      <c r="E43" s="487" t="s">
        <v>34</v>
      </c>
      <c r="F43" s="487"/>
      <c r="G43" s="479">
        <f>E.01!B7</f>
        <v>0</v>
      </c>
      <c r="H43" s="479">
        <f>E.01!C7</f>
        <v>0</v>
      </c>
      <c r="I43" s="479">
        <f>E.01!D7</f>
        <v>0</v>
      </c>
      <c r="J43" s="479">
        <f>E.01!E7</f>
        <v>0</v>
      </c>
      <c r="K43" s="479">
        <f>E.01!F7</f>
        <v>0</v>
      </c>
      <c r="L43" s="535">
        <f>E.01!G7</f>
        <v>0</v>
      </c>
      <c r="M43" s="535">
        <f>E.01!H7</f>
        <v>0</v>
      </c>
      <c r="N43" s="480"/>
      <c r="O43" s="474"/>
      <c r="P43" s="474"/>
      <c r="Q43" s="478"/>
      <c r="R43" s="481">
        <f>SUM(G43:M43)</f>
        <v>0</v>
      </c>
      <c r="S43" s="482"/>
      <c r="T43" s="474"/>
      <c r="U43" s="36">
        <f>SUM(G43:K43)-SUM(E.01!B7:F7)</f>
        <v>0</v>
      </c>
    </row>
    <row r="44" spans="2:34" x14ac:dyDescent="0.3">
      <c r="B44" s="476" t="str">
        <f>MID($B$41,1,1)&amp;".02"</f>
        <v>E.02</v>
      </c>
      <c r="C44" s="474" t="s">
        <v>66</v>
      </c>
      <c r="D44" s="143" t="s">
        <v>67</v>
      </c>
      <c r="E44" s="487" t="s">
        <v>34</v>
      </c>
      <c r="F44" s="487"/>
      <c r="G44" s="479">
        <f>E.02!B7</f>
        <v>0</v>
      </c>
      <c r="H44" s="479">
        <f>E.02!C7</f>
        <v>0</v>
      </c>
      <c r="I44" s="479">
        <f>E.02!D7</f>
        <v>0</v>
      </c>
      <c r="J44" s="479">
        <f>E.02!E7</f>
        <v>0</v>
      </c>
      <c r="K44" s="479">
        <f>E.02!F7</f>
        <v>0</v>
      </c>
      <c r="L44" s="535">
        <f>E.02!G7</f>
        <v>0</v>
      </c>
      <c r="M44" s="535">
        <f>E.02!H7</f>
        <v>0</v>
      </c>
      <c r="N44" s="490"/>
      <c r="O44" s="474"/>
      <c r="P44" s="474"/>
      <c r="Q44" s="478"/>
      <c r="R44" s="481">
        <f>SUM(G44:M44)</f>
        <v>0</v>
      </c>
      <c r="S44" s="482"/>
      <c r="T44" s="474"/>
      <c r="U44" s="36">
        <f>SUM(G44:M44)-SUM(E.02!B7:H7)</f>
        <v>0</v>
      </c>
      <c r="V44" s="219"/>
    </row>
    <row r="45" spans="2:34" x14ac:dyDescent="0.3">
      <c r="B45" s="476" t="str">
        <f>MID($B$41,1,1)&amp;".03"</f>
        <v>E.03</v>
      </c>
      <c r="C45" s="474" t="s">
        <v>68</v>
      </c>
      <c r="D45" s="484"/>
      <c r="E45" s="487" t="s">
        <v>34</v>
      </c>
      <c r="F45" s="487"/>
      <c r="G45" s="485"/>
      <c r="H45" s="485"/>
      <c r="I45" s="485"/>
      <c r="J45" s="485"/>
      <c r="K45" s="485"/>
      <c r="L45" s="536"/>
      <c r="M45" s="536"/>
      <c r="N45" s="490"/>
      <c r="O45" s="474"/>
      <c r="P45" s="474"/>
      <c r="Q45" s="478"/>
      <c r="R45" s="481">
        <f>SUM(G45:M45)</f>
        <v>0</v>
      </c>
      <c r="S45" s="482"/>
      <c r="T45" s="474"/>
      <c r="U45" s="36"/>
    </row>
    <row r="46" spans="2:34" ht="6" customHeight="1" x14ac:dyDescent="0.45">
      <c r="B46" s="476"/>
      <c r="C46" s="474"/>
      <c r="D46" s="474"/>
      <c r="E46" s="473"/>
      <c r="F46" s="473"/>
      <c r="G46" s="474"/>
      <c r="H46" s="481"/>
      <c r="I46" s="474"/>
      <c r="J46" s="474"/>
      <c r="K46" s="474"/>
      <c r="L46" s="422"/>
      <c r="M46" s="422"/>
      <c r="N46" s="490"/>
      <c r="O46" s="474"/>
      <c r="P46" s="474"/>
      <c r="Q46" s="478"/>
      <c r="R46" s="474"/>
      <c r="S46" s="477"/>
      <c r="T46" s="474"/>
    </row>
    <row r="47" spans="2:34" ht="17.399999999999999" x14ac:dyDescent="0.45">
      <c r="B47" s="133" t="s">
        <v>69</v>
      </c>
      <c r="C47" s="134" t="s">
        <v>70</v>
      </c>
      <c r="D47" s="474"/>
      <c r="E47" s="473"/>
      <c r="F47" s="473"/>
      <c r="G47" s="422">
        <f t="shared" ref="G47:K47" si="13">SUM(G49:G59)</f>
        <v>0</v>
      </c>
      <c r="H47" s="422">
        <f t="shared" si="13"/>
        <v>0</v>
      </c>
      <c r="I47" s="422">
        <f t="shared" si="13"/>
        <v>0</v>
      </c>
      <c r="J47" s="422">
        <f t="shared" si="13"/>
        <v>0</v>
      </c>
      <c r="K47" s="422">
        <f t="shared" si="13"/>
        <v>0</v>
      </c>
      <c r="L47" s="422">
        <f t="shared" ref="L47:M47" si="14">SUM(L49:L59)</f>
        <v>0</v>
      </c>
      <c r="M47" s="422">
        <f t="shared" si="14"/>
        <v>0</v>
      </c>
      <c r="N47" s="490"/>
      <c r="O47" s="474"/>
      <c r="P47" s="474"/>
      <c r="Q47" s="478"/>
      <c r="R47" s="427">
        <f>SUM(G47:M47)</f>
        <v>0</v>
      </c>
      <c r="S47" s="434"/>
      <c r="T47" s="474"/>
    </row>
    <row r="48" spans="2:34" ht="6" customHeight="1" x14ac:dyDescent="0.45">
      <c r="B48" s="476"/>
      <c r="C48" s="474"/>
      <c r="D48" s="474"/>
      <c r="E48" s="473"/>
      <c r="F48" s="473"/>
      <c r="G48" s="474"/>
      <c r="H48" s="474"/>
      <c r="I48" s="474"/>
      <c r="J48" s="474"/>
      <c r="K48" s="474"/>
      <c r="L48" s="422"/>
      <c r="M48" s="422"/>
      <c r="N48" s="490"/>
      <c r="O48" s="474"/>
      <c r="P48" s="474"/>
      <c r="Q48" s="478"/>
      <c r="R48" s="474"/>
      <c r="S48" s="477"/>
      <c r="T48" s="474"/>
    </row>
    <row r="49" spans="2:30" x14ac:dyDescent="0.3">
      <c r="B49" s="476" t="str">
        <f>MID($B$47,1,1)&amp;".01"</f>
        <v>F.01</v>
      </c>
      <c r="C49" s="472" t="s">
        <v>71</v>
      </c>
      <c r="D49" s="143" t="s">
        <v>72</v>
      </c>
      <c r="E49" s="473" t="s">
        <v>34</v>
      </c>
      <c r="F49" s="473"/>
      <c r="G49" s="479" cm="1">
        <f t="array" ref="G49">SUM(IF((F.01!$A$62:$A$68=FEO!G$5),F.01!$B$62:$O$68))</f>
        <v>0</v>
      </c>
      <c r="H49" s="479" cm="1">
        <f t="array" ref="H49">SUM(IF((F.01!$A$62:$A$68=FEO!H$5),F.01!$B$62:$O$68))</f>
        <v>0</v>
      </c>
      <c r="I49" s="479" cm="1">
        <f t="array" ref="I49">SUM(IF((F.01!$A$62:$A$68=FEO!I$5),F.01!$B$62:$O$68))</f>
        <v>0</v>
      </c>
      <c r="J49" s="479" cm="1">
        <f t="array" ref="J49">SUM(IF((F.01!$A$62:$A$68=FEO!J$5),F.01!$B$62:$O$68))</f>
        <v>0</v>
      </c>
      <c r="K49" s="479" cm="1">
        <f t="array" ref="K49">SUM(IF((F.01!$A$62:$A$68=FEO!K$5),F.01!$B$62:$O$68))</f>
        <v>0</v>
      </c>
      <c r="L49" s="535" cm="1">
        <f t="array" ref="L49">SUM(IF((F.01!$A$62:$A$68=FEO!L$5),F.01!$B$62:$O$68))</f>
        <v>0</v>
      </c>
      <c r="M49" s="535" cm="1">
        <f t="array" ref="M49">SUM(IF((F.01!$A$62:$A$68=FEO!M$5),F.01!$B$62:$O$68))</f>
        <v>0</v>
      </c>
      <c r="N49" s="490"/>
      <c r="O49" s="474"/>
      <c r="P49" s="474"/>
      <c r="Q49" s="478"/>
      <c r="R49" s="481">
        <f t="shared" ref="R49:R63" si="15">SUM(G49:M49)</f>
        <v>0</v>
      </c>
      <c r="S49" s="482"/>
      <c r="T49" s="474"/>
      <c r="U49" s="36">
        <f>R49-SUM(F.01!B70:O70)</f>
        <v>0</v>
      </c>
    </row>
    <row r="50" spans="2:30" x14ac:dyDescent="0.3">
      <c r="B50" s="476" t="str">
        <f>MID($B$47,1,1)&amp;".02"</f>
        <v>F.02</v>
      </c>
      <c r="C50" s="542" t="s">
        <v>398</v>
      </c>
      <c r="D50" s="143" t="s">
        <v>73</v>
      </c>
      <c r="E50" s="487" t="s">
        <v>43</v>
      </c>
      <c r="F50" s="491"/>
      <c r="G50" s="479" cm="1">
        <f t="array" ref="G50">SUM(IF((F.02!$A$39:$A$45=FEO!G$5),F.02!$B$39:$O$45))</f>
        <v>0</v>
      </c>
      <c r="H50" s="479" cm="1">
        <f t="array" ref="H50">SUM(IF((F.02!$A$39:$A$45=FEO!H$5),F.02!$B$39:$O$45))</f>
        <v>0</v>
      </c>
      <c r="I50" s="479" cm="1">
        <f t="array" ref="I50">SUM(IF((F.02!$A$39:$A$45=FEO!I$5),F.02!$B$39:$O$45))</f>
        <v>0</v>
      </c>
      <c r="J50" s="479" cm="1">
        <f t="array" ref="J50">SUM(IF((F.02!$A$39:$A$45=FEO!J$5),F.02!$B$39:$O$45))</f>
        <v>0</v>
      </c>
      <c r="K50" s="479" cm="1">
        <f t="array" ref="K50">SUM(IF((F.02!$A$39:$A$45=FEO!K$5),F.02!$B$39:$O$45))</f>
        <v>0</v>
      </c>
      <c r="L50" s="535" cm="1">
        <f t="array" ref="L50">SUM(IF((F.02!$A$39:$A$45=FEO!L$5),F.02!$B$39:$O$45))</f>
        <v>0</v>
      </c>
      <c r="M50" s="535" cm="1">
        <f t="array" ref="M50">SUM(IF((F.02!$A$39:$A$45=FEO!M$5),F.02!$B$39:$O$45))</f>
        <v>0</v>
      </c>
      <c r="N50" s="490"/>
      <c r="O50" s="474"/>
      <c r="P50" s="474"/>
      <c r="Q50" s="478"/>
      <c r="R50" s="481">
        <f t="shared" si="15"/>
        <v>0</v>
      </c>
      <c r="S50" s="482"/>
      <c r="T50" s="474"/>
      <c r="U50" s="36">
        <f>R50-SUM(F.02!B47:O47)</f>
        <v>0</v>
      </c>
    </row>
    <row r="51" spans="2:30" x14ac:dyDescent="0.3">
      <c r="B51" s="476" t="str">
        <f>MID($B$47,1,1)&amp;".03"</f>
        <v>F.03</v>
      </c>
      <c r="C51" s="542" t="s">
        <v>397</v>
      </c>
      <c r="D51" s="143" t="s">
        <v>74</v>
      </c>
      <c r="E51" s="487" t="s">
        <v>43</v>
      </c>
      <c r="F51" s="491"/>
      <c r="G51" s="479" cm="1">
        <f t="array" ref="G51">SUM(IF((F.03!$A$39:$A$45=FEO!G$5),F.03!$B$39:$O$45))</f>
        <v>0</v>
      </c>
      <c r="H51" s="479" cm="1">
        <f t="array" ref="H51">SUM(IF((F.03!$A$39:$A$45=FEO!H$5),F.03!$B$39:$O$45))</f>
        <v>0</v>
      </c>
      <c r="I51" s="479" cm="1">
        <f t="array" ref="I51">SUM(IF((F.03!$A$39:$A$45=FEO!I$5),F.03!$B$39:$O$45))</f>
        <v>0</v>
      </c>
      <c r="J51" s="479" cm="1">
        <f t="array" ref="J51">SUM(IF((F.03!$A$39:$A$45=FEO!J$5),F.03!$B$39:$O$45))</f>
        <v>0</v>
      </c>
      <c r="K51" s="479" cm="1">
        <f t="array" ref="K51">SUM(IF((F.03!$A$39:$A$45=FEO!K$5),F.03!$B$39:$O$45))</f>
        <v>0</v>
      </c>
      <c r="L51" s="535" cm="1">
        <f t="array" ref="L51">SUM(IF((F.03!$A$39:$A$45=FEO!L$5),F.03!$B$39:$O$45))</f>
        <v>0</v>
      </c>
      <c r="M51" s="535" cm="1">
        <f t="array" ref="M51">SUM(IF((F.03!$A$39:$A$45=FEO!M$5),F.03!$B$39:$O$45))</f>
        <v>0</v>
      </c>
      <c r="N51" s="490"/>
      <c r="O51" s="474"/>
      <c r="P51" s="474"/>
      <c r="Q51" s="478"/>
      <c r="R51" s="481">
        <f t="shared" si="15"/>
        <v>0</v>
      </c>
      <c r="S51" s="482"/>
      <c r="T51" s="474"/>
      <c r="U51" s="36">
        <f>R51-SUM(F.03!B47:O47)</f>
        <v>0</v>
      </c>
    </row>
    <row r="52" spans="2:30" x14ac:dyDescent="0.3">
      <c r="B52" s="476" t="str">
        <f>MID($B$47,1,1)&amp;".04"</f>
        <v>F.04</v>
      </c>
      <c r="C52" s="472" t="s">
        <v>75</v>
      </c>
      <c r="D52" s="484"/>
      <c r="E52" s="487" t="s">
        <v>43</v>
      </c>
      <c r="F52" s="491"/>
      <c r="G52" s="485"/>
      <c r="H52" s="485"/>
      <c r="I52" s="485"/>
      <c r="J52" s="485"/>
      <c r="K52" s="485"/>
      <c r="L52" s="536"/>
      <c r="M52" s="536"/>
      <c r="N52" s="490"/>
      <c r="O52" s="474"/>
      <c r="P52" s="474"/>
      <c r="Q52" s="478"/>
      <c r="R52" s="481">
        <f t="shared" si="15"/>
        <v>0</v>
      </c>
      <c r="S52" s="482"/>
      <c r="T52" s="474"/>
      <c r="U52" s="36"/>
    </row>
    <row r="53" spans="2:30" x14ac:dyDescent="0.3">
      <c r="B53" s="476" t="str">
        <f>MID($B$47,1,1)&amp;".05"</f>
        <v>F.05</v>
      </c>
      <c r="C53" s="472" t="s">
        <v>76</v>
      </c>
      <c r="D53" s="484"/>
      <c r="E53" s="491" t="s">
        <v>34</v>
      </c>
      <c r="F53" s="491"/>
      <c r="G53" s="485"/>
      <c r="H53" s="485"/>
      <c r="I53" s="485"/>
      <c r="J53" s="485"/>
      <c r="K53" s="485"/>
      <c r="L53" s="536"/>
      <c r="M53" s="536"/>
      <c r="N53" s="490"/>
      <c r="O53" s="474"/>
      <c r="P53" s="474"/>
      <c r="Q53" s="478"/>
      <c r="R53" s="481">
        <f t="shared" si="15"/>
        <v>0</v>
      </c>
      <c r="S53" s="482"/>
      <c r="T53" s="474"/>
      <c r="V53" s="29"/>
    </row>
    <row r="54" spans="2:30" x14ac:dyDescent="0.3">
      <c r="B54" s="476" t="str">
        <f>MID($B$47,1,1)&amp;".06"</f>
        <v>F.06</v>
      </c>
      <c r="C54" s="472" t="s">
        <v>77</v>
      </c>
      <c r="D54" s="484"/>
      <c r="E54" s="473" t="s">
        <v>34</v>
      </c>
      <c r="F54" s="473"/>
      <c r="G54" s="485"/>
      <c r="H54" s="485"/>
      <c r="I54" s="485"/>
      <c r="J54" s="485"/>
      <c r="K54" s="485"/>
      <c r="L54" s="536"/>
      <c r="M54" s="536"/>
      <c r="N54" s="490"/>
      <c r="O54" s="474"/>
      <c r="P54" s="474"/>
      <c r="Q54" s="478"/>
      <c r="R54" s="481">
        <f t="shared" si="15"/>
        <v>0</v>
      </c>
      <c r="S54" s="482"/>
      <c r="T54" s="474"/>
      <c r="V54" s="29"/>
    </row>
    <row r="55" spans="2:30" x14ac:dyDescent="0.3">
      <c r="B55" s="476" t="str">
        <f>MID($B$47,1,1)&amp;".07"</f>
        <v>F.07</v>
      </c>
      <c r="C55" s="472" t="s">
        <v>78</v>
      </c>
      <c r="D55" s="484"/>
      <c r="E55" s="473" t="s">
        <v>34</v>
      </c>
      <c r="F55" s="473"/>
      <c r="G55" s="485"/>
      <c r="H55" s="485"/>
      <c r="I55" s="485"/>
      <c r="J55" s="485"/>
      <c r="K55" s="485"/>
      <c r="L55" s="536"/>
      <c r="M55" s="536"/>
      <c r="N55" s="490"/>
      <c r="O55" s="474"/>
      <c r="P55" s="474"/>
      <c r="Q55" s="478"/>
      <c r="R55" s="481">
        <f t="shared" si="15"/>
        <v>0</v>
      </c>
      <c r="S55" s="482"/>
      <c r="T55" s="474"/>
      <c r="V55" s="29"/>
    </row>
    <row r="56" spans="2:30" x14ac:dyDescent="0.3">
      <c r="B56" s="476" t="str">
        <f>MID($B$47,1,1)&amp;".08"</f>
        <v>F.08</v>
      </c>
      <c r="C56" s="472" t="s">
        <v>79</v>
      </c>
      <c r="D56" s="484"/>
      <c r="E56" s="473" t="s">
        <v>34</v>
      </c>
      <c r="F56" s="473"/>
      <c r="G56" s="485"/>
      <c r="H56" s="485"/>
      <c r="I56" s="485"/>
      <c r="J56" s="485"/>
      <c r="K56" s="485"/>
      <c r="L56" s="536"/>
      <c r="M56" s="536"/>
      <c r="N56" s="490"/>
      <c r="O56" s="474"/>
      <c r="P56" s="474"/>
      <c r="Q56" s="478"/>
      <c r="R56" s="481">
        <f t="shared" si="15"/>
        <v>0</v>
      </c>
      <c r="S56" s="482"/>
      <c r="T56" s="474"/>
      <c r="V56" s="219"/>
    </row>
    <row r="57" spans="2:30" x14ac:dyDescent="0.3">
      <c r="B57" s="476" t="str">
        <f>MID($B$47,1,1)&amp;".09"</f>
        <v>F.09</v>
      </c>
      <c r="C57" s="472" t="s">
        <v>80</v>
      </c>
      <c r="D57" s="484"/>
      <c r="E57" s="473" t="s">
        <v>34</v>
      </c>
      <c r="F57" s="473"/>
      <c r="G57" s="485"/>
      <c r="H57" s="485"/>
      <c r="I57" s="485"/>
      <c r="J57" s="485"/>
      <c r="K57" s="485"/>
      <c r="L57" s="536"/>
      <c r="M57" s="536"/>
      <c r="N57" s="490"/>
      <c r="O57" s="474"/>
      <c r="P57" s="474"/>
      <c r="Q57" s="478"/>
      <c r="R57" s="481">
        <f t="shared" si="15"/>
        <v>0</v>
      </c>
      <c r="S57" s="482"/>
      <c r="T57" s="474"/>
    </row>
    <row r="58" spans="2:30" x14ac:dyDescent="0.3">
      <c r="B58" s="476" t="str">
        <f>MID($B$47,1,1)&amp;".10"</f>
        <v>F.10</v>
      </c>
      <c r="C58" s="472" t="s">
        <v>81</v>
      </c>
      <c r="D58" s="143" t="s">
        <v>82</v>
      </c>
      <c r="E58" s="492" t="s">
        <v>34</v>
      </c>
      <c r="F58" s="493"/>
      <c r="G58" s="479" cm="1">
        <f t="array" ref="G58">SUM(IF((F.10!$A$38:$A$44=FEO!G$5),F.10!$B$38:$O$44))</f>
        <v>0</v>
      </c>
      <c r="H58" s="479" cm="1">
        <f t="array" ref="H58">SUM(IF((F.10!$A$38:$A$44=FEO!H$5),F.10!$B$38:$O$44))</f>
        <v>0</v>
      </c>
      <c r="I58" s="479" cm="1">
        <f t="array" ref="I58">SUM(IF((F.10!$A$38:$A$44=FEO!I$5),F.10!$B$38:$O$44))</f>
        <v>0</v>
      </c>
      <c r="J58" s="479" cm="1">
        <f t="array" ref="J58">SUM(IF((F.10!$A$38:$A$44=FEO!J$5),F.10!$B$38:$O$44))</f>
        <v>0</v>
      </c>
      <c r="K58" s="479" cm="1">
        <f t="array" ref="K58">SUM(IF((F.10!$A$38:$A$44=FEO!K$5),F.10!$B$38:$O$44))</f>
        <v>0</v>
      </c>
      <c r="L58" s="535" cm="1">
        <f t="array" ref="L58">SUM(IF((F.10!$A$38:$A$44=FEO!L$5),F.10!$B$38:$O$44))</f>
        <v>0</v>
      </c>
      <c r="M58" s="535" cm="1">
        <f t="array" ref="M58">SUM(IF((F.10!$A$38:$A$44=FEO!M$5),F.10!$B$38:$O$44))</f>
        <v>0</v>
      </c>
      <c r="N58" s="490"/>
      <c r="O58" s="474"/>
      <c r="P58" s="474"/>
      <c r="Q58" s="478"/>
      <c r="R58" s="481">
        <f t="shared" si="15"/>
        <v>0</v>
      </c>
      <c r="S58" s="482"/>
      <c r="T58" s="474"/>
      <c r="U58" s="36">
        <f>SUM(G58:M58)-SUM(F.10!B46:O46)</f>
        <v>0</v>
      </c>
    </row>
    <row r="59" spans="2:30" x14ac:dyDescent="0.3">
      <c r="B59" s="476" t="str">
        <f>MID($B$47,1,1)&amp;".11"</f>
        <v>F.11</v>
      </c>
      <c r="C59" s="472" t="s">
        <v>83</v>
      </c>
      <c r="D59" s="474"/>
      <c r="E59" s="473"/>
      <c r="F59" s="473"/>
      <c r="G59" s="479">
        <f t="shared" ref="G59:K59" si="16">SUM(G60:G63)</f>
        <v>0</v>
      </c>
      <c r="H59" s="479">
        <f t="shared" si="16"/>
        <v>0</v>
      </c>
      <c r="I59" s="479">
        <f t="shared" si="16"/>
        <v>0</v>
      </c>
      <c r="J59" s="479">
        <f t="shared" si="16"/>
        <v>0</v>
      </c>
      <c r="K59" s="479">
        <f t="shared" si="16"/>
        <v>0</v>
      </c>
      <c r="L59" s="535">
        <f t="shared" ref="L59:M59" si="17">SUM(L60:L63)</f>
        <v>0</v>
      </c>
      <c r="M59" s="535">
        <f t="shared" si="17"/>
        <v>0</v>
      </c>
      <c r="N59" s="490"/>
      <c r="O59" s="474"/>
      <c r="P59" s="474"/>
      <c r="Q59" s="478"/>
      <c r="R59" s="481">
        <f t="shared" si="15"/>
        <v>0</v>
      </c>
      <c r="S59" s="482"/>
      <c r="T59" s="474"/>
    </row>
    <row r="60" spans="2:30" x14ac:dyDescent="0.3">
      <c r="B60" s="476"/>
      <c r="C60" s="144" t="s">
        <v>84</v>
      </c>
      <c r="D60" s="474"/>
      <c r="E60" s="473" t="s">
        <v>34</v>
      </c>
      <c r="F60" s="473"/>
      <c r="G60" s="485"/>
      <c r="H60" s="485"/>
      <c r="I60" s="485"/>
      <c r="J60" s="485"/>
      <c r="K60" s="485"/>
      <c r="L60" s="536"/>
      <c r="M60" s="536"/>
      <c r="N60" s="490"/>
      <c r="O60" s="474"/>
      <c r="P60" s="474"/>
      <c r="Q60" s="478"/>
      <c r="R60" s="481">
        <f t="shared" si="15"/>
        <v>0</v>
      </c>
      <c r="S60" s="482"/>
      <c r="T60" s="474"/>
    </row>
    <row r="61" spans="2:30" x14ac:dyDescent="0.3">
      <c r="B61" s="476"/>
      <c r="C61" s="144" t="s">
        <v>84</v>
      </c>
      <c r="D61" s="474"/>
      <c r="E61" s="473" t="s">
        <v>34</v>
      </c>
      <c r="F61" s="473"/>
      <c r="G61" s="485"/>
      <c r="H61" s="485"/>
      <c r="I61" s="485"/>
      <c r="J61" s="485"/>
      <c r="K61" s="485"/>
      <c r="L61" s="536"/>
      <c r="M61" s="536"/>
      <c r="N61" s="490"/>
      <c r="O61" s="474"/>
      <c r="P61" s="474"/>
      <c r="Q61" s="478"/>
      <c r="R61" s="481">
        <f t="shared" si="15"/>
        <v>0</v>
      </c>
      <c r="S61" s="482"/>
      <c r="T61" s="474"/>
    </row>
    <row r="62" spans="2:30" x14ac:dyDescent="0.3">
      <c r="B62" s="476"/>
      <c r="C62" s="144" t="s">
        <v>84</v>
      </c>
      <c r="D62" s="474"/>
      <c r="E62" s="473" t="s">
        <v>34</v>
      </c>
      <c r="F62" s="473"/>
      <c r="G62" s="485"/>
      <c r="H62" s="485"/>
      <c r="I62" s="485"/>
      <c r="J62" s="485"/>
      <c r="K62" s="485"/>
      <c r="L62" s="536"/>
      <c r="M62" s="536"/>
      <c r="N62" s="490"/>
      <c r="O62" s="474"/>
      <c r="P62" s="474"/>
      <c r="Q62" s="478"/>
      <c r="R62" s="481">
        <f t="shared" si="15"/>
        <v>0</v>
      </c>
      <c r="S62" s="482"/>
      <c r="T62" s="474"/>
    </row>
    <row r="63" spans="2:30" x14ac:dyDescent="0.3">
      <c r="B63" s="476"/>
      <c r="C63" s="144" t="s">
        <v>84</v>
      </c>
      <c r="D63" s="474"/>
      <c r="E63" s="473" t="s">
        <v>34</v>
      </c>
      <c r="F63" s="473"/>
      <c r="G63" s="485"/>
      <c r="H63" s="485"/>
      <c r="I63" s="485"/>
      <c r="J63" s="485"/>
      <c r="K63" s="485"/>
      <c r="L63" s="536"/>
      <c r="M63" s="536"/>
      <c r="N63" s="490"/>
      <c r="O63" s="474"/>
      <c r="P63" s="474"/>
      <c r="Q63" s="478"/>
      <c r="R63" s="481">
        <f t="shared" si="15"/>
        <v>0</v>
      </c>
      <c r="S63" s="482"/>
      <c r="T63" s="474"/>
    </row>
    <row r="64" spans="2:30" ht="6" customHeight="1" x14ac:dyDescent="0.3">
      <c r="B64" s="476"/>
      <c r="C64" s="472"/>
      <c r="D64" s="472"/>
      <c r="E64" s="494"/>
      <c r="F64" s="494"/>
      <c r="G64" s="495"/>
      <c r="H64" s="495"/>
      <c r="I64" s="495"/>
      <c r="J64" s="495"/>
      <c r="K64" s="495"/>
      <c r="L64" s="495"/>
      <c r="M64" s="495"/>
      <c r="N64" s="477"/>
      <c r="O64" s="474"/>
      <c r="P64" s="474"/>
      <c r="Q64" s="478"/>
      <c r="R64" s="474"/>
      <c r="S64" s="477"/>
      <c r="T64" s="474"/>
    </row>
    <row r="65" spans="2:22" x14ac:dyDescent="0.3">
      <c r="B65" s="133" t="s">
        <v>85</v>
      </c>
      <c r="C65" s="134" t="s">
        <v>86</v>
      </c>
      <c r="D65" s="484"/>
      <c r="E65" s="492" t="s">
        <v>29</v>
      </c>
      <c r="F65" s="492"/>
      <c r="G65" s="485"/>
      <c r="H65" s="485"/>
      <c r="I65" s="485"/>
      <c r="J65" s="485"/>
      <c r="K65" s="485"/>
      <c r="L65" s="536"/>
      <c r="M65" s="536"/>
      <c r="N65" s="477"/>
      <c r="O65" s="474"/>
      <c r="P65" s="474"/>
      <c r="Q65" s="478"/>
      <c r="R65" s="427">
        <f>SUM(G65:M65)</f>
        <v>0</v>
      </c>
      <c r="S65" s="434"/>
      <c r="T65" s="474"/>
      <c r="U65" s="70"/>
    </row>
    <row r="66" spans="2:22" ht="6" customHeight="1" thickBot="1" x14ac:dyDescent="0.35">
      <c r="B66" s="476"/>
      <c r="C66" s="472"/>
      <c r="D66" s="474"/>
      <c r="E66" s="473"/>
      <c r="F66" s="473"/>
      <c r="G66" s="496"/>
      <c r="H66" s="496"/>
      <c r="I66" s="496"/>
      <c r="J66" s="496"/>
      <c r="K66" s="496"/>
      <c r="L66" s="496"/>
      <c r="M66" s="496"/>
      <c r="N66" s="480"/>
      <c r="O66" s="474"/>
      <c r="P66" s="474"/>
      <c r="Q66" s="478"/>
      <c r="R66" s="497"/>
      <c r="S66" s="477"/>
      <c r="T66" s="474"/>
    </row>
    <row r="67" spans="2:22" ht="18" thickTop="1" x14ac:dyDescent="0.45">
      <c r="B67" s="145" t="s">
        <v>87</v>
      </c>
      <c r="C67" s="426" t="s">
        <v>88</v>
      </c>
      <c r="D67" s="146"/>
      <c r="E67" s="249"/>
      <c r="F67" s="249"/>
      <c r="G67" s="146">
        <f t="shared" ref="G67:M67" si="18">G10+G18+G31+G35+G41+G47+G65</f>
        <v>0</v>
      </c>
      <c r="H67" s="146">
        <f t="shared" si="18"/>
        <v>0</v>
      </c>
      <c r="I67" s="146">
        <f t="shared" si="18"/>
        <v>0</v>
      </c>
      <c r="J67" s="146">
        <f t="shared" si="18"/>
        <v>0</v>
      </c>
      <c r="K67" s="146">
        <f t="shared" si="18"/>
        <v>0</v>
      </c>
      <c r="L67" s="146">
        <f t="shared" si="18"/>
        <v>0</v>
      </c>
      <c r="M67" s="146">
        <f t="shared" si="18"/>
        <v>0</v>
      </c>
      <c r="N67" s="147"/>
      <c r="O67" s="474"/>
      <c r="P67" s="474"/>
      <c r="Q67" s="478"/>
      <c r="R67" s="427">
        <f>SUM(G67:M67)</f>
        <v>0</v>
      </c>
      <c r="S67" s="434"/>
      <c r="T67" s="474"/>
      <c r="U67" s="29"/>
      <c r="V67" s="146"/>
    </row>
    <row r="68" spans="2:22" ht="17.399999999999999" x14ac:dyDescent="0.45">
      <c r="B68" s="476" t="str">
        <f>MID($B$67,1,1)&amp;".01"</f>
        <v>H.01</v>
      </c>
      <c r="C68" s="472" t="s">
        <v>89</v>
      </c>
      <c r="D68" s="146"/>
      <c r="E68" s="250"/>
      <c r="F68" s="250"/>
      <c r="G68" s="498">
        <f t="shared" ref="G68:M68" si="19">G10+G18+G31+G35</f>
        <v>0</v>
      </c>
      <c r="H68" s="498">
        <f t="shared" si="19"/>
        <v>0</v>
      </c>
      <c r="I68" s="498">
        <f t="shared" si="19"/>
        <v>0</v>
      </c>
      <c r="J68" s="498">
        <f t="shared" si="19"/>
        <v>0</v>
      </c>
      <c r="K68" s="498">
        <f t="shared" si="19"/>
        <v>0</v>
      </c>
      <c r="L68" s="498">
        <f t="shared" si="19"/>
        <v>0</v>
      </c>
      <c r="M68" s="498">
        <f t="shared" si="19"/>
        <v>0</v>
      </c>
      <c r="N68" s="490"/>
      <c r="O68" s="474"/>
      <c r="P68" s="474"/>
      <c r="Q68" s="478"/>
      <c r="R68" s="498">
        <f t="shared" ref="R68:R75" si="20">SUM(G68:M68)</f>
        <v>0</v>
      </c>
      <c r="S68" s="499"/>
      <c r="T68" s="474"/>
      <c r="U68" s="118"/>
      <c r="V68" s="119"/>
    </row>
    <row r="69" spans="2:22" ht="17.399999999999999" x14ac:dyDescent="0.45">
      <c r="B69" s="476"/>
      <c r="C69" s="472"/>
      <c r="D69" s="146"/>
      <c r="E69" s="487" t="s">
        <v>29</v>
      </c>
      <c r="F69" s="250"/>
      <c r="G69" s="498">
        <f t="shared" ref="G69:M71" si="21">SUMIF($E$10:$E$38,$E69,G$10:G$38)</f>
        <v>0</v>
      </c>
      <c r="H69" s="498">
        <f t="shared" si="21"/>
        <v>0</v>
      </c>
      <c r="I69" s="498">
        <f t="shared" si="21"/>
        <v>0</v>
      </c>
      <c r="J69" s="498">
        <f t="shared" si="21"/>
        <v>0</v>
      </c>
      <c r="K69" s="498">
        <f t="shared" si="21"/>
        <v>0</v>
      </c>
      <c r="L69" s="498">
        <f t="shared" si="21"/>
        <v>0</v>
      </c>
      <c r="M69" s="498">
        <f t="shared" si="21"/>
        <v>0</v>
      </c>
      <c r="N69" s="490"/>
      <c r="O69" s="474"/>
      <c r="P69" s="474"/>
      <c r="Q69" s="478"/>
      <c r="R69" s="498">
        <f t="shared" si="20"/>
        <v>0</v>
      </c>
      <c r="S69" s="499"/>
      <c r="T69" s="474"/>
      <c r="U69" s="118"/>
      <c r="V69" s="119"/>
    </row>
    <row r="70" spans="2:22" ht="17.399999999999999" x14ac:dyDescent="0.45">
      <c r="B70" s="476"/>
      <c r="C70" s="472"/>
      <c r="D70" s="146"/>
      <c r="E70" s="487" t="s">
        <v>34</v>
      </c>
      <c r="F70" s="250"/>
      <c r="G70" s="498">
        <f t="shared" si="21"/>
        <v>0</v>
      </c>
      <c r="H70" s="498">
        <f t="shared" si="21"/>
        <v>0</v>
      </c>
      <c r="I70" s="498">
        <f t="shared" si="21"/>
        <v>0</v>
      </c>
      <c r="J70" s="498">
        <f t="shared" si="21"/>
        <v>0</v>
      </c>
      <c r="K70" s="498">
        <f t="shared" si="21"/>
        <v>0</v>
      </c>
      <c r="L70" s="498">
        <f t="shared" si="21"/>
        <v>0</v>
      </c>
      <c r="M70" s="498">
        <f t="shared" si="21"/>
        <v>0</v>
      </c>
      <c r="N70" s="490"/>
      <c r="O70" s="474"/>
      <c r="P70" s="474"/>
      <c r="Q70" s="478"/>
      <c r="R70" s="498">
        <f t="shared" si="20"/>
        <v>0</v>
      </c>
      <c r="S70" s="499"/>
      <c r="T70" s="474"/>
      <c r="U70" s="118"/>
      <c r="V70" s="119"/>
    </row>
    <row r="71" spans="2:22" ht="17.399999999999999" x14ac:dyDescent="0.45">
      <c r="B71" s="476"/>
      <c r="C71" s="472"/>
      <c r="D71" s="146"/>
      <c r="E71" s="487" t="s">
        <v>43</v>
      </c>
      <c r="F71" s="250"/>
      <c r="G71" s="498">
        <f t="shared" si="21"/>
        <v>0</v>
      </c>
      <c r="H71" s="498">
        <f t="shared" si="21"/>
        <v>0</v>
      </c>
      <c r="I71" s="498">
        <f t="shared" si="21"/>
        <v>0</v>
      </c>
      <c r="J71" s="498">
        <f t="shared" si="21"/>
        <v>0</v>
      </c>
      <c r="K71" s="498">
        <f t="shared" si="21"/>
        <v>0</v>
      </c>
      <c r="L71" s="498">
        <f t="shared" si="21"/>
        <v>0</v>
      </c>
      <c r="M71" s="498">
        <f t="shared" si="21"/>
        <v>0</v>
      </c>
      <c r="N71" s="490"/>
      <c r="O71" s="474"/>
      <c r="P71" s="474"/>
      <c r="Q71" s="478"/>
      <c r="R71" s="498">
        <f t="shared" si="20"/>
        <v>0</v>
      </c>
      <c r="S71" s="499"/>
      <c r="T71" s="474"/>
      <c r="U71" s="118"/>
      <c r="V71" s="119"/>
    </row>
    <row r="72" spans="2:22" ht="17.399999999999999" x14ac:dyDescent="0.45">
      <c r="B72" s="476" t="str">
        <f>MID($B$67,1,1)&amp;".02"</f>
        <v>H.02</v>
      </c>
      <c r="C72" s="472" t="s">
        <v>90</v>
      </c>
      <c r="D72" s="146"/>
      <c r="E72" s="487"/>
      <c r="F72" s="250"/>
      <c r="G72" s="498">
        <f t="shared" ref="G72:K72" si="22">G41+G47+G65</f>
        <v>0</v>
      </c>
      <c r="H72" s="498">
        <f t="shared" si="22"/>
        <v>0</v>
      </c>
      <c r="I72" s="498">
        <f t="shared" si="22"/>
        <v>0</v>
      </c>
      <c r="J72" s="498">
        <f t="shared" si="22"/>
        <v>0</v>
      </c>
      <c r="K72" s="498">
        <f t="shared" si="22"/>
        <v>0</v>
      </c>
      <c r="L72" s="498">
        <f t="shared" ref="L72:M72" si="23">L41+L47+L65</f>
        <v>0</v>
      </c>
      <c r="M72" s="498">
        <f t="shared" si="23"/>
        <v>0</v>
      </c>
      <c r="N72" s="490"/>
      <c r="O72" s="474"/>
      <c r="P72" s="474"/>
      <c r="Q72" s="478"/>
      <c r="R72" s="498">
        <f t="shared" si="20"/>
        <v>0</v>
      </c>
      <c r="S72" s="499"/>
      <c r="T72" s="474"/>
      <c r="U72" s="118"/>
      <c r="V72" s="119"/>
    </row>
    <row r="73" spans="2:22" ht="17.399999999999999" x14ac:dyDescent="0.45">
      <c r="B73" s="476"/>
      <c r="C73" s="472"/>
      <c r="D73" s="146"/>
      <c r="E73" s="487" t="s">
        <v>29</v>
      </c>
      <c r="F73" s="250"/>
      <c r="G73" s="498">
        <f t="shared" ref="G73:M75" si="24">SUMIF($E$40:$E$66,$E73,G$40:G$66)</f>
        <v>0</v>
      </c>
      <c r="H73" s="498">
        <f t="shared" si="24"/>
        <v>0</v>
      </c>
      <c r="I73" s="498">
        <f t="shared" si="24"/>
        <v>0</v>
      </c>
      <c r="J73" s="498">
        <f t="shared" si="24"/>
        <v>0</v>
      </c>
      <c r="K73" s="498">
        <f t="shared" si="24"/>
        <v>0</v>
      </c>
      <c r="L73" s="498">
        <f t="shared" si="24"/>
        <v>0</v>
      </c>
      <c r="M73" s="498">
        <f t="shared" si="24"/>
        <v>0</v>
      </c>
      <c r="N73" s="490"/>
      <c r="O73" s="474"/>
      <c r="P73" s="474"/>
      <c r="Q73" s="478"/>
      <c r="R73" s="498">
        <f t="shared" si="20"/>
        <v>0</v>
      </c>
      <c r="S73" s="499"/>
      <c r="T73" s="474"/>
      <c r="U73" s="118"/>
      <c r="V73" s="119"/>
    </row>
    <row r="74" spans="2:22" ht="17.399999999999999" x14ac:dyDescent="0.45">
      <c r="B74" s="476"/>
      <c r="C74" s="472"/>
      <c r="D74" s="146"/>
      <c r="E74" s="487" t="s">
        <v>34</v>
      </c>
      <c r="F74" s="250"/>
      <c r="G74" s="498">
        <f t="shared" si="24"/>
        <v>0</v>
      </c>
      <c r="H74" s="498">
        <f t="shared" si="24"/>
        <v>0</v>
      </c>
      <c r="I74" s="498">
        <f t="shared" si="24"/>
        <v>0</v>
      </c>
      <c r="J74" s="498">
        <f t="shared" si="24"/>
        <v>0</v>
      </c>
      <c r="K74" s="498">
        <f t="shared" si="24"/>
        <v>0</v>
      </c>
      <c r="L74" s="498">
        <f t="shared" si="24"/>
        <v>0</v>
      </c>
      <c r="M74" s="498">
        <f t="shared" si="24"/>
        <v>0</v>
      </c>
      <c r="N74" s="490"/>
      <c r="O74" s="474"/>
      <c r="P74" s="474"/>
      <c r="Q74" s="478"/>
      <c r="R74" s="498">
        <f t="shared" si="20"/>
        <v>0</v>
      </c>
      <c r="S74" s="499"/>
      <c r="T74" s="474"/>
      <c r="U74" s="118"/>
      <c r="V74" s="119"/>
    </row>
    <row r="75" spans="2:22" ht="17.399999999999999" x14ac:dyDescent="0.45">
      <c r="B75" s="476"/>
      <c r="C75" s="472"/>
      <c r="D75" s="146"/>
      <c r="E75" s="487" t="s">
        <v>43</v>
      </c>
      <c r="F75" s="250"/>
      <c r="G75" s="498">
        <f t="shared" si="24"/>
        <v>0</v>
      </c>
      <c r="H75" s="498">
        <f t="shared" si="24"/>
        <v>0</v>
      </c>
      <c r="I75" s="498">
        <f t="shared" si="24"/>
        <v>0</v>
      </c>
      <c r="J75" s="498">
        <f t="shared" si="24"/>
        <v>0</v>
      </c>
      <c r="K75" s="498">
        <f t="shared" si="24"/>
        <v>0</v>
      </c>
      <c r="L75" s="498">
        <f t="shared" si="24"/>
        <v>0</v>
      </c>
      <c r="M75" s="498">
        <f t="shared" si="24"/>
        <v>0</v>
      </c>
      <c r="N75" s="490"/>
      <c r="O75" s="474"/>
      <c r="P75" s="474"/>
      <c r="Q75" s="478"/>
      <c r="R75" s="498">
        <f t="shared" si="20"/>
        <v>0</v>
      </c>
      <c r="S75" s="499"/>
      <c r="T75" s="474"/>
      <c r="U75" s="118"/>
      <c r="V75" s="119"/>
    </row>
    <row r="76" spans="2:22" x14ac:dyDescent="0.3">
      <c r="B76" s="500"/>
      <c r="C76" s="220" t="s">
        <v>91</v>
      </c>
      <c r="D76" s="220"/>
      <c r="E76" s="220"/>
      <c r="F76" s="220"/>
      <c r="G76" s="221"/>
      <c r="H76" s="221">
        <f t="shared" ref="H76:K76" si="25">H67-H68-H72</f>
        <v>0</v>
      </c>
      <c r="I76" s="221">
        <f t="shared" si="25"/>
        <v>0</v>
      </c>
      <c r="J76" s="221">
        <f t="shared" si="25"/>
        <v>0</v>
      </c>
      <c r="K76" s="221">
        <f t="shared" si="25"/>
        <v>0</v>
      </c>
      <c r="L76" s="221">
        <f t="shared" ref="L76:M76" si="26">L67-L68-L72</f>
        <v>0</v>
      </c>
      <c r="M76" s="221">
        <f t="shared" si="26"/>
        <v>0</v>
      </c>
      <c r="N76" s="222"/>
      <c r="O76" s="223"/>
      <c r="P76" s="223"/>
      <c r="Q76" s="224"/>
      <c r="R76" s="221">
        <f>R67-R68-R72</f>
        <v>0</v>
      </c>
      <c r="S76" s="222"/>
      <c r="T76" s="474"/>
    </row>
    <row r="77" spans="2:22" ht="6.75" customHeight="1" x14ac:dyDescent="0.3">
      <c r="B77" s="501"/>
      <c r="C77" s="474"/>
      <c r="D77" s="474"/>
      <c r="E77" s="474"/>
      <c r="F77" s="474"/>
      <c r="G77" s="481"/>
      <c r="H77" s="481"/>
      <c r="I77" s="481"/>
      <c r="J77" s="481"/>
      <c r="K77" s="481"/>
      <c r="L77" s="481"/>
      <c r="M77" s="481"/>
    </row>
    <row r="78" spans="2:22" ht="6.75" customHeight="1" x14ac:dyDescent="0.3">
      <c r="B78" s="473"/>
      <c r="C78" s="122"/>
      <c r="D78" s="474"/>
      <c r="E78" s="474"/>
      <c r="F78" s="474"/>
      <c r="G78" s="474"/>
      <c r="H78" s="474"/>
      <c r="I78" s="474"/>
      <c r="J78" s="474"/>
      <c r="K78" s="474"/>
      <c r="L78" s="474"/>
      <c r="M78" s="474"/>
      <c r="N78" s="474"/>
      <c r="O78" s="474"/>
      <c r="P78" s="474"/>
      <c r="Q78" s="474"/>
      <c r="R78" s="474"/>
      <c r="S78" s="474"/>
      <c r="T78" s="474"/>
    </row>
    <row r="79" spans="2:22" ht="7.5" customHeight="1" x14ac:dyDescent="0.3">
      <c r="B79" s="502"/>
      <c r="C79" s="475"/>
      <c r="D79" s="475"/>
      <c r="E79" s="475"/>
      <c r="F79" s="475"/>
      <c r="G79" s="475"/>
      <c r="H79" s="475"/>
      <c r="I79" s="475"/>
      <c r="J79" s="475"/>
      <c r="K79" s="475"/>
      <c r="L79" s="475"/>
      <c r="M79" s="475"/>
      <c r="N79" s="503"/>
      <c r="O79" s="474"/>
      <c r="P79" s="474"/>
      <c r="Q79" s="504"/>
      <c r="R79" s="475"/>
      <c r="S79" s="503"/>
      <c r="T79" s="474"/>
    </row>
    <row r="80" spans="2:22" x14ac:dyDescent="0.3">
      <c r="B80" s="476" t="s">
        <v>92</v>
      </c>
      <c r="C80" s="149" t="s">
        <v>93</v>
      </c>
      <c r="D80" s="474"/>
      <c r="E80" s="474"/>
      <c r="F80" s="474"/>
      <c r="G80" s="141">
        <f>G$5</f>
        <v>2028</v>
      </c>
      <c r="H80" s="141">
        <f t="shared" ref="H80:M80" si="27">H$5</f>
        <v>2029</v>
      </c>
      <c r="I80" s="141">
        <f t="shared" si="27"/>
        <v>2030</v>
      </c>
      <c r="J80" s="141">
        <f t="shared" si="27"/>
        <v>2031</v>
      </c>
      <c r="K80" s="141">
        <f t="shared" si="27"/>
        <v>2032</v>
      </c>
      <c r="L80" s="141">
        <f t="shared" si="27"/>
        <v>2033</v>
      </c>
      <c r="M80" s="141">
        <f t="shared" si="27"/>
        <v>2034</v>
      </c>
      <c r="N80" s="477"/>
      <c r="O80" s="474"/>
      <c r="P80" s="474"/>
      <c r="Q80" s="478"/>
      <c r="R80" s="141" t="s">
        <v>20</v>
      </c>
      <c r="S80" s="477"/>
      <c r="T80" s="474"/>
      <c r="U80" s="55"/>
    </row>
    <row r="81" spans="2:22" ht="7.5" customHeight="1" x14ac:dyDescent="0.3">
      <c r="B81" s="476"/>
      <c r="C81" s="149"/>
      <c r="D81" s="474"/>
      <c r="E81" s="474"/>
      <c r="F81" s="474"/>
      <c r="G81" s="474"/>
      <c r="H81" s="474"/>
      <c r="I81" s="474"/>
      <c r="J81" s="474"/>
      <c r="K81" s="474"/>
      <c r="L81" s="474"/>
      <c r="M81" s="474"/>
      <c r="N81" s="477"/>
      <c r="O81" s="474"/>
      <c r="P81" s="474"/>
      <c r="Q81" s="478"/>
      <c r="R81" s="474"/>
      <c r="S81" s="477"/>
      <c r="T81" s="474"/>
      <c r="U81" s="55"/>
    </row>
    <row r="82" spans="2:22" x14ac:dyDescent="0.3">
      <c r="B82" s="476" t="str">
        <f>MID($B$80,1,1)&amp;".01"</f>
        <v>I.01</v>
      </c>
      <c r="C82" s="150" t="s">
        <v>94</v>
      </c>
      <c r="D82" s="142" t="s">
        <v>386</v>
      </c>
      <c r="E82" s="474"/>
      <c r="F82" s="474"/>
      <c r="G82" s="505">
        <f>'I.01 DRK ZHO'!E74</f>
        <v>1227.5999999999999</v>
      </c>
      <c r="H82" s="505">
        <f>'I.01 DRK ZHO'!F74</f>
        <v>20367</v>
      </c>
      <c r="I82" s="505">
        <f>'I.01 DRK ZHO'!G74</f>
        <v>20367</v>
      </c>
      <c r="J82" s="505">
        <f>'I.01 DRK ZHO'!H74</f>
        <v>20367</v>
      </c>
      <c r="K82" s="505">
        <f>'I.01 DRK ZHO'!I74</f>
        <v>20422.799999999996</v>
      </c>
      <c r="L82" s="539">
        <f>'I.01 DRK ZHO'!J74</f>
        <v>20367</v>
      </c>
      <c r="M82" s="539">
        <f>'I.01 DRK ZHO'!K74</f>
        <v>19306.799999999996</v>
      </c>
      <c r="N82" s="506"/>
      <c r="O82" s="507"/>
      <c r="P82" s="507"/>
      <c r="Q82" s="508"/>
      <c r="R82" s="507">
        <f>SUM(G82:M82)</f>
        <v>122425.19999999998</v>
      </c>
      <c r="S82" s="506"/>
      <c r="T82" s="474"/>
      <c r="U82" s="55"/>
    </row>
    <row r="83" spans="2:22" hidden="1" x14ac:dyDescent="0.3">
      <c r="B83" s="476" t="str">
        <f>MID($B$80,1,1)&amp;".02"</f>
        <v>I.02</v>
      </c>
      <c r="C83" s="150" t="s">
        <v>95</v>
      </c>
      <c r="D83" s="142" t="s">
        <v>96</v>
      </c>
      <c r="E83" s="474"/>
      <c r="F83" s="474"/>
      <c r="G83" s="505" t="e">
        <f>#REF!</f>
        <v>#REF!</v>
      </c>
      <c r="H83" s="505" t="e">
        <f>#REF!</f>
        <v>#REF!</v>
      </c>
      <c r="I83" s="505" t="e">
        <f>#REF!</f>
        <v>#REF!</v>
      </c>
      <c r="J83" s="505" t="e">
        <f>#REF!</f>
        <v>#REF!</v>
      </c>
      <c r="K83" s="505" t="e">
        <f>#REF!</f>
        <v>#REF!</v>
      </c>
      <c r="L83" s="539" t="e">
        <f>#REF!</f>
        <v>#REF!</v>
      </c>
      <c r="M83" s="539" t="e">
        <f>#REF!</f>
        <v>#REF!</v>
      </c>
      <c r="N83" s="506"/>
      <c r="O83" s="507"/>
      <c r="P83" s="507"/>
      <c r="Q83" s="508"/>
      <c r="R83" s="507" t="e">
        <f>SUM(G83:M83)</f>
        <v>#REF!</v>
      </c>
      <c r="S83" s="506"/>
      <c r="T83" s="474"/>
      <c r="U83" s="55"/>
    </row>
    <row r="84" spans="2:22" hidden="1" x14ac:dyDescent="0.3">
      <c r="B84" s="164"/>
      <c r="C84" s="150" t="s">
        <v>97</v>
      </c>
      <c r="D84" s="142"/>
      <c r="E84" s="474"/>
      <c r="F84" s="474"/>
      <c r="G84" s="505" t="e">
        <f t="shared" ref="G84:M84" si="28">SUM(G82:G83)</f>
        <v>#REF!</v>
      </c>
      <c r="H84" s="505" t="e">
        <f t="shared" si="28"/>
        <v>#REF!</v>
      </c>
      <c r="I84" s="505" t="e">
        <f t="shared" si="28"/>
        <v>#REF!</v>
      </c>
      <c r="J84" s="505" t="e">
        <f t="shared" si="28"/>
        <v>#REF!</v>
      </c>
      <c r="K84" s="505" t="e">
        <f t="shared" si="28"/>
        <v>#REF!</v>
      </c>
      <c r="L84" s="539" t="e">
        <f t="shared" si="28"/>
        <v>#REF!</v>
      </c>
      <c r="M84" s="539" t="e">
        <f t="shared" si="28"/>
        <v>#REF!</v>
      </c>
      <c r="N84" s="506"/>
      <c r="O84" s="507"/>
      <c r="P84" s="507"/>
      <c r="Q84" s="508"/>
      <c r="R84" s="507" t="e">
        <f>SUM(G84:M84)</f>
        <v>#REF!</v>
      </c>
      <c r="S84" s="506"/>
      <c r="T84" s="474"/>
      <c r="U84" s="55"/>
    </row>
    <row r="85" spans="2:22" x14ac:dyDescent="0.3">
      <c r="B85" s="476" t="str">
        <f>MID($B$80,1,1)&amp;".02"</f>
        <v>I.02</v>
      </c>
      <c r="C85" s="150" t="s">
        <v>98</v>
      </c>
      <c r="D85" s="142" t="s">
        <v>386</v>
      </c>
      <c r="E85" s="474"/>
      <c r="F85" s="474"/>
      <c r="G85" s="509">
        <f>'I.01 DRK ZHO'!$AA$56/365*FEO!G8</f>
        <v>2455.1999999999994</v>
      </c>
      <c r="H85" s="509">
        <f>'I.01 DRK ZHO'!$AA$56/365*FEO!H8</f>
        <v>40733.999999999993</v>
      </c>
      <c r="I85" s="509">
        <f>'I.01 DRK ZHO'!$AA$56/365*FEO!I8</f>
        <v>40733.999999999993</v>
      </c>
      <c r="J85" s="509">
        <f>'I.01 DRK ZHO'!$AA$56/365*FEO!J8</f>
        <v>40733.999999999993</v>
      </c>
      <c r="K85" s="509">
        <f>'I.01 DRK ZHO'!$AA$56/365*FEO!K8</f>
        <v>40845.599999999991</v>
      </c>
      <c r="L85" s="540">
        <f>'I.01 DRK ZHO'!$AA$56/365*FEO!L8</f>
        <v>40733.999999999993</v>
      </c>
      <c r="M85" s="540">
        <f>'I.01 DRK ZHO'!$AA$56/365*FEO!M8</f>
        <v>38613.599999999991</v>
      </c>
      <c r="N85" s="506"/>
      <c r="O85" s="507"/>
      <c r="P85" s="507"/>
      <c r="Q85" s="508"/>
      <c r="R85" s="510">
        <f>SUM(G85:M85)</f>
        <v>244850.39999999997</v>
      </c>
      <c r="S85" s="511"/>
      <c r="T85" s="474"/>
      <c r="U85" s="55"/>
    </row>
    <row r="86" spans="2:22" ht="7.5" customHeight="1" x14ac:dyDescent="0.3">
      <c r="B86" s="395"/>
      <c r="C86" s="396"/>
      <c r="D86" s="397"/>
      <c r="E86" s="512"/>
      <c r="F86" s="512"/>
      <c r="G86" s="398"/>
      <c r="H86" s="398"/>
      <c r="I86" s="398"/>
      <c r="J86" s="398"/>
      <c r="K86" s="398"/>
      <c r="L86" s="398"/>
      <c r="M86" s="398"/>
      <c r="N86" s="513"/>
      <c r="O86" s="507"/>
      <c r="P86" s="507"/>
      <c r="Q86" s="514"/>
      <c r="R86" s="515"/>
      <c r="S86" s="513"/>
      <c r="T86" s="474"/>
      <c r="U86" s="55"/>
    </row>
    <row r="87" spans="2:22" ht="6.75" customHeight="1" x14ac:dyDescent="0.3">
      <c r="B87" s="473"/>
      <c r="C87" s="122"/>
      <c r="D87" s="474"/>
      <c r="E87" s="474"/>
      <c r="F87" s="474"/>
      <c r="G87" s="516"/>
      <c r="H87" s="516"/>
      <c r="I87" s="516"/>
      <c r="J87" s="516"/>
      <c r="K87" s="516"/>
      <c r="L87" s="516"/>
      <c r="M87" s="516"/>
      <c r="N87" s="474"/>
      <c r="O87" s="474"/>
      <c r="P87" s="474"/>
      <c r="Q87" s="474"/>
      <c r="R87" s="474"/>
      <c r="S87" s="474"/>
      <c r="T87" s="474"/>
    </row>
    <row r="88" spans="2:22" ht="6.75" customHeight="1" x14ac:dyDescent="0.3">
      <c r="B88" s="473"/>
      <c r="C88" s="122"/>
      <c r="D88" s="474"/>
      <c r="E88" s="474"/>
      <c r="F88" s="474"/>
      <c r="G88" s="474"/>
      <c r="H88" s="512"/>
      <c r="I88" s="474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</row>
    <row r="89" spans="2:22" ht="7.5" customHeight="1" x14ac:dyDescent="0.3">
      <c r="B89" s="161"/>
      <c r="C89" s="393"/>
      <c r="D89" s="394"/>
      <c r="E89" s="475"/>
      <c r="F89" s="475"/>
      <c r="G89" s="475"/>
      <c r="I89" s="475"/>
      <c r="J89" s="475"/>
      <c r="K89" s="475"/>
      <c r="L89" s="475"/>
      <c r="M89" s="475"/>
      <c r="N89" s="517"/>
      <c r="O89" s="507"/>
      <c r="P89" s="507"/>
      <c r="Q89" s="518"/>
      <c r="R89" s="519"/>
      <c r="S89" s="517"/>
      <c r="T89" s="474"/>
      <c r="U89" s="55"/>
    </row>
    <row r="90" spans="2:22" x14ac:dyDescent="0.3">
      <c r="B90" s="399" t="s">
        <v>99</v>
      </c>
      <c r="C90" s="149" t="s">
        <v>100</v>
      </c>
      <c r="D90" s="142"/>
      <c r="E90" s="474"/>
      <c r="F90" s="474"/>
      <c r="G90" s="141">
        <f>G$5</f>
        <v>2028</v>
      </c>
      <c r="H90" s="141">
        <f t="shared" ref="H90:M90" si="29">H$5</f>
        <v>2029</v>
      </c>
      <c r="I90" s="141">
        <f t="shared" si="29"/>
        <v>2030</v>
      </c>
      <c r="J90" s="141">
        <f t="shared" si="29"/>
        <v>2031</v>
      </c>
      <c r="K90" s="141">
        <f t="shared" si="29"/>
        <v>2032</v>
      </c>
      <c r="L90" s="141">
        <f t="shared" si="29"/>
        <v>2033</v>
      </c>
      <c r="M90" s="141">
        <f t="shared" si="29"/>
        <v>2034</v>
      </c>
      <c r="N90" s="506"/>
      <c r="O90" s="507"/>
      <c r="P90" s="507"/>
      <c r="Q90" s="508"/>
      <c r="R90" s="141" t="s">
        <v>20</v>
      </c>
      <c r="S90" s="506"/>
      <c r="T90" s="474"/>
      <c r="U90" s="55"/>
    </row>
    <row r="91" spans="2:22" ht="7.5" customHeight="1" x14ac:dyDescent="0.3">
      <c r="B91" s="164"/>
      <c r="C91" s="150"/>
      <c r="D91" s="142"/>
      <c r="E91" s="474"/>
      <c r="F91" s="474"/>
      <c r="G91" s="474"/>
      <c r="H91" s="520"/>
      <c r="I91" s="474"/>
      <c r="J91" s="474"/>
      <c r="K91" s="474"/>
      <c r="L91" s="474"/>
      <c r="M91" s="474"/>
      <c r="N91" s="506"/>
      <c r="O91" s="507"/>
      <c r="P91" s="507"/>
      <c r="Q91" s="508"/>
      <c r="R91" s="507"/>
      <c r="S91" s="506"/>
      <c r="T91" s="474"/>
      <c r="U91" s="55"/>
    </row>
    <row r="92" spans="2:22" x14ac:dyDescent="0.3">
      <c r="B92" s="476" t="str">
        <f>MID($B$90,1,1)&amp;".01"</f>
        <v>J.01</v>
      </c>
      <c r="C92" s="150" t="s">
        <v>101</v>
      </c>
      <c r="D92" s="142"/>
      <c r="E92" s="474"/>
      <c r="F92" s="474"/>
      <c r="G92" s="521">
        <f t="shared" ref="G92:M92" si="30">SUM(G93:G95)</f>
        <v>0</v>
      </c>
      <c r="H92" s="521">
        <f t="shared" si="30"/>
        <v>0</v>
      </c>
      <c r="I92" s="521">
        <f t="shared" si="30"/>
        <v>0</v>
      </c>
      <c r="J92" s="521">
        <f t="shared" si="30"/>
        <v>0</v>
      </c>
      <c r="K92" s="521">
        <f t="shared" si="30"/>
        <v>0</v>
      </c>
      <c r="L92" s="537">
        <f t="shared" si="30"/>
        <v>0</v>
      </c>
      <c r="M92" s="537">
        <f t="shared" si="30"/>
        <v>0</v>
      </c>
      <c r="N92" s="506"/>
      <c r="O92" s="507"/>
      <c r="P92" s="507"/>
      <c r="Q92" s="508"/>
      <c r="R92" s="520">
        <f>SUM(R93:R95)</f>
        <v>0</v>
      </c>
      <c r="S92" s="522"/>
      <c r="T92" s="474"/>
      <c r="U92" s="55"/>
    </row>
    <row r="93" spans="2:22" x14ac:dyDescent="0.3">
      <c r="B93" s="476" t="str">
        <f>MID($B$90,1,1)&amp;".02"</f>
        <v>J.02</v>
      </c>
      <c r="C93" s="150" t="s">
        <v>102</v>
      </c>
      <c r="D93" s="474"/>
      <c r="E93" s="473" t="s">
        <v>29</v>
      </c>
      <c r="F93" s="474"/>
      <c r="G93" s="356">
        <f t="shared" ref="G93:M93" si="31">+SUMIF($E$10:$E$66,$E93,G$10:G$66)/G$82</f>
        <v>0</v>
      </c>
      <c r="H93" s="356">
        <f t="shared" si="31"/>
        <v>0</v>
      </c>
      <c r="I93" s="356">
        <f t="shared" si="31"/>
        <v>0</v>
      </c>
      <c r="J93" s="356">
        <f t="shared" si="31"/>
        <v>0</v>
      </c>
      <c r="K93" s="356">
        <f t="shared" si="31"/>
        <v>0</v>
      </c>
      <c r="L93" s="538">
        <f t="shared" si="31"/>
        <v>0</v>
      </c>
      <c r="M93" s="538">
        <f t="shared" si="31"/>
        <v>0</v>
      </c>
      <c r="N93" s="477"/>
      <c r="O93" s="474"/>
      <c r="P93" s="474"/>
      <c r="Q93" s="478"/>
      <c r="R93" s="520">
        <f>+SUMIF($E$10:$E$66,$E93,R$10:R$66)/R$82</f>
        <v>0</v>
      </c>
      <c r="S93" s="522"/>
      <c r="T93" s="474"/>
      <c r="U93" s="55"/>
      <c r="V93" s="219"/>
    </row>
    <row r="94" spans="2:22" x14ac:dyDescent="0.3">
      <c r="B94" s="476" t="str">
        <f>MID($B$90,1,1)&amp;".03"</f>
        <v>J.03</v>
      </c>
      <c r="C94" s="150" t="s">
        <v>103</v>
      </c>
      <c r="D94" s="142"/>
      <c r="E94" s="473" t="s">
        <v>34</v>
      </c>
      <c r="F94" s="474"/>
      <c r="G94" s="356">
        <f t="shared" ref="G94:M95" si="32">+SUMIF($E$10:$E$66,$E94,G$10:G$66)/G$82</f>
        <v>0</v>
      </c>
      <c r="H94" s="356">
        <f t="shared" si="32"/>
        <v>0</v>
      </c>
      <c r="I94" s="356">
        <f t="shared" si="32"/>
        <v>0</v>
      </c>
      <c r="J94" s="356">
        <f t="shared" si="32"/>
        <v>0</v>
      </c>
      <c r="K94" s="356">
        <f t="shared" si="32"/>
        <v>0</v>
      </c>
      <c r="L94" s="538">
        <f t="shared" si="32"/>
        <v>0</v>
      </c>
      <c r="M94" s="538">
        <f t="shared" si="32"/>
        <v>0</v>
      </c>
      <c r="N94" s="477"/>
      <c r="O94" s="474"/>
      <c r="P94" s="474"/>
      <c r="Q94" s="478"/>
      <c r="R94" s="520">
        <f t="shared" ref="R94:R95" si="33">+SUMIF($E$10:$E$66,$E94,R$10:R$66)/R$82</f>
        <v>0</v>
      </c>
      <c r="S94" s="522"/>
      <c r="T94" s="474"/>
      <c r="U94" s="55"/>
      <c r="V94" s="219"/>
    </row>
    <row r="95" spans="2:22" x14ac:dyDescent="0.3">
      <c r="B95" s="476" t="str">
        <f>MID($B$90,1,1)&amp;".04"</f>
        <v>J.04</v>
      </c>
      <c r="C95" s="150" t="s">
        <v>104</v>
      </c>
      <c r="D95" s="474"/>
      <c r="E95" s="473" t="s">
        <v>43</v>
      </c>
      <c r="F95" s="474"/>
      <c r="G95" s="356">
        <f>+SUMIF($E$10:$E$66,$E95,G$10:G$66)/G$82</f>
        <v>0</v>
      </c>
      <c r="H95" s="356">
        <f t="shared" si="32"/>
        <v>0</v>
      </c>
      <c r="I95" s="356">
        <f t="shared" si="32"/>
        <v>0</v>
      </c>
      <c r="J95" s="356">
        <f t="shared" si="32"/>
        <v>0</v>
      </c>
      <c r="K95" s="356">
        <f t="shared" si="32"/>
        <v>0</v>
      </c>
      <c r="L95" s="538">
        <f t="shared" si="32"/>
        <v>0</v>
      </c>
      <c r="M95" s="538">
        <f t="shared" si="32"/>
        <v>0</v>
      </c>
      <c r="N95" s="477"/>
      <c r="O95" s="474"/>
      <c r="P95" s="474"/>
      <c r="Q95" s="478"/>
      <c r="R95" s="520">
        <f t="shared" si="33"/>
        <v>0</v>
      </c>
      <c r="S95" s="522"/>
      <c r="T95" s="474"/>
      <c r="U95" s="55"/>
      <c r="V95" s="219"/>
    </row>
    <row r="96" spans="2:22" ht="7.5" customHeight="1" x14ac:dyDescent="0.3">
      <c r="B96" s="500"/>
      <c r="C96" s="512"/>
      <c r="D96" s="512"/>
      <c r="E96" s="439" t="s">
        <v>105</v>
      </c>
      <c r="F96" s="440"/>
      <c r="G96" s="441">
        <f>G92-SUM(G93:G95)</f>
        <v>0</v>
      </c>
      <c r="H96" s="441">
        <f>H92-SUM(H93:H95)</f>
        <v>0</v>
      </c>
      <c r="I96" s="441">
        <f t="shared" ref="I96:M96" si="34">I92-SUM(I93:I95)</f>
        <v>0</v>
      </c>
      <c r="J96" s="441">
        <f t="shared" si="34"/>
        <v>0</v>
      </c>
      <c r="K96" s="441">
        <f t="shared" si="34"/>
        <v>0</v>
      </c>
      <c r="L96" s="441">
        <f t="shared" si="34"/>
        <v>0</v>
      </c>
      <c r="M96" s="441">
        <f t="shared" si="34"/>
        <v>0</v>
      </c>
      <c r="N96" s="415"/>
      <c r="O96" s="416"/>
      <c r="P96" s="416"/>
      <c r="Q96" s="417"/>
      <c r="R96" s="414">
        <f t="shared" ref="R96" si="35">R92-SUM(R93:R95)</f>
        <v>0</v>
      </c>
      <c r="S96" s="436"/>
      <c r="T96" s="474"/>
      <c r="U96" s="55"/>
    </row>
    <row r="97" spans="2:23" ht="6.75" customHeight="1" x14ac:dyDescent="0.3">
      <c r="B97" s="501"/>
      <c r="C97" s="122"/>
      <c r="D97" s="474"/>
      <c r="E97" s="474"/>
      <c r="F97" s="474"/>
      <c r="G97" s="516"/>
      <c r="H97" s="516"/>
      <c r="I97" s="516"/>
      <c r="J97" s="516"/>
      <c r="K97" s="516"/>
      <c r="L97" s="516"/>
      <c r="M97" s="516"/>
      <c r="N97" s="474"/>
      <c r="O97" s="474"/>
      <c r="P97" s="474"/>
      <c r="Q97" s="474"/>
      <c r="R97" s="474"/>
      <c r="S97" s="474"/>
      <c r="T97" s="474"/>
    </row>
    <row r="98" spans="2:23" ht="6.75" customHeight="1" x14ac:dyDescent="0.3">
      <c r="B98" s="473"/>
      <c r="C98" s="122"/>
      <c r="D98" s="474"/>
      <c r="E98" s="474"/>
      <c r="F98" s="474"/>
      <c r="G98" s="474"/>
      <c r="H98" s="474"/>
      <c r="I98" s="474"/>
      <c r="J98" s="474"/>
      <c r="K98" s="474"/>
      <c r="L98" s="474"/>
      <c r="M98" s="474"/>
      <c r="N98" s="474"/>
      <c r="O98" s="474"/>
      <c r="P98" s="474"/>
      <c r="Q98" s="474"/>
      <c r="R98" s="474"/>
      <c r="S98" s="474"/>
      <c r="T98" s="474"/>
    </row>
    <row r="99" spans="2:23" ht="7.5" customHeight="1" x14ac:dyDescent="0.3">
      <c r="B99" s="502"/>
      <c r="C99" s="475"/>
      <c r="D99" s="475"/>
      <c r="E99" s="475"/>
      <c r="F99" s="475"/>
      <c r="G99" s="475"/>
      <c r="H99" s="475"/>
      <c r="I99" s="475"/>
      <c r="J99" s="475"/>
      <c r="K99" s="475"/>
      <c r="L99" s="475"/>
      <c r="M99" s="475"/>
      <c r="N99" s="503"/>
      <c r="O99" s="474"/>
      <c r="P99" s="474"/>
      <c r="Q99" s="504"/>
      <c r="R99" s="475"/>
      <c r="S99" s="503"/>
      <c r="T99" s="474"/>
    </row>
    <row r="100" spans="2:23" x14ac:dyDescent="0.3">
      <c r="B100" s="476"/>
      <c r="D100" s="474"/>
      <c r="F100" s="141"/>
      <c r="G100" s="141">
        <f>G$5</f>
        <v>2028</v>
      </c>
      <c r="H100" s="141">
        <f t="shared" ref="H100:M100" si="36">H$5</f>
        <v>2029</v>
      </c>
      <c r="I100" s="141">
        <f t="shared" si="36"/>
        <v>2030</v>
      </c>
      <c r="J100" s="141">
        <f t="shared" si="36"/>
        <v>2031</v>
      </c>
      <c r="K100" s="141">
        <f t="shared" si="36"/>
        <v>2032</v>
      </c>
      <c r="L100" s="141">
        <f t="shared" si="36"/>
        <v>2033</v>
      </c>
      <c r="M100" s="141">
        <f t="shared" si="36"/>
        <v>2034</v>
      </c>
      <c r="N100" s="477"/>
      <c r="O100" s="474"/>
      <c r="P100" s="474"/>
      <c r="Q100" s="478"/>
      <c r="R100" s="141" t="s">
        <v>20</v>
      </c>
      <c r="S100" s="431"/>
      <c r="T100" s="474"/>
    </row>
    <row r="101" spans="2:23" ht="7.5" customHeight="1" x14ac:dyDescent="0.3">
      <c r="B101" s="476"/>
      <c r="C101" s="140"/>
      <c r="D101" s="474"/>
      <c r="F101" s="474"/>
      <c r="G101" s="474"/>
      <c r="H101" s="474"/>
      <c r="I101" s="474"/>
      <c r="J101" s="474"/>
      <c r="K101" s="474"/>
      <c r="L101" s="474"/>
      <c r="M101" s="474"/>
      <c r="N101" s="477"/>
      <c r="O101" s="474"/>
      <c r="P101" s="474"/>
      <c r="Q101" s="478"/>
      <c r="R101" s="474"/>
      <c r="S101" s="477"/>
      <c r="T101" s="474"/>
    </row>
    <row r="102" spans="2:23" ht="17.399999999999999" x14ac:dyDescent="0.45">
      <c r="B102" s="133" t="s">
        <v>106</v>
      </c>
      <c r="C102" s="149" t="s">
        <v>107</v>
      </c>
      <c r="D102" s="474"/>
      <c r="F102" s="153"/>
      <c r="G102" s="146">
        <f>SUM(G104:G105)</f>
        <v>332.64</v>
      </c>
      <c r="H102" s="146">
        <f t="shared" ref="H102:M102" si="37">SUM(H104:H105)</f>
        <v>5518.8</v>
      </c>
      <c r="I102" s="146">
        <f t="shared" si="37"/>
        <v>5518.8</v>
      </c>
      <c r="J102" s="146">
        <f t="shared" si="37"/>
        <v>5518.8</v>
      </c>
      <c r="K102" s="146">
        <f t="shared" si="37"/>
        <v>5533.92</v>
      </c>
      <c r="L102" s="146">
        <f t="shared" si="37"/>
        <v>5518.8</v>
      </c>
      <c r="M102" s="146">
        <f t="shared" si="37"/>
        <v>5231.5200000000004</v>
      </c>
      <c r="N102" s="477"/>
      <c r="O102" s="474"/>
      <c r="P102" s="474"/>
      <c r="Q102" s="478"/>
      <c r="R102" s="146">
        <f>SUM(R104:R105)</f>
        <v>33173.279999999999</v>
      </c>
      <c r="S102" s="147"/>
      <c r="T102" s="474"/>
      <c r="U102" s="36"/>
      <c r="V102" s="343"/>
    </row>
    <row r="103" spans="2:23" x14ac:dyDescent="0.3">
      <c r="B103" s="476"/>
      <c r="C103" s="354"/>
      <c r="D103" s="474"/>
      <c r="E103" s="474"/>
      <c r="F103" s="474"/>
      <c r="G103" s="474"/>
      <c r="H103" s="474"/>
      <c r="I103" s="474"/>
      <c r="J103" s="523"/>
      <c r="K103" s="520"/>
      <c r="L103" s="474"/>
      <c r="M103" s="474"/>
      <c r="N103" s="477"/>
      <c r="O103" s="474"/>
      <c r="P103" s="474"/>
      <c r="Q103" s="478"/>
      <c r="R103" s="481"/>
      <c r="S103" s="482"/>
      <c r="T103" s="474"/>
    </row>
    <row r="104" spans="2:23" x14ac:dyDescent="0.3">
      <c r="B104" s="476" t="str">
        <f>MID($B$102,1,1)&amp;".01"</f>
        <v>K.01</v>
      </c>
      <c r="C104" s="150" t="s">
        <v>108</v>
      </c>
      <c r="D104" s="474"/>
      <c r="E104" s="474"/>
      <c r="F104" s="524"/>
      <c r="G104" s="525">
        <f t="shared" ref="G104:M104" si="38">G92*G82</f>
        <v>0</v>
      </c>
      <c r="H104" s="525">
        <f t="shared" si="38"/>
        <v>0</v>
      </c>
      <c r="I104" s="525">
        <f t="shared" si="38"/>
        <v>0</v>
      </c>
      <c r="J104" s="525">
        <f t="shared" si="38"/>
        <v>0</v>
      </c>
      <c r="K104" s="525">
        <f t="shared" si="38"/>
        <v>0</v>
      </c>
      <c r="L104" s="541">
        <f t="shared" si="38"/>
        <v>0</v>
      </c>
      <c r="M104" s="541">
        <f t="shared" si="38"/>
        <v>0</v>
      </c>
      <c r="N104" s="477"/>
      <c r="O104" s="474"/>
      <c r="P104" s="474"/>
      <c r="Q104" s="478"/>
      <c r="R104" s="523">
        <f>SUM(G104:M104)</f>
        <v>0</v>
      </c>
      <c r="S104" s="526"/>
      <c r="T104" s="474"/>
      <c r="U104" s="53"/>
    </row>
    <row r="105" spans="2:23" x14ac:dyDescent="0.3">
      <c r="B105" s="476" t="str">
        <f>MID($B$102,1,1)&amp;".02"</f>
        <v>K.02</v>
      </c>
      <c r="C105" s="150" t="s">
        <v>109</v>
      </c>
      <c r="D105" s="218" t="s">
        <v>60</v>
      </c>
      <c r="E105" s="474"/>
      <c r="F105" s="524"/>
      <c r="G105" s="525">
        <f>D.01!C142</f>
        <v>332.64</v>
      </c>
      <c r="H105" s="525">
        <f>D.01!D142</f>
        <v>5518.8</v>
      </c>
      <c r="I105" s="525">
        <f>D.01!E142</f>
        <v>5518.8</v>
      </c>
      <c r="J105" s="525">
        <f>D.01!F142</f>
        <v>5518.8</v>
      </c>
      <c r="K105" s="525">
        <f>D.01!G142</f>
        <v>5533.92</v>
      </c>
      <c r="L105" s="541">
        <f>D.01!H142</f>
        <v>5518.8</v>
      </c>
      <c r="M105" s="541">
        <f>D.01!I142</f>
        <v>5231.5200000000004</v>
      </c>
      <c r="N105" s="477"/>
      <c r="O105" s="474"/>
      <c r="P105" s="474"/>
      <c r="Q105" s="478"/>
      <c r="R105" s="523">
        <f>SUM(G105:M105)</f>
        <v>33173.279999999999</v>
      </c>
      <c r="S105" s="526"/>
      <c r="T105" s="474"/>
      <c r="U105" s="53"/>
    </row>
    <row r="106" spans="2:23" ht="7.5" customHeight="1" x14ac:dyDescent="0.3">
      <c r="B106" s="500"/>
      <c r="C106" s="151"/>
      <c r="D106" s="512"/>
      <c r="E106" s="439" t="s">
        <v>105</v>
      </c>
      <c r="F106" s="440"/>
      <c r="G106" s="442">
        <f t="shared" ref="G106:M106" si="39">G67-G104</f>
        <v>0</v>
      </c>
      <c r="H106" s="442">
        <f t="shared" si="39"/>
        <v>0</v>
      </c>
      <c r="I106" s="442">
        <f t="shared" si="39"/>
        <v>0</v>
      </c>
      <c r="J106" s="442">
        <f t="shared" si="39"/>
        <v>0</v>
      </c>
      <c r="K106" s="442">
        <f t="shared" si="39"/>
        <v>0</v>
      </c>
      <c r="L106" s="442">
        <f t="shared" si="39"/>
        <v>0</v>
      </c>
      <c r="M106" s="442">
        <f t="shared" si="39"/>
        <v>0</v>
      </c>
      <c r="N106" s="527"/>
      <c r="O106" s="474"/>
      <c r="P106" s="474"/>
      <c r="Q106" s="528"/>
      <c r="R106" s="529">
        <f>R67-R104</f>
        <v>0</v>
      </c>
      <c r="S106" s="530"/>
      <c r="T106" s="474"/>
    </row>
    <row r="107" spans="2:23" ht="6.75" customHeight="1" x14ac:dyDescent="0.3">
      <c r="B107" s="473"/>
      <c r="C107" s="122"/>
      <c r="D107" s="474"/>
      <c r="E107" s="474"/>
      <c r="F107" s="474"/>
      <c r="G107" s="523"/>
      <c r="H107" s="474"/>
      <c r="I107" s="474"/>
      <c r="J107" s="474"/>
      <c r="K107" s="474"/>
      <c r="L107" s="474"/>
      <c r="M107" s="474"/>
      <c r="N107" s="474"/>
      <c r="O107" s="474"/>
      <c r="P107" s="474"/>
      <c r="Q107" s="474"/>
      <c r="R107" s="474"/>
      <c r="S107" s="474"/>
      <c r="T107" s="474"/>
    </row>
    <row r="108" spans="2:23" ht="6.75" customHeight="1" x14ac:dyDescent="0.3">
      <c r="B108" s="473"/>
      <c r="C108" s="122"/>
      <c r="D108" s="474"/>
      <c r="E108" s="474"/>
      <c r="F108" s="474"/>
      <c r="G108" s="523"/>
      <c r="H108" s="474"/>
      <c r="I108" s="474"/>
      <c r="J108" s="474"/>
      <c r="K108" s="474"/>
      <c r="L108" s="474"/>
      <c r="M108" s="474"/>
      <c r="N108" s="474"/>
      <c r="O108" s="474"/>
      <c r="P108" s="474"/>
      <c r="Q108" s="474"/>
      <c r="R108" s="474"/>
      <c r="S108" s="474"/>
      <c r="T108" s="474"/>
    </row>
    <row r="109" spans="2:23" ht="7.5" customHeight="1" x14ac:dyDescent="0.3">
      <c r="B109" s="502"/>
      <c r="C109" s="475"/>
      <c r="D109" s="475"/>
      <c r="E109" s="475"/>
      <c r="F109" s="475"/>
      <c r="G109" s="475"/>
      <c r="H109" s="475"/>
      <c r="I109" s="475"/>
      <c r="J109" s="475"/>
      <c r="K109" s="475"/>
      <c r="L109" s="475"/>
      <c r="M109" s="475"/>
      <c r="N109" s="503"/>
      <c r="O109" s="148"/>
      <c r="P109" s="148"/>
      <c r="Q109" s="156"/>
      <c r="R109" s="157"/>
      <c r="S109" s="158"/>
      <c r="T109" s="148"/>
    </row>
    <row r="110" spans="2:23" x14ac:dyDescent="0.3">
      <c r="B110" s="476"/>
      <c r="C110" s="140" t="s">
        <v>110</v>
      </c>
      <c r="D110" s="474"/>
      <c r="E110" s="141" t="s">
        <v>111</v>
      </c>
      <c r="F110" s="141"/>
      <c r="G110" s="141">
        <f>G$5</f>
        <v>2028</v>
      </c>
      <c r="H110" s="141">
        <f t="shared" ref="H110:M110" si="40">H$5</f>
        <v>2029</v>
      </c>
      <c r="I110" s="141">
        <f t="shared" si="40"/>
        <v>2030</v>
      </c>
      <c r="J110" s="141">
        <f t="shared" si="40"/>
        <v>2031</v>
      </c>
      <c r="K110" s="141">
        <f t="shared" si="40"/>
        <v>2032</v>
      </c>
      <c r="L110" s="141">
        <f t="shared" si="40"/>
        <v>2033</v>
      </c>
      <c r="M110" s="141">
        <f t="shared" si="40"/>
        <v>2034</v>
      </c>
      <c r="N110" s="477"/>
      <c r="O110" s="148"/>
      <c r="P110" s="148"/>
      <c r="Q110" s="159"/>
      <c r="R110" s="141" t="s">
        <v>20</v>
      </c>
      <c r="S110" s="431"/>
      <c r="T110" s="148"/>
      <c r="V110" s="54"/>
    </row>
    <row r="111" spans="2:23" ht="7.5" customHeight="1" x14ac:dyDescent="0.3">
      <c r="B111" s="476"/>
      <c r="C111" s="474"/>
      <c r="D111" s="474"/>
      <c r="E111" s="152"/>
      <c r="F111" s="152"/>
      <c r="G111" s="134"/>
      <c r="H111" s="134"/>
      <c r="I111" s="134"/>
      <c r="J111" s="474"/>
      <c r="K111" s="474"/>
      <c r="L111" s="474"/>
      <c r="M111" s="474"/>
      <c r="N111" s="477"/>
      <c r="O111" s="148"/>
      <c r="P111" s="148"/>
      <c r="Q111" s="159"/>
      <c r="R111" s="148"/>
      <c r="S111" s="160"/>
      <c r="T111" s="148"/>
      <c r="V111" s="54"/>
      <c r="W111" s="54"/>
    </row>
    <row r="112" spans="2:23" ht="17.399999999999999" x14ac:dyDescent="0.45">
      <c r="B112" s="133" t="s">
        <v>112</v>
      </c>
      <c r="C112" s="149" t="s">
        <v>113</v>
      </c>
      <c r="D112" s="474"/>
      <c r="E112" s="146">
        <f>SUM(E114:E116)</f>
        <v>0</v>
      </c>
      <c r="F112" s="146"/>
      <c r="G112" s="146">
        <f t="shared" ref="G112:M112" si="41">SUM(G114:G116)</f>
        <v>0</v>
      </c>
      <c r="H112" s="146">
        <f t="shared" si="41"/>
        <v>0</v>
      </c>
      <c r="I112" s="146">
        <f t="shared" si="41"/>
        <v>0</v>
      </c>
      <c r="J112" s="146">
        <f t="shared" si="41"/>
        <v>0</v>
      </c>
      <c r="K112" s="146">
        <f t="shared" si="41"/>
        <v>0</v>
      </c>
      <c r="L112" s="146">
        <f t="shared" si="41"/>
        <v>0</v>
      </c>
      <c r="M112" s="146">
        <f t="shared" si="41"/>
        <v>0</v>
      </c>
      <c r="N112" s="477"/>
      <c r="O112" s="474"/>
      <c r="P112" s="474"/>
      <c r="Q112" s="478"/>
      <c r="R112" s="429">
        <f>SUM(G112:K112)</f>
        <v>0</v>
      </c>
      <c r="S112" s="437"/>
      <c r="T112" s="474"/>
      <c r="U112" s="36"/>
    </row>
    <row r="113" spans="2:23" x14ac:dyDescent="0.3">
      <c r="B113" s="476"/>
      <c r="C113" s="354"/>
      <c r="D113" s="474"/>
      <c r="E113" s="134"/>
      <c r="F113" s="134"/>
      <c r="G113" s="134"/>
      <c r="H113" s="134"/>
      <c r="I113" s="134"/>
      <c r="J113" s="474"/>
      <c r="K113" s="474"/>
      <c r="L113" s="474"/>
      <c r="M113" s="474"/>
      <c r="N113" s="477"/>
      <c r="O113" s="148"/>
      <c r="P113" s="148"/>
      <c r="Q113" s="159"/>
      <c r="R113" s="148"/>
      <c r="S113" s="160"/>
      <c r="T113" s="148"/>
    </row>
    <row r="114" spans="2:23" x14ac:dyDescent="0.3">
      <c r="B114" s="476" t="str">
        <f>MID($B$112,1,1)&amp;".01"</f>
        <v>L.01</v>
      </c>
      <c r="C114" s="474" t="s">
        <v>114</v>
      </c>
      <c r="D114" s="474"/>
      <c r="E114" s="531"/>
      <c r="F114" s="524"/>
      <c r="G114" s="485"/>
      <c r="H114" s="485"/>
      <c r="I114" s="485"/>
      <c r="J114" s="485"/>
      <c r="K114" s="485"/>
      <c r="L114" s="536"/>
      <c r="M114" s="536"/>
      <c r="N114" s="477"/>
      <c r="O114" s="474"/>
      <c r="P114" s="474"/>
      <c r="Q114" s="478"/>
      <c r="R114" s="481">
        <f>SUM(G114:K114)</f>
        <v>0</v>
      </c>
      <c r="S114" s="482"/>
      <c r="T114" s="474"/>
      <c r="V114" s="36"/>
    </row>
    <row r="115" spans="2:23" x14ac:dyDescent="0.3">
      <c r="B115" s="476" t="str">
        <f>MID($B$112,1,1)&amp;".02"</f>
        <v>L.02</v>
      </c>
      <c r="C115" s="150" t="s">
        <v>115</v>
      </c>
      <c r="D115" s="474"/>
      <c r="E115" s="532"/>
      <c r="F115" s="524"/>
      <c r="G115" s="485"/>
      <c r="H115" s="485"/>
      <c r="I115" s="485"/>
      <c r="J115" s="485"/>
      <c r="K115" s="485"/>
      <c r="L115" s="536"/>
      <c r="M115" s="536"/>
      <c r="N115" s="477"/>
      <c r="O115" s="474"/>
      <c r="P115" s="474"/>
      <c r="Q115" s="478"/>
      <c r="R115" s="481">
        <f>SUM(G115:K115)</f>
        <v>0</v>
      </c>
      <c r="S115" s="482"/>
      <c r="T115" s="474"/>
      <c r="U115" s="36"/>
      <c r="V115" s="36"/>
    </row>
    <row r="116" spans="2:23" ht="7.5" customHeight="1" x14ac:dyDescent="0.3">
      <c r="B116" s="500"/>
      <c r="C116" s="151"/>
      <c r="D116" s="512"/>
      <c r="E116" s="512"/>
      <c r="F116" s="512"/>
      <c r="G116" s="512"/>
      <c r="H116" s="512"/>
      <c r="I116" s="512"/>
      <c r="J116" s="512"/>
      <c r="K116" s="512"/>
      <c r="L116" s="512"/>
      <c r="M116" s="512"/>
      <c r="N116" s="527"/>
      <c r="O116" s="474"/>
      <c r="P116" s="474"/>
      <c r="Q116" s="528"/>
      <c r="R116" s="512"/>
      <c r="S116" s="527"/>
      <c r="T116" s="474"/>
    </row>
    <row r="117" spans="2:23" ht="6.75" customHeight="1" x14ac:dyDescent="0.3">
      <c r="B117" s="473"/>
      <c r="C117" s="122"/>
      <c r="D117" s="474"/>
      <c r="E117" s="474"/>
      <c r="F117" s="474"/>
      <c r="G117" s="523"/>
      <c r="H117" s="474"/>
      <c r="I117" s="474"/>
      <c r="J117" s="474"/>
      <c r="K117" s="474"/>
      <c r="L117" s="474"/>
      <c r="M117" s="474"/>
      <c r="N117" s="474"/>
      <c r="O117" s="474"/>
      <c r="P117" s="474"/>
      <c r="Q117" s="474"/>
      <c r="R117" s="474"/>
      <c r="S117" s="474"/>
      <c r="T117" s="474"/>
    </row>
    <row r="118" spans="2:23" ht="6.75" customHeight="1" x14ac:dyDescent="0.3">
      <c r="B118" s="473"/>
      <c r="C118" s="122"/>
      <c r="D118" s="474"/>
      <c r="E118" s="474"/>
      <c r="F118" s="474"/>
      <c r="G118" s="474"/>
      <c r="H118" s="474"/>
      <c r="I118" s="474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</row>
    <row r="119" spans="2:23" ht="7.5" customHeight="1" x14ac:dyDescent="0.3">
      <c r="B119" s="502"/>
      <c r="C119" s="475"/>
      <c r="D119" s="475"/>
      <c r="E119" s="475"/>
      <c r="F119" s="475"/>
      <c r="G119" s="475"/>
      <c r="H119" s="475"/>
      <c r="I119" s="475"/>
      <c r="J119" s="475"/>
      <c r="K119" s="475"/>
      <c r="L119" s="475"/>
      <c r="M119" s="475"/>
      <c r="N119" s="503"/>
      <c r="O119" s="474"/>
      <c r="P119" s="474"/>
      <c r="Q119" s="504"/>
      <c r="R119" s="475"/>
      <c r="S119" s="503"/>
      <c r="T119" s="474"/>
      <c r="V119" s="392"/>
      <c r="W119" s="392"/>
    </row>
    <row r="120" spans="2:23" x14ac:dyDescent="0.3">
      <c r="B120" s="476"/>
      <c r="C120" s="140" t="s">
        <v>116</v>
      </c>
      <c r="D120" s="474"/>
      <c r="E120" s="141" t="s">
        <v>111</v>
      </c>
      <c r="F120" s="474"/>
      <c r="G120" s="141">
        <f>G$5</f>
        <v>2028</v>
      </c>
      <c r="H120" s="141">
        <f t="shared" ref="H120:M120" si="42">H$5</f>
        <v>2029</v>
      </c>
      <c r="I120" s="141">
        <f t="shared" si="42"/>
        <v>2030</v>
      </c>
      <c r="J120" s="141">
        <f t="shared" si="42"/>
        <v>2031</v>
      </c>
      <c r="K120" s="141">
        <f t="shared" si="42"/>
        <v>2032</v>
      </c>
      <c r="L120" s="141">
        <f t="shared" si="42"/>
        <v>2033</v>
      </c>
      <c r="M120" s="141">
        <f t="shared" si="42"/>
        <v>2034</v>
      </c>
      <c r="N120" s="477"/>
      <c r="O120" s="474"/>
      <c r="P120" s="474"/>
      <c r="Q120" s="478"/>
      <c r="R120" s="141" t="s">
        <v>20</v>
      </c>
      <c r="S120" s="431"/>
      <c r="T120" s="474"/>
    </row>
    <row r="121" spans="2:23" ht="7.5" customHeight="1" x14ac:dyDescent="0.3">
      <c r="B121" s="476"/>
      <c r="C121" s="140"/>
      <c r="D121" s="473"/>
      <c r="E121" s="474"/>
      <c r="F121" s="474"/>
      <c r="G121" s="473"/>
      <c r="H121" s="473"/>
      <c r="I121" s="473"/>
      <c r="J121" s="473"/>
      <c r="K121" s="473"/>
      <c r="L121" s="473"/>
      <c r="M121" s="473"/>
      <c r="N121" s="477"/>
      <c r="O121" s="474"/>
      <c r="P121" s="474"/>
      <c r="Q121" s="478"/>
      <c r="R121" s="474"/>
      <c r="S121" s="477"/>
      <c r="T121" s="474"/>
    </row>
    <row r="122" spans="2:23" ht="17.399999999999999" x14ac:dyDescent="0.45">
      <c r="B122" s="133" t="s">
        <v>117</v>
      </c>
      <c r="C122" s="149" t="s">
        <v>116</v>
      </c>
      <c r="D122" s="153"/>
      <c r="E122" s="474"/>
      <c r="F122" s="474"/>
      <c r="G122" s="146">
        <f t="shared" ref="G122:M122" si="43">SUM(G124:G127)</f>
        <v>0</v>
      </c>
      <c r="H122" s="146">
        <f t="shared" si="43"/>
        <v>0</v>
      </c>
      <c r="I122" s="146">
        <f t="shared" si="43"/>
        <v>0</v>
      </c>
      <c r="J122" s="146">
        <f t="shared" si="43"/>
        <v>0</v>
      </c>
      <c r="K122" s="146">
        <f t="shared" si="43"/>
        <v>0</v>
      </c>
      <c r="L122" s="146">
        <f t="shared" si="43"/>
        <v>0</v>
      </c>
      <c r="M122" s="146">
        <f t="shared" si="43"/>
        <v>0</v>
      </c>
      <c r="N122" s="477"/>
      <c r="O122" s="474"/>
      <c r="P122" s="474"/>
      <c r="Q122" s="478"/>
      <c r="R122" s="146">
        <f>SUM(R124:R127)</f>
        <v>0</v>
      </c>
      <c r="S122" s="147"/>
      <c r="T122" s="474"/>
    </row>
    <row r="123" spans="2:23" ht="7.5" customHeight="1" x14ac:dyDescent="0.45">
      <c r="B123" s="133"/>
      <c r="C123" s="149"/>
      <c r="D123" s="153"/>
      <c r="E123" s="474"/>
      <c r="F123" s="474"/>
      <c r="G123" s="146"/>
      <c r="H123" s="146"/>
      <c r="I123" s="146"/>
      <c r="J123" s="146"/>
      <c r="K123" s="146"/>
      <c r="L123" s="146"/>
      <c r="M123" s="146"/>
      <c r="N123" s="477"/>
      <c r="O123" s="474"/>
      <c r="P123" s="474"/>
      <c r="Q123" s="478"/>
      <c r="R123" s="474"/>
      <c r="S123" s="477"/>
      <c r="T123" s="474"/>
    </row>
    <row r="124" spans="2:23" x14ac:dyDescent="0.3">
      <c r="B124" s="476" t="str">
        <f>MID($B$122,1,1)&amp;".01"</f>
        <v>M.01</v>
      </c>
      <c r="C124" s="144" t="s">
        <v>84</v>
      </c>
      <c r="D124" s="139"/>
      <c r="E124" s="474"/>
      <c r="F124" s="474"/>
      <c r="G124" s="485"/>
      <c r="H124" s="485"/>
      <c r="I124" s="485"/>
      <c r="J124" s="485"/>
      <c r="K124" s="485"/>
      <c r="L124" s="536"/>
      <c r="M124" s="536"/>
      <c r="N124" s="490"/>
      <c r="O124" s="474"/>
      <c r="P124" s="474"/>
      <c r="Q124" s="478"/>
      <c r="R124" s="481">
        <f>SUM(G124:M124)</f>
        <v>0</v>
      </c>
      <c r="S124" s="482"/>
      <c r="T124" s="474"/>
    </row>
    <row r="125" spans="2:23" x14ac:dyDescent="0.3">
      <c r="B125" s="476" t="str">
        <f>MID($B$122,1,1)&amp;".02"</f>
        <v>M.02</v>
      </c>
      <c r="C125" s="144" t="s">
        <v>84</v>
      </c>
      <c r="D125" s="139"/>
      <c r="E125" s="474"/>
      <c r="F125" s="474"/>
      <c r="G125" s="485"/>
      <c r="H125" s="485"/>
      <c r="I125" s="485"/>
      <c r="J125" s="485"/>
      <c r="K125" s="485"/>
      <c r="L125" s="536"/>
      <c r="M125" s="536"/>
      <c r="N125" s="490"/>
      <c r="O125" s="474"/>
      <c r="P125" s="474"/>
      <c r="Q125" s="478"/>
      <c r="R125" s="481">
        <f>SUM(G125:M125)</f>
        <v>0</v>
      </c>
      <c r="S125" s="482"/>
      <c r="T125" s="474"/>
    </row>
    <row r="126" spans="2:23" x14ac:dyDescent="0.3">
      <c r="B126" s="476" t="str">
        <f>MID($B$122,1,1)&amp;".03"</f>
        <v>M.03</v>
      </c>
      <c r="C126" s="144" t="s">
        <v>84</v>
      </c>
      <c r="D126" s="139"/>
      <c r="E126" s="474"/>
      <c r="F126" s="474"/>
      <c r="G126" s="485"/>
      <c r="H126" s="485"/>
      <c r="I126" s="485"/>
      <c r="J126" s="485"/>
      <c r="K126" s="485"/>
      <c r="L126" s="536"/>
      <c r="M126" s="536"/>
      <c r="N126" s="490"/>
      <c r="O126" s="474"/>
      <c r="P126" s="474"/>
      <c r="Q126" s="478"/>
      <c r="R126" s="481">
        <f>SUM(G126:M126)</f>
        <v>0</v>
      </c>
      <c r="S126" s="482"/>
      <c r="T126" s="474"/>
    </row>
    <row r="127" spans="2:23" x14ac:dyDescent="0.3">
      <c r="B127" s="476" t="str">
        <f>MID($B$122,1,1)&amp;".04"</f>
        <v>M.04</v>
      </c>
      <c r="C127" s="144" t="s">
        <v>84</v>
      </c>
      <c r="D127" s="139"/>
      <c r="E127" s="474"/>
      <c r="F127" s="474"/>
      <c r="G127" s="485"/>
      <c r="H127" s="485"/>
      <c r="I127" s="485"/>
      <c r="J127" s="485"/>
      <c r="K127" s="485"/>
      <c r="L127" s="536"/>
      <c r="M127" s="536"/>
      <c r="N127" s="490"/>
      <c r="O127" s="474"/>
      <c r="P127" s="474"/>
      <c r="Q127" s="478"/>
      <c r="R127" s="481">
        <f>SUM(G127:M127)</f>
        <v>0</v>
      </c>
      <c r="S127" s="482"/>
      <c r="T127" s="474"/>
    </row>
    <row r="128" spans="2:23" ht="7.5" customHeight="1" x14ac:dyDescent="0.3">
      <c r="B128" s="500"/>
      <c r="C128" s="151"/>
      <c r="D128" s="512"/>
      <c r="E128" s="512"/>
      <c r="F128" s="512"/>
      <c r="G128" s="512"/>
      <c r="H128" s="512"/>
      <c r="I128" s="512"/>
      <c r="J128" s="512"/>
      <c r="K128" s="512"/>
      <c r="L128" s="512"/>
      <c r="M128" s="512"/>
      <c r="N128" s="527"/>
      <c r="O128" s="474"/>
      <c r="P128" s="474"/>
      <c r="Q128" s="528"/>
      <c r="R128" s="512"/>
      <c r="S128" s="527"/>
      <c r="T128" s="474"/>
    </row>
    <row r="129" spans="2:20" ht="6.75" customHeight="1" x14ac:dyDescent="0.3">
      <c r="B129" s="473"/>
      <c r="C129" s="122"/>
      <c r="D129" s="474"/>
      <c r="E129" s="474"/>
      <c r="F129" s="474"/>
      <c r="G129" s="523"/>
      <c r="H129" s="474"/>
      <c r="I129" s="474"/>
      <c r="J129" s="474"/>
      <c r="K129" s="474"/>
      <c r="L129" s="474"/>
      <c r="M129" s="474"/>
      <c r="N129" s="474"/>
      <c r="O129" s="474"/>
      <c r="P129" s="474"/>
      <c r="Q129" s="474"/>
      <c r="R129" s="474"/>
      <c r="S129" s="474"/>
      <c r="T129" s="474"/>
    </row>
    <row r="130" spans="2:20" ht="6.75" customHeight="1" x14ac:dyDescent="0.3">
      <c r="B130" s="473"/>
      <c r="C130" s="122"/>
      <c r="D130" s="474"/>
      <c r="E130" s="474"/>
      <c r="F130" s="474"/>
      <c r="G130" s="474"/>
      <c r="H130" s="474"/>
      <c r="I130" s="474"/>
      <c r="J130" s="474"/>
      <c r="K130" s="474"/>
      <c r="L130" s="474"/>
      <c r="M130" s="474"/>
      <c r="N130" s="474"/>
      <c r="O130" s="474"/>
      <c r="P130" s="474"/>
      <c r="Q130" s="474"/>
      <c r="R130" s="474"/>
      <c r="S130" s="474"/>
      <c r="T130" s="474"/>
    </row>
    <row r="131" spans="2:20" ht="7.5" customHeight="1" x14ac:dyDescent="0.3">
      <c r="B131" s="502"/>
      <c r="C131" s="475"/>
      <c r="D131" s="475"/>
      <c r="E131" s="475"/>
      <c r="F131" s="475"/>
      <c r="G131" s="475"/>
      <c r="H131" s="475"/>
      <c r="I131" s="475"/>
      <c r="J131" s="475"/>
      <c r="K131" s="475"/>
      <c r="L131" s="475"/>
      <c r="M131" s="475"/>
      <c r="N131" s="503"/>
      <c r="O131" s="474"/>
      <c r="P131" s="474"/>
      <c r="Q131" s="504"/>
      <c r="R131" s="475"/>
      <c r="S131" s="503"/>
      <c r="T131" s="474"/>
    </row>
    <row r="132" spans="2:20" x14ac:dyDescent="0.3">
      <c r="B132" s="476" t="s">
        <v>118</v>
      </c>
      <c r="C132" s="149" t="s">
        <v>119</v>
      </c>
      <c r="D132" s="474"/>
      <c r="E132" s="474"/>
      <c r="F132" s="474"/>
      <c r="G132" s="141">
        <f>G$5</f>
        <v>2028</v>
      </c>
      <c r="H132" s="141">
        <f t="shared" ref="H132:M132" si="44">H$5</f>
        <v>2029</v>
      </c>
      <c r="I132" s="141">
        <f t="shared" si="44"/>
        <v>2030</v>
      </c>
      <c r="J132" s="141">
        <f t="shared" si="44"/>
        <v>2031</v>
      </c>
      <c r="K132" s="141">
        <f t="shared" si="44"/>
        <v>2032</v>
      </c>
      <c r="L132" s="141">
        <f t="shared" si="44"/>
        <v>2033</v>
      </c>
      <c r="M132" s="141">
        <f t="shared" si="44"/>
        <v>2034</v>
      </c>
      <c r="N132" s="477"/>
      <c r="O132" s="474"/>
      <c r="P132" s="474"/>
      <c r="Q132" s="478"/>
      <c r="R132" s="474"/>
      <c r="S132" s="477"/>
      <c r="T132" s="474"/>
    </row>
    <row r="133" spans="2:20" ht="7.5" customHeight="1" x14ac:dyDescent="0.3">
      <c r="B133" s="476"/>
      <c r="C133" s="149"/>
      <c r="D133" s="474"/>
      <c r="E133" s="474"/>
      <c r="F133" s="474"/>
      <c r="G133" s="474"/>
      <c r="H133" s="474"/>
      <c r="I133" s="474"/>
      <c r="J133" s="474"/>
      <c r="K133" s="474"/>
      <c r="L133" s="474"/>
      <c r="M133" s="474"/>
      <c r="N133" s="477"/>
      <c r="O133" s="474"/>
      <c r="P133" s="474"/>
      <c r="Q133" s="478"/>
      <c r="R133" s="474"/>
      <c r="S133" s="477"/>
      <c r="T133" s="474"/>
    </row>
    <row r="134" spans="2:20" x14ac:dyDescent="0.3">
      <c r="B134" s="476" t="str">
        <f>MID($B$132,1,1)&amp;".01"</f>
        <v>N.01</v>
      </c>
      <c r="C134" s="150" t="s">
        <v>120</v>
      </c>
      <c r="D134" s="218" t="s">
        <v>42</v>
      </c>
      <c r="E134" s="474"/>
      <c r="F134" s="474"/>
      <c r="G134" s="479" cm="1">
        <f t="array" ref="G134">SUM(IF((B.01!$A$52:$A$58=FEO!G$132),B.01!$B$52:$AO$58,0))</f>
        <v>0</v>
      </c>
      <c r="H134" s="479" cm="1">
        <f t="array" ref="H134">SUM(IF((B.01!$A$52:$A$58=FEO!H$132),B.01!$B$52:$AO$58,0))</f>
        <v>0</v>
      </c>
      <c r="I134" s="479" cm="1">
        <f t="array" ref="I134">SUM(IF((B.01!$A$52:$A$58=FEO!I$132),B.01!$B$52:$AO$58,0))</f>
        <v>0</v>
      </c>
      <c r="J134" s="479" cm="1">
        <f t="array" ref="J134">SUM(IF((B.01!$A$52:$A$58=FEO!J$132),B.01!$B$52:$AO$58,0))</f>
        <v>0</v>
      </c>
      <c r="K134" s="479" cm="1">
        <f t="array" ref="K134">SUM(IF((B.01!$A$52:$A$58=FEO!K$132),B.01!$B$52:$AO$58,0))</f>
        <v>0</v>
      </c>
      <c r="L134" s="535" cm="1">
        <f t="array" ref="L134">SUM(IF((B.01!$A$52:$A$58=FEO!L$132),B.01!$B$52:$AO$58,0))</f>
        <v>0</v>
      </c>
      <c r="M134" s="535" cm="1">
        <f t="array" ref="M134">SUM(IF((B.01!$A$52:$A$58=FEO!M$132),B.01!$B$52:$AO$58,0))</f>
        <v>0</v>
      </c>
      <c r="N134" s="477"/>
      <c r="O134" s="474"/>
      <c r="P134" s="474"/>
      <c r="Q134" s="478"/>
      <c r="R134" s="474"/>
      <c r="S134" s="477"/>
      <c r="T134" s="474"/>
    </row>
    <row r="135" spans="2:20" x14ac:dyDescent="0.3">
      <c r="B135" s="476" t="str">
        <f>MID($B$132,1,1)&amp;".02"</f>
        <v>N.02</v>
      </c>
      <c r="C135" s="150" t="s">
        <v>121</v>
      </c>
      <c r="D135" s="143" t="s">
        <v>73</v>
      </c>
      <c r="E135" s="474"/>
      <c r="F135" s="474"/>
      <c r="G135" s="479" cm="1">
        <f t="array" ref="G135">SUM(IF((F.02!$A$55:$A$61=FEO!G$132),F.02!$B$55:$O$61,0))</f>
        <v>0</v>
      </c>
      <c r="H135" s="479" cm="1">
        <f t="array" ref="H135">SUM(IF((F.02!$A$55:$A$61=FEO!H$132),F.02!$B$55:$O$61,0))</f>
        <v>0</v>
      </c>
      <c r="I135" s="479" cm="1">
        <f t="array" ref="I135">SUM(IF((F.02!$A$55:$A$61=FEO!I$132),F.02!$B$55:$O$61,0))</f>
        <v>0</v>
      </c>
      <c r="J135" s="479" cm="1">
        <f t="array" ref="J135">SUM(IF((F.02!$A$55:$A$61=FEO!J$132),F.02!$B$55:$O$61,0))</f>
        <v>0</v>
      </c>
      <c r="K135" s="479" cm="1">
        <f t="array" ref="K135">SUM(IF((F.02!$A$55:$A$61=FEO!K$132),F.02!$B$55:$O$61,0))</f>
        <v>0</v>
      </c>
      <c r="L135" s="535" cm="1">
        <f t="array" ref="L135">SUM(IF((F.02!$A$55:$A$61=FEO!L$132),F.02!$B$55:$O$61,0))</f>
        <v>0</v>
      </c>
      <c r="M135" s="535" cm="1">
        <f t="array" ref="M135">SUM(IF((F.02!$A$55:$A$61=FEO!M$132),F.02!$B$55:$O$61,0))</f>
        <v>0</v>
      </c>
      <c r="N135" s="477"/>
      <c r="O135" s="474"/>
      <c r="P135" s="474"/>
      <c r="Q135" s="478"/>
      <c r="R135" s="474"/>
      <c r="S135" s="477"/>
      <c r="T135" s="474"/>
    </row>
    <row r="136" spans="2:20" x14ac:dyDescent="0.3">
      <c r="B136" s="476" t="str">
        <f>MID($B$132,1,1)&amp;".03"</f>
        <v>N.03</v>
      </c>
      <c r="C136" s="150" t="s">
        <v>122</v>
      </c>
      <c r="D136" s="143" t="s">
        <v>74</v>
      </c>
      <c r="E136" s="474"/>
      <c r="F136" s="474"/>
      <c r="G136" s="479" cm="1">
        <f t="array" ref="G136">SUM(IF((F.03!$A$55:$A$61=FEO!G$132),F.03!$B$55:$O$61,0))</f>
        <v>0</v>
      </c>
      <c r="H136" s="479" cm="1">
        <f t="array" ref="H136">SUM(IF((F.03!$A$55:$A$61=FEO!H$132),F.03!$B$55:$O$61,0))</f>
        <v>0</v>
      </c>
      <c r="I136" s="479" cm="1">
        <f t="array" ref="I136">SUM(IF((F.03!$A$55:$A$61=FEO!I$132),F.03!$B$55:$O$61,0))</f>
        <v>0</v>
      </c>
      <c r="J136" s="479" cm="1">
        <f t="array" ref="J136">SUM(IF((F.03!$A$55:$A$61=FEO!J$132),F.03!$B$55:$O$61,0))</f>
        <v>0</v>
      </c>
      <c r="K136" s="479" cm="1">
        <f t="array" ref="K136">SUM(IF((F.03!$A$55:$A$61=FEO!K$132),F.03!$B$55:$O$61,0))</f>
        <v>0</v>
      </c>
      <c r="L136" s="535" cm="1">
        <f t="array" ref="L136">SUM(IF((F.03!$A$55:$A$61=FEO!L$132),F.03!$B$55:$O$61,0))</f>
        <v>0</v>
      </c>
      <c r="M136" s="535" cm="1">
        <f t="array" ref="M136">SUM(IF((F.03!$A$55:$A$61=FEO!M$132),F.03!$B$55:$O$61,0))</f>
        <v>0</v>
      </c>
      <c r="N136" s="477"/>
      <c r="O136" s="474"/>
      <c r="P136" s="474"/>
      <c r="Q136" s="478"/>
      <c r="R136" s="474"/>
      <c r="S136" s="477"/>
      <c r="T136" s="474"/>
    </row>
    <row r="137" spans="2:20" x14ac:dyDescent="0.3">
      <c r="B137" s="476" t="str">
        <f>MID($B$132,1,1)&amp;".04"</f>
        <v>N.04</v>
      </c>
      <c r="C137" s="150" t="s">
        <v>123</v>
      </c>
      <c r="D137" s="143" t="s">
        <v>82</v>
      </c>
      <c r="E137" s="474"/>
      <c r="F137" s="474"/>
      <c r="G137" s="479" cm="1">
        <f t="array" ref="G137">SUM(IF((F.10!$A$51:$A$57=FEO!G$132),F.10!$B$51:$O$57,0))</f>
        <v>0</v>
      </c>
      <c r="H137" s="479" cm="1">
        <f t="array" ref="H137">SUM(IF((F.10!$A$51:$A$57=FEO!H$132),F.10!$B$51:$O$57,0))</f>
        <v>0</v>
      </c>
      <c r="I137" s="479" cm="1">
        <f t="array" ref="I137">SUM(IF((F.10!$A$51:$A$57=FEO!I$132),F.10!$B$51:$O$57,0))</f>
        <v>0</v>
      </c>
      <c r="J137" s="479" cm="1">
        <f t="array" ref="J137">SUM(IF((F.10!$A$51:$A$57=FEO!J$132),F.10!$B$51:$O$57,0))</f>
        <v>0</v>
      </c>
      <c r="K137" s="479" cm="1">
        <f t="array" ref="K137">SUM(IF((F.10!$A$51:$A$57=FEO!K$132),F.10!$B$51:$O$57,0))</f>
        <v>0</v>
      </c>
      <c r="L137" s="535" cm="1">
        <f t="array" ref="L137">SUM(IF((F.10!$A$51:$A$57=FEO!L$132),F.10!$B$51:$O$57,0))</f>
        <v>0</v>
      </c>
      <c r="M137" s="535" cm="1">
        <f t="array" ref="M137">SUM(IF((F.10!$A$51:$A$57=FEO!M$132),F.10!$B$51:$O$57,0))</f>
        <v>0</v>
      </c>
      <c r="N137" s="477"/>
      <c r="O137" s="474"/>
      <c r="P137" s="474"/>
      <c r="Q137" s="478"/>
      <c r="R137" s="474"/>
      <c r="S137" s="477"/>
      <c r="T137" s="474"/>
    </row>
    <row r="138" spans="2:20" x14ac:dyDescent="0.3">
      <c r="B138" s="476" t="str">
        <f>MID($B$132,1,1)&amp;".05"</f>
        <v>N.05</v>
      </c>
      <c r="C138" s="150" t="s">
        <v>124</v>
      </c>
      <c r="D138" s="143"/>
      <c r="E138" s="474"/>
      <c r="F138" s="474"/>
      <c r="G138" s="485">
        <v>0</v>
      </c>
      <c r="H138" s="485">
        <v>0</v>
      </c>
      <c r="I138" s="485">
        <v>0</v>
      </c>
      <c r="J138" s="485">
        <v>0</v>
      </c>
      <c r="K138" s="485">
        <v>0</v>
      </c>
      <c r="L138" s="536">
        <v>0</v>
      </c>
      <c r="M138" s="536">
        <v>0</v>
      </c>
      <c r="N138" s="477"/>
      <c r="O138" s="474"/>
      <c r="P138" s="474"/>
      <c r="Q138" s="478"/>
      <c r="R138" s="474"/>
      <c r="S138" s="477"/>
      <c r="T138" s="474"/>
    </row>
    <row r="139" spans="2:20" x14ac:dyDescent="0.3">
      <c r="B139" s="476"/>
      <c r="C139" s="150" t="s">
        <v>125</v>
      </c>
      <c r="D139" s="474"/>
      <c r="E139" s="474"/>
      <c r="F139" s="474"/>
      <c r="G139" s="479">
        <f>SUM(G134:G138)</f>
        <v>0</v>
      </c>
      <c r="H139" s="479">
        <f t="shared" ref="H139:M139" si="45">SUM(H134:H138)</f>
        <v>0</v>
      </c>
      <c r="I139" s="479">
        <f t="shared" si="45"/>
        <v>0</v>
      </c>
      <c r="J139" s="479">
        <f t="shared" si="45"/>
        <v>0</v>
      </c>
      <c r="K139" s="479">
        <f t="shared" si="45"/>
        <v>0</v>
      </c>
      <c r="L139" s="535">
        <f t="shared" si="45"/>
        <v>0</v>
      </c>
      <c r="M139" s="535">
        <f t="shared" si="45"/>
        <v>0</v>
      </c>
      <c r="N139" s="477"/>
      <c r="O139" s="474"/>
      <c r="P139" s="474"/>
      <c r="Q139" s="478"/>
      <c r="R139" s="474"/>
      <c r="S139" s="477"/>
      <c r="T139" s="474"/>
    </row>
    <row r="140" spans="2:20" x14ac:dyDescent="0.3">
      <c r="B140" s="476" t="str">
        <f>MID($B$132,1,1)&amp;".06"</f>
        <v>N.06</v>
      </c>
      <c r="C140" s="150" t="s">
        <v>126</v>
      </c>
      <c r="D140" s="474"/>
      <c r="E140" s="474"/>
      <c r="F140" s="474"/>
      <c r="G140" s="485">
        <v>0</v>
      </c>
      <c r="H140" s="485">
        <v>0</v>
      </c>
      <c r="I140" s="485">
        <v>0</v>
      </c>
      <c r="J140" s="485">
        <v>0</v>
      </c>
      <c r="K140" s="485">
        <v>0</v>
      </c>
      <c r="L140" s="536">
        <v>0</v>
      </c>
      <c r="M140" s="536">
        <v>0</v>
      </c>
      <c r="N140" s="477"/>
      <c r="O140" s="474"/>
      <c r="P140" s="474"/>
      <c r="Q140" s="478"/>
      <c r="R140" s="474"/>
      <c r="S140" s="477"/>
      <c r="T140" s="474"/>
    </row>
    <row r="141" spans="2:20" x14ac:dyDescent="0.3">
      <c r="B141" s="476" t="str">
        <f>MID($B$132,1,1)&amp;".07"</f>
        <v>N.07</v>
      </c>
      <c r="C141" s="150" t="s">
        <v>127</v>
      </c>
      <c r="D141" s="122"/>
      <c r="E141" s="122"/>
      <c r="F141" s="122"/>
      <c r="G141" s="485">
        <v>0</v>
      </c>
      <c r="H141" s="485">
        <v>0</v>
      </c>
      <c r="I141" s="485">
        <v>0</v>
      </c>
      <c r="J141" s="485">
        <v>0</v>
      </c>
      <c r="K141" s="485">
        <v>0</v>
      </c>
      <c r="L141" s="536">
        <v>0</v>
      </c>
      <c r="M141" s="536">
        <v>0</v>
      </c>
      <c r="N141" s="477"/>
      <c r="O141" s="474"/>
      <c r="P141" s="474"/>
      <c r="Q141" s="478"/>
      <c r="R141" s="474"/>
      <c r="S141" s="477"/>
      <c r="T141" s="474"/>
    </row>
    <row r="142" spans="2:20" ht="7.5" customHeight="1" x14ac:dyDescent="0.3">
      <c r="B142" s="500"/>
      <c r="C142" s="151"/>
      <c r="D142" s="512"/>
      <c r="E142" s="512"/>
      <c r="F142" s="512"/>
      <c r="G142" s="512"/>
      <c r="H142" s="512"/>
      <c r="I142" s="512"/>
      <c r="J142" s="512"/>
      <c r="K142" s="512"/>
      <c r="L142" s="512"/>
      <c r="M142" s="512"/>
      <c r="N142" s="527"/>
      <c r="O142" s="474"/>
      <c r="P142" s="474"/>
      <c r="Q142" s="528"/>
      <c r="R142" s="512"/>
      <c r="S142" s="527"/>
      <c r="T142" s="474"/>
    </row>
    <row r="143" spans="2:20" ht="6.75" customHeight="1" x14ac:dyDescent="0.3">
      <c r="B143" s="473"/>
      <c r="C143" s="122"/>
      <c r="D143" s="474"/>
      <c r="E143" s="474"/>
      <c r="F143" s="474"/>
      <c r="G143" s="523"/>
      <c r="H143" s="474"/>
      <c r="I143" s="474"/>
      <c r="J143" s="474"/>
      <c r="K143" s="474"/>
      <c r="L143" s="474"/>
      <c r="M143" s="474"/>
      <c r="N143" s="474"/>
      <c r="O143" s="474"/>
      <c r="P143" s="474"/>
      <c r="Q143" s="474"/>
      <c r="R143" s="474"/>
      <c r="S143" s="474"/>
      <c r="T143" s="474"/>
    </row>
    <row r="144" spans="2:20" ht="6.75" customHeight="1" x14ac:dyDescent="0.3">
      <c r="B144" s="473"/>
      <c r="C144" s="122"/>
      <c r="D144" s="474"/>
      <c r="E144" s="474"/>
      <c r="F144" s="474"/>
      <c r="G144" s="474"/>
      <c r="H144" s="474"/>
      <c r="I144" s="474"/>
      <c r="J144" s="474"/>
      <c r="K144" s="474"/>
      <c r="L144" s="474"/>
      <c r="M144" s="474"/>
      <c r="N144" s="474"/>
      <c r="O144" s="474"/>
      <c r="P144" s="474"/>
      <c r="Q144" s="474"/>
      <c r="R144" s="474"/>
      <c r="S144" s="474"/>
      <c r="T144" s="474"/>
    </row>
    <row r="145" spans="2:21" x14ac:dyDescent="0.3">
      <c r="B145" s="502"/>
      <c r="C145" s="413" t="s">
        <v>128</v>
      </c>
      <c r="D145" s="533"/>
      <c r="E145" s="533"/>
      <c r="F145" s="533"/>
      <c r="G145" s="534"/>
      <c r="H145" s="553" t="s">
        <v>129</v>
      </c>
      <c r="I145" s="553"/>
      <c r="J145" s="553"/>
      <c r="K145" s="553"/>
      <c r="L145" s="475"/>
      <c r="M145" s="475"/>
      <c r="N145" s="475"/>
      <c r="O145" s="475"/>
      <c r="P145" s="475"/>
      <c r="Q145" s="475"/>
      <c r="R145" s="475"/>
      <c r="S145" s="503"/>
      <c r="T145" s="474"/>
      <c r="U145" s="55"/>
    </row>
    <row r="146" spans="2:21" x14ac:dyDescent="0.3">
      <c r="B146" s="476"/>
      <c r="C146" s="548" t="s">
        <v>130</v>
      </c>
      <c r="D146" s="549"/>
      <c r="E146" s="549"/>
      <c r="F146" s="549"/>
      <c r="G146" s="549"/>
      <c r="H146" s="552" t="s">
        <v>131</v>
      </c>
      <c r="I146" s="552"/>
      <c r="J146" s="552"/>
      <c r="K146" s="552"/>
      <c r="L146" s="481"/>
      <c r="M146" s="474"/>
      <c r="N146" s="474"/>
      <c r="O146" s="474"/>
      <c r="P146" s="474"/>
      <c r="Q146" s="474"/>
      <c r="R146" s="481">
        <v>15700000</v>
      </c>
      <c r="S146" s="482"/>
      <c r="T146" s="474"/>
      <c r="U146" s="55"/>
    </row>
    <row r="147" spans="2:21" x14ac:dyDescent="0.3">
      <c r="B147" s="476"/>
      <c r="C147" s="548"/>
      <c r="D147" s="549"/>
      <c r="E147" s="549"/>
      <c r="F147" s="549"/>
      <c r="G147" s="549"/>
      <c r="H147" s="554" t="s">
        <v>132</v>
      </c>
      <c r="I147" s="554"/>
      <c r="J147" s="554"/>
      <c r="K147" s="554"/>
      <c r="L147" s="481"/>
      <c r="M147" s="474"/>
      <c r="N147" s="474"/>
      <c r="O147" s="474"/>
      <c r="P147" s="474"/>
      <c r="Q147" s="474"/>
      <c r="R147" s="481">
        <f>R67/R8*365</f>
        <v>0</v>
      </c>
      <c r="S147" s="482"/>
      <c r="T147" s="474"/>
      <c r="U147" s="36"/>
    </row>
    <row r="148" spans="2:21" ht="60" customHeight="1" x14ac:dyDescent="0.3">
      <c r="B148" s="476"/>
      <c r="C148" s="548"/>
      <c r="D148" s="549"/>
      <c r="E148" s="549"/>
      <c r="F148" s="549"/>
      <c r="G148" s="549"/>
      <c r="H148" s="552" t="s">
        <v>133</v>
      </c>
      <c r="I148" s="552"/>
      <c r="J148" s="552"/>
      <c r="K148" s="552"/>
      <c r="L148" s="555"/>
      <c r="M148" s="555"/>
      <c r="N148" s="474"/>
      <c r="O148" s="474"/>
      <c r="P148" s="474"/>
      <c r="Q148" s="474"/>
      <c r="R148" s="430" t="str">
        <f>IF(OR(R147&gt;R146,G67&gt;(R146/365*G8),LARGE(H67:L67,1)&gt;R146,M67&gt;(R146/365*M8)),"Uitsluiting","")</f>
        <v/>
      </c>
      <c r="S148" s="438"/>
      <c r="T148" s="474"/>
    </row>
    <row r="149" spans="2:21" x14ac:dyDescent="0.3">
      <c r="B149" s="500"/>
      <c r="C149" s="550"/>
      <c r="D149" s="551"/>
      <c r="E149" s="551"/>
      <c r="F149" s="551"/>
      <c r="G149" s="551"/>
      <c r="H149" s="547" t="s">
        <v>134</v>
      </c>
      <c r="I149" s="547"/>
      <c r="J149" s="547"/>
      <c r="K149" s="547"/>
      <c r="L149" s="512"/>
      <c r="M149" s="512"/>
      <c r="N149" s="512"/>
      <c r="O149" s="512"/>
      <c r="P149" s="512"/>
      <c r="Q149" s="512"/>
      <c r="R149" s="512"/>
      <c r="S149" s="527"/>
      <c r="T149" s="474"/>
    </row>
    <row r="152" spans="2:21" x14ac:dyDescent="0.3">
      <c r="B152" s="26"/>
      <c r="D152" s="474"/>
      <c r="G152" s="469">
        <f t="shared" ref="G152:M152" si="46">$R$146/365*G$8-G67</f>
        <v>946301.36986301362</v>
      </c>
      <c r="H152" s="469">
        <f t="shared" si="46"/>
        <v>15699999.999999998</v>
      </c>
      <c r="I152" s="469">
        <f t="shared" si="46"/>
        <v>15699999.999999998</v>
      </c>
      <c r="J152" s="469">
        <f t="shared" si="46"/>
        <v>15699999.999999998</v>
      </c>
      <c r="K152" s="469">
        <f t="shared" si="46"/>
        <v>15743013.698630136</v>
      </c>
      <c r="L152" s="469">
        <f t="shared" si="46"/>
        <v>15699999.999999998</v>
      </c>
      <c r="M152" s="469">
        <f t="shared" si="46"/>
        <v>14882739.726027396</v>
      </c>
      <c r="N152" s="469"/>
    </row>
    <row r="153" spans="2:21" x14ac:dyDescent="0.3">
      <c r="B153" s="26"/>
      <c r="D153" s="474"/>
      <c r="G153" s="64"/>
      <c r="H153" s="64"/>
      <c r="I153" s="64"/>
      <c r="J153" s="64"/>
      <c r="K153" s="64"/>
      <c r="L153" s="64"/>
      <c r="M153" s="64"/>
      <c r="N153" s="64"/>
    </row>
  </sheetData>
  <mergeCells count="9">
    <mergeCell ref="L2:M2"/>
    <mergeCell ref="L1:M1"/>
    <mergeCell ref="H149:K149"/>
    <mergeCell ref="C146:G149"/>
    <mergeCell ref="H146:K146"/>
    <mergeCell ref="H145:K145"/>
    <mergeCell ref="H148:K148"/>
    <mergeCell ref="H147:K147"/>
    <mergeCell ref="L148:M148"/>
  </mergeCells>
  <dataValidations disablePrompts="1" count="1">
    <dataValidation type="list" allowBlank="1" showInputMessage="1" showErrorMessage="1" sqref="E15:E16 E26" xr:uid="{DD88D217-D6EE-4572-AECB-4380A7185F98}">
      <formula1>"Vast, Variabel"</formula1>
    </dataValidation>
  </dataValidations>
  <hyperlinks>
    <hyperlink ref="D12" location="A.01!A1" display="A.01" xr:uid="{00000000-0004-0000-0100-000000000000}"/>
    <hyperlink ref="D13" location="A.02!A1" display="A.02" xr:uid="{00000000-0004-0000-0100-000001000000}"/>
    <hyperlink ref="D43" location="E.01!A1" display="E.01" xr:uid="{00000000-0004-0000-0100-000007000000}"/>
    <hyperlink ref="D44" location="E.03!A1" display="E.03" xr:uid="{00000000-0004-0000-0100-000009000000}"/>
    <hyperlink ref="D50" location="F.02!A1" display="F.02" xr:uid="{DB795C9D-BC70-4497-A3D4-135495077130}"/>
    <hyperlink ref="D58" location="F.08!A1" display="F.08" xr:uid="{F74DC172-A39B-4922-8866-2CA15A21AC13}"/>
    <hyperlink ref="D49" location="F.01!A1" display="F.01" xr:uid="{C530996F-44C2-47D5-AA46-F40325B8082B}"/>
    <hyperlink ref="D37" location="C.03!A1" display="C.03" xr:uid="{A8B71F83-98FD-454F-A756-633CB4821E84}"/>
    <hyperlink ref="D22" location="C.02!A1" display="C.02" xr:uid="{D583C7C7-6564-4E62-B5B7-51275F742FB1}"/>
    <hyperlink ref="D20" location="C.01!A1" display="C.01" xr:uid="{B7011B96-9303-4273-BCB2-24A5FF1A2C65}"/>
    <hyperlink ref="D82" location="'L.01 DRK AL-HA'!A1" display="L.01" xr:uid="{0C07749C-A2AB-45DD-8A3D-F90D4E059293}"/>
    <hyperlink ref="D51" location="F.03!A1" display="F.03" xr:uid="{F7EF211D-FF6F-4E7D-8ACB-4255C2624C11}"/>
    <hyperlink ref="D105" location="C.03!A1" display="C.03" xr:uid="{2EA93576-B7FC-49E7-BD43-C97F9415E095}"/>
    <hyperlink ref="D83" location="'L.02 DRK ZW-EM'!A1" display="L.02" xr:uid="{E9D95E76-F5A0-4988-B76D-17651796E5D2}"/>
    <hyperlink ref="D85" location="'L.01 DRK AL-HA'!A1" display="L.01" xr:uid="{12FD5574-5D76-4F15-8CFF-D444695F0456}"/>
    <hyperlink ref="D14" location="A.03!A1" display="A.03" xr:uid="{E2D8C1EB-38CF-4943-AC03-615D6EE3F2C2}"/>
    <hyperlink ref="D15" location="A.04!A1" display="A.04" xr:uid="{02BF5B6D-1DA6-4989-A327-A50B9D09835A}"/>
    <hyperlink ref="D134" location="C.01!A1" display="C.01" xr:uid="{20749E0B-FB56-4F2F-A0AD-5CA296254021}"/>
    <hyperlink ref="D135" location="F.02!A1" display="F.02" xr:uid="{E58A46F3-E037-4780-864F-C4028E9B3090}"/>
    <hyperlink ref="D136" location="F.03!A1" display="F.03" xr:uid="{D5BE2C25-C217-45F8-85B2-D0E5F2EB8D03}"/>
    <hyperlink ref="D137" location="F.10!A1" display="F.10" xr:uid="{03DD5B0D-3B48-4BDA-8CEA-5505E2F38349}"/>
  </hyperlinks>
  <printOptions horizontalCentered="1"/>
  <pageMargins left="0.23622047244094491" right="0.23622047244094491" top="0.74803149606299213" bottom="0.74803149606299213" header="0.31496062992125984" footer="0.31496062992125984"/>
  <pageSetup paperSize="8" scale="62" fitToHeight="2" orientation="landscape" r:id="rId1"/>
  <headerFooter>
    <oddFooter>Pagina &amp;P van &amp;N</oddFooter>
  </headerFooter>
  <rowBreaks count="1" manualBreakCount="1">
    <brk id="77" max="28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L18"/>
  <sheetViews>
    <sheetView workbookViewId="0"/>
  </sheetViews>
  <sheetFormatPr defaultRowHeight="10.199999999999999" x14ac:dyDescent="0.2"/>
  <cols>
    <col min="1" max="1" width="22" customWidth="1"/>
    <col min="2" max="8" width="15" customWidth="1"/>
    <col min="9" max="9" width="11.625" bestFit="1" customWidth="1"/>
    <col min="10" max="10" width="12.875" bestFit="1" customWidth="1"/>
    <col min="11" max="11" width="10" bestFit="1" customWidth="1"/>
    <col min="12" max="12" width="9.875" bestFit="1" customWidth="1"/>
  </cols>
  <sheetData>
    <row r="1" spans="1:12" ht="16.2" x14ac:dyDescent="0.3">
      <c r="A1" s="12" t="s">
        <v>135</v>
      </c>
      <c r="I1" s="117" t="s">
        <v>136</v>
      </c>
      <c r="J1" s="556" t="s">
        <v>18</v>
      </c>
      <c r="K1" s="556"/>
      <c r="L1" s="556"/>
    </row>
    <row r="2" spans="1:12" x14ac:dyDescent="0.2">
      <c r="A2" s="17" t="s">
        <v>137</v>
      </c>
      <c r="K2" s="203" t="str">
        <f>FEO!R1</f>
        <v>Versie</v>
      </c>
      <c r="L2" s="211" t="str">
        <f>FEO!R2</f>
        <v>Publicatie</v>
      </c>
    </row>
    <row r="3" spans="1:12" ht="10.8" thickBot="1" x14ac:dyDescent="0.25">
      <c r="A3" s="17"/>
    </row>
    <row r="4" spans="1:12" ht="12" thickBot="1" x14ac:dyDescent="0.25">
      <c r="A4" s="8" t="s">
        <v>138</v>
      </c>
      <c r="B4" s="9">
        <f>FEO!G5</f>
        <v>2028</v>
      </c>
      <c r="C4" s="9">
        <f>FEO!H5</f>
        <v>2029</v>
      </c>
      <c r="D4" s="9">
        <f>FEO!I5</f>
        <v>2030</v>
      </c>
      <c r="E4" s="9">
        <f>FEO!J5</f>
        <v>2031</v>
      </c>
      <c r="F4" s="9">
        <f>FEO!K5</f>
        <v>2032</v>
      </c>
      <c r="G4" s="9">
        <f>FEO!L5</f>
        <v>2033</v>
      </c>
      <c r="H4" s="9">
        <f>FEO!M5</f>
        <v>2034</v>
      </c>
    </row>
    <row r="5" spans="1:12" ht="23.4" thickBot="1" x14ac:dyDescent="0.25">
      <c r="A5" s="10" t="s">
        <v>139</v>
      </c>
      <c r="B5" s="42"/>
      <c r="C5" s="42"/>
      <c r="D5" s="42"/>
      <c r="E5" s="42"/>
      <c r="F5" s="42"/>
      <c r="G5" s="42"/>
      <c r="H5" s="42"/>
    </row>
    <row r="6" spans="1:12" ht="12" thickBot="1" x14ac:dyDescent="0.25">
      <c r="A6" s="10" t="s">
        <v>235</v>
      </c>
      <c r="B6" s="175"/>
      <c r="C6" s="175"/>
      <c r="D6" s="175"/>
      <c r="E6" s="175"/>
      <c r="F6" s="175"/>
      <c r="G6" s="175"/>
      <c r="H6" s="175"/>
    </row>
    <row r="7" spans="1:12" ht="12" thickBot="1" x14ac:dyDescent="0.25">
      <c r="A7" s="10" t="s">
        <v>140</v>
      </c>
      <c r="B7" s="11">
        <f>B5*B6</f>
        <v>0</v>
      </c>
      <c r="C7" s="11">
        <f t="shared" ref="C7:H7" si="0">C5*C6</f>
        <v>0</v>
      </c>
      <c r="D7" s="11">
        <f t="shared" si="0"/>
        <v>0</v>
      </c>
      <c r="E7" s="11">
        <f t="shared" si="0"/>
        <v>0</v>
      </c>
      <c r="F7" s="11">
        <f t="shared" si="0"/>
        <v>0</v>
      </c>
      <c r="G7" s="11">
        <f t="shared" si="0"/>
        <v>0</v>
      </c>
      <c r="H7" s="11">
        <f t="shared" si="0"/>
        <v>0</v>
      </c>
      <c r="J7" s="48"/>
      <c r="L7" s="50"/>
    </row>
    <row r="9" spans="1:12" ht="11.4" x14ac:dyDescent="0.2">
      <c r="A9" s="43"/>
      <c r="B9" s="6"/>
      <c r="C9" s="6"/>
      <c r="D9" s="6"/>
      <c r="E9" s="6"/>
      <c r="F9" s="6"/>
      <c r="G9" s="6"/>
      <c r="H9" s="6"/>
    </row>
    <row r="10" spans="1:12" ht="11.4" x14ac:dyDescent="0.2">
      <c r="A10" s="43"/>
      <c r="B10" s="6"/>
      <c r="C10" s="6"/>
      <c r="D10" s="6"/>
      <c r="E10" s="6"/>
      <c r="F10" s="6"/>
      <c r="G10" s="6"/>
      <c r="H10" s="6"/>
    </row>
    <row r="11" spans="1:12" ht="11.4" x14ac:dyDescent="0.2">
      <c r="A11" s="43"/>
      <c r="B11" s="69"/>
      <c r="C11" s="69"/>
      <c r="D11" s="69"/>
      <c r="E11" s="69"/>
      <c r="F11" s="69"/>
      <c r="G11" s="69"/>
      <c r="H11" s="69"/>
    </row>
    <row r="12" spans="1:12" ht="11.4" x14ac:dyDescent="0.2">
      <c r="A12" s="45"/>
    </row>
    <row r="13" spans="1:12" ht="11.4" x14ac:dyDescent="0.2">
      <c r="A13" s="44"/>
    </row>
    <row r="15" spans="1:12" ht="11.4" x14ac:dyDescent="0.2">
      <c r="A15" s="43"/>
    </row>
    <row r="16" spans="1:12" ht="11.4" x14ac:dyDescent="0.2">
      <c r="A16" s="45"/>
    </row>
    <row r="17" spans="1:1" ht="11.4" x14ac:dyDescent="0.2">
      <c r="A17" s="45"/>
    </row>
    <row r="18" spans="1:1" ht="11.4" x14ac:dyDescent="0.2">
      <c r="A18" s="45"/>
    </row>
  </sheetData>
  <mergeCells count="1">
    <mergeCell ref="J1:L1"/>
  </mergeCells>
  <hyperlinks>
    <hyperlink ref="A2" location="FEO!A1" display="terug" xr:uid="{00000000-0004-0000-0200-000000000000}"/>
  </hyperlinks>
  <pageMargins left="0.23622047244094491" right="0.23622047244094491" top="0.74803149606299213" bottom="0.74803149606299213" header="0.31496062992125984" footer="0.31496062992125984"/>
  <pageSetup paperSize="9"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L14"/>
  <sheetViews>
    <sheetView workbookViewId="0"/>
  </sheetViews>
  <sheetFormatPr defaultRowHeight="10.199999999999999" x14ac:dyDescent="0.2"/>
  <cols>
    <col min="1" max="1" width="22" customWidth="1"/>
    <col min="2" max="8" width="13.75" customWidth="1"/>
    <col min="9" max="9" width="11.625" bestFit="1" customWidth="1"/>
    <col min="12" max="12" width="9.875" bestFit="1" customWidth="1"/>
  </cols>
  <sheetData>
    <row r="1" spans="1:12" ht="15.6" customHeight="1" x14ac:dyDescent="0.3">
      <c r="A1" s="12" t="s">
        <v>141</v>
      </c>
      <c r="I1" s="117" t="s">
        <v>136</v>
      </c>
      <c r="J1" s="556" t="s">
        <v>18</v>
      </c>
      <c r="K1" s="556"/>
      <c r="L1" s="556"/>
    </row>
    <row r="2" spans="1:12" x14ac:dyDescent="0.2">
      <c r="A2" s="17" t="s">
        <v>137</v>
      </c>
      <c r="K2" s="203" t="str">
        <f>FEO!R1</f>
        <v>Versie</v>
      </c>
      <c r="L2" s="211" t="str">
        <f>FEO!R2</f>
        <v>Publicatie</v>
      </c>
    </row>
    <row r="3" spans="1:12" ht="10.8" thickBot="1" x14ac:dyDescent="0.25">
      <c r="A3" s="17"/>
    </row>
    <row r="4" spans="1:12" ht="12" thickBot="1" x14ac:dyDescent="0.25">
      <c r="A4" s="8" t="s">
        <v>138</v>
      </c>
      <c r="B4" s="9">
        <f>FEO!G5</f>
        <v>2028</v>
      </c>
      <c r="C4" s="9">
        <f>FEO!H5</f>
        <v>2029</v>
      </c>
      <c r="D4" s="9">
        <f>FEO!I5</f>
        <v>2030</v>
      </c>
      <c r="E4" s="9">
        <f>FEO!J5</f>
        <v>2031</v>
      </c>
      <c r="F4" s="9">
        <f>FEO!K5</f>
        <v>2032</v>
      </c>
      <c r="G4" s="9">
        <f>FEO!L5</f>
        <v>2033</v>
      </c>
      <c r="H4" s="9">
        <f>FEO!M5</f>
        <v>2034</v>
      </c>
    </row>
    <row r="5" spans="1:12" ht="23.4" thickBot="1" x14ac:dyDescent="0.25">
      <c r="A5" s="10" t="s">
        <v>139</v>
      </c>
      <c r="B5" s="42"/>
      <c r="C5" s="42"/>
      <c r="D5" s="42"/>
      <c r="E5" s="42"/>
      <c r="F5" s="42"/>
      <c r="G5" s="42"/>
      <c r="H5" s="42"/>
    </row>
    <row r="6" spans="1:12" ht="12" thickBot="1" x14ac:dyDescent="0.25">
      <c r="A6" s="10" t="s">
        <v>235</v>
      </c>
      <c r="B6" s="175"/>
      <c r="C6" s="175"/>
      <c r="D6" s="175"/>
      <c r="E6" s="175"/>
      <c r="F6" s="175"/>
      <c r="G6" s="175"/>
      <c r="H6" s="175"/>
    </row>
    <row r="7" spans="1:12" ht="12" thickBot="1" x14ac:dyDescent="0.25">
      <c r="A7" s="10" t="s">
        <v>140</v>
      </c>
      <c r="B7" s="11">
        <f>B5*B6</f>
        <v>0</v>
      </c>
      <c r="C7" s="11">
        <f t="shared" ref="C7:H7" si="0">C5*C6</f>
        <v>0</v>
      </c>
      <c r="D7" s="11">
        <f t="shared" si="0"/>
        <v>0</v>
      </c>
      <c r="E7" s="11">
        <f t="shared" si="0"/>
        <v>0</v>
      </c>
      <c r="F7" s="11">
        <f t="shared" si="0"/>
        <v>0</v>
      </c>
      <c r="G7" s="11">
        <f t="shared" si="0"/>
        <v>0</v>
      </c>
      <c r="H7" s="11">
        <f t="shared" si="0"/>
        <v>0</v>
      </c>
    </row>
    <row r="9" spans="1:12" ht="11.4" x14ac:dyDescent="0.2">
      <c r="A9" s="43"/>
      <c r="B9" s="6"/>
      <c r="C9" s="6"/>
      <c r="D9" s="6"/>
      <c r="E9" s="6"/>
      <c r="F9" s="6"/>
      <c r="G9" s="6"/>
      <c r="H9" s="6"/>
    </row>
    <row r="10" spans="1:12" ht="11.4" x14ac:dyDescent="0.2">
      <c r="A10" s="43"/>
      <c r="B10" s="6"/>
      <c r="C10" s="6"/>
      <c r="D10" s="6"/>
      <c r="E10" s="6"/>
      <c r="F10" s="6"/>
      <c r="G10" s="6"/>
      <c r="H10" s="6"/>
    </row>
    <row r="11" spans="1:12" ht="11.4" x14ac:dyDescent="0.2">
      <c r="A11" s="43"/>
      <c r="B11" s="69"/>
      <c r="C11" s="69"/>
      <c r="D11" s="69"/>
      <c r="E11" s="69"/>
      <c r="F11" s="69"/>
      <c r="G11" s="69"/>
      <c r="H11" s="69"/>
    </row>
    <row r="12" spans="1:12" ht="11.4" x14ac:dyDescent="0.2">
      <c r="A12" s="43"/>
      <c r="E12" s="47"/>
    </row>
    <row r="14" spans="1:12" ht="11.4" x14ac:dyDescent="0.2">
      <c r="A14" s="43"/>
    </row>
  </sheetData>
  <mergeCells count="1">
    <mergeCell ref="J1:L1"/>
  </mergeCells>
  <hyperlinks>
    <hyperlink ref="A2" location="FEO!A1" display="terug" xr:uid="{00000000-0004-0000-0300-000000000000}"/>
  </hyperlinks>
  <pageMargins left="0.23622047244094491" right="0.23622047244094491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0031C-F40C-4177-B332-E33F359608DB}">
  <sheetPr>
    <tabColor rgb="FFFFC000"/>
  </sheetPr>
  <dimension ref="A1:L14"/>
  <sheetViews>
    <sheetView workbookViewId="0"/>
  </sheetViews>
  <sheetFormatPr defaultRowHeight="10.199999999999999" x14ac:dyDescent="0.2"/>
  <cols>
    <col min="1" max="1" width="22" customWidth="1"/>
    <col min="2" max="8" width="13.75" customWidth="1"/>
    <col min="9" max="9" width="11.625" bestFit="1" customWidth="1"/>
    <col min="12" max="12" width="9.875" bestFit="1" customWidth="1"/>
  </cols>
  <sheetData>
    <row r="1" spans="1:12" ht="15.6" customHeight="1" x14ac:dyDescent="0.3">
      <c r="A1" s="12" t="s">
        <v>142</v>
      </c>
      <c r="I1" s="117" t="s">
        <v>136</v>
      </c>
      <c r="J1" s="556" t="s">
        <v>18</v>
      </c>
      <c r="K1" s="556"/>
      <c r="L1" s="556"/>
    </row>
    <row r="2" spans="1:12" x14ac:dyDescent="0.2">
      <c r="A2" s="17" t="s">
        <v>137</v>
      </c>
      <c r="K2" s="203" t="str">
        <f>FEO!R1</f>
        <v>Versie</v>
      </c>
      <c r="L2" s="211" t="str">
        <f>FEO!R2</f>
        <v>Publicatie</v>
      </c>
    </row>
    <row r="3" spans="1:12" ht="10.8" thickBot="1" x14ac:dyDescent="0.25">
      <c r="A3" s="17"/>
    </row>
    <row r="4" spans="1:12" ht="12" thickBot="1" x14ac:dyDescent="0.25">
      <c r="A4" s="8" t="s">
        <v>138</v>
      </c>
      <c r="B4" s="9">
        <f>FEO!G5</f>
        <v>2028</v>
      </c>
      <c r="C4" s="9">
        <f>FEO!H5</f>
        <v>2029</v>
      </c>
      <c r="D4" s="9">
        <f>FEO!I5</f>
        <v>2030</v>
      </c>
      <c r="E4" s="9">
        <f>FEO!J5</f>
        <v>2031</v>
      </c>
      <c r="F4" s="9">
        <f>FEO!K5</f>
        <v>2032</v>
      </c>
      <c r="G4" s="9">
        <f>FEO!L5</f>
        <v>2033</v>
      </c>
      <c r="H4" s="9">
        <f>FEO!M5</f>
        <v>2034</v>
      </c>
    </row>
    <row r="5" spans="1:12" ht="23.4" thickBot="1" x14ac:dyDescent="0.25">
      <c r="A5" s="10" t="s">
        <v>139</v>
      </c>
      <c r="B5" s="42"/>
      <c r="C5" s="42"/>
      <c r="D5" s="42"/>
      <c r="E5" s="42"/>
      <c r="F5" s="42"/>
      <c r="G5" s="42"/>
      <c r="H5" s="42"/>
    </row>
    <row r="6" spans="1:12" ht="12" thickBot="1" x14ac:dyDescent="0.25">
      <c r="A6" s="10" t="s">
        <v>235</v>
      </c>
      <c r="B6" s="42"/>
      <c r="C6" s="42"/>
      <c r="D6" s="42"/>
      <c r="E6" s="42"/>
      <c r="F6" s="42"/>
      <c r="G6" s="42"/>
      <c r="H6" s="42"/>
    </row>
    <row r="7" spans="1:12" ht="12" thickBot="1" x14ac:dyDescent="0.25">
      <c r="A7" s="10" t="s">
        <v>140</v>
      </c>
      <c r="B7" s="11">
        <f t="shared" ref="B7:H7" si="0">B5*B6</f>
        <v>0</v>
      </c>
      <c r="C7" s="11">
        <f t="shared" si="0"/>
        <v>0</v>
      </c>
      <c r="D7" s="11">
        <f t="shared" si="0"/>
        <v>0</v>
      </c>
      <c r="E7" s="11">
        <f t="shared" si="0"/>
        <v>0</v>
      </c>
      <c r="F7" s="11">
        <f t="shared" si="0"/>
        <v>0</v>
      </c>
      <c r="G7" s="11">
        <f t="shared" si="0"/>
        <v>0</v>
      </c>
      <c r="H7" s="11">
        <f t="shared" si="0"/>
        <v>0</v>
      </c>
    </row>
    <row r="9" spans="1:12" ht="11.4" x14ac:dyDescent="0.2">
      <c r="A9" s="43"/>
      <c r="B9" s="6"/>
      <c r="C9" s="6"/>
      <c r="D9" s="6"/>
      <c r="E9" s="6"/>
      <c r="F9" s="6"/>
      <c r="G9" s="6"/>
      <c r="H9" s="6"/>
    </row>
    <row r="10" spans="1:12" ht="11.4" x14ac:dyDescent="0.2">
      <c r="A10" s="43"/>
      <c r="B10" s="6"/>
      <c r="C10" s="6"/>
      <c r="D10" s="6"/>
      <c r="E10" s="6"/>
      <c r="F10" s="6"/>
      <c r="G10" s="6"/>
      <c r="H10" s="6"/>
    </row>
    <row r="11" spans="1:12" ht="11.4" x14ac:dyDescent="0.2">
      <c r="A11" s="43"/>
      <c r="B11" s="69"/>
      <c r="C11" s="69"/>
      <c r="D11" s="69"/>
      <c r="E11" s="69"/>
      <c r="F11" s="69"/>
      <c r="G11" s="69"/>
      <c r="H11" s="69"/>
    </row>
    <row r="12" spans="1:12" ht="11.4" x14ac:dyDescent="0.2">
      <c r="A12" s="43"/>
      <c r="E12" s="47"/>
    </row>
    <row r="14" spans="1:12" ht="11.4" x14ac:dyDescent="0.2">
      <c r="A14" s="43"/>
    </row>
  </sheetData>
  <mergeCells count="1">
    <mergeCell ref="J1:L1"/>
  </mergeCells>
  <hyperlinks>
    <hyperlink ref="A2" location="FEO!A1" display="terug" xr:uid="{F0C0F0DB-EBC9-4881-AC2E-3F230E683FFA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870C9-4FA1-4200-ACC4-7AB6826BF347}">
  <sheetPr>
    <tabColor rgb="FFFFC000"/>
  </sheetPr>
  <dimension ref="A1:L14"/>
  <sheetViews>
    <sheetView workbookViewId="0"/>
  </sheetViews>
  <sheetFormatPr defaultRowHeight="10.199999999999999" x14ac:dyDescent="0.2"/>
  <cols>
    <col min="1" max="1" width="22" customWidth="1"/>
    <col min="2" max="8" width="13.75" customWidth="1"/>
    <col min="9" max="9" width="11.625" bestFit="1" customWidth="1"/>
    <col min="11" max="11" width="6.375" bestFit="1" customWidth="1"/>
    <col min="12" max="12" width="9.875" bestFit="1" customWidth="1"/>
  </cols>
  <sheetData>
    <row r="1" spans="1:12" ht="16.2" x14ac:dyDescent="0.3">
      <c r="A1" s="12" t="s">
        <v>385</v>
      </c>
      <c r="I1" s="117" t="s">
        <v>136</v>
      </c>
      <c r="J1" s="556" t="s">
        <v>18</v>
      </c>
      <c r="K1" s="556"/>
      <c r="L1" s="556"/>
    </row>
    <row r="2" spans="1:12" x14ac:dyDescent="0.2">
      <c r="A2" s="17" t="s">
        <v>137</v>
      </c>
      <c r="K2" s="203" t="str">
        <f>FEO!R1</f>
        <v>Versie</v>
      </c>
      <c r="L2" s="211" t="str">
        <f>FEO!R2</f>
        <v>Publicatie</v>
      </c>
    </row>
    <row r="3" spans="1:12" ht="10.8" thickBot="1" x14ac:dyDescent="0.25">
      <c r="A3" s="17"/>
    </row>
    <row r="4" spans="1:12" ht="12" thickBot="1" x14ac:dyDescent="0.25">
      <c r="A4" s="8" t="s">
        <v>138</v>
      </c>
      <c r="B4" s="9">
        <f>FEO!G5</f>
        <v>2028</v>
      </c>
      <c r="C4" s="9">
        <f>FEO!H5</f>
        <v>2029</v>
      </c>
      <c r="D4" s="9">
        <f>FEO!I5</f>
        <v>2030</v>
      </c>
      <c r="E4" s="9">
        <f>FEO!J5</f>
        <v>2031</v>
      </c>
      <c r="F4" s="9">
        <f>FEO!K5</f>
        <v>2032</v>
      </c>
      <c r="G4" s="9">
        <f>FEO!L5</f>
        <v>2033</v>
      </c>
      <c r="H4" s="9">
        <f>FEO!M5</f>
        <v>2034</v>
      </c>
    </row>
    <row r="5" spans="1:12" ht="23.4" thickBot="1" x14ac:dyDescent="0.25">
      <c r="A5" s="10" t="s">
        <v>139</v>
      </c>
      <c r="B5" s="42"/>
      <c r="C5" s="42"/>
      <c r="D5" s="42"/>
      <c r="E5" s="42"/>
      <c r="F5" s="42"/>
      <c r="G5" s="42"/>
      <c r="H5" s="42"/>
    </row>
    <row r="6" spans="1:12" ht="12" thickBot="1" x14ac:dyDescent="0.25">
      <c r="A6" s="10" t="s">
        <v>235</v>
      </c>
      <c r="B6" s="42"/>
      <c r="C6" s="42"/>
      <c r="D6" s="42"/>
      <c r="E6" s="42"/>
      <c r="F6" s="42"/>
      <c r="G6" s="42"/>
      <c r="H6" s="42"/>
    </row>
    <row r="7" spans="1:12" ht="12" thickBot="1" x14ac:dyDescent="0.25">
      <c r="A7" s="10" t="s">
        <v>140</v>
      </c>
      <c r="B7" s="11">
        <f>B5*B6</f>
        <v>0</v>
      </c>
      <c r="C7" s="11">
        <f t="shared" ref="C7:H7" si="0">C5*C6</f>
        <v>0</v>
      </c>
      <c r="D7" s="11">
        <f t="shared" si="0"/>
        <v>0</v>
      </c>
      <c r="E7" s="11">
        <f t="shared" si="0"/>
        <v>0</v>
      </c>
      <c r="F7" s="11">
        <f t="shared" si="0"/>
        <v>0</v>
      </c>
      <c r="G7" s="11">
        <f t="shared" si="0"/>
        <v>0</v>
      </c>
      <c r="H7" s="11">
        <f t="shared" si="0"/>
        <v>0</v>
      </c>
    </row>
    <row r="12" spans="1:12" ht="11.4" x14ac:dyDescent="0.2">
      <c r="A12" s="43"/>
      <c r="E12" s="47"/>
    </row>
    <row r="14" spans="1:12" ht="11.4" x14ac:dyDescent="0.2">
      <c r="A14" s="43"/>
    </row>
  </sheetData>
  <mergeCells count="1">
    <mergeCell ref="J1:L1"/>
  </mergeCells>
  <hyperlinks>
    <hyperlink ref="A2" location="FEO!A1" display="terug" xr:uid="{6E2E248E-D7AD-487D-8536-4C2C9336F4CE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8C411-F313-43B9-B66C-C191A8DC8883}">
  <sheetPr>
    <tabColor rgb="FFFFC000"/>
  </sheetPr>
  <dimension ref="A1:AT404"/>
  <sheetViews>
    <sheetView workbookViewId="0"/>
  </sheetViews>
  <sheetFormatPr defaultRowHeight="10.199999999999999" outlineLevelCol="1" x14ac:dyDescent="0.2"/>
  <cols>
    <col min="1" max="1" width="33.125" customWidth="1"/>
    <col min="2" max="2" width="17.125" customWidth="1"/>
    <col min="3" max="5" width="17.125" customWidth="1" outlineLevel="1"/>
    <col min="6" max="7" width="17.125" customWidth="1"/>
    <col min="8" max="9" width="17" customWidth="1" outlineLevel="1"/>
    <col min="10" max="10" width="17.125" customWidth="1" outlineLevel="1"/>
    <col min="11" max="12" width="17.125" customWidth="1"/>
    <col min="13" max="15" width="17.125" customWidth="1" outlineLevel="1"/>
    <col min="16" max="17" width="17.125" customWidth="1"/>
    <col min="18" max="20" width="17.125" customWidth="1" outlineLevel="1"/>
    <col min="21" max="22" width="17.125" customWidth="1"/>
    <col min="23" max="25" width="17.125" customWidth="1" outlineLevel="1"/>
    <col min="26" max="27" width="17.125" customWidth="1"/>
    <col min="28" max="30" width="17.125" customWidth="1" outlineLevel="1"/>
    <col min="31" max="32" width="17.125" customWidth="1"/>
    <col min="33" max="35" width="17.125" customWidth="1" outlineLevel="1"/>
    <col min="36" max="37" width="17.125" customWidth="1"/>
    <col min="38" max="40" width="17.125" customWidth="1" outlineLevel="1"/>
    <col min="41" max="41" width="17.125" customWidth="1"/>
    <col min="43" max="43" width="16.375" customWidth="1"/>
    <col min="44" max="44" width="16.625" bestFit="1" customWidth="1"/>
    <col min="45" max="45" width="16.25" customWidth="1"/>
  </cols>
  <sheetData>
    <row r="1" spans="1:41" ht="16.2" x14ac:dyDescent="0.3">
      <c r="A1" s="12" t="s">
        <v>143</v>
      </c>
      <c r="AL1" s="117" t="s">
        <v>136</v>
      </c>
      <c r="AM1" s="556" t="s">
        <v>18</v>
      </c>
      <c r="AN1" s="556"/>
      <c r="AO1" s="556"/>
    </row>
    <row r="2" spans="1:41" x14ac:dyDescent="0.2">
      <c r="A2" s="17" t="s">
        <v>137</v>
      </c>
      <c r="AN2" s="203" t="str">
        <f>FEO!R1</f>
        <v>Versie</v>
      </c>
      <c r="AO2" s="211" t="str">
        <f>FEO!R2</f>
        <v>Publicatie</v>
      </c>
    </row>
    <row r="3" spans="1:41" ht="10.8" thickBot="1" x14ac:dyDescent="0.25">
      <c r="A3" s="17"/>
    </row>
    <row r="4" spans="1:41" ht="12" thickBot="1" x14ac:dyDescent="0.25">
      <c r="A4" s="8" t="s">
        <v>144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</row>
    <row r="5" spans="1:41" ht="12" thickBot="1" x14ac:dyDescent="0.25">
      <c r="A5" s="10" t="s">
        <v>145</v>
      </c>
      <c r="B5" s="20"/>
      <c r="C5" s="190"/>
      <c r="D5" s="190"/>
      <c r="E5" s="190"/>
      <c r="F5" s="191"/>
      <c r="G5" s="20"/>
      <c r="H5" s="190"/>
      <c r="I5" s="190"/>
      <c r="J5" s="190"/>
      <c r="K5" s="191"/>
      <c r="L5" s="20"/>
      <c r="M5" s="190"/>
      <c r="N5" s="190"/>
      <c r="O5" s="190"/>
      <c r="P5" s="191"/>
      <c r="Q5" s="20"/>
      <c r="R5" s="190"/>
      <c r="S5" s="190"/>
      <c r="T5" s="190"/>
      <c r="U5" s="191"/>
      <c r="V5" s="20"/>
      <c r="W5" s="190"/>
      <c r="X5" s="190"/>
      <c r="Y5" s="190"/>
      <c r="Z5" s="191"/>
      <c r="AA5" s="20"/>
      <c r="AB5" s="190"/>
      <c r="AC5" s="190"/>
      <c r="AD5" s="190"/>
      <c r="AE5" s="191"/>
      <c r="AF5" s="20"/>
      <c r="AG5" s="190"/>
      <c r="AH5" s="190"/>
      <c r="AI5" s="190"/>
      <c r="AJ5" s="191"/>
      <c r="AK5" s="20"/>
      <c r="AL5" s="190"/>
      <c r="AM5" s="190"/>
      <c r="AN5" s="190"/>
      <c r="AO5" s="191"/>
    </row>
    <row r="6" spans="1:41" ht="12" thickBot="1" x14ac:dyDescent="0.25">
      <c r="A6" s="10" t="s">
        <v>146</v>
      </c>
      <c r="B6" s="20"/>
      <c r="C6" s="190"/>
      <c r="D6" s="190"/>
      <c r="E6" s="190"/>
      <c r="F6" s="191"/>
      <c r="G6" s="20"/>
      <c r="H6" s="190"/>
      <c r="I6" s="190"/>
      <c r="J6" s="190"/>
      <c r="K6" s="191"/>
      <c r="L6" s="20"/>
      <c r="M6" s="190"/>
      <c r="N6" s="190"/>
      <c r="O6" s="190"/>
      <c r="P6" s="191"/>
      <c r="Q6" s="20"/>
      <c r="R6" s="190"/>
      <c r="S6" s="190"/>
      <c r="T6" s="190"/>
      <c r="U6" s="191"/>
      <c r="V6" s="20"/>
      <c r="W6" s="190"/>
      <c r="X6" s="190"/>
      <c r="Y6" s="190"/>
      <c r="Z6" s="191"/>
      <c r="AA6" s="20"/>
      <c r="AB6" s="190"/>
      <c r="AC6" s="190"/>
      <c r="AD6" s="190"/>
      <c r="AE6" s="191"/>
      <c r="AF6" s="20"/>
      <c r="AG6" s="190"/>
      <c r="AH6" s="190"/>
      <c r="AI6" s="190"/>
      <c r="AJ6" s="191"/>
      <c r="AK6" s="20"/>
      <c r="AL6" s="190"/>
      <c r="AM6" s="190"/>
      <c r="AN6" s="190"/>
      <c r="AO6" s="191"/>
    </row>
    <row r="7" spans="1:41" ht="12" thickBot="1" x14ac:dyDescent="0.25">
      <c r="A7" s="10" t="s">
        <v>0</v>
      </c>
      <c r="B7" s="207"/>
      <c r="C7" s="192"/>
      <c r="D7" s="192"/>
      <c r="E7" s="192"/>
      <c r="F7" s="193"/>
      <c r="G7" s="207"/>
      <c r="H7" s="192"/>
      <c r="I7" s="192"/>
      <c r="J7" s="192"/>
      <c r="K7" s="193"/>
      <c r="L7" s="207"/>
      <c r="M7" s="192"/>
      <c r="N7" s="192"/>
      <c r="O7" s="192"/>
      <c r="P7" s="193"/>
      <c r="Q7" s="207"/>
      <c r="R7" s="192"/>
      <c r="S7" s="192"/>
      <c r="T7" s="192"/>
      <c r="U7" s="193"/>
      <c r="V7" s="207"/>
      <c r="W7" s="192"/>
      <c r="X7" s="192"/>
      <c r="Y7" s="192"/>
      <c r="Z7" s="193"/>
      <c r="AA7" s="207"/>
      <c r="AB7" s="192"/>
      <c r="AC7" s="192"/>
      <c r="AD7" s="192"/>
      <c r="AE7" s="193"/>
      <c r="AF7" s="207"/>
      <c r="AG7" s="192"/>
      <c r="AH7" s="192"/>
      <c r="AI7" s="192"/>
      <c r="AJ7" s="193"/>
      <c r="AK7" s="207"/>
      <c r="AL7" s="192"/>
      <c r="AM7" s="192"/>
      <c r="AN7" s="192"/>
      <c r="AO7" s="193"/>
    </row>
    <row r="8" spans="1:41" ht="12" thickBot="1" x14ac:dyDescent="0.25">
      <c r="A8" s="10" t="s">
        <v>147</v>
      </c>
      <c r="B8" s="68"/>
      <c r="C8" s="208"/>
      <c r="D8" s="208"/>
      <c r="E8" s="208"/>
      <c r="F8" s="208"/>
      <c r="G8" s="208"/>
      <c r="H8" s="208"/>
      <c r="I8" s="208"/>
      <c r="J8" s="208"/>
      <c r="K8" s="208"/>
      <c r="L8" s="208"/>
      <c r="M8" s="208"/>
      <c r="N8" s="208"/>
      <c r="O8" s="208"/>
      <c r="P8" s="208"/>
      <c r="Q8" s="208"/>
      <c r="R8" s="208"/>
      <c r="S8" s="208"/>
      <c r="T8" s="208"/>
      <c r="U8" s="208"/>
      <c r="V8" s="208"/>
      <c r="W8" s="208"/>
      <c r="X8" s="208"/>
      <c r="Y8" s="208"/>
      <c r="Z8" s="208"/>
      <c r="AA8" s="208"/>
      <c r="AB8" s="208"/>
      <c r="AC8" s="208"/>
      <c r="AD8" s="208"/>
      <c r="AE8" s="208"/>
      <c r="AF8" s="208"/>
      <c r="AG8" s="208"/>
      <c r="AH8" s="208"/>
      <c r="AI8" s="208"/>
      <c r="AJ8" s="208"/>
      <c r="AK8" s="208"/>
      <c r="AL8" s="208"/>
      <c r="AM8" s="208"/>
      <c r="AN8" s="208"/>
      <c r="AO8" s="208"/>
    </row>
    <row r="9" spans="1:41" ht="12" thickBot="1" x14ac:dyDescent="0.25">
      <c r="A9" s="300" t="s">
        <v>148</v>
      </c>
      <c r="B9" s="304">
        <f>B30/365.25</f>
        <v>-128.94182067077344</v>
      </c>
      <c r="C9" s="304">
        <f t="shared" ref="C9:AO9" si="0">C30/365.25</f>
        <v>0</v>
      </c>
      <c r="D9" s="304">
        <f t="shared" si="0"/>
        <v>0</v>
      </c>
      <c r="E9" s="304">
        <f>E30/365.25</f>
        <v>0</v>
      </c>
      <c r="F9" s="304">
        <f t="shared" si="0"/>
        <v>0</v>
      </c>
      <c r="G9" s="304">
        <f t="shared" si="0"/>
        <v>0</v>
      </c>
      <c r="H9" s="304">
        <f t="shared" si="0"/>
        <v>0</v>
      </c>
      <c r="I9" s="304">
        <f t="shared" si="0"/>
        <v>0</v>
      </c>
      <c r="J9" s="304">
        <f t="shared" si="0"/>
        <v>0</v>
      </c>
      <c r="K9" s="304">
        <f t="shared" si="0"/>
        <v>0</v>
      </c>
      <c r="L9" s="304">
        <f t="shared" si="0"/>
        <v>0</v>
      </c>
      <c r="M9" s="304">
        <f t="shared" si="0"/>
        <v>0</v>
      </c>
      <c r="N9" s="304">
        <f t="shared" si="0"/>
        <v>0</v>
      </c>
      <c r="O9" s="304">
        <f t="shared" si="0"/>
        <v>0</v>
      </c>
      <c r="P9" s="304">
        <f t="shared" si="0"/>
        <v>0</v>
      </c>
      <c r="Q9" s="304">
        <f t="shared" si="0"/>
        <v>0</v>
      </c>
      <c r="R9" s="304">
        <f t="shared" si="0"/>
        <v>0</v>
      </c>
      <c r="S9" s="304">
        <f t="shared" si="0"/>
        <v>0</v>
      </c>
      <c r="T9" s="304">
        <f t="shared" si="0"/>
        <v>0</v>
      </c>
      <c r="U9" s="304">
        <f t="shared" si="0"/>
        <v>0</v>
      </c>
      <c r="V9" s="304">
        <f t="shared" si="0"/>
        <v>0</v>
      </c>
      <c r="W9" s="304">
        <f t="shared" si="0"/>
        <v>0</v>
      </c>
      <c r="X9" s="304">
        <f t="shared" si="0"/>
        <v>0</v>
      </c>
      <c r="Y9" s="304">
        <f t="shared" si="0"/>
        <v>0</v>
      </c>
      <c r="Z9" s="304">
        <f t="shared" si="0"/>
        <v>0</v>
      </c>
      <c r="AA9" s="304">
        <f t="shared" si="0"/>
        <v>0</v>
      </c>
      <c r="AB9" s="304">
        <f t="shared" si="0"/>
        <v>0</v>
      </c>
      <c r="AC9" s="304">
        <f t="shared" si="0"/>
        <v>0</v>
      </c>
      <c r="AD9" s="304">
        <f t="shared" si="0"/>
        <v>0</v>
      </c>
      <c r="AE9" s="304">
        <f t="shared" si="0"/>
        <v>0</v>
      </c>
      <c r="AF9" s="304">
        <f t="shared" si="0"/>
        <v>0</v>
      </c>
      <c r="AG9" s="304">
        <f t="shared" si="0"/>
        <v>0</v>
      </c>
      <c r="AH9" s="304">
        <f t="shared" si="0"/>
        <v>0</v>
      </c>
      <c r="AI9" s="304">
        <f t="shared" si="0"/>
        <v>0</v>
      </c>
      <c r="AJ9" s="304">
        <f t="shared" si="0"/>
        <v>0</v>
      </c>
      <c r="AK9" s="304">
        <f t="shared" si="0"/>
        <v>0</v>
      </c>
      <c r="AL9" s="304">
        <f t="shared" si="0"/>
        <v>0</v>
      </c>
      <c r="AM9" s="304">
        <f t="shared" si="0"/>
        <v>0</v>
      </c>
      <c r="AN9" s="304">
        <f t="shared" si="0"/>
        <v>0</v>
      </c>
      <c r="AO9" s="304">
        <f t="shared" si="0"/>
        <v>0</v>
      </c>
    </row>
    <row r="10" spans="1:41" ht="12" thickBot="1" x14ac:dyDescent="0.25">
      <c r="A10" s="176" t="s">
        <v>149</v>
      </c>
      <c r="B10" s="177"/>
      <c r="C10" s="177"/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N10" s="177"/>
      <c r="O10" s="177"/>
      <c r="P10" s="177"/>
      <c r="Q10" s="177"/>
      <c r="R10" s="177"/>
      <c r="S10" s="177"/>
      <c r="T10" s="177"/>
      <c r="U10" s="177"/>
      <c r="V10" s="177"/>
      <c r="W10" s="177"/>
      <c r="X10" s="177"/>
      <c r="Y10" s="177"/>
      <c r="Z10" s="177"/>
      <c r="AA10" s="177"/>
      <c r="AB10" s="177"/>
      <c r="AC10" s="177"/>
      <c r="AD10" s="177"/>
      <c r="AE10" s="177"/>
      <c r="AF10" s="177"/>
      <c r="AG10" s="177"/>
      <c r="AH10" s="177"/>
      <c r="AI10" s="177"/>
      <c r="AJ10" s="177"/>
      <c r="AK10" s="177"/>
      <c r="AL10" s="177"/>
      <c r="AM10" s="177"/>
      <c r="AN10" s="177"/>
      <c r="AO10" s="177"/>
    </row>
    <row r="11" spans="1:41" ht="12" thickBot="1" x14ac:dyDescent="0.25">
      <c r="A11" s="10" t="s">
        <v>150</v>
      </c>
      <c r="B11" s="22"/>
      <c r="C11" s="188"/>
      <c r="D11" s="188"/>
      <c r="E11" s="188"/>
      <c r="F11" s="189"/>
      <c r="G11" s="22"/>
      <c r="H11" s="188"/>
      <c r="I11" s="188"/>
      <c r="J11" s="188"/>
      <c r="K11" s="189"/>
      <c r="L11" s="22"/>
      <c r="M11" s="188"/>
      <c r="N11" s="188"/>
      <c r="O11" s="188"/>
      <c r="P11" s="189"/>
      <c r="Q11" s="22"/>
      <c r="R11" s="188"/>
      <c r="S11" s="188"/>
      <c r="T11" s="188"/>
      <c r="U11" s="189"/>
      <c r="V11" s="175"/>
      <c r="W11" s="188"/>
      <c r="X11" s="188"/>
      <c r="Y11" s="188"/>
      <c r="Z11" s="189"/>
      <c r="AA11" s="175"/>
      <c r="AB11" s="188"/>
      <c r="AC11" s="188"/>
      <c r="AD11" s="188"/>
      <c r="AE11" s="189"/>
      <c r="AF11" s="175"/>
      <c r="AG11" s="188"/>
      <c r="AH11" s="188"/>
      <c r="AI11" s="188"/>
      <c r="AJ11" s="189"/>
      <c r="AK11" s="175"/>
      <c r="AL11" s="188"/>
      <c r="AM11" s="188"/>
      <c r="AN11" s="188"/>
      <c r="AO11" s="188"/>
    </row>
    <row r="12" spans="1:41" s="2" customFormat="1" ht="12" thickBot="1" x14ac:dyDescent="0.25">
      <c r="A12" s="37" t="s">
        <v>151</v>
      </c>
      <c r="B12" s="181">
        <f t="shared" ref="B12" si="1">B11*B8</f>
        <v>0</v>
      </c>
      <c r="C12" s="187"/>
      <c r="D12" s="183"/>
      <c r="E12" s="183"/>
      <c r="F12" s="184"/>
      <c r="G12" s="181">
        <f t="shared" ref="G12" si="2">G11*G8</f>
        <v>0</v>
      </c>
      <c r="H12" s="187"/>
      <c r="I12" s="183"/>
      <c r="J12" s="183"/>
      <c r="K12" s="184"/>
      <c r="L12" s="181">
        <f t="shared" ref="L12" si="3">L11*L8</f>
        <v>0</v>
      </c>
      <c r="M12" s="187"/>
      <c r="N12" s="183"/>
      <c r="O12" s="183"/>
      <c r="P12" s="184"/>
      <c r="Q12" s="181">
        <f t="shared" ref="Q12" si="4">Q11*Q8</f>
        <v>0</v>
      </c>
      <c r="R12" s="187"/>
      <c r="S12" s="183"/>
      <c r="T12" s="183"/>
      <c r="U12" s="184"/>
      <c r="V12" s="181">
        <f t="shared" ref="V12" si="5">V11*V8</f>
        <v>0</v>
      </c>
      <c r="W12" s="187"/>
      <c r="X12" s="183"/>
      <c r="Y12" s="183"/>
      <c r="Z12" s="184"/>
      <c r="AA12" s="181">
        <f t="shared" ref="AA12" si="6">AA11*AA8</f>
        <v>0</v>
      </c>
      <c r="AB12" s="187"/>
      <c r="AC12" s="183"/>
      <c r="AD12" s="183"/>
      <c r="AE12" s="184"/>
      <c r="AF12" s="181">
        <f t="shared" ref="AF12" si="7">AF11*AF8</f>
        <v>0</v>
      </c>
      <c r="AG12" s="187"/>
      <c r="AH12" s="183"/>
      <c r="AI12" s="183"/>
      <c r="AJ12" s="184"/>
      <c r="AK12" s="181">
        <f t="shared" ref="AK12" si="8">AK11*AK8</f>
        <v>0</v>
      </c>
      <c r="AL12" s="187"/>
      <c r="AM12" s="183"/>
      <c r="AN12" s="183"/>
      <c r="AO12" s="183"/>
    </row>
    <row r="13" spans="1:41" ht="12" thickBot="1" x14ac:dyDescent="0.25">
      <c r="A13" s="176" t="s">
        <v>152</v>
      </c>
      <c r="B13" s="177"/>
      <c r="C13" s="177"/>
      <c r="D13" s="177"/>
      <c r="E13" s="177"/>
      <c r="F13" s="177"/>
      <c r="G13" s="177"/>
      <c r="H13" s="177"/>
      <c r="I13" s="177"/>
      <c r="J13" s="177"/>
      <c r="K13" s="177"/>
      <c r="L13" s="177"/>
      <c r="M13" s="177"/>
      <c r="N13" s="177"/>
      <c r="O13" s="177"/>
      <c r="P13" s="177"/>
      <c r="Q13" s="177"/>
      <c r="R13" s="177"/>
      <c r="S13" s="177"/>
      <c r="T13" s="177"/>
      <c r="U13" s="177"/>
      <c r="V13" s="177"/>
      <c r="W13" s="177"/>
      <c r="X13" s="177"/>
      <c r="Y13" s="177"/>
      <c r="Z13" s="177"/>
      <c r="AA13" s="177"/>
      <c r="AB13" s="177"/>
      <c r="AC13" s="177"/>
      <c r="AD13" s="177"/>
      <c r="AE13" s="177"/>
      <c r="AF13" s="177"/>
      <c r="AG13" s="177"/>
      <c r="AH13" s="177"/>
      <c r="AI13" s="177"/>
      <c r="AJ13" s="177"/>
      <c r="AK13" s="177"/>
      <c r="AL13" s="177"/>
      <c r="AM13" s="177"/>
      <c r="AN13" s="177"/>
      <c r="AO13" s="177"/>
    </row>
    <row r="14" spans="1:41" ht="12" thickBot="1" x14ac:dyDescent="0.25">
      <c r="A14" s="185" t="s">
        <v>153</v>
      </c>
      <c r="B14" s="178"/>
      <c r="C14" s="22"/>
      <c r="D14" s="22"/>
      <c r="E14" s="22"/>
      <c r="F14" s="22"/>
      <c r="G14" s="178"/>
      <c r="H14" s="22"/>
      <c r="I14" s="22"/>
      <c r="J14" s="22"/>
      <c r="K14" s="22"/>
      <c r="L14" s="178"/>
      <c r="M14" s="22"/>
      <c r="N14" s="22"/>
      <c r="O14" s="22"/>
      <c r="P14" s="22"/>
      <c r="Q14" s="178"/>
      <c r="R14" s="22"/>
      <c r="S14" s="22"/>
      <c r="T14" s="22"/>
      <c r="U14" s="22"/>
      <c r="V14" s="178"/>
      <c r="W14" s="22"/>
      <c r="X14" s="22"/>
      <c r="Y14" s="22"/>
      <c r="Z14" s="22"/>
      <c r="AA14" s="178"/>
      <c r="AB14" s="22"/>
      <c r="AC14" s="22"/>
      <c r="AD14" s="22"/>
      <c r="AE14" s="22"/>
      <c r="AF14" s="178"/>
      <c r="AG14" s="22"/>
      <c r="AH14" s="22"/>
      <c r="AI14" s="22"/>
      <c r="AJ14" s="22"/>
      <c r="AK14" s="178"/>
      <c r="AL14" s="22"/>
      <c r="AM14" s="22"/>
      <c r="AN14" s="22"/>
      <c r="AO14" s="22"/>
    </row>
    <row r="15" spans="1:41" ht="12" thickBot="1" x14ac:dyDescent="0.25">
      <c r="A15" s="185" t="s">
        <v>154</v>
      </c>
      <c r="B15" s="179"/>
      <c r="C15" s="22"/>
      <c r="D15" s="22"/>
      <c r="E15" s="22"/>
      <c r="F15" s="22"/>
      <c r="G15" s="179"/>
      <c r="H15" s="22"/>
      <c r="I15" s="22"/>
      <c r="J15" s="22"/>
      <c r="K15" s="22"/>
      <c r="L15" s="179"/>
      <c r="M15" s="22"/>
      <c r="N15" s="22"/>
      <c r="O15" s="22"/>
      <c r="P15" s="22"/>
      <c r="Q15" s="179"/>
      <c r="R15" s="22"/>
      <c r="S15" s="22"/>
      <c r="T15" s="22"/>
      <c r="U15" s="22"/>
      <c r="V15" s="179"/>
      <c r="W15" s="22"/>
      <c r="X15" s="22"/>
      <c r="Y15" s="22"/>
      <c r="Z15" s="22"/>
      <c r="AA15" s="179"/>
      <c r="AB15" s="22"/>
      <c r="AC15" s="22"/>
      <c r="AD15" s="22"/>
      <c r="AE15" s="22"/>
      <c r="AF15" s="179"/>
      <c r="AG15" s="22"/>
      <c r="AH15" s="22"/>
      <c r="AI15" s="22"/>
      <c r="AJ15" s="22"/>
      <c r="AK15" s="179"/>
      <c r="AL15" s="22"/>
      <c r="AM15" s="22"/>
      <c r="AN15" s="22"/>
      <c r="AO15" s="22"/>
    </row>
    <row r="16" spans="1:41" ht="12" thickBot="1" x14ac:dyDescent="0.25">
      <c r="A16" s="185" t="s">
        <v>155</v>
      </c>
      <c r="B16" s="179"/>
      <c r="C16" s="22"/>
      <c r="D16" s="22"/>
      <c r="E16" s="22"/>
      <c r="F16" s="22"/>
      <c r="G16" s="179"/>
      <c r="H16" s="22"/>
      <c r="I16" s="22"/>
      <c r="J16" s="22"/>
      <c r="K16" s="22"/>
      <c r="L16" s="179"/>
      <c r="M16" s="22"/>
      <c r="N16" s="22"/>
      <c r="O16" s="22"/>
      <c r="P16" s="22"/>
      <c r="Q16" s="179"/>
      <c r="R16" s="22"/>
      <c r="S16" s="22"/>
      <c r="T16" s="22"/>
      <c r="U16" s="22"/>
      <c r="V16" s="179"/>
      <c r="W16" s="22"/>
      <c r="X16" s="22"/>
      <c r="Y16" s="22"/>
      <c r="Z16" s="22"/>
      <c r="AA16" s="179"/>
      <c r="AB16" s="22"/>
      <c r="AC16" s="22"/>
      <c r="AD16" s="22"/>
      <c r="AE16" s="22"/>
      <c r="AF16" s="179"/>
      <c r="AG16" s="22"/>
      <c r="AH16" s="22"/>
      <c r="AI16" s="22"/>
      <c r="AJ16" s="22"/>
      <c r="AK16" s="179"/>
      <c r="AL16" s="22"/>
      <c r="AM16" s="22"/>
      <c r="AN16" s="22"/>
      <c r="AO16" s="22"/>
    </row>
    <row r="17" spans="1:46" ht="12" thickBot="1" x14ac:dyDescent="0.25">
      <c r="A17" s="185" t="s">
        <v>156</v>
      </c>
      <c r="B17" s="179"/>
      <c r="C17" s="22"/>
      <c r="D17" s="22"/>
      <c r="E17" s="22"/>
      <c r="F17" s="22"/>
      <c r="G17" s="179"/>
      <c r="H17" s="22"/>
      <c r="I17" s="22"/>
      <c r="J17" s="22"/>
      <c r="K17" s="22"/>
      <c r="L17" s="179"/>
      <c r="M17" s="22"/>
      <c r="N17" s="22"/>
      <c r="O17" s="22"/>
      <c r="P17" s="22"/>
      <c r="Q17" s="179"/>
      <c r="R17" s="22"/>
      <c r="S17" s="22"/>
      <c r="T17" s="22"/>
      <c r="U17" s="22"/>
      <c r="V17" s="179"/>
      <c r="W17" s="22"/>
      <c r="X17" s="22"/>
      <c r="Y17" s="22"/>
      <c r="Z17" s="22"/>
      <c r="AA17" s="179"/>
      <c r="AB17" s="22"/>
      <c r="AC17" s="22"/>
      <c r="AD17" s="22"/>
      <c r="AE17" s="22"/>
      <c r="AF17" s="179"/>
      <c r="AG17" s="22"/>
      <c r="AH17" s="22"/>
      <c r="AI17" s="22"/>
      <c r="AJ17" s="22"/>
      <c r="AK17" s="179"/>
      <c r="AL17" s="22"/>
      <c r="AM17" s="22"/>
      <c r="AN17" s="22"/>
      <c r="AO17" s="22"/>
    </row>
    <row r="18" spans="1:46" ht="12" thickBot="1" x14ac:dyDescent="0.25">
      <c r="A18" s="185" t="s">
        <v>156</v>
      </c>
      <c r="B18" s="179"/>
      <c r="C18" s="22"/>
      <c r="D18" s="22"/>
      <c r="E18" s="22"/>
      <c r="F18" s="22"/>
      <c r="G18" s="179"/>
      <c r="H18" s="22"/>
      <c r="I18" s="22"/>
      <c r="J18" s="22"/>
      <c r="K18" s="22"/>
      <c r="L18" s="179"/>
      <c r="M18" s="22"/>
      <c r="N18" s="22"/>
      <c r="O18" s="22"/>
      <c r="P18" s="22"/>
      <c r="Q18" s="179"/>
      <c r="R18" s="22"/>
      <c r="S18" s="22"/>
      <c r="T18" s="22"/>
      <c r="U18" s="22"/>
      <c r="V18" s="179"/>
      <c r="W18" s="22"/>
      <c r="X18" s="22"/>
      <c r="Y18" s="22"/>
      <c r="Z18" s="22"/>
      <c r="AA18" s="179"/>
      <c r="AB18" s="22"/>
      <c r="AC18" s="22"/>
      <c r="AD18" s="22"/>
      <c r="AE18" s="22"/>
      <c r="AF18" s="179"/>
      <c r="AG18" s="22"/>
      <c r="AH18" s="22"/>
      <c r="AI18" s="22"/>
      <c r="AJ18" s="22"/>
      <c r="AK18" s="179"/>
      <c r="AL18" s="22"/>
      <c r="AM18" s="22"/>
      <c r="AN18" s="22"/>
      <c r="AO18" s="22"/>
    </row>
    <row r="19" spans="1:46" ht="12" thickBot="1" x14ac:dyDescent="0.25">
      <c r="A19" s="185" t="s">
        <v>156</v>
      </c>
      <c r="B19" s="180"/>
      <c r="C19" s="22"/>
      <c r="D19" s="22"/>
      <c r="E19" s="22"/>
      <c r="F19" s="22"/>
      <c r="G19" s="180"/>
      <c r="H19" s="22"/>
      <c r="I19" s="22"/>
      <c r="J19" s="22"/>
      <c r="K19" s="22"/>
      <c r="L19" s="180"/>
      <c r="M19" s="22"/>
      <c r="N19" s="22"/>
      <c r="O19" s="22"/>
      <c r="P19" s="22"/>
      <c r="Q19" s="180"/>
      <c r="R19" s="22"/>
      <c r="S19" s="22"/>
      <c r="T19" s="22"/>
      <c r="U19" s="22"/>
      <c r="V19" s="180"/>
      <c r="W19" s="22"/>
      <c r="X19" s="22"/>
      <c r="Y19" s="22"/>
      <c r="Z19" s="22"/>
      <c r="AA19" s="180"/>
      <c r="AB19" s="22"/>
      <c r="AC19" s="22"/>
      <c r="AD19" s="22"/>
      <c r="AE19" s="22"/>
      <c r="AF19" s="180"/>
      <c r="AG19" s="22"/>
      <c r="AH19" s="22"/>
      <c r="AI19" s="22"/>
      <c r="AJ19" s="22"/>
      <c r="AK19" s="180"/>
      <c r="AL19" s="22"/>
      <c r="AM19" s="22"/>
      <c r="AN19" s="22"/>
      <c r="AO19" s="22"/>
    </row>
    <row r="20" spans="1:46" s="2" customFormat="1" ht="34.799999999999997" thickBot="1" x14ac:dyDescent="0.25">
      <c r="A20" s="37" t="s">
        <v>157</v>
      </c>
      <c r="B20" s="182">
        <f t="shared" ref="B20:AO20" si="9">SUM(B14:B19)*SUM(B8:B8)</f>
        <v>0</v>
      </c>
      <c r="C20" s="182">
        <f t="shared" si="9"/>
        <v>0</v>
      </c>
      <c r="D20" s="182">
        <f t="shared" si="9"/>
        <v>0</v>
      </c>
      <c r="E20" s="182">
        <f t="shared" si="9"/>
        <v>0</v>
      </c>
      <c r="F20" s="182">
        <f t="shared" si="9"/>
        <v>0</v>
      </c>
      <c r="G20" s="182">
        <f t="shared" si="9"/>
        <v>0</v>
      </c>
      <c r="H20" s="182">
        <f t="shared" si="9"/>
        <v>0</v>
      </c>
      <c r="I20" s="182">
        <f t="shared" si="9"/>
        <v>0</v>
      </c>
      <c r="J20" s="182">
        <f t="shared" si="9"/>
        <v>0</v>
      </c>
      <c r="K20" s="182">
        <f t="shared" si="9"/>
        <v>0</v>
      </c>
      <c r="L20" s="182">
        <f t="shared" si="9"/>
        <v>0</v>
      </c>
      <c r="M20" s="182">
        <f t="shared" si="9"/>
        <v>0</v>
      </c>
      <c r="N20" s="182">
        <f t="shared" si="9"/>
        <v>0</v>
      </c>
      <c r="O20" s="182">
        <f t="shared" si="9"/>
        <v>0</v>
      </c>
      <c r="P20" s="182">
        <f t="shared" si="9"/>
        <v>0</v>
      </c>
      <c r="Q20" s="182">
        <f t="shared" si="9"/>
        <v>0</v>
      </c>
      <c r="R20" s="182">
        <f t="shared" si="9"/>
        <v>0</v>
      </c>
      <c r="S20" s="182">
        <f t="shared" si="9"/>
        <v>0</v>
      </c>
      <c r="T20" s="182">
        <f t="shared" si="9"/>
        <v>0</v>
      </c>
      <c r="U20" s="182">
        <f t="shared" si="9"/>
        <v>0</v>
      </c>
      <c r="V20" s="182">
        <f t="shared" si="9"/>
        <v>0</v>
      </c>
      <c r="W20" s="182">
        <f t="shared" si="9"/>
        <v>0</v>
      </c>
      <c r="X20" s="182">
        <f t="shared" si="9"/>
        <v>0</v>
      </c>
      <c r="Y20" s="182">
        <f t="shared" si="9"/>
        <v>0</v>
      </c>
      <c r="Z20" s="182">
        <f t="shared" si="9"/>
        <v>0</v>
      </c>
      <c r="AA20" s="182">
        <f t="shared" si="9"/>
        <v>0</v>
      </c>
      <c r="AB20" s="182">
        <f t="shared" si="9"/>
        <v>0</v>
      </c>
      <c r="AC20" s="182">
        <f t="shared" si="9"/>
        <v>0</v>
      </c>
      <c r="AD20" s="182">
        <f t="shared" si="9"/>
        <v>0</v>
      </c>
      <c r="AE20" s="182">
        <f t="shared" si="9"/>
        <v>0</v>
      </c>
      <c r="AF20" s="182">
        <f t="shared" si="9"/>
        <v>0</v>
      </c>
      <c r="AG20" s="182">
        <f t="shared" si="9"/>
        <v>0</v>
      </c>
      <c r="AH20" s="182">
        <f t="shared" si="9"/>
        <v>0</v>
      </c>
      <c r="AI20" s="182">
        <f t="shared" si="9"/>
        <v>0</v>
      </c>
      <c r="AJ20" s="182">
        <f t="shared" si="9"/>
        <v>0</v>
      </c>
      <c r="AK20" s="182">
        <f t="shared" si="9"/>
        <v>0</v>
      </c>
      <c r="AL20" s="182">
        <f t="shared" si="9"/>
        <v>0</v>
      </c>
      <c r="AM20" s="182">
        <f t="shared" si="9"/>
        <v>0</v>
      </c>
      <c r="AN20" s="182">
        <f t="shared" si="9"/>
        <v>0</v>
      </c>
      <c r="AO20" s="182">
        <f t="shared" si="9"/>
        <v>0</v>
      </c>
      <c r="AQ20"/>
      <c r="AR20"/>
      <c r="AS20"/>
      <c r="AT20"/>
    </row>
    <row r="21" spans="1:46" s="2" customFormat="1" ht="12" thickBot="1" x14ac:dyDescent="0.25">
      <c r="A21" s="37" t="s">
        <v>158</v>
      </c>
      <c r="B21" s="182">
        <f t="shared" ref="B21:AO21" si="10">B20+B12</f>
        <v>0</v>
      </c>
      <c r="C21" s="182">
        <f t="shared" si="10"/>
        <v>0</v>
      </c>
      <c r="D21" s="182">
        <f t="shared" si="10"/>
        <v>0</v>
      </c>
      <c r="E21" s="182">
        <f t="shared" si="10"/>
        <v>0</v>
      </c>
      <c r="F21" s="182">
        <f t="shared" si="10"/>
        <v>0</v>
      </c>
      <c r="G21" s="182">
        <f t="shared" si="10"/>
        <v>0</v>
      </c>
      <c r="H21" s="182">
        <f t="shared" si="10"/>
        <v>0</v>
      </c>
      <c r="I21" s="182">
        <f t="shared" si="10"/>
        <v>0</v>
      </c>
      <c r="J21" s="182">
        <f t="shared" si="10"/>
        <v>0</v>
      </c>
      <c r="K21" s="182">
        <f t="shared" si="10"/>
        <v>0</v>
      </c>
      <c r="L21" s="182">
        <f t="shared" si="10"/>
        <v>0</v>
      </c>
      <c r="M21" s="182">
        <f t="shared" si="10"/>
        <v>0</v>
      </c>
      <c r="N21" s="182">
        <f t="shared" si="10"/>
        <v>0</v>
      </c>
      <c r="O21" s="182">
        <f t="shared" si="10"/>
        <v>0</v>
      </c>
      <c r="P21" s="182">
        <f t="shared" si="10"/>
        <v>0</v>
      </c>
      <c r="Q21" s="182">
        <f t="shared" si="10"/>
        <v>0</v>
      </c>
      <c r="R21" s="182">
        <f t="shared" si="10"/>
        <v>0</v>
      </c>
      <c r="S21" s="182">
        <f t="shared" si="10"/>
        <v>0</v>
      </c>
      <c r="T21" s="182">
        <f t="shared" si="10"/>
        <v>0</v>
      </c>
      <c r="U21" s="182">
        <f t="shared" si="10"/>
        <v>0</v>
      </c>
      <c r="V21" s="182">
        <f t="shared" si="10"/>
        <v>0</v>
      </c>
      <c r="W21" s="182">
        <f t="shared" si="10"/>
        <v>0</v>
      </c>
      <c r="X21" s="182">
        <f t="shared" si="10"/>
        <v>0</v>
      </c>
      <c r="Y21" s="182">
        <f t="shared" si="10"/>
        <v>0</v>
      </c>
      <c r="Z21" s="182">
        <f t="shared" si="10"/>
        <v>0</v>
      </c>
      <c r="AA21" s="182">
        <f t="shared" si="10"/>
        <v>0</v>
      </c>
      <c r="AB21" s="182">
        <f t="shared" si="10"/>
        <v>0</v>
      </c>
      <c r="AC21" s="182">
        <f t="shared" si="10"/>
        <v>0</v>
      </c>
      <c r="AD21" s="182">
        <f t="shared" si="10"/>
        <v>0</v>
      </c>
      <c r="AE21" s="182">
        <f t="shared" si="10"/>
        <v>0</v>
      </c>
      <c r="AF21" s="182">
        <f t="shared" si="10"/>
        <v>0</v>
      </c>
      <c r="AG21" s="182">
        <f t="shared" si="10"/>
        <v>0</v>
      </c>
      <c r="AH21" s="182">
        <f t="shared" si="10"/>
        <v>0</v>
      </c>
      <c r="AI21" s="182">
        <f t="shared" si="10"/>
        <v>0</v>
      </c>
      <c r="AJ21" s="182">
        <f t="shared" si="10"/>
        <v>0</v>
      </c>
      <c r="AK21" s="182">
        <f t="shared" si="10"/>
        <v>0</v>
      </c>
      <c r="AL21" s="182">
        <f t="shared" si="10"/>
        <v>0</v>
      </c>
      <c r="AM21" s="182">
        <f t="shared" si="10"/>
        <v>0</v>
      </c>
      <c r="AN21" s="182">
        <f t="shared" si="10"/>
        <v>0</v>
      </c>
      <c r="AO21" s="182">
        <f t="shared" si="10"/>
        <v>0</v>
      </c>
      <c r="AQ21"/>
      <c r="AR21"/>
      <c r="AS21"/>
      <c r="AT21"/>
    </row>
    <row r="22" spans="1:46" s="2" customFormat="1" ht="12" thickBot="1" x14ac:dyDescent="0.25">
      <c r="A22" s="10" t="s">
        <v>159</v>
      </c>
      <c r="B22" s="186"/>
      <c r="C22" s="186"/>
      <c r="D22" s="186"/>
      <c r="E22" s="186"/>
      <c r="F22" s="186"/>
      <c r="G22" s="186"/>
      <c r="H22" s="186"/>
      <c r="I22" s="186"/>
      <c r="J22" s="186"/>
      <c r="K22" s="186"/>
      <c r="L22" s="186"/>
      <c r="M22" s="186"/>
      <c r="N22" s="186"/>
      <c r="O22" s="186"/>
      <c r="P22" s="186"/>
      <c r="Q22" s="186"/>
      <c r="R22" s="186"/>
      <c r="S22" s="186"/>
      <c r="T22" s="186"/>
      <c r="U22" s="186"/>
      <c r="V22" s="186"/>
      <c r="W22" s="186"/>
      <c r="X22" s="186"/>
      <c r="Y22" s="186"/>
      <c r="Z22" s="186"/>
      <c r="AA22" s="186"/>
      <c r="AB22" s="186"/>
      <c r="AC22" s="186"/>
      <c r="AD22" s="186"/>
      <c r="AE22" s="186"/>
      <c r="AF22" s="186"/>
      <c r="AG22" s="186"/>
      <c r="AH22" s="186"/>
      <c r="AI22" s="186"/>
      <c r="AJ22" s="186"/>
      <c r="AK22" s="186"/>
      <c r="AL22" s="186"/>
      <c r="AM22" s="186"/>
      <c r="AN22" s="186"/>
      <c r="AO22" s="186"/>
      <c r="AQ22"/>
      <c r="AR22"/>
      <c r="AS22"/>
      <c r="AT22"/>
    </row>
    <row r="23" spans="1:46" s="2" customFormat="1" ht="12" thickBot="1" x14ac:dyDescent="0.25">
      <c r="A23" s="10" t="s">
        <v>160</v>
      </c>
      <c r="B23" s="186"/>
      <c r="C23" s="186"/>
      <c r="D23" s="186"/>
      <c r="E23" s="186"/>
      <c r="F23" s="186"/>
      <c r="G23" s="186"/>
      <c r="H23" s="186"/>
      <c r="I23" s="186"/>
      <c r="J23" s="186"/>
      <c r="K23" s="186"/>
      <c r="L23" s="186"/>
      <c r="M23" s="186"/>
      <c r="N23" s="186"/>
      <c r="O23" s="186"/>
      <c r="P23" s="186"/>
      <c r="Q23" s="186"/>
      <c r="R23" s="186"/>
      <c r="S23" s="186"/>
      <c r="T23" s="186"/>
      <c r="U23" s="186"/>
      <c r="V23" s="186"/>
      <c r="W23" s="186"/>
      <c r="X23" s="186"/>
      <c r="Y23" s="186"/>
      <c r="Z23" s="186"/>
      <c r="AA23" s="186"/>
      <c r="AB23" s="186"/>
      <c r="AC23" s="186"/>
      <c r="AD23" s="186"/>
      <c r="AE23" s="186"/>
      <c r="AF23" s="186"/>
      <c r="AG23" s="186"/>
      <c r="AH23" s="186"/>
      <c r="AI23" s="186"/>
      <c r="AJ23" s="186"/>
      <c r="AK23" s="186"/>
      <c r="AL23" s="186"/>
      <c r="AM23" s="186"/>
      <c r="AN23" s="186"/>
      <c r="AO23" s="186"/>
      <c r="AQ23"/>
      <c r="AR23"/>
      <c r="AS23"/>
      <c r="AT23"/>
    </row>
    <row r="24" spans="1:46" s="2" customFormat="1" ht="12" thickBot="1" x14ac:dyDescent="0.25">
      <c r="A24" s="10" t="s">
        <v>161</v>
      </c>
      <c r="B24" s="186"/>
      <c r="C24" s="186"/>
      <c r="D24" s="186"/>
      <c r="E24" s="186"/>
      <c r="F24" s="186"/>
      <c r="G24" s="186"/>
      <c r="H24" s="186"/>
      <c r="I24" s="186"/>
      <c r="J24" s="186"/>
      <c r="K24" s="186"/>
      <c r="L24" s="186"/>
      <c r="M24" s="186"/>
      <c r="N24" s="186"/>
      <c r="O24" s="186"/>
      <c r="P24" s="186"/>
      <c r="Q24" s="186"/>
      <c r="R24" s="186"/>
      <c r="S24" s="186"/>
      <c r="T24" s="186"/>
      <c r="U24" s="186"/>
      <c r="V24" s="186"/>
      <c r="W24" s="186"/>
      <c r="X24" s="186"/>
      <c r="Y24" s="186"/>
      <c r="Z24" s="186"/>
      <c r="AA24" s="186"/>
      <c r="AB24" s="186"/>
      <c r="AC24" s="186"/>
      <c r="AD24" s="186"/>
      <c r="AE24" s="186"/>
      <c r="AF24" s="186"/>
      <c r="AG24" s="186"/>
      <c r="AH24" s="186"/>
      <c r="AI24" s="186"/>
      <c r="AJ24" s="186"/>
      <c r="AK24" s="186"/>
      <c r="AL24" s="186"/>
      <c r="AM24" s="186"/>
      <c r="AN24" s="186"/>
      <c r="AO24" s="186"/>
      <c r="AQ24"/>
      <c r="AR24"/>
      <c r="AS24"/>
      <c r="AT24"/>
    </row>
    <row r="25" spans="1:46" s="2" customFormat="1" ht="12" thickBot="1" x14ac:dyDescent="0.25">
      <c r="A25" s="37" t="s">
        <v>162</v>
      </c>
      <c r="B25" s="182">
        <f>SUM(B22:B24)*B8</f>
        <v>0</v>
      </c>
      <c r="C25" s="182">
        <f t="shared" ref="C25:AO25" si="11">SUM(C22:C24)*C8</f>
        <v>0</v>
      </c>
      <c r="D25" s="182">
        <f t="shared" si="11"/>
        <v>0</v>
      </c>
      <c r="E25" s="182">
        <f t="shared" si="11"/>
        <v>0</v>
      </c>
      <c r="F25" s="182">
        <f t="shared" si="11"/>
        <v>0</v>
      </c>
      <c r="G25" s="182">
        <f t="shared" si="11"/>
        <v>0</v>
      </c>
      <c r="H25" s="182">
        <f t="shared" si="11"/>
        <v>0</v>
      </c>
      <c r="I25" s="182">
        <f t="shared" si="11"/>
        <v>0</v>
      </c>
      <c r="J25" s="182">
        <f t="shared" si="11"/>
        <v>0</v>
      </c>
      <c r="K25" s="182">
        <f t="shared" si="11"/>
        <v>0</v>
      </c>
      <c r="L25" s="182">
        <f t="shared" si="11"/>
        <v>0</v>
      </c>
      <c r="M25" s="182">
        <f t="shared" si="11"/>
        <v>0</v>
      </c>
      <c r="N25" s="182">
        <f t="shared" si="11"/>
        <v>0</v>
      </c>
      <c r="O25" s="182">
        <f t="shared" si="11"/>
        <v>0</v>
      </c>
      <c r="P25" s="182">
        <f t="shared" si="11"/>
        <v>0</v>
      </c>
      <c r="Q25" s="182">
        <f t="shared" si="11"/>
        <v>0</v>
      </c>
      <c r="R25" s="182">
        <f t="shared" si="11"/>
        <v>0</v>
      </c>
      <c r="S25" s="182">
        <f t="shared" si="11"/>
        <v>0</v>
      </c>
      <c r="T25" s="182">
        <f t="shared" si="11"/>
        <v>0</v>
      </c>
      <c r="U25" s="182">
        <f t="shared" si="11"/>
        <v>0</v>
      </c>
      <c r="V25" s="182">
        <f t="shared" si="11"/>
        <v>0</v>
      </c>
      <c r="W25" s="182">
        <f t="shared" si="11"/>
        <v>0</v>
      </c>
      <c r="X25" s="182">
        <f t="shared" si="11"/>
        <v>0</v>
      </c>
      <c r="Y25" s="182">
        <f t="shared" si="11"/>
        <v>0</v>
      </c>
      <c r="Z25" s="182">
        <f t="shared" si="11"/>
        <v>0</v>
      </c>
      <c r="AA25" s="182">
        <f t="shared" si="11"/>
        <v>0</v>
      </c>
      <c r="AB25" s="182">
        <f t="shared" si="11"/>
        <v>0</v>
      </c>
      <c r="AC25" s="182">
        <f t="shared" si="11"/>
        <v>0</v>
      </c>
      <c r="AD25" s="182">
        <f t="shared" si="11"/>
        <v>0</v>
      </c>
      <c r="AE25" s="182">
        <f t="shared" si="11"/>
        <v>0</v>
      </c>
      <c r="AF25" s="182">
        <f t="shared" si="11"/>
        <v>0</v>
      </c>
      <c r="AG25" s="182">
        <f t="shared" si="11"/>
        <v>0</v>
      </c>
      <c r="AH25" s="182">
        <f t="shared" si="11"/>
        <v>0</v>
      </c>
      <c r="AI25" s="182">
        <f t="shared" si="11"/>
        <v>0</v>
      </c>
      <c r="AJ25" s="182">
        <f t="shared" si="11"/>
        <v>0</v>
      </c>
      <c r="AK25" s="182">
        <f t="shared" si="11"/>
        <v>0</v>
      </c>
      <c r="AL25" s="182">
        <f t="shared" si="11"/>
        <v>0</v>
      </c>
      <c r="AM25" s="182">
        <f t="shared" si="11"/>
        <v>0</v>
      </c>
      <c r="AN25" s="182">
        <f t="shared" si="11"/>
        <v>0</v>
      </c>
      <c r="AO25" s="182">
        <f t="shared" si="11"/>
        <v>0</v>
      </c>
      <c r="AQ25"/>
      <c r="AR25"/>
      <c r="AS25"/>
      <c r="AT25"/>
    </row>
    <row r="26" spans="1:46" ht="12" thickBot="1" x14ac:dyDescent="0.25">
      <c r="A26" s="37" t="s">
        <v>163</v>
      </c>
      <c r="B26" s="182">
        <f>B21+B25</f>
        <v>0</v>
      </c>
      <c r="C26" s="182">
        <f t="shared" ref="C26:AO26" si="12">C21+C25</f>
        <v>0</v>
      </c>
      <c r="D26" s="182">
        <f t="shared" si="12"/>
        <v>0</v>
      </c>
      <c r="E26" s="182">
        <f t="shared" si="12"/>
        <v>0</v>
      </c>
      <c r="F26" s="182">
        <f t="shared" si="12"/>
        <v>0</v>
      </c>
      <c r="G26" s="182">
        <f t="shared" si="12"/>
        <v>0</v>
      </c>
      <c r="H26" s="182">
        <f t="shared" si="12"/>
        <v>0</v>
      </c>
      <c r="I26" s="182">
        <f t="shared" si="12"/>
        <v>0</v>
      </c>
      <c r="J26" s="182">
        <f t="shared" si="12"/>
        <v>0</v>
      </c>
      <c r="K26" s="182">
        <f t="shared" si="12"/>
        <v>0</v>
      </c>
      <c r="L26" s="182">
        <f t="shared" si="12"/>
        <v>0</v>
      </c>
      <c r="M26" s="182">
        <f t="shared" si="12"/>
        <v>0</v>
      </c>
      <c r="N26" s="182">
        <f t="shared" si="12"/>
        <v>0</v>
      </c>
      <c r="O26" s="182">
        <f t="shared" si="12"/>
        <v>0</v>
      </c>
      <c r="P26" s="182">
        <f t="shared" si="12"/>
        <v>0</v>
      </c>
      <c r="Q26" s="182">
        <f t="shared" si="12"/>
        <v>0</v>
      </c>
      <c r="R26" s="182">
        <f t="shared" si="12"/>
        <v>0</v>
      </c>
      <c r="S26" s="182">
        <f t="shared" si="12"/>
        <v>0</v>
      </c>
      <c r="T26" s="182">
        <f t="shared" si="12"/>
        <v>0</v>
      </c>
      <c r="U26" s="182">
        <f t="shared" si="12"/>
        <v>0</v>
      </c>
      <c r="V26" s="182">
        <f t="shared" si="12"/>
        <v>0</v>
      </c>
      <c r="W26" s="182">
        <f t="shared" si="12"/>
        <v>0</v>
      </c>
      <c r="X26" s="182">
        <f t="shared" si="12"/>
        <v>0</v>
      </c>
      <c r="Y26" s="182">
        <f t="shared" si="12"/>
        <v>0</v>
      </c>
      <c r="Z26" s="182">
        <f t="shared" si="12"/>
        <v>0</v>
      </c>
      <c r="AA26" s="182">
        <f t="shared" si="12"/>
        <v>0</v>
      </c>
      <c r="AB26" s="182">
        <f t="shared" si="12"/>
        <v>0</v>
      </c>
      <c r="AC26" s="182">
        <f t="shared" si="12"/>
        <v>0</v>
      </c>
      <c r="AD26" s="182">
        <f t="shared" si="12"/>
        <v>0</v>
      </c>
      <c r="AE26" s="182">
        <f t="shared" si="12"/>
        <v>0</v>
      </c>
      <c r="AF26" s="182">
        <f t="shared" si="12"/>
        <v>0</v>
      </c>
      <c r="AG26" s="182">
        <f t="shared" si="12"/>
        <v>0</v>
      </c>
      <c r="AH26" s="182">
        <f t="shared" si="12"/>
        <v>0</v>
      </c>
      <c r="AI26" s="182">
        <f t="shared" si="12"/>
        <v>0</v>
      </c>
      <c r="AJ26" s="182">
        <f t="shared" si="12"/>
        <v>0</v>
      </c>
      <c r="AK26" s="182">
        <f t="shared" si="12"/>
        <v>0</v>
      </c>
      <c r="AL26" s="182">
        <f t="shared" si="12"/>
        <v>0</v>
      </c>
      <c r="AM26" s="182">
        <f t="shared" si="12"/>
        <v>0</v>
      </c>
      <c r="AN26" s="182">
        <f t="shared" si="12"/>
        <v>0</v>
      </c>
      <c r="AO26" s="182">
        <f t="shared" si="12"/>
        <v>0</v>
      </c>
    </row>
    <row r="27" spans="1:46" ht="12" thickBot="1" x14ac:dyDescent="0.25">
      <c r="A27" s="10" t="s">
        <v>164</v>
      </c>
      <c r="B27" s="23">
        <f>FEO!$G$6</f>
        <v>47097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</row>
    <row r="28" spans="1:46" ht="12" thickBot="1" x14ac:dyDescent="0.25">
      <c r="A28" s="10" t="s">
        <v>165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</row>
    <row r="29" spans="1:46" ht="23.4" thickBot="1" x14ac:dyDescent="0.25">
      <c r="A29" s="10" t="s">
        <v>166</v>
      </c>
      <c r="B29" s="39">
        <f>B9*365.25</f>
        <v>-47096</v>
      </c>
      <c r="C29" s="39">
        <f t="shared" ref="C29:AO29" si="13">C9*365.25</f>
        <v>0</v>
      </c>
      <c r="D29" s="39">
        <f t="shared" si="13"/>
        <v>0</v>
      </c>
      <c r="E29" s="39">
        <f>E9*365.25</f>
        <v>0</v>
      </c>
      <c r="F29" s="39">
        <f t="shared" si="13"/>
        <v>0</v>
      </c>
      <c r="G29" s="39">
        <f t="shared" si="13"/>
        <v>0</v>
      </c>
      <c r="H29" s="39">
        <f t="shared" si="13"/>
        <v>0</v>
      </c>
      <c r="I29" s="39">
        <f t="shared" si="13"/>
        <v>0</v>
      </c>
      <c r="J29" s="39">
        <f t="shared" si="13"/>
        <v>0</v>
      </c>
      <c r="K29" s="39">
        <f t="shared" si="13"/>
        <v>0</v>
      </c>
      <c r="L29" s="39">
        <f t="shared" si="13"/>
        <v>0</v>
      </c>
      <c r="M29" s="39">
        <f t="shared" si="13"/>
        <v>0</v>
      </c>
      <c r="N29" s="39">
        <f t="shared" si="13"/>
        <v>0</v>
      </c>
      <c r="O29" s="39">
        <f t="shared" si="13"/>
        <v>0</v>
      </c>
      <c r="P29" s="39">
        <f t="shared" si="13"/>
        <v>0</v>
      </c>
      <c r="Q29" s="39">
        <f t="shared" si="13"/>
        <v>0</v>
      </c>
      <c r="R29" s="39">
        <f t="shared" si="13"/>
        <v>0</v>
      </c>
      <c r="S29" s="39">
        <f t="shared" si="13"/>
        <v>0</v>
      </c>
      <c r="T29" s="39">
        <f t="shared" si="13"/>
        <v>0</v>
      </c>
      <c r="U29" s="39">
        <f t="shared" si="13"/>
        <v>0</v>
      </c>
      <c r="V29" s="39">
        <f t="shared" si="13"/>
        <v>0</v>
      </c>
      <c r="W29" s="39">
        <f t="shared" si="13"/>
        <v>0</v>
      </c>
      <c r="X29" s="39">
        <f t="shared" si="13"/>
        <v>0</v>
      </c>
      <c r="Y29" s="39">
        <f t="shared" si="13"/>
        <v>0</v>
      </c>
      <c r="Z29" s="39">
        <f t="shared" si="13"/>
        <v>0</v>
      </c>
      <c r="AA29" s="39">
        <f t="shared" si="13"/>
        <v>0</v>
      </c>
      <c r="AB29" s="39">
        <f t="shared" si="13"/>
        <v>0</v>
      </c>
      <c r="AC29" s="39">
        <f t="shared" si="13"/>
        <v>0</v>
      </c>
      <c r="AD29" s="39">
        <f t="shared" si="13"/>
        <v>0</v>
      </c>
      <c r="AE29" s="39">
        <f t="shared" si="13"/>
        <v>0</v>
      </c>
      <c r="AF29" s="39">
        <f t="shared" si="13"/>
        <v>0</v>
      </c>
      <c r="AG29" s="39">
        <f t="shared" si="13"/>
        <v>0</v>
      </c>
      <c r="AH29" s="39">
        <f t="shared" si="13"/>
        <v>0</v>
      </c>
      <c r="AI29" s="39">
        <f t="shared" si="13"/>
        <v>0</v>
      </c>
      <c r="AJ29" s="39">
        <f t="shared" si="13"/>
        <v>0</v>
      </c>
      <c r="AK29" s="39">
        <f t="shared" si="13"/>
        <v>0</v>
      </c>
      <c r="AL29" s="39">
        <f t="shared" si="13"/>
        <v>0</v>
      </c>
      <c r="AM29" s="39">
        <f t="shared" si="13"/>
        <v>0</v>
      </c>
      <c r="AN29" s="39">
        <f t="shared" si="13"/>
        <v>0</v>
      </c>
      <c r="AO29" s="39">
        <f t="shared" si="13"/>
        <v>0</v>
      </c>
    </row>
    <row r="30" spans="1:46" ht="23.4" thickBot="1" x14ac:dyDescent="0.25">
      <c r="A30" s="10" t="s">
        <v>167</v>
      </c>
      <c r="B30" s="39">
        <f>IF(B27=0,0,B28-B27+1)</f>
        <v>-47096</v>
      </c>
      <c r="C30" s="39">
        <f t="shared" ref="C30:AO30" si="14">IF(C27=0,0,C28-C27+1)</f>
        <v>0</v>
      </c>
      <c r="D30" s="39">
        <f t="shared" si="14"/>
        <v>0</v>
      </c>
      <c r="E30" s="39">
        <f t="shared" si="14"/>
        <v>0</v>
      </c>
      <c r="F30" s="39">
        <f t="shared" si="14"/>
        <v>0</v>
      </c>
      <c r="G30" s="39">
        <f t="shared" si="14"/>
        <v>0</v>
      </c>
      <c r="H30" s="39">
        <f t="shared" si="14"/>
        <v>0</v>
      </c>
      <c r="I30" s="39">
        <f t="shared" si="14"/>
        <v>0</v>
      </c>
      <c r="J30" s="39">
        <f t="shared" si="14"/>
        <v>0</v>
      </c>
      <c r="K30" s="39">
        <f t="shared" si="14"/>
        <v>0</v>
      </c>
      <c r="L30" s="39">
        <f t="shared" si="14"/>
        <v>0</v>
      </c>
      <c r="M30" s="39">
        <f t="shared" si="14"/>
        <v>0</v>
      </c>
      <c r="N30" s="39">
        <f t="shared" si="14"/>
        <v>0</v>
      </c>
      <c r="O30" s="39">
        <f t="shared" si="14"/>
        <v>0</v>
      </c>
      <c r="P30" s="39">
        <f t="shared" si="14"/>
        <v>0</v>
      </c>
      <c r="Q30" s="39">
        <f t="shared" si="14"/>
        <v>0</v>
      </c>
      <c r="R30" s="39">
        <f t="shared" si="14"/>
        <v>0</v>
      </c>
      <c r="S30" s="39">
        <f t="shared" si="14"/>
        <v>0</v>
      </c>
      <c r="T30" s="39">
        <f t="shared" si="14"/>
        <v>0</v>
      </c>
      <c r="U30" s="39">
        <f t="shared" si="14"/>
        <v>0</v>
      </c>
      <c r="V30" s="39">
        <f t="shared" si="14"/>
        <v>0</v>
      </c>
      <c r="W30" s="39">
        <f t="shared" si="14"/>
        <v>0</v>
      </c>
      <c r="X30" s="39">
        <f t="shared" si="14"/>
        <v>0</v>
      </c>
      <c r="Y30" s="39">
        <f t="shared" si="14"/>
        <v>0</v>
      </c>
      <c r="Z30" s="39">
        <f t="shared" si="14"/>
        <v>0</v>
      </c>
      <c r="AA30" s="39">
        <f t="shared" si="14"/>
        <v>0</v>
      </c>
      <c r="AB30" s="39">
        <f t="shared" si="14"/>
        <v>0</v>
      </c>
      <c r="AC30" s="39">
        <f t="shared" si="14"/>
        <v>0</v>
      </c>
      <c r="AD30" s="39">
        <f t="shared" si="14"/>
        <v>0</v>
      </c>
      <c r="AE30" s="39">
        <f t="shared" si="14"/>
        <v>0</v>
      </c>
      <c r="AF30" s="39">
        <f t="shared" si="14"/>
        <v>0</v>
      </c>
      <c r="AG30" s="39">
        <f t="shared" si="14"/>
        <v>0</v>
      </c>
      <c r="AH30" s="39">
        <f t="shared" si="14"/>
        <v>0</v>
      </c>
      <c r="AI30" s="39">
        <f t="shared" si="14"/>
        <v>0</v>
      </c>
      <c r="AJ30" s="39">
        <f t="shared" si="14"/>
        <v>0</v>
      </c>
      <c r="AK30" s="39">
        <f t="shared" si="14"/>
        <v>0</v>
      </c>
      <c r="AL30" s="39">
        <f t="shared" si="14"/>
        <v>0</v>
      </c>
      <c r="AM30" s="39">
        <f t="shared" si="14"/>
        <v>0</v>
      </c>
      <c r="AN30" s="39">
        <f t="shared" si="14"/>
        <v>0</v>
      </c>
      <c r="AO30" s="39">
        <f t="shared" si="14"/>
        <v>0</v>
      </c>
    </row>
    <row r="31" spans="1:46" ht="12" thickBot="1" x14ac:dyDescent="0.25">
      <c r="A31" s="10" t="s">
        <v>168</v>
      </c>
      <c r="B31" s="11">
        <f>IFERROR((B26)/B29,0)</f>
        <v>0</v>
      </c>
      <c r="C31" s="11">
        <f t="shared" ref="C31:AO31" si="15">IFERROR((C26)/C29,0)</f>
        <v>0</v>
      </c>
      <c r="D31" s="11">
        <f t="shared" si="15"/>
        <v>0</v>
      </c>
      <c r="E31" s="11">
        <f t="shared" si="15"/>
        <v>0</v>
      </c>
      <c r="F31" s="11">
        <f t="shared" si="15"/>
        <v>0</v>
      </c>
      <c r="G31" s="11">
        <f t="shared" si="15"/>
        <v>0</v>
      </c>
      <c r="H31" s="11">
        <f t="shared" si="15"/>
        <v>0</v>
      </c>
      <c r="I31" s="11">
        <f t="shared" si="15"/>
        <v>0</v>
      </c>
      <c r="J31" s="11">
        <f t="shared" si="15"/>
        <v>0</v>
      </c>
      <c r="K31" s="11">
        <f t="shared" si="15"/>
        <v>0</v>
      </c>
      <c r="L31" s="11">
        <f t="shared" si="15"/>
        <v>0</v>
      </c>
      <c r="M31" s="11">
        <f t="shared" si="15"/>
        <v>0</v>
      </c>
      <c r="N31" s="11">
        <f t="shared" si="15"/>
        <v>0</v>
      </c>
      <c r="O31" s="11">
        <f t="shared" si="15"/>
        <v>0</v>
      </c>
      <c r="P31" s="11">
        <f t="shared" si="15"/>
        <v>0</v>
      </c>
      <c r="Q31" s="11">
        <f t="shared" si="15"/>
        <v>0</v>
      </c>
      <c r="R31" s="11">
        <f t="shared" si="15"/>
        <v>0</v>
      </c>
      <c r="S31" s="11">
        <f t="shared" si="15"/>
        <v>0</v>
      </c>
      <c r="T31" s="11">
        <f t="shared" si="15"/>
        <v>0</v>
      </c>
      <c r="U31" s="11">
        <f t="shared" si="15"/>
        <v>0</v>
      </c>
      <c r="V31" s="11">
        <f t="shared" si="15"/>
        <v>0</v>
      </c>
      <c r="W31" s="11">
        <f t="shared" si="15"/>
        <v>0</v>
      </c>
      <c r="X31" s="11">
        <f t="shared" si="15"/>
        <v>0</v>
      </c>
      <c r="Y31" s="11">
        <f t="shared" si="15"/>
        <v>0</v>
      </c>
      <c r="Z31" s="11">
        <f t="shared" si="15"/>
        <v>0</v>
      </c>
      <c r="AA31" s="11">
        <f t="shared" si="15"/>
        <v>0</v>
      </c>
      <c r="AB31" s="11">
        <f t="shared" si="15"/>
        <v>0</v>
      </c>
      <c r="AC31" s="11">
        <f t="shared" si="15"/>
        <v>0</v>
      </c>
      <c r="AD31" s="11">
        <f t="shared" si="15"/>
        <v>0</v>
      </c>
      <c r="AE31" s="11">
        <f t="shared" si="15"/>
        <v>0</v>
      </c>
      <c r="AF31" s="11">
        <f t="shared" si="15"/>
        <v>0</v>
      </c>
      <c r="AG31" s="11">
        <f t="shared" si="15"/>
        <v>0</v>
      </c>
      <c r="AH31" s="11">
        <f t="shared" si="15"/>
        <v>0</v>
      </c>
      <c r="AI31" s="11">
        <f t="shared" si="15"/>
        <v>0</v>
      </c>
      <c r="AJ31" s="11">
        <f t="shared" si="15"/>
        <v>0</v>
      </c>
      <c r="AK31" s="11">
        <f t="shared" si="15"/>
        <v>0</v>
      </c>
      <c r="AL31" s="11">
        <f t="shared" si="15"/>
        <v>0</v>
      </c>
      <c r="AM31" s="11">
        <f t="shared" si="15"/>
        <v>0</v>
      </c>
      <c r="AN31" s="11">
        <f t="shared" si="15"/>
        <v>0</v>
      </c>
      <c r="AO31" s="11">
        <f t="shared" si="15"/>
        <v>0</v>
      </c>
    </row>
    <row r="33" spans="1:41" ht="11.4" x14ac:dyDescent="0.2">
      <c r="A33" s="230" t="s">
        <v>169</v>
      </c>
    </row>
    <row r="35" spans="1:41" ht="12" thickBot="1" x14ac:dyDescent="0.25">
      <c r="A35" s="13" t="s">
        <v>170</v>
      </c>
    </row>
    <row r="36" spans="1:41" ht="12" thickBot="1" x14ac:dyDescent="0.25">
      <c r="A36" s="15">
        <f>FEO!$G$5</f>
        <v>2028</v>
      </c>
      <c r="B36" s="16">
        <f t="shared" ref="B36:Q40" si="16">IF(AND($A36&gt;YEAR(B$27),$A36&lt;YEAR(B$28)),(DATE($A36,12,31)-DATE($A36,1,0))*B$31,IF(AND($A36=YEAR(B$27),$A36=YEAR(B$28)),(B$28-B$27+1)*B$31,IF($A36=YEAR(B$27),(DATE(YEAR(B$27),12,31)-B$27+1)*B$31,IF($A36=YEAR(B$28),(B$28-DATE(YEAR(B$28),1,1))*B$31,0))))</f>
        <v>0</v>
      </c>
      <c r="C36" s="16">
        <f t="shared" si="16"/>
        <v>0</v>
      </c>
      <c r="D36" s="16">
        <f t="shared" si="16"/>
        <v>0</v>
      </c>
      <c r="E36" s="16">
        <f t="shared" si="16"/>
        <v>0</v>
      </c>
      <c r="F36" s="16">
        <f t="shared" si="16"/>
        <v>0</v>
      </c>
      <c r="G36" s="16">
        <f t="shared" si="16"/>
        <v>0</v>
      </c>
      <c r="H36" s="16">
        <f t="shared" si="16"/>
        <v>0</v>
      </c>
      <c r="I36" s="16">
        <f t="shared" si="16"/>
        <v>0</v>
      </c>
      <c r="J36" s="16">
        <f t="shared" si="16"/>
        <v>0</v>
      </c>
      <c r="K36" s="16">
        <f t="shared" si="16"/>
        <v>0</v>
      </c>
      <c r="L36" s="16">
        <f t="shared" si="16"/>
        <v>0</v>
      </c>
      <c r="M36" s="16">
        <f t="shared" si="16"/>
        <v>0</v>
      </c>
      <c r="N36" s="16">
        <f t="shared" si="16"/>
        <v>0</v>
      </c>
      <c r="O36" s="16">
        <f t="shared" si="16"/>
        <v>0</v>
      </c>
      <c r="P36" s="16">
        <f t="shared" si="16"/>
        <v>0</v>
      </c>
      <c r="Q36" s="16">
        <f t="shared" si="16"/>
        <v>0</v>
      </c>
      <c r="R36" s="16">
        <f t="shared" ref="C36:AO40" si="17">IF(AND($A36&gt;YEAR(R$27),$A36&lt;YEAR(R$28)),(DATE($A36,12,31)-DATE($A36,1,0))*R$31,IF(AND($A36=YEAR(R$27),$A36=YEAR(R$28)),(R$28-R$27+1)*R$31,IF($A36=YEAR(R$27),(DATE(YEAR(R$27),12,31)-R$27+1)*R$31,IF($A36=YEAR(R$28),(R$28-DATE(YEAR(R$28),1,1))*R$31,0))))</f>
        <v>0</v>
      </c>
      <c r="S36" s="16">
        <f t="shared" si="17"/>
        <v>0</v>
      </c>
      <c r="T36" s="16">
        <f t="shared" si="17"/>
        <v>0</v>
      </c>
      <c r="U36" s="16">
        <f t="shared" si="17"/>
        <v>0</v>
      </c>
      <c r="V36" s="16">
        <f t="shared" si="17"/>
        <v>0</v>
      </c>
      <c r="W36" s="16">
        <f t="shared" si="17"/>
        <v>0</v>
      </c>
      <c r="X36" s="16">
        <f t="shared" si="17"/>
        <v>0</v>
      </c>
      <c r="Y36" s="16">
        <f t="shared" si="17"/>
        <v>0</v>
      </c>
      <c r="Z36" s="16">
        <f t="shared" si="17"/>
        <v>0</v>
      </c>
      <c r="AA36" s="16">
        <f t="shared" si="17"/>
        <v>0</v>
      </c>
      <c r="AB36" s="16">
        <f t="shared" si="17"/>
        <v>0</v>
      </c>
      <c r="AC36" s="16">
        <f t="shared" si="17"/>
        <v>0</v>
      </c>
      <c r="AD36" s="16">
        <f t="shared" si="17"/>
        <v>0</v>
      </c>
      <c r="AE36" s="16">
        <f t="shared" si="17"/>
        <v>0</v>
      </c>
      <c r="AF36" s="16">
        <f t="shared" si="17"/>
        <v>0</v>
      </c>
      <c r="AG36" s="16">
        <f t="shared" si="17"/>
        <v>0</v>
      </c>
      <c r="AH36" s="16">
        <f t="shared" si="17"/>
        <v>0</v>
      </c>
      <c r="AI36" s="16">
        <f t="shared" si="17"/>
        <v>0</v>
      </c>
      <c r="AJ36" s="16">
        <f t="shared" si="17"/>
        <v>0</v>
      </c>
      <c r="AK36" s="16">
        <f t="shared" si="17"/>
        <v>0</v>
      </c>
      <c r="AL36" s="16">
        <f t="shared" si="17"/>
        <v>0</v>
      </c>
      <c r="AM36" s="16">
        <f t="shared" si="17"/>
        <v>0</v>
      </c>
      <c r="AN36" s="16">
        <f t="shared" si="17"/>
        <v>0</v>
      </c>
      <c r="AO36" s="16">
        <f t="shared" si="17"/>
        <v>0</v>
      </c>
    </row>
    <row r="37" spans="1:41" ht="12" thickBot="1" x14ac:dyDescent="0.25">
      <c r="A37" s="15">
        <f>FEO!$H$5</f>
        <v>2029</v>
      </c>
      <c r="B37" s="16">
        <f t="shared" si="16"/>
        <v>0</v>
      </c>
      <c r="C37" s="16">
        <f t="shared" si="17"/>
        <v>0</v>
      </c>
      <c r="D37" s="16">
        <f t="shared" si="17"/>
        <v>0</v>
      </c>
      <c r="E37" s="16">
        <f t="shared" si="17"/>
        <v>0</v>
      </c>
      <c r="F37" s="16">
        <f t="shared" si="17"/>
        <v>0</v>
      </c>
      <c r="G37" s="16">
        <f t="shared" si="17"/>
        <v>0</v>
      </c>
      <c r="H37" s="16">
        <f t="shared" si="17"/>
        <v>0</v>
      </c>
      <c r="I37" s="16">
        <f t="shared" si="17"/>
        <v>0</v>
      </c>
      <c r="J37" s="16">
        <f t="shared" si="17"/>
        <v>0</v>
      </c>
      <c r="K37" s="16">
        <f t="shared" si="17"/>
        <v>0</v>
      </c>
      <c r="L37" s="16">
        <f t="shared" si="16"/>
        <v>0</v>
      </c>
      <c r="M37" s="16">
        <f t="shared" si="17"/>
        <v>0</v>
      </c>
      <c r="N37" s="16">
        <f t="shared" si="17"/>
        <v>0</v>
      </c>
      <c r="O37" s="16">
        <f t="shared" si="17"/>
        <v>0</v>
      </c>
      <c r="P37" s="16">
        <f t="shared" si="17"/>
        <v>0</v>
      </c>
      <c r="Q37" s="16">
        <f t="shared" si="17"/>
        <v>0</v>
      </c>
      <c r="R37" s="16">
        <f t="shared" si="17"/>
        <v>0</v>
      </c>
      <c r="S37" s="16">
        <f t="shared" si="17"/>
        <v>0</v>
      </c>
      <c r="T37" s="16">
        <f t="shared" si="17"/>
        <v>0</v>
      </c>
      <c r="U37" s="16">
        <f t="shared" si="17"/>
        <v>0</v>
      </c>
      <c r="V37" s="16">
        <f t="shared" si="17"/>
        <v>0</v>
      </c>
      <c r="W37" s="16">
        <f t="shared" si="17"/>
        <v>0</v>
      </c>
      <c r="X37" s="16">
        <f t="shared" si="17"/>
        <v>0</v>
      </c>
      <c r="Y37" s="16">
        <f t="shared" si="17"/>
        <v>0</v>
      </c>
      <c r="Z37" s="16">
        <f t="shared" si="17"/>
        <v>0</v>
      </c>
      <c r="AA37" s="16">
        <f t="shared" si="17"/>
        <v>0</v>
      </c>
      <c r="AB37" s="16">
        <f t="shared" si="17"/>
        <v>0</v>
      </c>
      <c r="AC37" s="16">
        <f t="shared" si="17"/>
        <v>0</v>
      </c>
      <c r="AD37" s="16">
        <f t="shared" si="17"/>
        <v>0</v>
      </c>
      <c r="AE37" s="16">
        <f t="shared" si="17"/>
        <v>0</v>
      </c>
      <c r="AF37" s="16">
        <f t="shared" si="17"/>
        <v>0</v>
      </c>
      <c r="AG37" s="16">
        <f t="shared" si="17"/>
        <v>0</v>
      </c>
      <c r="AH37" s="16">
        <f t="shared" si="17"/>
        <v>0</v>
      </c>
      <c r="AI37" s="16">
        <f t="shared" si="17"/>
        <v>0</v>
      </c>
      <c r="AJ37" s="16">
        <f t="shared" si="17"/>
        <v>0</v>
      </c>
      <c r="AK37" s="16">
        <f t="shared" si="17"/>
        <v>0</v>
      </c>
      <c r="AL37" s="16">
        <f t="shared" si="17"/>
        <v>0</v>
      </c>
      <c r="AM37" s="16">
        <f t="shared" si="17"/>
        <v>0</v>
      </c>
      <c r="AN37" s="16">
        <f t="shared" si="17"/>
        <v>0</v>
      </c>
      <c r="AO37" s="16">
        <f t="shared" si="17"/>
        <v>0</v>
      </c>
    </row>
    <row r="38" spans="1:41" ht="12" thickBot="1" x14ac:dyDescent="0.25">
      <c r="A38" s="15">
        <f>FEO!$I$5</f>
        <v>2030</v>
      </c>
      <c r="B38" s="16">
        <f t="shared" si="16"/>
        <v>0</v>
      </c>
      <c r="C38" s="16">
        <f t="shared" si="17"/>
        <v>0</v>
      </c>
      <c r="D38" s="16">
        <f t="shared" si="17"/>
        <v>0</v>
      </c>
      <c r="E38" s="16">
        <f t="shared" si="17"/>
        <v>0</v>
      </c>
      <c r="F38" s="16">
        <f t="shared" si="17"/>
        <v>0</v>
      </c>
      <c r="G38" s="16">
        <f t="shared" si="17"/>
        <v>0</v>
      </c>
      <c r="H38" s="16">
        <f t="shared" si="17"/>
        <v>0</v>
      </c>
      <c r="I38" s="16">
        <f t="shared" si="17"/>
        <v>0</v>
      </c>
      <c r="J38" s="16">
        <f t="shared" si="17"/>
        <v>0</v>
      </c>
      <c r="K38" s="16">
        <f t="shared" si="17"/>
        <v>0</v>
      </c>
      <c r="L38" s="16">
        <f t="shared" si="16"/>
        <v>0</v>
      </c>
      <c r="M38" s="16">
        <f t="shared" si="17"/>
        <v>0</v>
      </c>
      <c r="N38" s="16">
        <f t="shared" si="17"/>
        <v>0</v>
      </c>
      <c r="O38" s="16">
        <f t="shared" si="17"/>
        <v>0</v>
      </c>
      <c r="P38" s="16">
        <f t="shared" si="17"/>
        <v>0</v>
      </c>
      <c r="Q38" s="16">
        <f t="shared" si="17"/>
        <v>0</v>
      </c>
      <c r="R38" s="16">
        <f t="shared" si="17"/>
        <v>0</v>
      </c>
      <c r="S38" s="16">
        <f t="shared" si="17"/>
        <v>0</v>
      </c>
      <c r="T38" s="16">
        <f t="shared" si="17"/>
        <v>0</v>
      </c>
      <c r="U38" s="16">
        <f t="shared" si="17"/>
        <v>0</v>
      </c>
      <c r="V38" s="16">
        <f t="shared" si="17"/>
        <v>0</v>
      </c>
      <c r="W38" s="16">
        <f t="shared" si="17"/>
        <v>0</v>
      </c>
      <c r="X38" s="16">
        <f t="shared" si="17"/>
        <v>0</v>
      </c>
      <c r="Y38" s="16">
        <f t="shared" si="17"/>
        <v>0</v>
      </c>
      <c r="Z38" s="16">
        <f t="shared" si="17"/>
        <v>0</v>
      </c>
      <c r="AA38" s="16">
        <f t="shared" si="17"/>
        <v>0</v>
      </c>
      <c r="AB38" s="16">
        <f t="shared" si="17"/>
        <v>0</v>
      </c>
      <c r="AC38" s="16">
        <f t="shared" si="17"/>
        <v>0</v>
      </c>
      <c r="AD38" s="16">
        <f t="shared" si="17"/>
        <v>0</v>
      </c>
      <c r="AE38" s="16">
        <f t="shared" si="17"/>
        <v>0</v>
      </c>
      <c r="AF38" s="16">
        <f t="shared" si="17"/>
        <v>0</v>
      </c>
      <c r="AG38" s="16">
        <f t="shared" si="17"/>
        <v>0</v>
      </c>
      <c r="AH38" s="16">
        <f t="shared" si="17"/>
        <v>0</v>
      </c>
      <c r="AI38" s="16">
        <f t="shared" si="17"/>
        <v>0</v>
      </c>
      <c r="AJ38" s="16">
        <f t="shared" si="17"/>
        <v>0</v>
      </c>
      <c r="AK38" s="16">
        <f t="shared" si="17"/>
        <v>0</v>
      </c>
      <c r="AL38" s="16">
        <f t="shared" si="17"/>
        <v>0</v>
      </c>
      <c r="AM38" s="16">
        <f t="shared" si="17"/>
        <v>0</v>
      </c>
      <c r="AN38" s="16">
        <f t="shared" si="17"/>
        <v>0</v>
      </c>
      <c r="AO38" s="16">
        <f t="shared" si="17"/>
        <v>0</v>
      </c>
    </row>
    <row r="39" spans="1:41" ht="12" thickBot="1" x14ac:dyDescent="0.25">
      <c r="A39" s="15">
        <f>FEO!$J$5</f>
        <v>2031</v>
      </c>
      <c r="B39" s="16">
        <f t="shared" si="16"/>
        <v>0</v>
      </c>
      <c r="C39" s="16">
        <f t="shared" si="17"/>
        <v>0</v>
      </c>
      <c r="D39" s="16">
        <f t="shared" si="17"/>
        <v>0</v>
      </c>
      <c r="E39" s="16">
        <f t="shared" si="17"/>
        <v>0</v>
      </c>
      <c r="F39" s="16">
        <f t="shared" si="17"/>
        <v>0</v>
      </c>
      <c r="G39" s="16">
        <f t="shared" si="17"/>
        <v>0</v>
      </c>
      <c r="H39" s="16">
        <f t="shared" si="17"/>
        <v>0</v>
      </c>
      <c r="I39" s="16">
        <f t="shared" si="17"/>
        <v>0</v>
      </c>
      <c r="J39" s="16">
        <f t="shared" si="17"/>
        <v>0</v>
      </c>
      <c r="K39" s="16">
        <f t="shared" si="17"/>
        <v>0</v>
      </c>
      <c r="L39" s="16">
        <f t="shared" si="16"/>
        <v>0</v>
      </c>
      <c r="M39" s="16">
        <f t="shared" si="17"/>
        <v>0</v>
      </c>
      <c r="N39" s="16">
        <f t="shared" si="17"/>
        <v>0</v>
      </c>
      <c r="O39" s="16">
        <f t="shared" si="17"/>
        <v>0</v>
      </c>
      <c r="P39" s="16">
        <f t="shared" si="17"/>
        <v>0</v>
      </c>
      <c r="Q39" s="16">
        <f t="shared" si="17"/>
        <v>0</v>
      </c>
      <c r="R39" s="16">
        <f t="shared" si="17"/>
        <v>0</v>
      </c>
      <c r="S39" s="16">
        <f t="shared" si="17"/>
        <v>0</v>
      </c>
      <c r="T39" s="16">
        <f t="shared" si="17"/>
        <v>0</v>
      </c>
      <c r="U39" s="16">
        <f t="shared" si="17"/>
        <v>0</v>
      </c>
      <c r="V39" s="16">
        <f t="shared" si="17"/>
        <v>0</v>
      </c>
      <c r="W39" s="16">
        <f t="shared" si="17"/>
        <v>0</v>
      </c>
      <c r="X39" s="16">
        <f t="shared" si="17"/>
        <v>0</v>
      </c>
      <c r="Y39" s="16">
        <f t="shared" si="17"/>
        <v>0</v>
      </c>
      <c r="Z39" s="16">
        <f t="shared" si="17"/>
        <v>0</v>
      </c>
      <c r="AA39" s="16">
        <f t="shared" si="17"/>
        <v>0</v>
      </c>
      <c r="AB39" s="16">
        <f t="shared" si="17"/>
        <v>0</v>
      </c>
      <c r="AC39" s="16">
        <f t="shared" si="17"/>
        <v>0</v>
      </c>
      <c r="AD39" s="16">
        <f t="shared" si="17"/>
        <v>0</v>
      </c>
      <c r="AE39" s="16">
        <f t="shared" si="17"/>
        <v>0</v>
      </c>
      <c r="AF39" s="16">
        <f t="shared" si="17"/>
        <v>0</v>
      </c>
      <c r="AG39" s="16">
        <f t="shared" si="17"/>
        <v>0</v>
      </c>
      <c r="AH39" s="16">
        <f t="shared" si="17"/>
        <v>0</v>
      </c>
      <c r="AI39" s="16">
        <f t="shared" si="17"/>
        <v>0</v>
      </c>
      <c r="AJ39" s="16">
        <f t="shared" si="17"/>
        <v>0</v>
      </c>
      <c r="AK39" s="16">
        <f t="shared" si="17"/>
        <v>0</v>
      </c>
      <c r="AL39" s="16">
        <f t="shared" si="17"/>
        <v>0</v>
      </c>
      <c r="AM39" s="16">
        <f t="shared" si="17"/>
        <v>0</v>
      </c>
      <c r="AN39" s="16">
        <f t="shared" si="17"/>
        <v>0</v>
      </c>
      <c r="AO39" s="16">
        <f t="shared" si="17"/>
        <v>0</v>
      </c>
    </row>
    <row r="40" spans="1:41" ht="12" thickBot="1" x14ac:dyDescent="0.25">
      <c r="A40" s="15">
        <f>FEO!$K$5</f>
        <v>2032</v>
      </c>
      <c r="B40" s="16">
        <f t="shared" si="16"/>
        <v>0</v>
      </c>
      <c r="C40" s="16">
        <f t="shared" si="17"/>
        <v>0</v>
      </c>
      <c r="D40" s="16">
        <f t="shared" si="17"/>
        <v>0</v>
      </c>
      <c r="E40" s="16">
        <f t="shared" si="17"/>
        <v>0</v>
      </c>
      <c r="F40" s="16">
        <f t="shared" si="17"/>
        <v>0</v>
      </c>
      <c r="G40" s="16">
        <f t="shared" si="17"/>
        <v>0</v>
      </c>
      <c r="H40" s="16">
        <f t="shared" si="17"/>
        <v>0</v>
      </c>
      <c r="I40" s="16">
        <f t="shared" si="17"/>
        <v>0</v>
      </c>
      <c r="J40" s="16">
        <f t="shared" si="17"/>
        <v>0</v>
      </c>
      <c r="K40" s="16">
        <f t="shared" si="17"/>
        <v>0</v>
      </c>
      <c r="L40" s="16">
        <f t="shared" si="16"/>
        <v>0</v>
      </c>
      <c r="M40" s="16">
        <f t="shared" si="17"/>
        <v>0</v>
      </c>
      <c r="N40" s="16">
        <f t="shared" si="17"/>
        <v>0</v>
      </c>
      <c r="O40" s="16">
        <f t="shared" si="17"/>
        <v>0</v>
      </c>
      <c r="P40" s="16">
        <f t="shared" si="17"/>
        <v>0</v>
      </c>
      <c r="Q40" s="16">
        <f t="shared" si="17"/>
        <v>0</v>
      </c>
      <c r="R40" s="16">
        <f t="shared" si="17"/>
        <v>0</v>
      </c>
      <c r="S40" s="16">
        <f t="shared" si="17"/>
        <v>0</v>
      </c>
      <c r="T40" s="16">
        <f t="shared" si="17"/>
        <v>0</v>
      </c>
      <c r="U40" s="16">
        <f t="shared" si="17"/>
        <v>0</v>
      </c>
      <c r="V40" s="16">
        <f t="shared" si="17"/>
        <v>0</v>
      </c>
      <c r="W40" s="16">
        <f t="shared" si="17"/>
        <v>0</v>
      </c>
      <c r="X40" s="16">
        <f t="shared" si="17"/>
        <v>0</v>
      </c>
      <c r="Y40" s="16">
        <f t="shared" si="17"/>
        <v>0</v>
      </c>
      <c r="Z40" s="16">
        <f t="shared" si="17"/>
        <v>0</v>
      </c>
      <c r="AA40" s="16">
        <f t="shared" si="17"/>
        <v>0</v>
      </c>
      <c r="AB40" s="16">
        <f t="shared" si="17"/>
        <v>0</v>
      </c>
      <c r="AC40" s="16">
        <f t="shared" si="17"/>
        <v>0</v>
      </c>
      <c r="AD40" s="16">
        <f t="shared" si="17"/>
        <v>0</v>
      </c>
      <c r="AE40" s="16">
        <f t="shared" si="17"/>
        <v>0</v>
      </c>
      <c r="AF40" s="16">
        <f t="shared" si="17"/>
        <v>0</v>
      </c>
      <c r="AG40" s="16">
        <f t="shared" si="17"/>
        <v>0</v>
      </c>
      <c r="AH40" s="16">
        <f t="shared" si="17"/>
        <v>0</v>
      </c>
      <c r="AI40" s="16">
        <f t="shared" si="17"/>
        <v>0</v>
      </c>
      <c r="AJ40" s="16">
        <f t="shared" si="17"/>
        <v>0</v>
      </c>
      <c r="AK40" s="16">
        <f t="shared" si="17"/>
        <v>0</v>
      </c>
      <c r="AL40" s="16">
        <f t="shared" si="17"/>
        <v>0</v>
      </c>
      <c r="AM40" s="16">
        <f t="shared" si="17"/>
        <v>0</v>
      </c>
      <c r="AN40" s="16">
        <f t="shared" si="17"/>
        <v>0</v>
      </c>
      <c r="AO40" s="16">
        <f t="shared" si="17"/>
        <v>0</v>
      </c>
    </row>
    <row r="41" spans="1:41" ht="12" thickBot="1" x14ac:dyDescent="0.25">
      <c r="A41" s="15">
        <f>FEO!$L$5</f>
        <v>2033</v>
      </c>
      <c r="B41" s="16">
        <f t="shared" ref="B41:Q41" si="18">IF(AND($A41&gt;YEAR(B$27),$A41&lt;YEAR(B$28)),(DATE($A41,12,31)-DATE($A41,1,0))*B$31,IF(AND($A41=YEAR(B$27),$A41=YEAR(B$28)),(B$28-B$27+1)*B$31,IF($A41=YEAR(B$27),(DATE(YEAR(B$27),12,31)-B$27+1)*B$31,IF($A41=YEAR(B$28),(B$28-DATE(YEAR(B$28),1,1))*B$31,0))))</f>
        <v>0</v>
      </c>
      <c r="C41" s="16">
        <f t="shared" si="18"/>
        <v>0</v>
      </c>
      <c r="D41" s="16">
        <f t="shared" si="18"/>
        <v>0</v>
      </c>
      <c r="E41" s="16">
        <f t="shared" si="18"/>
        <v>0</v>
      </c>
      <c r="F41" s="16">
        <f t="shared" si="18"/>
        <v>0</v>
      </c>
      <c r="G41" s="16">
        <f t="shared" si="18"/>
        <v>0</v>
      </c>
      <c r="H41" s="16">
        <f t="shared" si="18"/>
        <v>0</v>
      </c>
      <c r="I41" s="16">
        <f t="shared" si="18"/>
        <v>0</v>
      </c>
      <c r="J41" s="16">
        <f t="shared" si="18"/>
        <v>0</v>
      </c>
      <c r="K41" s="16">
        <f t="shared" si="18"/>
        <v>0</v>
      </c>
      <c r="L41" s="16">
        <f t="shared" si="18"/>
        <v>0</v>
      </c>
      <c r="M41" s="16">
        <f t="shared" si="18"/>
        <v>0</v>
      </c>
      <c r="N41" s="16">
        <f t="shared" si="18"/>
        <v>0</v>
      </c>
      <c r="O41" s="16">
        <f t="shared" si="18"/>
        <v>0</v>
      </c>
      <c r="P41" s="16">
        <f t="shared" si="18"/>
        <v>0</v>
      </c>
      <c r="Q41" s="16">
        <f t="shared" si="18"/>
        <v>0</v>
      </c>
      <c r="R41" s="16">
        <f t="shared" ref="R41:AG41" si="19">IF(AND($A41&gt;YEAR(R$27),$A41&lt;YEAR(R$28)),(DATE($A41,12,31)-DATE($A41,1,0))*R$31,IF(AND($A41=YEAR(R$27),$A41=YEAR(R$28)),(R$28-R$27+1)*R$31,IF($A41=YEAR(R$27),(DATE(YEAR(R$27),12,31)-R$27+1)*R$31,IF($A41=YEAR(R$28),(R$28-DATE(YEAR(R$28),1,1))*R$31,0))))</f>
        <v>0</v>
      </c>
      <c r="S41" s="16">
        <f t="shared" si="19"/>
        <v>0</v>
      </c>
      <c r="T41" s="16">
        <f t="shared" si="19"/>
        <v>0</v>
      </c>
      <c r="U41" s="16">
        <f t="shared" si="19"/>
        <v>0</v>
      </c>
      <c r="V41" s="16">
        <f t="shared" si="19"/>
        <v>0</v>
      </c>
      <c r="W41" s="16">
        <f t="shared" si="19"/>
        <v>0</v>
      </c>
      <c r="X41" s="16">
        <f t="shared" si="19"/>
        <v>0</v>
      </c>
      <c r="Y41" s="16">
        <f t="shared" si="19"/>
        <v>0</v>
      </c>
      <c r="Z41" s="16">
        <f t="shared" si="19"/>
        <v>0</v>
      </c>
      <c r="AA41" s="16">
        <f t="shared" si="19"/>
        <v>0</v>
      </c>
      <c r="AB41" s="16">
        <f t="shared" si="19"/>
        <v>0</v>
      </c>
      <c r="AC41" s="16">
        <f t="shared" si="19"/>
        <v>0</v>
      </c>
      <c r="AD41" s="16">
        <f t="shared" si="19"/>
        <v>0</v>
      </c>
      <c r="AE41" s="16">
        <f t="shared" si="19"/>
        <v>0</v>
      </c>
      <c r="AF41" s="16">
        <f t="shared" si="19"/>
        <v>0</v>
      </c>
      <c r="AG41" s="16">
        <f t="shared" si="19"/>
        <v>0</v>
      </c>
      <c r="AH41" s="16">
        <f t="shared" ref="AH41:AO41" si="20">IF(AND($A41&gt;YEAR(AH$27),$A41&lt;YEAR(AH$28)),(DATE($A41,12,31)-DATE($A41,1,0))*AH$31,IF(AND($A41=YEAR(AH$27),$A41=YEAR(AH$28)),(AH$28-AH$27+1)*AH$31,IF($A41=YEAR(AH$27),(DATE(YEAR(AH$27),12,31)-AH$27+1)*AH$31,IF($A41=YEAR(AH$28),(AH$28-DATE(YEAR(AH$28),1,1))*AH$31,0))))</f>
        <v>0</v>
      </c>
      <c r="AI41" s="16">
        <f t="shared" si="20"/>
        <v>0</v>
      </c>
      <c r="AJ41" s="16">
        <f t="shared" si="20"/>
        <v>0</v>
      </c>
      <c r="AK41" s="16">
        <f t="shared" si="20"/>
        <v>0</v>
      </c>
      <c r="AL41" s="16">
        <f t="shared" si="20"/>
        <v>0</v>
      </c>
      <c r="AM41" s="16">
        <f t="shared" si="20"/>
        <v>0</v>
      </c>
      <c r="AN41" s="16">
        <f t="shared" si="20"/>
        <v>0</v>
      </c>
      <c r="AO41" s="16">
        <f t="shared" si="20"/>
        <v>0</v>
      </c>
    </row>
    <row r="42" spans="1:41" ht="12" thickBot="1" x14ac:dyDescent="0.25">
      <c r="A42" s="15">
        <f>FEO!$M$5</f>
        <v>2034</v>
      </c>
      <c r="B42" s="16">
        <f>IF(AND($A42&gt;YEAR(B$27),$A42&lt;YEAR(B$28)),(DATE($A42,12,31)-DATE($A42,1,0))*B$31,IF(AND($A42=YEAR(B$27),$A42=YEAR(B$28)),(B$28-B$27+1)*B$31,IF($A42=YEAR(B$27),(DATE(YEAR(B$27),12,31)-B$27+1)*B$31,IF($A42=YEAR(B$28),(B$28-DATE(YEAR(B$28),1,1)+1)*B$31,0))))</f>
        <v>0</v>
      </c>
      <c r="C42" s="16">
        <f t="shared" ref="C42:AO42" si="21">IF(AND($A42&gt;YEAR(C$27),$A42&lt;YEAR(C$28)),(DATE($A42,12,31)-DATE($A42,1,0))*C$31,IF(AND($A42=YEAR(C$27),$A42=YEAR(C$28)),(C$28-C$27+1)*C$31,IF($A42=YEAR(C$27),(DATE(YEAR(C$27),12,31)-C$27+1)*C$31,IF($A42=YEAR(C$28),(C$28-DATE(YEAR(C$28),1,1)+1)*C$31,0))))</f>
        <v>0</v>
      </c>
      <c r="D42" s="16">
        <f t="shared" si="21"/>
        <v>0</v>
      </c>
      <c r="E42" s="16">
        <f t="shared" si="21"/>
        <v>0</v>
      </c>
      <c r="F42" s="16">
        <f t="shared" si="21"/>
        <v>0</v>
      </c>
      <c r="G42" s="16">
        <f t="shared" si="21"/>
        <v>0</v>
      </c>
      <c r="H42" s="16">
        <f t="shared" si="21"/>
        <v>0</v>
      </c>
      <c r="I42" s="16">
        <f t="shared" si="21"/>
        <v>0</v>
      </c>
      <c r="J42" s="16">
        <f t="shared" si="21"/>
        <v>0</v>
      </c>
      <c r="K42" s="16">
        <f t="shared" si="21"/>
        <v>0</v>
      </c>
      <c r="L42" s="16">
        <f t="shared" si="21"/>
        <v>0</v>
      </c>
      <c r="M42" s="16">
        <f t="shared" si="21"/>
        <v>0</v>
      </c>
      <c r="N42" s="16">
        <f t="shared" si="21"/>
        <v>0</v>
      </c>
      <c r="O42" s="16">
        <f t="shared" si="21"/>
        <v>0</v>
      </c>
      <c r="P42" s="16">
        <f t="shared" si="21"/>
        <v>0</v>
      </c>
      <c r="Q42" s="16">
        <f t="shared" si="21"/>
        <v>0</v>
      </c>
      <c r="R42" s="16">
        <f t="shared" si="21"/>
        <v>0</v>
      </c>
      <c r="S42" s="16">
        <f t="shared" si="21"/>
        <v>0</v>
      </c>
      <c r="T42" s="16">
        <f t="shared" si="21"/>
        <v>0</v>
      </c>
      <c r="U42" s="16">
        <f t="shared" si="21"/>
        <v>0</v>
      </c>
      <c r="V42" s="16">
        <f t="shared" si="21"/>
        <v>0</v>
      </c>
      <c r="W42" s="16">
        <f t="shared" si="21"/>
        <v>0</v>
      </c>
      <c r="X42" s="16">
        <f t="shared" si="21"/>
        <v>0</v>
      </c>
      <c r="Y42" s="16">
        <f t="shared" si="21"/>
        <v>0</v>
      </c>
      <c r="Z42" s="16">
        <f t="shared" si="21"/>
        <v>0</v>
      </c>
      <c r="AA42" s="16">
        <f t="shared" si="21"/>
        <v>0</v>
      </c>
      <c r="AB42" s="16">
        <f t="shared" si="21"/>
        <v>0</v>
      </c>
      <c r="AC42" s="16">
        <f t="shared" si="21"/>
        <v>0</v>
      </c>
      <c r="AD42" s="16">
        <f t="shared" si="21"/>
        <v>0</v>
      </c>
      <c r="AE42" s="16">
        <f t="shared" si="21"/>
        <v>0</v>
      </c>
      <c r="AF42" s="16">
        <f t="shared" si="21"/>
        <v>0</v>
      </c>
      <c r="AG42" s="16">
        <f t="shared" si="21"/>
        <v>0</v>
      </c>
      <c r="AH42" s="16">
        <f t="shared" si="21"/>
        <v>0</v>
      </c>
      <c r="AI42" s="16">
        <f t="shared" si="21"/>
        <v>0</v>
      </c>
      <c r="AJ42" s="16">
        <f t="shared" si="21"/>
        <v>0</v>
      </c>
      <c r="AK42" s="16">
        <f t="shared" si="21"/>
        <v>0</v>
      </c>
      <c r="AL42" s="16">
        <f t="shared" si="21"/>
        <v>0</v>
      </c>
      <c r="AM42" s="16">
        <f t="shared" si="21"/>
        <v>0</v>
      </c>
      <c r="AN42" s="16">
        <f t="shared" si="21"/>
        <v>0</v>
      </c>
      <c r="AO42" s="16">
        <f t="shared" si="21"/>
        <v>0</v>
      </c>
    </row>
    <row r="43" spans="1:41" ht="10.8" thickBot="1" x14ac:dyDescent="0.25"/>
    <row r="44" spans="1:41" ht="12" thickBot="1" x14ac:dyDescent="0.25">
      <c r="A44" s="77" t="s">
        <v>171</v>
      </c>
      <c r="B44" s="38">
        <f t="shared" ref="B44:AO44" si="22">SUM(B36:B43)</f>
        <v>0</v>
      </c>
      <c r="C44" s="38">
        <f t="shared" si="22"/>
        <v>0</v>
      </c>
      <c r="D44" s="38">
        <f t="shared" si="22"/>
        <v>0</v>
      </c>
      <c r="E44" s="38">
        <f t="shared" si="22"/>
        <v>0</v>
      </c>
      <c r="F44" s="38">
        <f t="shared" si="22"/>
        <v>0</v>
      </c>
      <c r="G44" s="38">
        <f t="shared" si="22"/>
        <v>0</v>
      </c>
      <c r="H44" s="38">
        <f t="shared" si="22"/>
        <v>0</v>
      </c>
      <c r="I44" s="38">
        <f t="shared" si="22"/>
        <v>0</v>
      </c>
      <c r="J44" s="38">
        <f t="shared" si="22"/>
        <v>0</v>
      </c>
      <c r="K44" s="38">
        <f t="shared" si="22"/>
        <v>0</v>
      </c>
      <c r="L44" s="38">
        <f t="shared" si="22"/>
        <v>0</v>
      </c>
      <c r="M44" s="38">
        <f t="shared" si="22"/>
        <v>0</v>
      </c>
      <c r="N44" s="38">
        <f t="shared" si="22"/>
        <v>0</v>
      </c>
      <c r="O44" s="38">
        <f t="shared" si="22"/>
        <v>0</v>
      </c>
      <c r="P44" s="38">
        <f t="shared" si="22"/>
        <v>0</v>
      </c>
      <c r="Q44" s="38">
        <f t="shared" si="22"/>
        <v>0</v>
      </c>
      <c r="R44" s="38">
        <f t="shared" si="22"/>
        <v>0</v>
      </c>
      <c r="S44" s="38">
        <f t="shared" si="22"/>
        <v>0</v>
      </c>
      <c r="T44" s="38">
        <f t="shared" si="22"/>
        <v>0</v>
      </c>
      <c r="U44" s="38">
        <f t="shared" si="22"/>
        <v>0</v>
      </c>
      <c r="V44" s="38">
        <f t="shared" si="22"/>
        <v>0</v>
      </c>
      <c r="W44" s="38">
        <f t="shared" si="22"/>
        <v>0</v>
      </c>
      <c r="X44" s="38">
        <f t="shared" si="22"/>
        <v>0</v>
      </c>
      <c r="Y44" s="38">
        <f t="shared" si="22"/>
        <v>0</v>
      </c>
      <c r="Z44" s="38">
        <f t="shared" si="22"/>
        <v>0</v>
      </c>
      <c r="AA44" s="38">
        <f t="shared" si="22"/>
        <v>0</v>
      </c>
      <c r="AB44" s="38">
        <f t="shared" si="22"/>
        <v>0</v>
      </c>
      <c r="AC44" s="38">
        <f t="shared" si="22"/>
        <v>0</v>
      </c>
      <c r="AD44" s="38">
        <f t="shared" si="22"/>
        <v>0</v>
      </c>
      <c r="AE44" s="38">
        <f t="shared" si="22"/>
        <v>0</v>
      </c>
      <c r="AF44" s="38">
        <f t="shared" si="22"/>
        <v>0</v>
      </c>
      <c r="AG44" s="38">
        <f t="shared" si="22"/>
        <v>0</v>
      </c>
      <c r="AH44" s="38">
        <f t="shared" si="22"/>
        <v>0</v>
      </c>
      <c r="AI44" s="38">
        <f t="shared" si="22"/>
        <v>0</v>
      </c>
      <c r="AJ44" s="38">
        <f t="shared" si="22"/>
        <v>0</v>
      </c>
      <c r="AK44" s="38">
        <f t="shared" si="22"/>
        <v>0</v>
      </c>
      <c r="AL44" s="38">
        <f t="shared" si="22"/>
        <v>0</v>
      </c>
      <c r="AM44" s="38">
        <f t="shared" si="22"/>
        <v>0</v>
      </c>
      <c r="AN44" s="38">
        <f t="shared" si="22"/>
        <v>0</v>
      </c>
      <c r="AO44" s="38">
        <f t="shared" si="22"/>
        <v>0</v>
      </c>
    </row>
    <row r="45" spans="1:41" ht="10.8" thickBot="1" x14ac:dyDescent="0.25"/>
    <row r="46" spans="1:41" ht="12" thickBot="1" x14ac:dyDescent="0.25">
      <c r="A46" s="77" t="s">
        <v>172</v>
      </c>
      <c r="B46" s="38">
        <f t="shared" ref="B46:AO46" si="23">B26-B44</f>
        <v>0</v>
      </c>
      <c r="C46" s="38">
        <f t="shared" si="23"/>
        <v>0</v>
      </c>
      <c r="D46" s="38">
        <f t="shared" si="23"/>
        <v>0</v>
      </c>
      <c r="E46" s="38">
        <f t="shared" si="23"/>
        <v>0</v>
      </c>
      <c r="F46" s="38">
        <f t="shared" si="23"/>
        <v>0</v>
      </c>
      <c r="G46" s="38">
        <f t="shared" si="23"/>
        <v>0</v>
      </c>
      <c r="H46" s="38">
        <f t="shared" si="23"/>
        <v>0</v>
      </c>
      <c r="I46" s="38">
        <f t="shared" si="23"/>
        <v>0</v>
      </c>
      <c r="J46" s="38">
        <f t="shared" si="23"/>
        <v>0</v>
      </c>
      <c r="K46" s="38">
        <f t="shared" si="23"/>
        <v>0</v>
      </c>
      <c r="L46" s="38">
        <f t="shared" si="23"/>
        <v>0</v>
      </c>
      <c r="M46" s="38">
        <f t="shared" si="23"/>
        <v>0</v>
      </c>
      <c r="N46" s="38">
        <f t="shared" si="23"/>
        <v>0</v>
      </c>
      <c r="O46" s="38">
        <f t="shared" si="23"/>
        <v>0</v>
      </c>
      <c r="P46" s="38">
        <f t="shared" si="23"/>
        <v>0</v>
      </c>
      <c r="Q46" s="38">
        <f t="shared" si="23"/>
        <v>0</v>
      </c>
      <c r="R46" s="38">
        <f t="shared" si="23"/>
        <v>0</v>
      </c>
      <c r="S46" s="38">
        <f t="shared" si="23"/>
        <v>0</v>
      </c>
      <c r="T46" s="38">
        <f t="shared" si="23"/>
        <v>0</v>
      </c>
      <c r="U46" s="38">
        <f t="shared" si="23"/>
        <v>0</v>
      </c>
      <c r="V46" s="38">
        <f t="shared" si="23"/>
        <v>0</v>
      </c>
      <c r="W46" s="38">
        <f t="shared" si="23"/>
        <v>0</v>
      </c>
      <c r="X46" s="38">
        <f t="shared" si="23"/>
        <v>0</v>
      </c>
      <c r="Y46" s="38">
        <f t="shared" si="23"/>
        <v>0</v>
      </c>
      <c r="Z46" s="38">
        <f t="shared" si="23"/>
        <v>0</v>
      </c>
      <c r="AA46" s="38">
        <f t="shared" si="23"/>
        <v>0</v>
      </c>
      <c r="AB46" s="38">
        <f t="shared" si="23"/>
        <v>0</v>
      </c>
      <c r="AC46" s="38">
        <f t="shared" si="23"/>
        <v>0</v>
      </c>
      <c r="AD46" s="38">
        <f t="shared" si="23"/>
        <v>0</v>
      </c>
      <c r="AE46" s="38">
        <f t="shared" si="23"/>
        <v>0</v>
      </c>
      <c r="AF46" s="38">
        <f t="shared" si="23"/>
        <v>0</v>
      </c>
      <c r="AG46" s="38">
        <f t="shared" si="23"/>
        <v>0</v>
      </c>
      <c r="AH46" s="38">
        <f t="shared" si="23"/>
        <v>0</v>
      </c>
      <c r="AI46" s="38">
        <f t="shared" si="23"/>
        <v>0</v>
      </c>
      <c r="AJ46" s="38">
        <f t="shared" si="23"/>
        <v>0</v>
      </c>
      <c r="AK46" s="38">
        <f t="shared" si="23"/>
        <v>0</v>
      </c>
      <c r="AL46" s="38">
        <f t="shared" si="23"/>
        <v>0</v>
      </c>
      <c r="AM46" s="38">
        <f t="shared" si="23"/>
        <v>0</v>
      </c>
      <c r="AN46" s="38">
        <f t="shared" si="23"/>
        <v>0</v>
      </c>
      <c r="AO46" s="38">
        <f t="shared" si="23"/>
        <v>0</v>
      </c>
    </row>
    <row r="47" spans="1:41" x14ac:dyDescent="0.2">
      <c r="A47" t="s">
        <v>173</v>
      </c>
      <c r="B47" s="174">
        <f t="shared" ref="B47:AO47" si="24">(B29-B30)*B31-B46</f>
        <v>0</v>
      </c>
      <c r="C47" s="174">
        <f t="shared" si="24"/>
        <v>0</v>
      </c>
      <c r="D47" s="174">
        <f t="shared" si="24"/>
        <v>0</v>
      </c>
      <c r="E47" s="174">
        <f t="shared" si="24"/>
        <v>0</v>
      </c>
      <c r="F47" s="174">
        <f t="shared" si="24"/>
        <v>0</v>
      </c>
      <c r="G47" s="174">
        <f t="shared" si="24"/>
        <v>0</v>
      </c>
      <c r="H47" s="174">
        <f t="shared" si="24"/>
        <v>0</v>
      </c>
      <c r="I47" s="174">
        <f t="shared" si="24"/>
        <v>0</v>
      </c>
      <c r="J47" s="174">
        <f t="shared" si="24"/>
        <v>0</v>
      </c>
      <c r="K47" s="174">
        <f t="shared" si="24"/>
        <v>0</v>
      </c>
      <c r="L47" s="174">
        <f t="shared" si="24"/>
        <v>0</v>
      </c>
      <c r="M47" s="174">
        <f t="shared" si="24"/>
        <v>0</v>
      </c>
      <c r="N47" s="174">
        <f t="shared" si="24"/>
        <v>0</v>
      </c>
      <c r="O47" s="174">
        <f t="shared" si="24"/>
        <v>0</v>
      </c>
      <c r="P47" s="174">
        <f t="shared" si="24"/>
        <v>0</v>
      </c>
      <c r="Q47" s="174">
        <f t="shared" si="24"/>
        <v>0</v>
      </c>
      <c r="R47" s="174">
        <f t="shared" si="24"/>
        <v>0</v>
      </c>
      <c r="S47" s="174">
        <f t="shared" si="24"/>
        <v>0</v>
      </c>
      <c r="T47" s="174">
        <f t="shared" si="24"/>
        <v>0</v>
      </c>
      <c r="U47" s="174">
        <f t="shared" si="24"/>
        <v>0</v>
      </c>
      <c r="V47" s="174">
        <f t="shared" si="24"/>
        <v>0</v>
      </c>
      <c r="W47" s="174">
        <f t="shared" si="24"/>
        <v>0</v>
      </c>
      <c r="X47" s="174">
        <f t="shared" si="24"/>
        <v>0</v>
      </c>
      <c r="Y47" s="174">
        <f t="shared" si="24"/>
        <v>0</v>
      </c>
      <c r="Z47" s="174">
        <f t="shared" si="24"/>
        <v>0</v>
      </c>
      <c r="AA47" s="174">
        <f t="shared" si="24"/>
        <v>0</v>
      </c>
      <c r="AB47" s="174">
        <f t="shared" si="24"/>
        <v>0</v>
      </c>
      <c r="AC47" s="174">
        <f t="shared" si="24"/>
        <v>0</v>
      </c>
      <c r="AD47" s="174">
        <f t="shared" si="24"/>
        <v>0</v>
      </c>
      <c r="AE47" s="174">
        <f t="shared" si="24"/>
        <v>0</v>
      </c>
      <c r="AF47" s="174">
        <f t="shared" si="24"/>
        <v>0</v>
      </c>
      <c r="AG47" s="174">
        <f t="shared" si="24"/>
        <v>0</v>
      </c>
      <c r="AH47" s="174">
        <f t="shared" si="24"/>
        <v>0</v>
      </c>
      <c r="AI47" s="174">
        <f t="shared" si="24"/>
        <v>0</v>
      </c>
      <c r="AJ47" s="174">
        <f t="shared" si="24"/>
        <v>0</v>
      </c>
      <c r="AK47" s="174">
        <f t="shared" si="24"/>
        <v>0</v>
      </c>
      <c r="AL47" s="174">
        <f t="shared" si="24"/>
        <v>0</v>
      </c>
      <c r="AM47" s="174">
        <f t="shared" si="24"/>
        <v>0</v>
      </c>
      <c r="AN47" s="174">
        <f t="shared" si="24"/>
        <v>0</v>
      </c>
      <c r="AO47" s="174">
        <f t="shared" si="24"/>
        <v>0</v>
      </c>
    </row>
    <row r="49" spans="1:41" ht="11.4" x14ac:dyDescent="0.2">
      <c r="A49" s="230" t="s">
        <v>174</v>
      </c>
    </row>
    <row r="51" spans="1:41" ht="12" thickBot="1" x14ac:dyDescent="0.25">
      <c r="A51" s="13" t="s">
        <v>170</v>
      </c>
    </row>
    <row r="52" spans="1:41" ht="12" thickBot="1" x14ac:dyDescent="0.25">
      <c r="A52" s="15">
        <f>FEO!$G$5</f>
        <v>2028</v>
      </c>
      <c r="B52" s="16">
        <f t="shared" ref="B52:AO52" si="25">IF(YEAR(B$27)=$A52,B$26,0)-B36</f>
        <v>0</v>
      </c>
      <c r="C52" s="16">
        <f t="shared" si="25"/>
        <v>0</v>
      </c>
      <c r="D52" s="16">
        <f t="shared" si="25"/>
        <v>0</v>
      </c>
      <c r="E52" s="16">
        <f t="shared" si="25"/>
        <v>0</v>
      </c>
      <c r="F52" s="16">
        <f t="shared" si="25"/>
        <v>0</v>
      </c>
      <c r="G52" s="16">
        <f t="shared" si="25"/>
        <v>0</v>
      </c>
      <c r="H52" s="16">
        <f t="shared" si="25"/>
        <v>0</v>
      </c>
      <c r="I52" s="16">
        <f t="shared" si="25"/>
        <v>0</v>
      </c>
      <c r="J52" s="16">
        <f t="shared" si="25"/>
        <v>0</v>
      </c>
      <c r="K52" s="16">
        <f t="shared" si="25"/>
        <v>0</v>
      </c>
      <c r="L52" s="16">
        <f t="shared" si="25"/>
        <v>0</v>
      </c>
      <c r="M52" s="16">
        <f t="shared" si="25"/>
        <v>0</v>
      </c>
      <c r="N52" s="16">
        <f t="shared" si="25"/>
        <v>0</v>
      </c>
      <c r="O52" s="16">
        <f t="shared" si="25"/>
        <v>0</v>
      </c>
      <c r="P52" s="16">
        <f t="shared" si="25"/>
        <v>0</v>
      </c>
      <c r="Q52" s="16">
        <f t="shared" si="25"/>
        <v>0</v>
      </c>
      <c r="R52" s="16">
        <f t="shared" si="25"/>
        <v>0</v>
      </c>
      <c r="S52" s="16">
        <f t="shared" si="25"/>
        <v>0</v>
      </c>
      <c r="T52" s="16">
        <f t="shared" si="25"/>
        <v>0</v>
      </c>
      <c r="U52" s="16">
        <f t="shared" si="25"/>
        <v>0</v>
      </c>
      <c r="V52" s="16">
        <f t="shared" si="25"/>
        <v>0</v>
      </c>
      <c r="W52" s="16">
        <f t="shared" si="25"/>
        <v>0</v>
      </c>
      <c r="X52" s="16">
        <f t="shared" si="25"/>
        <v>0</v>
      </c>
      <c r="Y52" s="16">
        <f t="shared" si="25"/>
        <v>0</v>
      </c>
      <c r="Z52" s="16">
        <f t="shared" si="25"/>
        <v>0</v>
      </c>
      <c r="AA52" s="16">
        <f t="shared" si="25"/>
        <v>0</v>
      </c>
      <c r="AB52" s="16">
        <f t="shared" si="25"/>
        <v>0</v>
      </c>
      <c r="AC52" s="16">
        <f t="shared" si="25"/>
        <v>0</v>
      </c>
      <c r="AD52" s="16">
        <f t="shared" si="25"/>
        <v>0</v>
      </c>
      <c r="AE52" s="16">
        <f t="shared" si="25"/>
        <v>0</v>
      </c>
      <c r="AF52" s="16">
        <f t="shared" si="25"/>
        <v>0</v>
      </c>
      <c r="AG52" s="16">
        <f t="shared" si="25"/>
        <v>0</v>
      </c>
      <c r="AH52" s="16">
        <f t="shared" si="25"/>
        <v>0</v>
      </c>
      <c r="AI52" s="16">
        <f t="shared" si="25"/>
        <v>0</v>
      </c>
      <c r="AJ52" s="16">
        <f t="shared" si="25"/>
        <v>0</v>
      </c>
      <c r="AK52" s="16">
        <f t="shared" si="25"/>
        <v>0</v>
      </c>
      <c r="AL52" s="16">
        <f t="shared" si="25"/>
        <v>0</v>
      </c>
      <c r="AM52" s="16">
        <f t="shared" si="25"/>
        <v>0</v>
      </c>
      <c r="AN52" s="16">
        <f t="shared" si="25"/>
        <v>0</v>
      </c>
      <c r="AO52" s="16">
        <f t="shared" si="25"/>
        <v>0</v>
      </c>
    </row>
    <row r="53" spans="1:41" ht="12" thickBot="1" x14ac:dyDescent="0.25">
      <c r="A53" s="15">
        <f>FEO!$H$5</f>
        <v>2029</v>
      </c>
      <c r="B53" s="16">
        <f t="shared" ref="B53:K58" si="26">IF(YEAR(B$27)=$A53,B$26,0)+B52-B37</f>
        <v>0</v>
      </c>
      <c r="C53" s="16">
        <f t="shared" si="26"/>
        <v>0</v>
      </c>
      <c r="D53" s="16">
        <f t="shared" si="26"/>
        <v>0</v>
      </c>
      <c r="E53" s="16">
        <f t="shared" si="26"/>
        <v>0</v>
      </c>
      <c r="F53" s="16">
        <f t="shared" si="26"/>
        <v>0</v>
      </c>
      <c r="G53" s="16">
        <f t="shared" si="26"/>
        <v>0</v>
      </c>
      <c r="H53" s="16">
        <f t="shared" si="26"/>
        <v>0</v>
      </c>
      <c r="I53" s="16">
        <f t="shared" si="26"/>
        <v>0</v>
      </c>
      <c r="J53" s="16">
        <f t="shared" si="26"/>
        <v>0</v>
      </c>
      <c r="K53" s="16">
        <f t="shared" si="26"/>
        <v>0</v>
      </c>
      <c r="L53" s="16">
        <f t="shared" ref="L53:U58" si="27">IF(YEAR(L$27)=$A53,L$26,0)+L52-L37</f>
        <v>0</v>
      </c>
      <c r="M53" s="16">
        <f t="shared" si="27"/>
        <v>0</v>
      </c>
      <c r="N53" s="16">
        <f t="shared" si="27"/>
        <v>0</v>
      </c>
      <c r="O53" s="16">
        <f t="shared" si="27"/>
        <v>0</v>
      </c>
      <c r="P53" s="16">
        <f t="shared" si="27"/>
        <v>0</v>
      </c>
      <c r="Q53" s="16">
        <f t="shared" si="27"/>
        <v>0</v>
      </c>
      <c r="R53" s="16">
        <f t="shared" si="27"/>
        <v>0</v>
      </c>
      <c r="S53" s="16">
        <f t="shared" si="27"/>
        <v>0</v>
      </c>
      <c r="T53" s="16">
        <f t="shared" si="27"/>
        <v>0</v>
      </c>
      <c r="U53" s="16">
        <f t="shared" si="27"/>
        <v>0</v>
      </c>
      <c r="V53" s="16">
        <f t="shared" ref="V53:AE58" si="28">IF(YEAR(V$27)=$A53,V$26,0)+V52-V37</f>
        <v>0</v>
      </c>
      <c r="W53" s="16">
        <f t="shared" si="28"/>
        <v>0</v>
      </c>
      <c r="X53" s="16">
        <f t="shared" si="28"/>
        <v>0</v>
      </c>
      <c r="Y53" s="16">
        <f t="shared" si="28"/>
        <v>0</v>
      </c>
      <c r="Z53" s="16">
        <f t="shared" si="28"/>
        <v>0</v>
      </c>
      <c r="AA53" s="16">
        <f t="shared" si="28"/>
        <v>0</v>
      </c>
      <c r="AB53" s="16">
        <f t="shared" si="28"/>
        <v>0</v>
      </c>
      <c r="AC53" s="16">
        <f t="shared" si="28"/>
        <v>0</v>
      </c>
      <c r="AD53" s="16">
        <f t="shared" si="28"/>
        <v>0</v>
      </c>
      <c r="AE53" s="16">
        <f t="shared" si="28"/>
        <v>0</v>
      </c>
      <c r="AF53" s="16">
        <f t="shared" ref="AF53:AO58" si="29">IF(YEAR(AF$27)=$A53,AF$26,0)+AF52-AF37</f>
        <v>0</v>
      </c>
      <c r="AG53" s="16">
        <f t="shared" si="29"/>
        <v>0</v>
      </c>
      <c r="AH53" s="16">
        <f t="shared" si="29"/>
        <v>0</v>
      </c>
      <c r="AI53" s="16">
        <f t="shared" si="29"/>
        <v>0</v>
      </c>
      <c r="AJ53" s="16">
        <f t="shared" si="29"/>
        <v>0</v>
      </c>
      <c r="AK53" s="16">
        <f t="shared" si="29"/>
        <v>0</v>
      </c>
      <c r="AL53" s="16">
        <f t="shared" si="29"/>
        <v>0</v>
      </c>
      <c r="AM53" s="16">
        <f t="shared" si="29"/>
        <v>0</v>
      </c>
      <c r="AN53" s="16">
        <f t="shared" si="29"/>
        <v>0</v>
      </c>
      <c r="AO53" s="16">
        <f t="shared" si="29"/>
        <v>0</v>
      </c>
    </row>
    <row r="54" spans="1:41" ht="12" thickBot="1" x14ac:dyDescent="0.25">
      <c r="A54" s="15">
        <f>FEO!$I$5</f>
        <v>2030</v>
      </c>
      <c r="B54" s="16">
        <f t="shared" si="26"/>
        <v>0</v>
      </c>
      <c r="C54" s="16">
        <f t="shared" si="26"/>
        <v>0</v>
      </c>
      <c r="D54" s="16">
        <f t="shared" si="26"/>
        <v>0</v>
      </c>
      <c r="E54" s="16">
        <f t="shared" si="26"/>
        <v>0</v>
      </c>
      <c r="F54" s="16">
        <f t="shared" si="26"/>
        <v>0</v>
      </c>
      <c r="G54" s="16">
        <f t="shared" si="26"/>
        <v>0</v>
      </c>
      <c r="H54" s="16">
        <f t="shared" si="26"/>
        <v>0</v>
      </c>
      <c r="I54" s="16">
        <f t="shared" si="26"/>
        <v>0</v>
      </c>
      <c r="J54" s="16">
        <f t="shared" si="26"/>
        <v>0</v>
      </c>
      <c r="K54" s="16">
        <f t="shared" si="26"/>
        <v>0</v>
      </c>
      <c r="L54" s="16">
        <f t="shared" si="27"/>
        <v>0</v>
      </c>
      <c r="M54" s="16">
        <f t="shared" si="27"/>
        <v>0</v>
      </c>
      <c r="N54" s="16">
        <f t="shared" si="27"/>
        <v>0</v>
      </c>
      <c r="O54" s="16">
        <f t="shared" si="27"/>
        <v>0</v>
      </c>
      <c r="P54" s="16">
        <f t="shared" si="27"/>
        <v>0</v>
      </c>
      <c r="Q54" s="16">
        <f t="shared" si="27"/>
        <v>0</v>
      </c>
      <c r="R54" s="16">
        <f t="shared" si="27"/>
        <v>0</v>
      </c>
      <c r="S54" s="16">
        <f t="shared" si="27"/>
        <v>0</v>
      </c>
      <c r="T54" s="16">
        <f t="shared" si="27"/>
        <v>0</v>
      </c>
      <c r="U54" s="16">
        <f t="shared" si="27"/>
        <v>0</v>
      </c>
      <c r="V54" s="16">
        <f t="shared" si="28"/>
        <v>0</v>
      </c>
      <c r="W54" s="16">
        <f t="shared" si="28"/>
        <v>0</v>
      </c>
      <c r="X54" s="16">
        <f t="shared" si="28"/>
        <v>0</v>
      </c>
      <c r="Y54" s="16">
        <f t="shared" si="28"/>
        <v>0</v>
      </c>
      <c r="Z54" s="16">
        <f t="shared" si="28"/>
        <v>0</v>
      </c>
      <c r="AA54" s="16">
        <f t="shared" si="28"/>
        <v>0</v>
      </c>
      <c r="AB54" s="16">
        <f t="shared" si="28"/>
        <v>0</v>
      </c>
      <c r="AC54" s="16">
        <f t="shared" si="28"/>
        <v>0</v>
      </c>
      <c r="AD54" s="16">
        <f t="shared" si="28"/>
        <v>0</v>
      </c>
      <c r="AE54" s="16">
        <f t="shared" si="28"/>
        <v>0</v>
      </c>
      <c r="AF54" s="16">
        <f t="shared" si="29"/>
        <v>0</v>
      </c>
      <c r="AG54" s="16">
        <f t="shared" si="29"/>
        <v>0</v>
      </c>
      <c r="AH54" s="16">
        <f t="shared" si="29"/>
        <v>0</v>
      </c>
      <c r="AI54" s="16">
        <f t="shared" si="29"/>
        <v>0</v>
      </c>
      <c r="AJ54" s="16">
        <f t="shared" si="29"/>
        <v>0</v>
      </c>
      <c r="AK54" s="16">
        <f t="shared" si="29"/>
        <v>0</v>
      </c>
      <c r="AL54" s="16">
        <f t="shared" si="29"/>
        <v>0</v>
      </c>
      <c r="AM54" s="16">
        <f t="shared" si="29"/>
        <v>0</v>
      </c>
      <c r="AN54" s="16">
        <f t="shared" si="29"/>
        <v>0</v>
      </c>
      <c r="AO54" s="16">
        <f t="shared" si="29"/>
        <v>0</v>
      </c>
    </row>
    <row r="55" spans="1:41" ht="12" thickBot="1" x14ac:dyDescent="0.25">
      <c r="A55" s="15">
        <f>FEO!$J$5</f>
        <v>2031</v>
      </c>
      <c r="B55" s="16">
        <f t="shared" si="26"/>
        <v>0</v>
      </c>
      <c r="C55" s="16">
        <f t="shared" si="26"/>
        <v>0</v>
      </c>
      <c r="D55" s="16">
        <f t="shared" si="26"/>
        <v>0</v>
      </c>
      <c r="E55" s="16">
        <f t="shared" si="26"/>
        <v>0</v>
      </c>
      <c r="F55" s="16">
        <f t="shared" si="26"/>
        <v>0</v>
      </c>
      <c r="G55" s="16">
        <f t="shared" si="26"/>
        <v>0</v>
      </c>
      <c r="H55" s="16">
        <f t="shared" si="26"/>
        <v>0</v>
      </c>
      <c r="I55" s="16">
        <f t="shared" si="26"/>
        <v>0</v>
      </c>
      <c r="J55" s="16">
        <f t="shared" si="26"/>
        <v>0</v>
      </c>
      <c r="K55" s="16">
        <f t="shared" si="26"/>
        <v>0</v>
      </c>
      <c r="L55" s="16">
        <f t="shared" si="27"/>
        <v>0</v>
      </c>
      <c r="M55" s="16">
        <f t="shared" si="27"/>
        <v>0</v>
      </c>
      <c r="N55" s="16">
        <f t="shared" si="27"/>
        <v>0</v>
      </c>
      <c r="O55" s="16">
        <f t="shared" si="27"/>
        <v>0</v>
      </c>
      <c r="P55" s="16">
        <f t="shared" si="27"/>
        <v>0</v>
      </c>
      <c r="Q55" s="16">
        <f t="shared" si="27"/>
        <v>0</v>
      </c>
      <c r="R55" s="16">
        <f t="shared" si="27"/>
        <v>0</v>
      </c>
      <c r="S55" s="16">
        <f t="shared" si="27"/>
        <v>0</v>
      </c>
      <c r="T55" s="16">
        <f t="shared" si="27"/>
        <v>0</v>
      </c>
      <c r="U55" s="16">
        <f t="shared" si="27"/>
        <v>0</v>
      </c>
      <c r="V55" s="16">
        <f t="shared" si="28"/>
        <v>0</v>
      </c>
      <c r="W55" s="16">
        <f t="shared" si="28"/>
        <v>0</v>
      </c>
      <c r="X55" s="16">
        <f t="shared" si="28"/>
        <v>0</v>
      </c>
      <c r="Y55" s="16">
        <f t="shared" si="28"/>
        <v>0</v>
      </c>
      <c r="Z55" s="16">
        <f t="shared" si="28"/>
        <v>0</v>
      </c>
      <c r="AA55" s="16">
        <f t="shared" si="28"/>
        <v>0</v>
      </c>
      <c r="AB55" s="16">
        <f t="shared" si="28"/>
        <v>0</v>
      </c>
      <c r="AC55" s="16">
        <f t="shared" si="28"/>
        <v>0</v>
      </c>
      <c r="AD55" s="16">
        <f t="shared" si="28"/>
        <v>0</v>
      </c>
      <c r="AE55" s="16">
        <f t="shared" si="28"/>
        <v>0</v>
      </c>
      <c r="AF55" s="16">
        <f t="shared" si="29"/>
        <v>0</v>
      </c>
      <c r="AG55" s="16">
        <f t="shared" si="29"/>
        <v>0</v>
      </c>
      <c r="AH55" s="16">
        <f t="shared" si="29"/>
        <v>0</v>
      </c>
      <c r="AI55" s="16">
        <f t="shared" si="29"/>
        <v>0</v>
      </c>
      <c r="AJ55" s="16">
        <f t="shared" si="29"/>
        <v>0</v>
      </c>
      <c r="AK55" s="16">
        <f t="shared" si="29"/>
        <v>0</v>
      </c>
      <c r="AL55" s="16">
        <f t="shared" si="29"/>
        <v>0</v>
      </c>
      <c r="AM55" s="16">
        <f t="shared" si="29"/>
        <v>0</v>
      </c>
      <c r="AN55" s="16">
        <f t="shared" si="29"/>
        <v>0</v>
      </c>
      <c r="AO55" s="16">
        <f t="shared" si="29"/>
        <v>0</v>
      </c>
    </row>
    <row r="56" spans="1:41" ht="12" thickBot="1" x14ac:dyDescent="0.25">
      <c r="A56" s="15">
        <f>FEO!$K$5</f>
        <v>2032</v>
      </c>
      <c r="B56" s="16">
        <f t="shared" si="26"/>
        <v>0</v>
      </c>
      <c r="C56" s="16">
        <f t="shared" si="26"/>
        <v>0</v>
      </c>
      <c r="D56" s="16">
        <f t="shared" si="26"/>
        <v>0</v>
      </c>
      <c r="E56" s="16">
        <f t="shared" si="26"/>
        <v>0</v>
      </c>
      <c r="F56" s="16">
        <f t="shared" si="26"/>
        <v>0</v>
      </c>
      <c r="G56" s="16">
        <f t="shared" si="26"/>
        <v>0</v>
      </c>
      <c r="H56" s="16">
        <f t="shared" si="26"/>
        <v>0</v>
      </c>
      <c r="I56" s="16">
        <f t="shared" si="26"/>
        <v>0</v>
      </c>
      <c r="J56" s="16">
        <f t="shared" si="26"/>
        <v>0</v>
      </c>
      <c r="K56" s="16">
        <f t="shared" si="26"/>
        <v>0</v>
      </c>
      <c r="L56" s="16">
        <f t="shared" si="27"/>
        <v>0</v>
      </c>
      <c r="M56" s="16">
        <f t="shared" si="27"/>
        <v>0</v>
      </c>
      <c r="N56" s="16">
        <f t="shared" si="27"/>
        <v>0</v>
      </c>
      <c r="O56" s="16">
        <f t="shared" si="27"/>
        <v>0</v>
      </c>
      <c r="P56" s="16">
        <f t="shared" si="27"/>
        <v>0</v>
      </c>
      <c r="Q56" s="16">
        <f t="shared" si="27"/>
        <v>0</v>
      </c>
      <c r="R56" s="16">
        <f t="shared" si="27"/>
        <v>0</v>
      </c>
      <c r="S56" s="16">
        <f t="shared" si="27"/>
        <v>0</v>
      </c>
      <c r="T56" s="16">
        <f t="shared" si="27"/>
        <v>0</v>
      </c>
      <c r="U56" s="16">
        <f t="shared" si="27"/>
        <v>0</v>
      </c>
      <c r="V56" s="16">
        <f t="shared" si="28"/>
        <v>0</v>
      </c>
      <c r="W56" s="16">
        <f t="shared" si="28"/>
        <v>0</v>
      </c>
      <c r="X56" s="16">
        <f t="shared" si="28"/>
        <v>0</v>
      </c>
      <c r="Y56" s="16">
        <f t="shared" si="28"/>
        <v>0</v>
      </c>
      <c r="Z56" s="16">
        <f t="shared" si="28"/>
        <v>0</v>
      </c>
      <c r="AA56" s="16">
        <f t="shared" si="28"/>
        <v>0</v>
      </c>
      <c r="AB56" s="16">
        <f t="shared" si="28"/>
        <v>0</v>
      </c>
      <c r="AC56" s="16">
        <f t="shared" si="28"/>
        <v>0</v>
      </c>
      <c r="AD56" s="16">
        <f t="shared" si="28"/>
        <v>0</v>
      </c>
      <c r="AE56" s="16">
        <f t="shared" si="28"/>
        <v>0</v>
      </c>
      <c r="AF56" s="16">
        <f t="shared" si="29"/>
        <v>0</v>
      </c>
      <c r="AG56" s="16">
        <f t="shared" si="29"/>
        <v>0</v>
      </c>
      <c r="AH56" s="16">
        <f t="shared" si="29"/>
        <v>0</v>
      </c>
      <c r="AI56" s="16">
        <f t="shared" si="29"/>
        <v>0</v>
      </c>
      <c r="AJ56" s="16">
        <f t="shared" si="29"/>
        <v>0</v>
      </c>
      <c r="AK56" s="16">
        <f t="shared" si="29"/>
        <v>0</v>
      </c>
      <c r="AL56" s="16">
        <f t="shared" si="29"/>
        <v>0</v>
      </c>
      <c r="AM56" s="16">
        <f t="shared" si="29"/>
        <v>0</v>
      </c>
      <c r="AN56" s="16">
        <f t="shared" si="29"/>
        <v>0</v>
      </c>
      <c r="AO56" s="16">
        <f t="shared" si="29"/>
        <v>0</v>
      </c>
    </row>
    <row r="57" spans="1:41" ht="12" thickBot="1" x14ac:dyDescent="0.25">
      <c r="A57" s="15">
        <f>FEO!$L$5</f>
        <v>2033</v>
      </c>
      <c r="B57" s="16">
        <f t="shared" si="26"/>
        <v>0</v>
      </c>
      <c r="C57" s="16">
        <f t="shared" si="26"/>
        <v>0</v>
      </c>
      <c r="D57" s="16">
        <f t="shared" si="26"/>
        <v>0</v>
      </c>
      <c r="E57" s="16">
        <f t="shared" si="26"/>
        <v>0</v>
      </c>
      <c r="F57" s="16">
        <f t="shared" si="26"/>
        <v>0</v>
      </c>
      <c r="G57" s="16">
        <f t="shared" si="26"/>
        <v>0</v>
      </c>
      <c r="H57" s="16">
        <f t="shared" si="26"/>
        <v>0</v>
      </c>
      <c r="I57" s="16">
        <f t="shared" si="26"/>
        <v>0</v>
      </c>
      <c r="J57" s="16">
        <f t="shared" si="26"/>
        <v>0</v>
      </c>
      <c r="K57" s="16">
        <f t="shared" si="26"/>
        <v>0</v>
      </c>
      <c r="L57" s="16">
        <f t="shared" si="27"/>
        <v>0</v>
      </c>
      <c r="M57" s="16">
        <f t="shared" si="27"/>
        <v>0</v>
      </c>
      <c r="N57" s="16">
        <f t="shared" si="27"/>
        <v>0</v>
      </c>
      <c r="O57" s="16">
        <f t="shared" si="27"/>
        <v>0</v>
      </c>
      <c r="P57" s="16">
        <f t="shared" si="27"/>
        <v>0</v>
      </c>
      <c r="Q57" s="16">
        <f t="shared" si="27"/>
        <v>0</v>
      </c>
      <c r="R57" s="16">
        <f t="shared" si="27"/>
        <v>0</v>
      </c>
      <c r="S57" s="16">
        <f t="shared" si="27"/>
        <v>0</v>
      </c>
      <c r="T57" s="16">
        <f t="shared" si="27"/>
        <v>0</v>
      </c>
      <c r="U57" s="16">
        <f t="shared" si="27"/>
        <v>0</v>
      </c>
      <c r="V57" s="16">
        <f t="shared" si="28"/>
        <v>0</v>
      </c>
      <c r="W57" s="16">
        <f t="shared" si="28"/>
        <v>0</v>
      </c>
      <c r="X57" s="16">
        <f t="shared" si="28"/>
        <v>0</v>
      </c>
      <c r="Y57" s="16">
        <f t="shared" si="28"/>
        <v>0</v>
      </c>
      <c r="Z57" s="16">
        <f t="shared" si="28"/>
        <v>0</v>
      </c>
      <c r="AA57" s="16">
        <f t="shared" si="28"/>
        <v>0</v>
      </c>
      <c r="AB57" s="16">
        <f t="shared" si="28"/>
        <v>0</v>
      </c>
      <c r="AC57" s="16">
        <f t="shared" si="28"/>
        <v>0</v>
      </c>
      <c r="AD57" s="16">
        <f t="shared" si="28"/>
        <v>0</v>
      </c>
      <c r="AE57" s="16">
        <f t="shared" si="28"/>
        <v>0</v>
      </c>
      <c r="AF57" s="16">
        <f t="shared" si="29"/>
        <v>0</v>
      </c>
      <c r="AG57" s="16">
        <f t="shared" si="29"/>
        <v>0</v>
      </c>
      <c r="AH57" s="16">
        <f t="shared" si="29"/>
        <v>0</v>
      </c>
      <c r="AI57" s="16">
        <f t="shared" si="29"/>
        <v>0</v>
      </c>
      <c r="AJ57" s="16">
        <f t="shared" si="29"/>
        <v>0</v>
      </c>
      <c r="AK57" s="16">
        <f t="shared" si="29"/>
        <v>0</v>
      </c>
      <c r="AL57" s="16">
        <f t="shared" si="29"/>
        <v>0</v>
      </c>
      <c r="AM57" s="16">
        <f t="shared" si="29"/>
        <v>0</v>
      </c>
      <c r="AN57" s="16">
        <f t="shared" si="29"/>
        <v>0</v>
      </c>
      <c r="AO57" s="16">
        <f t="shared" si="29"/>
        <v>0</v>
      </c>
    </row>
    <row r="58" spans="1:41" ht="12" thickBot="1" x14ac:dyDescent="0.25">
      <c r="A58" s="15">
        <f>FEO!$M$5</f>
        <v>2034</v>
      </c>
      <c r="B58" s="16">
        <f t="shared" si="26"/>
        <v>0</v>
      </c>
      <c r="C58" s="16">
        <f t="shared" si="26"/>
        <v>0</v>
      </c>
      <c r="D58" s="16">
        <f t="shared" si="26"/>
        <v>0</v>
      </c>
      <c r="E58" s="16">
        <f t="shared" si="26"/>
        <v>0</v>
      </c>
      <c r="F58" s="16">
        <f t="shared" si="26"/>
        <v>0</v>
      </c>
      <c r="G58" s="16">
        <f t="shared" si="26"/>
        <v>0</v>
      </c>
      <c r="H58" s="16">
        <f t="shared" si="26"/>
        <v>0</v>
      </c>
      <c r="I58" s="16">
        <f t="shared" si="26"/>
        <v>0</v>
      </c>
      <c r="J58" s="16">
        <f t="shared" si="26"/>
        <v>0</v>
      </c>
      <c r="K58" s="16">
        <f t="shared" si="26"/>
        <v>0</v>
      </c>
      <c r="L58" s="16">
        <f t="shared" si="27"/>
        <v>0</v>
      </c>
      <c r="M58" s="16">
        <f t="shared" si="27"/>
        <v>0</v>
      </c>
      <c r="N58" s="16">
        <f t="shared" si="27"/>
        <v>0</v>
      </c>
      <c r="O58" s="16">
        <f t="shared" si="27"/>
        <v>0</v>
      </c>
      <c r="P58" s="16">
        <f t="shared" si="27"/>
        <v>0</v>
      </c>
      <c r="Q58" s="16">
        <f t="shared" si="27"/>
        <v>0</v>
      </c>
      <c r="R58" s="16">
        <f t="shared" si="27"/>
        <v>0</v>
      </c>
      <c r="S58" s="16">
        <f t="shared" si="27"/>
        <v>0</v>
      </c>
      <c r="T58" s="16">
        <f t="shared" si="27"/>
        <v>0</v>
      </c>
      <c r="U58" s="16">
        <f t="shared" si="27"/>
        <v>0</v>
      </c>
      <c r="V58" s="16">
        <f t="shared" si="28"/>
        <v>0</v>
      </c>
      <c r="W58" s="16">
        <f t="shared" si="28"/>
        <v>0</v>
      </c>
      <c r="X58" s="16">
        <f t="shared" si="28"/>
        <v>0</v>
      </c>
      <c r="Y58" s="16">
        <f t="shared" si="28"/>
        <v>0</v>
      </c>
      <c r="Z58" s="16">
        <f t="shared" si="28"/>
        <v>0</v>
      </c>
      <c r="AA58" s="16">
        <f t="shared" si="28"/>
        <v>0</v>
      </c>
      <c r="AB58" s="16">
        <f t="shared" si="28"/>
        <v>0</v>
      </c>
      <c r="AC58" s="16">
        <f t="shared" si="28"/>
        <v>0</v>
      </c>
      <c r="AD58" s="16">
        <f t="shared" si="28"/>
        <v>0</v>
      </c>
      <c r="AE58" s="16">
        <f t="shared" si="28"/>
        <v>0</v>
      </c>
      <c r="AF58" s="16">
        <f t="shared" si="29"/>
        <v>0</v>
      </c>
      <c r="AG58" s="16">
        <f t="shared" si="29"/>
        <v>0</v>
      </c>
      <c r="AH58" s="16">
        <f t="shared" si="29"/>
        <v>0</v>
      </c>
      <c r="AI58" s="16">
        <f t="shared" si="29"/>
        <v>0</v>
      </c>
      <c r="AJ58" s="16">
        <f t="shared" si="29"/>
        <v>0</v>
      </c>
      <c r="AK58" s="16">
        <f t="shared" si="29"/>
        <v>0</v>
      </c>
      <c r="AL58" s="16">
        <f t="shared" si="29"/>
        <v>0</v>
      </c>
      <c r="AM58" s="16">
        <f t="shared" si="29"/>
        <v>0</v>
      </c>
      <c r="AN58" s="16">
        <f t="shared" si="29"/>
        <v>0</v>
      </c>
      <c r="AO58" s="16">
        <f t="shared" si="29"/>
        <v>0</v>
      </c>
    </row>
    <row r="59" spans="1:41" x14ac:dyDescent="0.2"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N59" s="71"/>
      <c r="O59" s="71"/>
      <c r="S59" s="71"/>
      <c r="T59" s="71"/>
      <c r="X59" s="71"/>
      <c r="Y59" s="71"/>
      <c r="AC59" s="71"/>
      <c r="AD59" s="71"/>
      <c r="AH59" s="71"/>
      <c r="AI59" s="71"/>
      <c r="AM59" s="71"/>
      <c r="AN59" s="71"/>
    </row>
    <row r="60" spans="1:41" x14ac:dyDescent="0.2"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N60" s="71"/>
      <c r="O60" s="71"/>
      <c r="S60" s="71"/>
      <c r="T60" s="71"/>
      <c r="X60" s="71"/>
      <c r="Y60" s="71"/>
      <c r="AC60" s="71"/>
      <c r="AD60" s="71"/>
      <c r="AH60" s="71"/>
      <c r="AI60" s="71"/>
      <c r="AM60" s="71"/>
      <c r="AN60" s="71"/>
    </row>
    <row r="61" spans="1:41" x14ac:dyDescent="0.2"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N61" s="71"/>
      <c r="O61" s="71"/>
      <c r="S61" s="71"/>
      <c r="T61" s="71"/>
      <c r="X61" s="71"/>
      <c r="Y61" s="71"/>
      <c r="AC61" s="71"/>
      <c r="AD61" s="71"/>
      <c r="AH61" s="71"/>
      <c r="AI61" s="71"/>
      <c r="AM61" s="71"/>
      <c r="AN61" s="71"/>
    </row>
    <row r="62" spans="1:41" x14ac:dyDescent="0.2">
      <c r="P62" s="71"/>
    </row>
    <row r="63" spans="1:41" x14ac:dyDescent="0.2">
      <c r="M63" s="69"/>
      <c r="P63" s="71"/>
    </row>
    <row r="64" spans="1:41" x14ac:dyDescent="0.2">
      <c r="P64" s="71"/>
    </row>
    <row r="65" spans="16:16" x14ac:dyDescent="0.2">
      <c r="P65" s="71"/>
    </row>
    <row r="66" spans="16:16" x14ac:dyDescent="0.2">
      <c r="P66" s="71"/>
    </row>
    <row r="67" spans="16:16" x14ac:dyDescent="0.2">
      <c r="P67" s="71"/>
    </row>
    <row r="68" spans="16:16" x14ac:dyDescent="0.2">
      <c r="P68" s="71"/>
    </row>
    <row r="69" spans="16:16" x14ac:dyDescent="0.2">
      <c r="P69" s="71"/>
    </row>
    <row r="70" spans="16:16" x14ac:dyDescent="0.2">
      <c r="P70" s="71"/>
    </row>
    <row r="71" spans="16:16" x14ac:dyDescent="0.2">
      <c r="P71" s="71"/>
    </row>
    <row r="72" spans="16:16" x14ac:dyDescent="0.2">
      <c r="P72" s="71"/>
    </row>
    <row r="73" spans="16:16" x14ac:dyDescent="0.2">
      <c r="P73" s="71"/>
    </row>
    <row r="74" spans="16:16" x14ac:dyDescent="0.2">
      <c r="P74" s="71"/>
    </row>
    <row r="75" spans="16:16" x14ac:dyDescent="0.2">
      <c r="P75" s="71"/>
    </row>
    <row r="76" spans="16:16" x14ac:dyDescent="0.2">
      <c r="P76" s="71"/>
    </row>
    <row r="77" spans="16:16" x14ac:dyDescent="0.2">
      <c r="P77" s="71"/>
    </row>
    <row r="78" spans="16:16" x14ac:dyDescent="0.2">
      <c r="P78" s="71"/>
    </row>
    <row r="79" spans="16:16" x14ac:dyDescent="0.2">
      <c r="P79" s="71"/>
    </row>
    <row r="80" spans="16:16" x14ac:dyDescent="0.2">
      <c r="P80" s="71"/>
    </row>
    <row r="81" spans="16:16" x14ac:dyDescent="0.2">
      <c r="P81" s="71"/>
    </row>
    <row r="82" spans="16:16" x14ac:dyDescent="0.2">
      <c r="P82" s="71"/>
    </row>
    <row r="83" spans="16:16" x14ac:dyDescent="0.2">
      <c r="P83" s="71"/>
    </row>
    <row r="84" spans="16:16" x14ac:dyDescent="0.2">
      <c r="P84" s="71"/>
    </row>
    <row r="85" spans="16:16" x14ac:dyDescent="0.2">
      <c r="P85" s="71"/>
    </row>
    <row r="86" spans="16:16" x14ac:dyDescent="0.2">
      <c r="P86" s="71"/>
    </row>
    <row r="87" spans="16:16" x14ac:dyDescent="0.2">
      <c r="P87" s="71"/>
    </row>
    <row r="88" spans="16:16" x14ac:dyDescent="0.2">
      <c r="P88" s="71"/>
    </row>
    <row r="89" spans="16:16" x14ac:dyDescent="0.2">
      <c r="P89" s="71"/>
    </row>
    <row r="90" spans="16:16" x14ac:dyDescent="0.2">
      <c r="P90" s="71"/>
    </row>
    <row r="91" spans="16:16" x14ac:dyDescent="0.2">
      <c r="P91" s="71"/>
    </row>
    <row r="92" spans="16:16" x14ac:dyDescent="0.2">
      <c r="P92" s="71"/>
    </row>
    <row r="93" spans="16:16" x14ac:dyDescent="0.2">
      <c r="P93" s="71"/>
    </row>
    <row r="94" spans="16:16" x14ac:dyDescent="0.2">
      <c r="P94" s="71"/>
    </row>
    <row r="95" spans="16:16" x14ac:dyDescent="0.2">
      <c r="P95" s="71"/>
    </row>
    <row r="96" spans="16:16" x14ac:dyDescent="0.2">
      <c r="P96" s="71"/>
    </row>
    <row r="97" spans="16:16" x14ac:dyDescent="0.2">
      <c r="P97" s="71"/>
    </row>
    <row r="98" spans="16:16" x14ac:dyDescent="0.2">
      <c r="P98" s="71"/>
    </row>
    <row r="99" spans="16:16" x14ac:dyDescent="0.2">
      <c r="P99" s="71"/>
    </row>
    <row r="100" spans="16:16" x14ac:dyDescent="0.2">
      <c r="P100" s="71"/>
    </row>
    <row r="101" spans="16:16" x14ac:dyDescent="0.2">
      <c r="P101" s="71"/>
    </row>
    <row r="102" spans="16:16" x14ac:dyDescent="0.2">
      <c r="P102" s="71"/>
    </row>
    <row r="103" spans="16:16" x14ac:dyDescent="0.2">
      <c r="P103" s="71"/>
    </row>
    <row r="104" spans="16:16" x14ac:dyDescent="0.2">
      <c r="P104" s="71"/>
    </row>
    <row r="105" spans="16:16" x14ac:dyDescent="0.2">
      <c r="P105" s="71"/>
    </row>
    <row r="106" spans="16:16" x14ac:dyDescent="0.2">
      <c r="P106" s="71"/>
    </row>
    <row r="107" spans="16:16" x14ac:dyDescent="0.2">
      <c r="P107" s="71"/>
    </row>
    <row r="108" spans="16:16" x14ac:dyDescent="0.2">
      <c r="P108" s="71"/>
    </row>
    <row r="109" spans="16:16" x14ac:dyDescent="0.2">
      <c r="P109" s="71"/>
    </row>
    <row r="110" spans="16:16" x14ac:dyDescent="0.2">
      <c r="P110" s="71"/>
    </row>
    <row r="111" spans="16:16" x14ac:dyDescent="0.2">
      <c r="P111" s="71"/>
    </row>
    <row r="112" spans="16:16" x14ac:dyDescent="0.2">
      <c r="P112" s="71"/>
    </row>
    <row r="113" spans="16:16" x14ac:dyDescent="0.2">
      <c r="P113" s="71"/>
    </row>
    <row r="114" spans="16:16" x14ac:dyDescent="0.2">
      <c r="P114" s="71"/>
    </row>
    <row r="115" spans="16:16" x14ac:dyDescent="0.2">
      <c r="P115" s="71"/>
    </row>
    <row r="116" spans="16:16" x14ac:dyDescent="0.2">
      <c r="P116" s="71"/>
    </row>
    <row r="117" spans="16:16" x14ac:dyDescent="0.2">
      <c r="P117" s="71"/>
    </row>
    <row r="118" spans="16:16" x14ac:dyDescent="0.2">
      <c r="P118" s="71"/>
    </row>
    <row r="119" spans="16:16" x14ac:dyDescent="0.2">
      <c r="P119" s="71"/>
    </row>
    <row r="120" spans="16:16" x14ac:dyDescent="0.2">
      <c r="P120" s="71"/>
    </row>
    <row r="121" spans="16:16" x14ac:dyDescent="0.2">
      <c r="P121" s="71"/>
    </row>
    <row r="122" spans="16:16" x14ac:dyDescent="0.2">
      <c r="P122" s="71"/>
    </row>
    <row r="123" spans="16:16" x14ac:dyDescent="0.2">
      <c r="P123" s="71"/>
    </row>
    <row r="124" spans="16:16" x14ac:dyDescent="0.2">
      <c r="P124" s="71"/>
    </row>
    <row r="125" spans="16:16" x14ac:dyDescent="0.2">
      <c r="P125" s="71"/>
    </row>
    <row r="126" spans="16:16" x14ac:dyDescent="0.2">
      <c r="P126" s="71"/>
    </row>
    <row r="127" spans="16:16" x14ac:dyDescent="0.2">
      <c r="P127" s="71"/>
    </row>
    <row r="128" spans="16:16" x14ac:dyDescent="0.2">
      <c r="P128" s="71"/>
    </row>
    <row r="129" spans="16:16" x14ac:dyDescent="0.2">
      <c r="P129" s="71"/>
    </row>
    <row r="130" spans="16:16" x14ac:dyDescent="0.2">
      <c r="P130" s="71"/>
    </row>
    <row r="131" spans="16:16" x14ac:dyDescent="0.2">
      <c r="P131" s="71"/>
    </row>
    <row r="132" spans="16:16" x14ac:dyDescent="0.2">
      <c r="P132" s="71"/>
    </row>
    <row r="133" spans="16:16" x14ac:dyDescent="0.2">
      <c r="P133" s="71"/>
    </row>
    <row r="134" spans="16:16" x14ac:dyDescent="0.2">
      <c r="P134" s="71"/>
    </row>
    <row r="135" spans="16:16" x14ac:dyDescent="0.2">
      <c r="P135" s="71"/>
    </row>
    <row r="136" spans="16:16" x14ac:dyDescent="0.2">
      <c r="P136" s="71"/>
    </row>
    <row r="137" spans="16:16" x14ac:dyDescent="0.2">
      <c r="P137" s="71"/>
    </row>
    <row r="138" spans="16:16" x14ac:dyDescent="0.2">
      <c r="P138" s="71"/>
    </row>
    <row r="139" spans="16:16" x14ac:dyDescent="0.2">
      <c r="P139" s="71"/>
    </row>
    <row r="140" spans="16:16" x14ac:dyDescent="0.2">
      <c r="P140" s="71"/>
    </row>
    <row r="141" spans="16:16" x14ac:dyDescent="0.2">
      <c r="P141" s="71"/>
    </row>
    <row r="142" spans="16:16" x14ac:dyDescent="0.2">
      <c r="P142" s="71"/>
    </row>
    <row r="143" spans="16:16" x14ac:dyDescent="0.2">
      <c r="P143" s="71"/>
    </row>
    <row r="144" spans="16:16" x14ac:dyDescent="0.2">
      <c r="P144" s="71"/>
    </row>
    <row r="145" spans="16:16" x14ac:dyDescent="0.2">
      <c r="P145" s="71"/>
    </row>
    <row r="146" spans="16:16" x14ac:dyDescent="0.2">
      <c r="P146" s="71"/>
    </row>
    <row r="147" spans="16:16" x14ac:dyDescent="0.2">
      <c r="P147" s="71"/>
    </row>
    <row r="148" spans="16:16" x14ac:dyDescent="0.2">
      <c r="P148" s="71"/>
    </row>
    <row r="149" spans="16:16" x14ac:dyDescent="0.2">
      <c r="P149" s="71"/>
    </row>
    <row r="150" spans="16:16" x14ac:dyDescent="0.2">
      <c r="P150" s="71"/>
    </row>
    <row r="151" spans="16:16" x14ac:dyDescent="0.2">
      <c r="P151" s="71"/>
    </row>
    <row r="152" spans="16:16" x14ac:dyDescent="0.2">
      <c r="P152" s="71"/>
    </row>
    <row r="153" spans="16:16" x14ac:dyDescent="0.2">
      <c r="P153" s="71"/>
    </row>
    <row r="154" spans="16:16" x14ac:dyDescent="0.2">
      <c r="P154" s="71"/>
    </row>
    <row r="155" spans="16:16" x14ac:dyDescent="0.2">
      <c r="P155" s="71"/>
    </row>
    <row r="156" spans="16:16" x14ac:dyDescent="0.2">
      <c r="P156" s="71"/>
    </row>
    <row r="157" spans="16:16" x14ac:dyDescent="0.2">
      <c r="P157" s="71"/>
    </row>
    <row r="158" spans="16:16" x14ac:dyDescent="0.2">
      <c r="P158" s="71"/>
    </row>
    <row r="159" spans="16:16" x14ac:dyDescent="0.2">
      <c r="P159" s="71"/>
    </row>
    <row r="160" spans="16:16" x14ac:dyDescent="0.2">
      <c r="P160" s="71"/>
    </row>
    <row r="161" spans="16:16" x14ac:dyDescent="0.2">
      <c r="P161" s="71"/>
    </row>
    <row r="162" spans="16:16" x14ac:dyDescent="0.2">
      <c r="P162" s="71"/>
    </row>
    <row r="163" spans="16:16" x14ac:dyDescent="0.2">
      <c r="P163" s="71"/>
    </row>
    <row r="164" spans="16:16" x14ac:dyDescent="0.2">
      <c r="P164" s="71"/>
    </row>
    <row r="165" spans="16:16" x14ac:dyDescent="0.2">
      <c r="P165" s="71"/>
    </row>
    <row r="166" spans="16:16" x14ac:dyDescent="0.2">
      <c r="P166" s="71"/>
    </row>
    <row r="167" spans="16:16" x14ac:dyDescent="0.2">
      <c r="P167" s="71"/>
    </row>
    <row r="168" spans="16:16" x14ac:dyDescent="0.2">
      <c r="P168" s="71"/>
    </row>
    <row r="169" spans="16:16" x14ac:dyDescent="0.2">
      <c r="P169" s="71"/>
    </row>
    <row r="170" spans="16:16" x14ac:dyDescent="0.2">
      <c r="P170" s="71"/>
    </row>
    <row r="171" spans="16:16" x14ac:dyDescent="0.2">
      <c r="P171" s="71"/>
    </row>
    <row r="172" spans="16:16" x14ac:dyDescent="0.2">
      <c r="P172" s="71"/>
    </row>
    <row r="173" spans="16:16" x14ac:dyDescent="0.2">
      <c r="P173" s="71"/>
    </row>
    <row r="174" spans="16:16" x14ac:dyDescent="0.2">
      <c r="P174" s="71"/>
    </row>
    <row r="175" spans="16:16" x14ac:dyDescent="0.2">
      <c r="P175" s="71"/>
    </row>
    <row r="176" spans="16:16" x14ac:dyDescent="0.2">
      <c r="P176" s="71"/>
    </row>
    <row r="177" spans="16:16" x14ac:dyDescent="0.2">
      <c r="P177" s="71"/>
    </row>
    <row r="178" spans="16:16" x14ac:dyDescent="0.2">
      <c r="P178" s="71"/>
    </row>
    <row r="179" spans="16:16" x14ac:dyDescent="0.2">
      <c r="P179" s="71"/>
    </row>
    <row r="180" spans="16:16" x14ac:dyDescent="0.2">
      <c r="P180" s="71"/>
    </row>
    <row r="181" spans="16:16" x14ac:dyDescent="0.2">
      <c r="P181" s="71"/>
    </row>
    <row r="182" spans="16:16" x14ac:dyDescent="0.2">
      <c r="P182" s="71"/>
    </row>
    <row r="183" spans="16:16" x14ac:dyDescent="0.2">
      <c r="P183" s="71"/>
    </row>
    <row r="184" spans="16:16" x14ac:dyDescent="0.2">
      <c r="P184" s="71"/>
    </row>
    <row r="185" spans="16:16" x14ac:dyDescent="0.2">
      <c r="P185" s="71"/>
    </row>
    <row r="186" spans="16:16" x14ac:dyDescent="0.2">
      <c r="P186" s="71"/>
    </row>
    <row r="187" spans="16:16" x14ac:dyDescent="0.2">
      <c r="P187" s="71"/>
    </row>
    <row r="188" spans="16:16" x14ac:dyDescent="0.2">
      <c r="P188" s="71"/>
    </row>
    <row r="189" spans="16:16" x14ac:dyDescent="0.2">
      <c r="P189" s="71"/>
    </row>
    <row r="190" spans="16:16" x14ac:dyDescent="0.2">
      <c r="P190" s="71"/>
    </row>
    <row r="191" spans="16:16" x14ac:dyDescent="0.2">
      <c r="P191" s="71"/>
    </row>
    <row r="192" spans="16:16" x14ac:dyDescent="0.2">
      <c r="P192" s="71"/>
    </row>
    <row r="193" spans="16:16" x14ac:dyDescent="0.2">
      <c r="P193" s="71"/>
    </row>
    <row r="194" spans="16:16" x14ac:dyDescent="0.2">
      <c r="P194" s="71"/>
    </row>
    <row r="195" spans="16:16" x14ac:dyDescent="0.2">
      <c r="P195" s="71"/>
    </row>
    <row r="196" spans="16:16" x14ac:dyDescent="0.2">
      <c r="P196" s="71"/>
    </row>
    <row r="197" spans="16:16" x14ac:dyDescent="0.2">
      <c r="P197" s="71"/>
    </row>
    <row r="198" spans="16:16" x14ac:dyDescent="0.2">
      <c r="P198" s="71"/>
    </row>
    <row r="199" spans="16:16" x14ac:dyDescent="0.2">
      <c r="P199" s="71"/>
    </row>
    <row r="200" spans="16:16" x14ac:dyDescent="0.2">
      <c r="P200" s="71"/>
    </row>
    <row r="201" spans="16:16" x14ac:dyDescent="0.2">
      <c r="P201" s="71"/>
    </row>
    <row r="202" spans="16:16" x14ac:dyDescent="0.2">
      <c r="P202" s="71"/>
    </row>
    <row r="203" spans="16:16" x14ac:dyDescent="0.2">
      <c r="P203" s="71"/>
    </row>
    <row r="204" spans="16:16" x14ac:dyDescent="0.2">
      <c r="P204" s="71"/>
    </row>
    <row r="205" spans="16:16" x14ac:dyDescent="0.2">
      <c r="P205" s="71"/>
    </row>
    <row r="206" spans="16:16" x14ac:dyDescent="0.2">
      <c r="P206" s="71"/>
    </row>
    <row r="207" spans="16:16" x14ac:dyDescent="0.2">
      <c r="P207" s="71"/>
    </row>
    <row r="208" spans="16:16" x14ac:dyDescent="0.2">
      <c r="P208" s="71"/>
    </row>
    <row r="209" spans="16:16" x14ac:dyDescent="0.2">
      <c r="P209" s="71"/>
    </row>
    <row r="210" spans="16:16" x14ac:dyDescent="0.2">
      <c r="P210" s="71"/>
    </row>
    <row r="211" spans="16:16" x14ac:dyDescent="0.2">
      <c r="P211" s="71"/>
    </row>
    <row r="212" spans="16:16" x14ac:dyDescent="0.2">
      <c r="P212" s="71"/>
    </row>
    <row r="213" spans="16:16" x14ac:dyDescent="0.2">
      <c r="P213" s="71"/>
    </row>
    <row r="214" spans="16:16" x14ac:dyDescent="0.2">
      <c r="P214" s="71"/>
    </row>
    <row r="215" spans="16:16" x14ac:dyDescent="0.2">
      <c r="P215" s="71"/>
    </row>
    <row r="216" spans="16:16" x14ac:dyDescent="0.2">
      <c r="P216" s="71"/>
    </row>
    <row r="217" spans="16:16" x14ac:dyDescent="0.2">
      <c r="P217" s="71"/>
    </row>
    <row r="218" spans="16:16" x14ac:dyDescent="0.2">
      <c r="P218" s="71"/>
    </row>
    <row r="219" spans="16:16" x14ac:dyDescent="0.2">
      <c r="P219" s="71"/>
    </row>
    <row r="220" spans="16:16" x14ac:dyDescent="0.2">
      <c r="P220" s="71"/>
    </row>
    <row r="221" spans="16:16" x14ac:dyDescent="0.2">
      <c r="P221" s="71"/>
    </row>
    <row r="222" spans="16:16" x14ac:dyDescent="0.2">
      <c r="P222" s="71"/>
    </row>
    <row r="223" spans="16:16" x14ac:dyDescent="0.2">
      <c r="P223" s="71"/>
    </row>
    <row r="224" spans="16:16" x14ac:dyDescent="0.2">
      <c r="P224" s="71"/>
    </row>
    <row r="225" spans="16:16" x14ac:dyDescent="0.2">
      <c r="P225" s="71"/>
    </row>
    <row r="226" spans="16:16" x14ac:dyDescent="0.2">
      <c r="P226" s="71"/>
    </row>
    <row r="227" spans="16:16" x14ac:dyDescent="0.2">
      <c r="P227" s="71"/>
    </row>
    <row r="228" spans="16:16" x14ac:dyDescent="0.2">
      <c r="P228" s="71"/>
    </row>
    <row r="229" spans="16:16" x14ac:dyDescent="0.2">
      <c r="P229" s="71"/>
    </row>
    <row r="230" spans="16:16" x14ac:dyDescent="0.2">
      <c r="P230" s="71"/>
    </row>
    <row r="231" spans="16:16" x14ac:dyDescent="0.2">
      <c r="P231" s="71"/>
    </row>
    <row r="232" spans="16:16" x14ac:dyDescent="0.2">
      <c r="P232" s="71"/>
    </row>
    <row r="233" spans="16:16" x14ac:dyDescent="0.2">
      <c r="P233" s="71"/>
    </row>
    <row r="234" spans="16:16" x14ac:dyDescent="0.2">
      <c r="P234" s="71"/>
    </row>
    <row r="235" spans="16:16" x14ac:dyDescent="0.2">
      <c r="P235" s="71"/>
    </row>
    <row r="236" spans="16:16" x14ac:dyDescent="0.2">
      <c r="P236" s="71"/>
    </row>
    <row r="237" spans="16:16" x14ac:dyDescent="0.2">
      <c r="P237" s="71"/>
    </row>
    <row r="238" spans="16:16" x14ac:dyDescent="0.2">
      <c r="P238" s="71"/>
    </row>
    <row r="239" spans="16:16" x14ac:dyDescent="0.2">
      <c r="P239" s="71"/>
    </row>
    <row r="240" spans="16:16" x14ac:dyDescent="0.2">
      <c r="P240" s="71"/>
    </row>
    <row r="241" spans="16:16" x14ac:dyDescent="0.2">
      <c r="P241" s="71"/>
    </row>
    <row r="242" spans="16:16" x14ac:dyDescent="0.2">
      <c r="P242" s="71"/>
    </row>
    <row r="243" spans="16:16" x14ac:dyDescent="0.2">
      <c r="P243" s="71"/>
    </row>
    <row r="244" spans="16:16" x14ac:dyDescent="0.2">
      <c r="P244" s="71"/>
    </row>
    <row r="245" spans="16:16" x14ac:dyDescent="0.2">
      <c r="P245" s="71"/>
    </row>
    <row r="246" spans="16:16" x14ac:dyDescent="0.2">
      <c r="P246" s="71"/>
    </row>
    <row r="247" spans="16:16" x14ac:dyDescent="0.2">
      <c r="P247" s="71"/>
    </row>
    <row r="248" spans="16:16" x14ac:dyDescent="0.2">
      <c r="P248" s="71"/>
    </row>
    <row r="249" spans="16:16" x14ac:dyDescent="0.2">
      <c r="P249" s="71"/>
    </row>
    <row r="250" spans="16:16" x14ac:dyDescent="0.2">
      <c r="P250" s="71"/>
    </row>
    <row r="251" spans="16:16" x14ac:dyDescent="0.2">
      <c r="P251" s="71"/>
    </row>
    <row r="252" spans="16:16" x14ac:dyDescent="0.2">
      <c r="P252" s="71"/>
    </row>
    <row r="253" spans="16:16" x14ac:dyDescent="0.2">
      <c r="P253" s="71"/>
    </row>
    <row r="254" spans="16:16" x14ac:dyDescent="0.2">
      <c r="P254" s="71"/>
    </row>
    <row r="255" spans="16:16" x14ac:dyDescent="0.2">
      <c r="P255" s="71"/>
    </row>
    <row r="256" spans="16:16" x14ac:dyDescent="0.2">
      <c r="P256" s="71"/>
    </row>
    <row r="257" spans="16:16" x14ac:dyDescent="0.2">
      <c r="P257" s="71"/>
    </row>
    <row r="258" spans="16:16" x14ac:dyDescent="0.2">
      <c r="P258" s="71"/>
    </row>
    <row r="259" spans="16:16" x14ac:dyDescent="0.2">
      <c r="P259" s="71"/>
    </row>
    <row r="260" spans="16:16" x14ac:dyDescent="0.2">
      <c r="P260" s="71"/>
    </row>
    <row r="261" spans="16:16" x14ac:dyDescent="0.2">
      <c r="P261" s="71"/>
    </row>
    <row r="262" spans="16:16" x14ac:dyDescent="0.2">
      <c r="P262" s="71"/>
    </row>
    <row r="263" spans="16:16" x14ac:dyDescent="0.2">
      <c r="P263" s="71"/>
    </row>
    <row r="264" spans="16:16" x14ac:dyDescent="0.2">
      <c r="P264" s="71"/>
    </row>
    <row r="265" spans="16:16" x14ac:dyDescent="0.2">
      <c r="P265" s="71"/>
    </row>
    <row r="266" spans="16:16" x14ac:dyDescent="0.2">
      <c r="P266" s="71"/>
    </row>
    <row r="267" spans="16:16" x14ac:dyDescent="0.2">
      <c r="P267" s="71"/>
    </row>
    <row r="268" spans="16:16" x14ac:dyDescent="0.2">
      <c r="P268" s="71"/>
    </row>
    <row r="269" spans="16:16" x14ac:dyDescent="0.2">
      <c r="P269" s="71"/>
    </row>
    <row r="270" spans="16:16" x14ac:dyDescent="0.2">
      <c r="P270" s="71"/>
    </row>
    <row r="271" spans="16:16" x14ac:dyDescent="0.2">
      <c r="P271" s="71"/>
    </row>
    <row r="272" spans="16:16" x14ac:dyDescent="0.2">
      <c r="P272" s="71"/>
    </row>
    <row r="273" spans="16:16" x14ac:dyDescent="0.2">
      <c r="P273" s="71"/>
    </row>
    <row r="274" spans="16:16" x14ac:dyDescent="0.2">
      <c r="P274" s="71"/>
    </row>
    <row r="275" spans="16:16" x14ac:dyDescent="0.2">
      <c r="P275" s="71"/>
    </row>
    <row r="276" spans="16:16" x14ac:dyDescent="0.2">
      <c r="P276" s="71"/>
    </row>
    <row r="277" spans="16:16" x14ac:dyDescent="0.2">
      <c r="P277" s="71"/>
    </row>
    <row r="278" spans="16:16" x14ac:dyDescent="0.2">
      <c r="P278" s="71"/>
    </row>
    <row r="279" spans="16:16" x14ac:dyDescent="0.2">
      <c r="P279" s="71"/>
    </row>
    <row r="280" spans="16:16" x14ac:dyDescent="0.2">
      <c r="P280" s="71"/>
    </row>
    <row r="281" spans="16:16" x14ac:dyDescent="0.2">
      <c r="P281" s="71"/>
    </row>
    <row r="282" spans="16:16" x14ac:dyDescent="0.2">
      <c r="P282" s="71"/>
    </row>
    <row r="283" spans="16:16" x14ac:dyDescent="0.2">
      <c r="P283" s="71"/>
    </row>
    <row r="284" spans="16:16" x14ac:dyDescent="0.2">
      <c r="P284" s="71"/>
    </row>
    <row r="285" spans="16:16" x14ac:dyDescent="0.2">
      <c r="P285" s="71"/>
    </row>
    <row r="286" spans="16:16" x14ac:dyDescent="0.2">
      <c r="P286" s="71"/>
    </row>
    <row r="287" spans="16:16" x14ac:dyDescent="0.2">
      <c r="P287" s="71"/>
    </row>
    <row r="288" spans="16:16" x14ac:dyDescent="0.2">
      <c r="P288" s="71"/>
    </row>
    <row r="289" spans="16:16" x14ac:dyDescent="0.2">
      <c r="P289" s="71"/>
    </row>
    <row r="290" spans="16:16" x14ac:dyDescent="0.2">
      <c r="P290" s="71"/>
    </row>
    <row r="291" spans="16:16" x14ac:dyDescent="0.2">
      <c r="P291" s="71"/>
    </row>
    <row r="292" spans="16:16" x14ac:dyDescent="0.2">
      <c r="P292" s="71"/>
    </row>
    <row r="293" spans="16:16" x14ac:dyDescent="0.2">
      <c r="P293" s="71"/>
    </row>
    <row r="294" spans="16:16" x14ac:dyDescent="0.2">
      <c r="P294" s="71"/>
    </row>
    <row r="295" spans="16:16" x14ac:dyDescent="0.2">
      <c r="P295" s="71"/>
    </row>
    <row r="296" spans="16:16" x14ac:dyDescent="0.2">
      <c r="P296" s="71"/>
    </row>
    <row r="297" spans="16:16" x14ac:dyDescent="0.2">
      <c r="P297" s="71"/>
    </row>
    <row r="298" spans="16:16" x14ac:dyDescent="0.2">
      <c r="P298" s="71"/>
    </row>
    <row r="299" spans="16:16" x14ac:dyDescent="0.2">
      <c r="P299" s="71"/>
    </row>
    <row r="300" spans="16:16" x14ac:dyDescent="0.2">
      <c r="P300" s="71"/>
    </row>
    <row r="301" spans="16:16" x14ac:dyDescent="0.2">
      <c r="P301" s="71"/>
    </row>
    <row r="302" spans="16:16" x14ac:dyDescent="0.2">
      <c r="P302" s="71"/>
    </row>
    <row r="303" spans="16:16" x14ac:dyDescent="0.2">
      <c r="P303" s="71"/>
    </row>
    <row r="304" spans="16:16" x14ac:dyDescent="0.2">
      <c r="P304" s="71"/>
    </row>
    <row r="305" spans="16:16" x14ac:dyDescent="0.2">
      <c r="P305" s="71"/>
    </row>
    <row r="306" spans="16:16" x14ac:dyDescent="0.2">
      <c r="P306" s="71"/>
    </row>
    <row r="307" spans="16:16" x14ac:dyDescent="0.2">
      <c r="P307" s="71"/>
    </row>
    <row r="308" spans="16:16" x14ac:dyDescent="0.2">
      <c r="P308" s="71"/>
    </row>
    <row r="309" spans="16:16" x14ac:dyDescent="0.2">
      <c r="P309" s="71"/>
    </row>
    <row r="310" spans="16:16" x14ac:dyDescent="0.2">
      <c r="P310" s="71"/>
    </row>
    <row r="311" spans="16:16" x14ac:dyDescent="0.2">
      <c r="P311" s="71"/>
    </row>
    <row r="312" spans="16:16" x14ac:dyDescent="0.2">
      <c r="P312" s="71"/>
    </row>
    <row r="313" spans="16:16" x14ac:dyDescent="0.2">
      <c r="P313" s="71"/>
    </row>
    <row r="314" spans="16:16" x14ac:dyDescent="0.2">
      <c r="P314" s="71"/>
    </row>
    <row r="315" spans="16:16" x14ac:dyDescent="0.2">
      <c r="P315" s="71"/>
    </row>
    <row r="316" spans="16:16" x14ac:dyDescent="0.2">
      <c r="P316" s="71"/>
    </row>
    <row r="317" spans="16:16" x14ac:dyDescent="0.2">
      <c r="P317" s="71"/>
    </row>
    <row r="318" spans="16:16" x14ac:dyDescent="0.2">
      <c r="P318" s="71"/>
    </row>
    <row r="319" spans="16:16" x14ac:dyDescent="0.2">
      <c r="P319" s="71"/>
    </row>
    <row r="320" spans="16:16" x14ac:dyDescent="0.2">
      <c r="P320" s="71"/>
    </row>
    <row r="321" spans="16:16" x14ac:dyDescent="0.2">
      <c r="P321" s="71"/>
    </row>
    <row r="322" spans="16:16" x14ac:dyDescent="0.2">
      <c r="P322" s="71"/>
    </row>
    <row r="323" spans="16:16" x14ac:dyDescent="0.2">
      <c r="P323" s="71"/>
    </row>
    <row r="324" spans="16:16" x14ac:dyDescent="0.2">
      <c r="P324" s="71"/>
    </row>
    <row r="325" spans="16:16" x14ac:dyDescent="0.2">
      <c r="P325" s="71"/>
    </row>
    <row r="326" spans="16:16" x14ac:dyDescent="0.2">
      <c r="P326" s="71"/>
    </row>
    <row r="327" spans="16:16" x14ac:dyDescent="0.2">
      <c r="P327" s="71"/>
    </row>
    <row r="328" spans="16:16" x14ac:dyDescent="0.2">
      <c r="P328" s="71"/>
    </row>
    <row r="329" spans="16:16" x14ac:dyDescent="0.2">
      <c r="P329" s="71"/>
    </row>
    <row r="330" spans="16:16" x14ac:dyDescent="0.2">
      <c r="P330" s="71"/>
    </row>
    <row r="331" spans="16:16" x14ac:dyDescent="0.2">
      <c r="P331" s="71"/>
    </row>
    <row r="332" spans="16:16" x14ac:dyDescent="0.2">
      <c r="P332" s="71"/>
    </row>
    <row r="333" spans="16:16" x14ac:dyDescent="0.2">
      <c r="P333" s="71"/>
    </row>
    <row r="334" spans="16:16" x14ac:dyDescent="0.2">
      <c r="P334" s="71"/>
    </row>
    <row r="335" spans="16:16" x14ac:dyDescent="0.2">
      <c r="P335" s="71"/>
    </row>
    <row r="336" spans="16:16" x14ac:dyDescent="0.2">
      <c r="P336" s="71"/>
    </row>
    <row r="337" spans="16:16" x14ac:dyDescent="0.2">
      <c r="P337" s="71"/>
    </row>
    <row r="338" spans="16:16" x14ac:dyDescent="0.2">
      <c r="P338" s="71"/>
    </row>
    <row r="339" spans="16:16" x14ac:dyDescent="0.2">
      <c r="P339" s="71"/>
    </row>
    <row r="340" spans="16:16" x14ac:dyDescent="0.2">
      <c r="P340" s="71"/>
    </row>
    <row r="341" spans="16:16" x14ac:dyDescent="0.2">
      <c r="P341" s="71"/>
    </row>
    <row r="342" spans="16:16" x14ac:dyDescent="0.2">
      <c r="P342" s="71"/>
    </row>
    <row r="343" spans="16:16" x14ac:dyDescent="0.2">
      <c r="P343" s="71"/>
    </row>
    <row r="344" spans="16:16" x14ac:dyDescent="0.2">
      <c r="P344" s="71"/>
    </row>
    <row r="345" spans="16:16" x14ac:dyDescent="0.2">
      <c r="P345" s="71"/>
    </row>
    <row r="346" spans="16:16" x14ac:dyDescent="0.2">
      <c r="P346" s="71"/>
    </row>
    <row r="347" spans="16:16" x14ac:dyDescent="0.2">
      <c r="P347" s="71"/>
    </row>
    <row r="348" spans="16:16" x14ac:dyDescent="0.2">
      <c r="P348" s="71"/>
    </row>
    <row r="349" spans="16:16" x14ac:dyDescent="0.2">
      <c r="P349" s="71"/>
    </row>
    <row r="350" spans="16:16" x14ac:dyDescent="0.2">
      <c r="P350" s="71"/>
    </row>
    <row r="351" spans="16:16" x14ac:dyDescent="0.2">
      <c r="P351" s="71"/>
    </row>
    <row r="352" spans="16:16" x14ac:dyDescent="0.2">
      <c r="P352" s="71"/>
    </row>
    <row r="353" spans="16:16" x14ac:dyDescent="0.2">
      <c r="P353" s="71"/>
    </row>
    <row r="354" spans="16:16" x14ac:dyDescent="0.2">
      <c r="P354" s="71"/>
    </row>
    <row r="355" spans="16:16" x14ac:dyDescent="0.2">
      <c r="P355" s="71"/>
    </row>
    <row r="356" spans="16:16" x14ac:dyDescent="0.2">
      <c r="P356" s="71"/>
    </row>
    <row r="357" spans="16:16" x14ac:dyDescent="0.2">
      <c r="P357" s="71"/>
    </row>
    <row r="358" spans="16:16" x14ac:dyDescent="0.2">
      <c r="P358" s="71"/>
    </row>
    <row r="359" spans="16:16" x14ac:dyDescent="0.2">
      <c r="P359" s="71"/>
    </row>
    <row r="360" spans="16:16" x14ac:dyDescent="0.2">
      <c r="P360" s="71"/>
    </row>
    <row r="361" spans="16:16" x14ac:dyDescent="0.2">
      <c r="P361" s="71"/>
    </row>
    <row r="362" spans="16:16" x14ac:dyDescent="0.2">
      <c r="P362" s="71"/>
    </row>
    <row r="363" spans="16:16" x14ac:dyDescent="0.2">
      <c r="P363" s="71"/>
    </row>
    <row r="364" spans="16:16" x14ac:dyDescent="0.2">
      <c r="P364" s="71"/>
    </row>
    <row r="365" spans="16:16" x14ac:dyDescent="0.2">
      <c r="P365" s="71"/>
    </row>
    <row r="366" spans="16:16" x14ac:dyDescent="0.2">
      <c r="P366" s="71"/>
    </row>
    <row r="367" spans="16:16" x14ac:dyDescent="0.2">
      <c r="P367" s="71"/>
    </row>
    <row r="368" spans="16:16" x14ac:dyDescent="0.2">
      <c r="P368" s="71"/>
    </row>
    <row r="369" spans="16:16" x14ac:dyDescent="0.2">
      <c r="P369" s="71"/>
    </row>
    <row r="370" spans="16:16" x14ac:dyDescent="0.2">
      <c r="P370" s="71"/>
    </row>
    <row r="371" spans="16:16" x14ac:dyDescent="0.2">
      <c r="P371" s="71"/>
    </row>
    <row r="372" spans="16:16" x14ac:dyDescent="0.2">
      <c r="P372" s="71"/>
    </row>
    <row r="373" spans="16:16" x14ac:dyDescent="0.2">
      <c r="P373" s="71"/>
    </row>
    <row r="374" spans="16:16" x14ac:dyDescent="0.2">
      <c r="P374" s="71"/>
    </row>
    <row r="375" spans="16:16" x14ac:dyDescent="0.2">
      <c r="P375" s="71"/>
    </row>
    <row r="376" spans="16:16" x14ac:dyDescent="0.2">
      <c r="P376" s="71"/>
    </row>
    <row r="377" spans="16:16" x14ac:dyDescent="0.2">
      <c r="P377" s="71"/>
    </row>
    <row r="378" spans="16:16" x14ac:dyDescent="0.2">
      <c r="P378" s="71"/>
    </row>
    <row r="379" spans="16:16" x14ac:dyDescent="0.2">
      <c r="P379" s="71"/>
    </row>
    <row r="380" spans="16:16" x14ac:dyDescent="0.2">
      <c r="P380" s="71"/>
    </row>
    <row r="381" spans="16:16" x14ac:dyDescent="0.2">
      <c r="P381" s="71"/>
    </row>
    <row r="382" spans="16:16" x14ac:dyDescent="0.2">
      <c r="P382" s="71"/>
    </row>
    <row r="383" spans="16:16" x14ac:dyDescent="0.2">
      <c r="P383" s="71"/>
    </row>
    <row r="384" spans="16:16" x14ac:dyDescent="0.2">
      <c r="P384" s="71"/>
    </row>
    <row r="385" spans="16:16" x14ac:dyDescent="0.2">
      <c r="P385" s="71"/>
    </row>
    <row r="386" spans="16:16" x14ac:dyDescent="0.2">
      <c r="P386" s="71"/>
    </row>
    <row r="387" spans="16:16" x14ac:dyDescent="0.2">
      <c r="P387" s="71"/>
    </row>
    <row r="388" spans="16:16" x14ac:dyDescent="0.2">
      <c r="P388" s="71"/>
    </row>
    <row r="389" spans="16:16" x14ac:dyDescent="0.2">
      <c r="P389" s="71"/>
    </row>
    <row r="390" spans="16:16" x14ac:dyDescent="0.2">
      <c r="P390" s="71"/>
    </row>
    <row r="391" spans="16:16" x14ac:dyDescent="0.2">
      <c r="P391" s="71"/>
    </row>
    <row r="392" spans="16:16" x14ac:dyDescent="0.2">
      <c r="P392" s="71"/>
    </row>
    <row r="393" spans="16:16" x14ac:dyDescent="0.2">
      <c r="P393" s="71"/>
    </row>
    <row r="394" spans="16:16" x14ac:dyDescent="0.2">
      <c r="P394" s="71"/>
    </row>
    <row r="395" spans="16:16" x14ac:dyDescent="0.2">
      <c r="P395" s="71"/>
    </row>
    <row r="396" spans="16:16" x14ac:dyDescent="0.2">
      <c r="P396" s="71"/>
    </row>
    <row r="397" spans="16:16" x14ac:dyDescent="0.2">
      <c r="P397" s="71"/>
    </row>
    <row r="398" spans="16:16" x14ac:dyDescent="0.2">
      <c r="P398" s="71"/>
    </row>
    <row r="399" spans="16:16" x14ac:dyDescent="0.2">
      <c r="P399" s="71"/>
    </row>
    <row r="400" spans="16:16" x14ac:dyDescent="0.2">
      <c r="P400" s="71"/>
    </row>
    <row r="401" spans="16:16" x14ac:dyDescent="0.2">
      <c r="P401" s="71"/>
    </row>
    <row r="402" spans="16:16" x14ac:dyDescent="0.2">
      <c r="P402" s="71"/>
    </row>
    <row r="403" spans="16:16" x14ac:dyDescent="0.2">
      <c r="P403" s="71"/>
    </row>
    <row r="404" spans="16:16" x14ac:dyDescent="0.2">
      <c r="P404" s="71"/>
    </row>
  </sheetData>
  <mergeCells count="1">
    <mergeCell ref="AM1:AO1"/>
  </mergeCells>
  <dataValidations disablePrompts="1" count="1">
    <dataValidation type="list" allowBlank="1" showInputMessage="1" showErrorMessage="1" sqref="G5 L5 AK5 Q5 V5 AA5 AF5 B5" xr:uid="{312765F2-74A2-4929-80FD-0FD4BFCC7A42}">
      <formula1>"Nieuw, Bestaand, Overname"</formula1>
    </dataValidation>
  </dataValidations>
  <hyperlinks>
    <hyperlink ref="A2" location="FEO!A1" display="terug" xr:uid="{805B11CE-867B-4C1A-8942-72589560438A}"/>
  </hyperlinks>
  <pageMargins left="0.7" right="0.7" top="0.75" bottom="0.75" header="0.3" footer="0.3"/>
  <pageSetup paperSize="9" orientation="portrait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518FE-F5DC-47CD-ABF0-03282B4D7DA9}">
  <sheetPr>
    <tabColor rgb="FFFFC000"/>
  </sheetPr>
  <dimension ref="A1:O26"/>
  <sheetViews>
    <sheetView workbookViewId="0"/>
  </sheetViews>
  <sheetFormatPr defaultRowHeight="10.199999999999999" x14ac:dyDescent="0.2"/>
  <cols>
    <col min="1" max="1" width="22" customWidth="1"/>
    <col min="2" max="15" width="17.75" customWidth="1"/>
  </cols>
  <sheetData>
    <row r="1" spans="1:15" ht="16.2" x14ac:dyDescent="0.3">
      <c r="A1" s="12" t="s">
        <v>175</v>
      </c>
      <c r="L1" s="117" t="s">
        <v>136</v>
      </c>
      <c r="M1" s="556" t="s">
        <v>18</v>
      </c>
      <c r="N1" s="556"/>
      <c r="O1" s="556"/>
    </row>
    <row r="2" spans="1:15" x14ac:dyDescent="0.2">
      <c r="A2" s="17" t="s">
        <v>137</v>
      </c>
      <c r="N2" s="203" t="str">
        <f>FEO!R1</f>
        <v>Versie</v>
      </c>
      <c r="O2" s="211" t="str">
        <f>FEO!R2</f>
        <v>Publicatie</v>
      </c>
    </row>
    <row r="3" spans="1:15" ht="10.8" thickBot="1" x14ac:dyDescent="0.25">
      <c r="A3" s="17"/>
    </row>
    <row r="4" spans="1:15" ht="23.4" thickBot="1" x14ac:dyDescent="0.25">
      <c r="A4" s="8" t="s">
        <v>176</v>
      </c>
      <c r="B4" s="19" t="s">
        <v>177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5" ht="12" thickBot="1" x14ac:dyDescent="0.25">
      <c r="A5" s="10" t="s">
        <v>146</v>
      </c>
      <c r="B5" s="20" t="s">
        <v>178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</row>
    <row r="6" spans="1:15" ht="12" thickBot="1" x14ac:dyDescent="0.25">
      <c r="A6" s="10" t="s">
        <v>0</v>
      </c>
      <c r="B6" s="19" t="s">
        <v>177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 ht="23.4" thickBot="1" x14ac:dyDescent="0.25">
      <c r="A7" s="10" t="s">
        <v>179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15" ht="12" thickBot="1" x14ac:dyDescent="0.25">
      <c r="A8" s="10" t="s">
        <v>147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</row>
    <row r="9" spans="1:15" ht="23.4" thickBot="1" x14ac:dyDescent="0.25">
      <c r="A9" s="10" t="s">
        <v>180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</row>
    <row r="10" spans="1:15" ht="12" thickBot="1" x14ac:dyDescent="0.25">
      <c r="A10" s="10" t="s">
        <v>181</v>
      </c>
      <c r="B10" s="11">
        <f t="shared" ref="B10:O10" si="0">B9*B8</f>
        <v>0</v>
      </c>
      <c r="C10" s="11">
        <f t="shared" si="0"/>
        <v>0</v>
      </c>
      <c r="D10" s="11">
        <f t="shared" si="0"/>
        <v>0</v>
      </c>
      <c r="E10" s="11">
        <f t="shared" si="0"/>
        <v>0</v>
      </c>
      <c r="F10" s="11">
        <f t="shared" si="0"/>
        <v>0</v>
      </c>
      <c r="G10" s="11">
        <f t="shared" si="0"/>
        <v>0</v>
      </c>
      <c r="H10" s="11">
        <f t="shared" si="0"/>
        <v>0</v>
      </c>
      <c r="I10" s="11">
        <f t="shared" si="0"/>
        <v>0</v>
      </c>
      <c r="J10" s="11">
        <f t="shared" si="0"/>
        <v>0</v>
      </c>
      <c r="K10" s="11">
        <f t="shared" si="0"/>
        <v>0</v>
      </c>
      <c r="L10" s="11">
        <f t="shared" si="0"/>
        <v>0</v>
      </c>
      <c r="M10" s="11">
        <f t="shared" si="0"/>
        <v>0</v>
      </c>
      <c r="N10" s="11">
        <f t="shared" si="0"/>
        <v>0</v>
      </c>
      <c r="O10" s="11">
        <f t="shared" si="0"/>
        <v>0</v>
      </c>
    </row>
    <row r="11" spans="1:15" ht="23.4" thickBot="1" x14ac:dyDescent="0.25">
      <c r="A11" s="10" t="s">
        <v>182</v>
      </c>
      <c r="B11" s="23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15" ht="23.4" thickBot="1" x14ac:dyDescent="0.25">
      <c r="A12" s="10" t="s">
        <v>183</v>
      </c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</row>
    <row r="13" spans="1:15" ht="23.4" thickBot="1" x14ac:dyDescent="0.25">
      <c r="A13" s="10" t="s">
        <v>184</v>
      </c>
      <c r="B13" s="39">
        <f>DATEDIF(B11,B12,"M")</f>
        <v>0</v>
      </c>
      <c r="C13" s="39">
        <f>DATEDIF(C11,C12,"M")</f>
        <v>0</v>
      </c>
      <c r="D13" s="39">
        <f t="shared" ref="D13:O13" si="1">DATEDIF(D11,D12,"M")</f>
        <v>0</v>
      </c>
      <c r="E13" s="39">
        <f t="shared" si="1"/>
        <v>0</v>
      </c>
      <c r="F13" s="39">
        <f t="shared" si="1"/>
        <v>0</v>
      </c>
      <c r="G13" s="39">
        <f t="shared" si="1"/>
        <v>0</v>
      </c>
      <c r="H13" s="39">
        <f t="shared" si="1"/>
        <v>0</v>
      </c>
      <c r="I13" s="39">
        <f t="shared" si="1"/>
        <v>0</v>
      </c>
      <c r="J13" s="39">
        <f t="shared" si="1"/>
        <v>0</v>
      </c>
      <c r="K13" s="39">
        <f t="shared" si="1"/>
        <v>0</v>
      </c>
      <c r="L13" s="39">
        <f t="shared" si="1"/>
        <v>0</v>
      </c>
      <c r="M13" s="39">
        <f t="shared" si="1"/>
        <v>0</v>
      </c>
      <c r="N13" s="39">
        <f t="shared" si="1"/>
        <v>0</v>
      </c>
      <c r="O13" s="39">
        <f t="shared" si="1"/>
        <v>0</v>
      </c>
    </row>
    <row r="14" spans="1:15" ht="23.4" thickBot="1" x14ac:dyDescent="0.25">
      <c r="A14" s="10" t="s">
        <v>185</v>
      </c>
      <c r="B14" s="11">
        <f t="shared" ref="B14:O14" si="2">IFERROR(B10/B13,0)</f>
        <v>0</v>
      </c>
      <c r="C14" s="11">
        <f t="shared" si="2"/>
        <v>0</v>
      </c>
      <c r="D14" s="11">
        <f t="shared" si="2"/>
        <v>0</v>
      </c>
      <c r="E14" s="11">
        <f t="shared" si="2"/>
        <v>0</v>
      </c>
      <c r="F14" s="11">
        <f t="shared" si="2"/>
        <v>0</v>
      </c>
      <c r="G14" s="11">
        <f t="shared" si="2"/>
        <v>0</v>
      </c>
      <c r="H14" s="11">
        <f t="shared" si="2"/>
        <v>0</v>
      </c>
      <c r="I14" s="11">
        <f t="shared" si="2"/>
        <v>0</v>
      </c>
      <c r="J14" s="11">
        <f t="shared" si="2"/>
        <v>0</v>
      </c>
      <c r="K14" s="11">
        <f t="shared" si="2"/>
        <v>0</v>
      </c>
      <c r="L14" s="11">
        <f t="shared" si="2"/>
        <v>0</v>
      </c>
      <c r="M14" s="11">
        <f t="shared" si="2"/>
        <v>0</v>
      </c>
      <c r="N14" s="11">
        <f t="shared" si="2"/>
        <v>0</v>
      </c>
      <c r="O14" s="11">
        <f t="shared" si="2"/>
        <v>0</v>
      </c>
    </row>
    <row r="16" spans="1:15" ht="12" thickBot="1" x14ac:dyDescent="0.25">
      <c r="A16" s="13" t="s">
        <v>170</v>
      </c>
    </row>
    <row r="17" spans="1:15" ht="12" thickBot="1" x14ac:dyDescent="0.25">
      <c r="A17" s="15">
        <f>FEO!$G$5</f>
        <v>2028</v>
      </c>
      <c r="B17" s="16">
        <f>IF(AND($A17&gt;YEAR(B$11),$A17&lt;YEAR(B$12)),12*B$14,IF($A17=YEAR(B$11),(12-MONTH(B$11)+1)*B$14,IF($A17=YEAR(B$12),(MONTH(B$12))*B$14,0)))</f>
        <v>0</v>
      </c>
      <c r="C17" s="16">
        <f t="shared" ref="C17:O17" si="3">IF(AND($A17&gt;YEAR(C$11),$A17&lt;YEAR(C$12)),12*C$14,IF($A17=YEAR(C$11),(12-MONTH(C$11)+1)*C$14,IF($A17=YEAR(C$12),(MONTH(C$12))*C$14,0)))</f>
        <v>0</v>
      </c>
      <c r="D17" s="16">
        <f t="shared" si="3"/>
        <v>0</v>
      </c>
      <c r="E17" s="16">
        <f t="shared" si="3"/>
        <v>0</v>
      </c>
      <c r="F17" s="16">
        <f t="shared" si="3"/>
        <v>0</v>
      </c>
      <c r="G17" s="16">
        <f t="shared" si="3"/>
        <v>0</v>
      </c>
      <c r="H17" s="16">
        <f t="shared" si="3"/>
        <v>0</v>
      </c>
      <c r="I17" s="16">
        <f t="shared" si="3"/>
        <v>0</v>
      </c>
      <c r="J17" s="16">
        <f t="shared" si="3"/>
        <v>0</v>
      </c>
      <c r="K17" s="16">
        <f t="shared" si="3"/>
        <v>0</v>
      </c>
      <c r="L17" s="16">
        <f t="shared" si="3"/>
        <v>0</v>
      </c>
      <c r="M17" s="16">
        <f t="shared" si="3"/>
        <v>0</v>
      </c>
      <c r="N17" s="16">
        <f t="shared" si="3"/>
        <v>0</v>
      </c>
      <c r="O17" s="16">
        <f t="shared" si="3"/>
        <v>0</v>
      </c>
    </row>
    <row r="18" spans="1:15" ht="12" thickBot="1" x14ac:dyDescent="0.25">
      <c r="A18" s="15">
        <f>FEO!$H$5</f>
        <v>2029</v>
      </c>
      <c r="B18" s="16">
        <f t="shared" ref="B18:O23" si="4">IF(AND($A18&gt;YEAR(B$11),$A18&lt;YEAR(B$12)),12*B$14,IF($A18=YEAR(B$11),(12-MONTH(B$11)+1)*B$14,IF($A18=YEAR(B$12),(MONTH(B$12))*B$14,0)))</f>
        <v>0</v>
      </c>
      <c r="C18" s="16">
        <f t="shared" si="4"/>
        <v>0</v>
      </c>
      <c r="D18" s="16">
        <f t="shared" si="4"/>
        <v>0</v>
      </c>
      <c r="E18" s="16">
        <f t="shared" si="4"/>
        <v>0</v>
      </c>
      <c r="F18" s="16">
        <f t="shared" si="4"/>
        <v>0</v>
      </c>
      <c r="G18" s="16">
        <f t="shared" si="4"/>
        <v>0</v>
      </c>
      <c r="H18" s="16">
        <f t="shared" si="4"/>
        <v>0</v>
      </c>
      <c r="I18" s="16">
        <f t="shared" si="4"/>
        <v>0</v>
      </c>
      <c r="J18" s="16">
        <f t="shared" si="4"/>
        <v>0</v>
      </c>
      <c r="K18" s="16">
        <f t="shared" si="4"/>
        <v>0</v>
      </c>
      <c r="L18" s="16">
        <f t="shared" si="4"/>
        <v>0</v>
      </c>
      <c r="M18" s="16">
        <f t="shared" si="4"/>
        <v>0</v>
      </c>
      <c r="N18" s="16">
        <f t="shared" si="4"/>
        <v>0</v>
      </c>
      <c r="O18" s="16">
        <f t="shared" si="4"/>
        <v>0</v>
      </c>
    </row>
    <row r="19" spans="1:15" ht="12" thickBot="1" x14ac:dyDescent="0.25">
      <c r="A19" s="15">
        <f>FEO!$I$5</f>
        <v>2030</v>
      </c>
      <c r="B19" s="16">
        <f t="shared" si="4"/>
        <v>0</v>
      </c>
      <c r="C19" s="16">
        <f t="shared" si="4"/>
        <v>0</v>
      </c>
      <c r="D19" s="16">
        <f t="shared" si="4"/>
        <v>0</v>
      </c>
      <c r="E19" s="16">
        <f t="shared" si="4"/>
        <v>0</v>
      </c>
      <c r="F19" s="16">
        <f t="shared" si="4"/>
        <v>0</v>
      </c>
      <c r="G19" s="16">
        <f t="shared" si="4"/>
        <v>0</v>
      </c>
      <c r="H19" s="16">
        <f t="shared" si="4"/>
        <v>0</v>
      </c>
      <c r="I19" s="16">
        <f t="shared" si="4"/>
        <v>0</v>
      </c>
      <c r="J19" s="16">
        <f t="shared" si="4"/>
        <v>0</v>
      </c>
      <c r="K19" s="16">
        <f t="shared" si="4"/>
        <v>0</v>
      </c>
      <c r="L19" s="16">
        <f t="shared" si="4"/>
        <v>0</v>
      </c>
      <c r="M19" s="16">
        <f t="shared" si="4"/>
        <v>0</v>
      </c>
      <c r="N19" s="16">
        <f t="shared" si="4"/>
        <v>0</v>
      </c>
      <c r="O19" s="16">
        <f t="shared" si="4"/>
        <v>0</v>
      </c>
    </row>
    <row r="20" spans="1:15" ht="12" thickBot="1" x14ac:dyDescent="0.25">
      <c r="A20" s="15">
        <f>FEO!$J$5</f>
        <v>2031</v>
      </c>
      <c r="B20" s="16">
        <f t="shared" si="4"/>
        <v>0</v>
      </c>
      <c r="C20" s="16">
        <f t="shared" si="4"/>
        <v>0</v>
      </c>
      <c r="D20" s="16">
        <f t="shared" si="4"/>
        <v>0</v>
      </c>
      <c r="E20" s="16">
        <f t="shared" si="4"/>
        <v>0</v>
      </c>
      <c r="F20" s="16">
        <f t="shared" si="4"/>
        <v>0</v>
      </c>
      <c r="G20" s="16">
        <f t="shared" si="4"/>
        <v>0</v>
      </c>
      <c r="H20" s="16">
        <f t="shared" si="4"/>
        <v>0</v>
      </c>
      <c r="I20" s="16">
        <f t="shared" si="4"/>
        <v>0</v>
      </c>
      <c r="J20" s="16">
        <f t="shared" si="4"/>
        <v>0</v>
      </c>
      <c r="K20" s="16">
        <f t="shared" si="4"/>
        <v>0</v>
      </c>
      <c r="L20" s="16">
        <f t="shared" si="4"/>
        <v>0</v>
      </c>
      <c r="M20" s="16">
        <f t="shared" si="4"/>
        <v>0</v>
      </c>
      <c r="N20" s="16">
        <f t="shared" si="4"/>
        <v>0</v>
      </c>
      <c r="O20" s="16">
        <f t="shared" si="4"/>
        <v>0</v>
      </c>
    </row>
    <row r="21" spans="1:15" ht="12" thickBot="1" x14ac:dyDescent="0.25">
      <c r="A21" s="15">
        <f>FEO!$K$5</f>
        <v>2032</v>
      </c>
      <c r="B21" s="16">
        <f t="shared" si="4"/>
        <v>0</v>
      </c>
      <c r="C21" s="16">
        <f t="shared" si="4"/>
        <v>0</v>
      </c>
      <c r="D21" s="16">
        <f t="shared" si="4"/>
        <v>0</v>
      </c>
      <c r="E21" s="16">
        <f t="shared" si="4"/>
        <v>0</v>
      </c>
      <c r="F21" s="16">
        <f t="shared" si="4"/>
        <v>0</v>
      </c>
      <c r="G21" s="16">
        <f t="shared" si="4"/>
        <v>0</v>
      </c>
      <c r="H21" s="16">
        <f t="shared" si="4"/>
        <v>0</v>
      </c>
      <c r="I21" s="16">
        <f t="shared" si="4"/>
        <v>0</v>
      </c>
      <c r="J21" s="16">
        <f t="shared" si="4"/>
        <v>0</v>
      </c>
      <c r="K21" s="16">
        <f t="shared" si="4"/>
        <v>0</v>
      </c>
      <c r="L21" s="16">
        <f t="shared" si="4"/>
        <v>0</v>
      </c>
      <c r="M21" s="16">
        <f t="shared" si="4"/>
        <v>0</v>
      </c>
      <c r="N21" s="16">
        <f t="shared" si="4"/>
        <v>0</v>
      </c>
      <c r="O21" s="16">
        <f t="shared" si="4"/>
        <v>0</v>
      </c>
    </row>
    <row r="22" spans="1:15" ht="12" thickBot="1" x14ac:dyDescent="0.25">
      <c r="A22" s="15">
        <f>FEO!$L$5</f>
        <v>2033</v>
      </c>
      <c r="B22" s="16">
        <f t="shared" si="4"/>
        <v>0</v>
      </c>
      <c r="C22" s="16">
        <f t="shared" si="4"/>
        <v>0</v>
      </c>
      <c r="D22" s="16">
        <f t="shared" si="4"/>
        <v>0</v>
      </c>
      <c r="E22" s="16">
        <f t="shared" si="4"/>
        <v>0</v>
      </c>
      <c r="F22" s="16">
        <f t="shared" si="4"/>
        <v>0</v>
      </c>
      <c r="G22" s="16">
        <f t="shared" si="4"/>
        <v>0</v>
      </c>
      <c r="H22" s="16">
        <f t="shared" si="4"/>
        <v>0</v>
      </c>
      <c r="I22" s="16">
        <f t="shared" si="4"/>
        <v>0</v>
      </c>
      <c r="J22" s="16">
        <f t="shared" si="4"/>
        <v>0</v>
      </c>
      <c r="K22" s="16">
        <f t="shared" si="4"/>
        <v>0</v>
      </c>
      <c r="L22" s="16">
        <f t="shared" si="4"/>
        <v>0</v>
      </c>
      <c r="M22" s="16">
        <f t="shared" si="4"/>
        <v>0</v>
      </c>
      <c r="N22" s="16">
        <f t="shared" si="4"/>
        <v>0</v>
      </c>
      <c r="O22" s="16">
        <f t="shared" si="4"/>
        <v>0</v>
      </c>
    </row>
    <row r="23" spans="1:15" ht="12" thickBot="1" x14ac:dyDescent="0.25">
      <c r="A23" s="15">
        <f>FEO!$M$5</f>
        <v>2034</v>
      </c>
      <c r="B23" s="16">
        <f t="shared" si="4"/>
        <v>0</v>
      </c>
      <c r="C23" s="16">
        <f t="shared" si="4"/>
        <v>0</v>
      </c>
      <c r="D23" s="16">
        <f t="shared" si="4"/>
        <v>0</v>
      </c>
      <c r="E23" s="16">
        <f t="shared" si="4"/>
        <v>0</v>
      </c>
      <c r="F23" s="16">
        <f t="shared" si="4"/>
        <v>0</v>
      </c>
      <c r="G23" s="16">
        <f t="shared" si="4"/>
        <v>0</v>
      </c>
      <c r="H23" s="16">
        <f t="shared" si="4"/>
        <v>0</v>
      </c>
      <c r="I23" s="16">
        <f t="shared" si="4"/>
        <v>0</v>
      </c>
      <c r="J23" s="16">
        <f t="shared" si="4"/>
        <v>0</v>
      </c>
      <c r="K23" s="16">
        <f t="shared" si="4"/>
        <v>0</v>
      </c>
      <c r="L23" s="16">
        <f t="shared" si="4"/>
        <v>0</v>
      </c>
      <c r="M23" s="16">
        <f t="shared" si="4"/>
        <v>0</v>
      </c>
      <c r="N23" s="16">
        <f t="shared" si="4"/>
        <v>0</v>
      </c>
      <c r="O23" s="16">
        <f t="shared" si="4"/>
        <v>0</v>
      </c>
    </row>
    <row r="24" spans="1:15" ht="10.8" thickBot="1" x14ac:dyDescent="0.25"/>
    <row r="25" spans="1:15" s="2" customFormat="1" ht="12" thickBot="1" x14ac:dyDescent="0.25">
      <c r="A25" s="77" t="s">
        <v>171</v>
      </c>
      <c r="B25" s="38">
        <f>SUM(B17:B24)</f>
        <v>0</v>
      </c>
      <c r="C25" s="38">
        <f t="shared" ref="C25:O25" si="5">SUM(C17:C24)</f>
        <v>0</v>
      </c>
      <c r="D25" s="38">
        <f t="shared" si="5"/>
        <v>0</v>
      </c>
      <c r="E25" s="38">
        <f t="shared" si="5"/>
        <v>0</v>
      </c>
      <c r="F25" s="38">
        <f t="shared" si="5"/>
        <v>0</v>
      </c>
      <c r="G25" s="38">
        <f t="shared" si="5"/>
        <v>0</v>
      </c>
      <c r="H25" s="38">
        <f t="shared" si="5"/>
        <v>0</v>
      </c>
      <c r="I25" s="38">
        <f t="shared" si="5"/>
        <v>0</v>
      </c>
      <c r="J25" s="38">
        <f t="shared" si="5"/>
        <v>0</v>
      </c>
      <c r="K25" s="38">
        <f t="shared" si="5"/>
        <v>0</v>
      </c>
      <c r="L25" s="38">
        <f t="shared" si="5"/>
        <v>0</v>
      </c>
      <c r="M25" s="38">
        <f t="shared" si="5"/>
        <v>0</v>
      </c>
      <c r="N25" s="38">
        <f t="shared" si="5"/>
        <v>0</v>
      </c>
      <c r="O25" s="38">
        <f t="shared" si="5"/>
        <v>0</v>
      </c>
    </row>
    <row r="26" spans="1:15" x14ac:dyDescent="0.2">
      <c r="B26" s="41"/>
    </row>
  </sheetData>
  <mergeCells count="1">
    <mergeCell ref="M1:O1"/>
  </mergeCells>
  <hyperlinks>
    <hyperlink ref="A2" location="FEO!A1" display="terug" xr:uid="{84222E25-E0BC-4DC6-89BD-571D9E9CEE0F}"/>
  </hyperlink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275E0-B3D0-4D46-883C-31782FEECB6E}">
  <sheetPr>
    <tabColor rgb="FFFFC000"/>
  </sheetPr>
  <dimension ref="A1:J181"/>
  <sheetViews>
    <sheetView workbookViewId="0"/>
  </sheetViews>
  <sheetFormatPr defaultRowHeight="10.199999999999999" x14ac:dyDescent="0.2"/>
  <cols>
    <col min="1" max="1" width="27.875" customWidth="1"/>
    <col min="2" max="2" width="2.375" bestFit="1" customWidth="1"/>
    <col min="3" max="9" width="14.25" customWidth="1"/>
    <col min="10" max="10" width="11.875" bestFit="1" customWidth="1"/>
  </cols>
  <sheetData>
    <row r="1" spans="1:9" ht="16.2" x14ac:dyDescent="0.3">
      <c r="A1" s="12" t="s">
        <v>186</v>
      </c>
      <c r="B1" s="12"/>
      <c r="H1" s="556"/>
      <c r="I1" s="556"/>
    </row>
    <row r="2" spans="1:9" x14ac:dyDescent="0.2">
      <c r="A2" s="17" t="s">
        <v>137</v>
      </c>
      <c r="B2" s="17"/>
      <c r="H2" s="203" t="str">
        <f>FEO!R1</f>
        <v>Versie</v>
      </c>
      <c r="I2" s="211" t="str">
        <f>FEO!R2</f>
        <v>Publicatie</v>
      </c>
    </row>
    <row r="3" spans="1:9" x14ac:dyDescent="0.2">
      <c r="A3" s="17"/>
      <c r="B3" s="17"/>
    </row>
    <row r="4" spans="1:9" ht="11.4" x14ac:dyDescent="0.2">
      <c r="A4" s="245" t="s">
        <v>187</v>
      </c>
      <c r="B4" s="44"/>
      <c r="C4" s="44"/>
      <c r="D4" s="44"/>
      <c r="E4" s="44"/>
      <c r="F4" s="44"/>
      <c r="G4" s="44"/>
    </row>
    <row r="5" spans="1:9" ht="11.4" x14ac:dyDescent="0.2">
      <c r="A5" s="44"/>
      <c r="B5" s="44"/>
      <c r="C5" s="44"/>
      <c r="D5" s="44"/>
      <c r="E5" s="44"/>
      <c r="F5" s="44"/>
      <c r="G5" s="44"/>
    </row>
    <row r="6" spans="1:9" ht="16.2" x14ac:dyDescent="0.3">
      <c r="A6" s="1" t="s">
        <v>188</v>
      </c>
      <c r="B6" s="44"/>
      <c r="C6" s="44"/>
      <c r="D6" s="44"/>
      <c r="E6" s="44"/>
      <c r="F6" s="44"/>
      <c r="G6" s="44"/>
    </row>
    <row r="7" spans="1:9" ht="11.4" x14ac:dyDescent="0.2">
      <c r="A7" s="44"/>
      <c r="B7" s="44"/>
      <c r="C7" s="44"/>
      <c r="D7" s="44"/>
      <c r="E7" s="44"/>
      <c r="F7" s="44"/>
      <c r="G7" s="44"/>
    </row>
    <row r="8" spans="1:9" ht="11.4" x14ac:dyDescent="0.2">
      <c r="A8" s="230" t="s">
        <v>189</v>
      </c>
      <c r="B8" s="44"/>
      <c r="C8" s="44"/>
      <c r="D8" s="44"/>
      <c r="E8" s="44"/>
      <c r="F8" s="44"/>
      <c r="G8" s="44"/>
    </row>
    <row r="9" spans="1:9" ht="12" thickBot="1" x14ac:dyDescent="0.25">
      <c r="A9" s="14"/>
      <c r="B9" s="14"/>
      <c r="C9" s="44"/>
      <c r="D9" s="44"/>
      <c r="E9" s="44"/>
      <c r="F9" s="44"/>
      <c r="G9" s="44"/>
    </row>
    <row r="10" spans="1:9" ht="12" thickBot="1" x14ac:dyDescent="0.25">
      <c r="A10" s="8" t="s">
        <v>190</v>
      </c>
      <c r="B10" s="236"/>
      <c r="C10" s="9">
        <f>FEO!G5</f>
        <v>2028</v>
      </c>
      <c r="D10" s="9">
        <f>FEO!H5</f>
        <v>2029</v>
      </c>
      <c r="E10" s="9">
        <f>FEO!I5</f>
        <v>2030</v>
      </c>
      <c r="F10" s="9">
        <f>FEO!J5</f>
        <v>2031</v>
      </c>
      <c r="G10" s="9">
        <f>FEO!K5</f>
        <v>2032</v>
      </c>
      <c r="H10" s="9">
        <f>FEO!L5</f>
        <v>2033</v>
      </c>
      <c r="I10" s="9">
        <f>FEO!M5</f>
        <v>2034</v>
      </c>
    </row>
    <row r="11" spans="1:9" ht="11.4" x14ac:dyDescent="0.2">
      <c r="A11" s="44" t="s">
        <v>191</v>
      </c>
      <c r="B11" s="44"/>
      <c r="C11" s="234">
        <v>0.59340000000000004</v>
      </c>
      <c r="D11" s="234">
        <v>0.59340000000000004</v>
      </c>
      <c r="E11" s="234">
        <v>0.59340000000000004</v>
      </c>
      <c r="F11" s="234">
        <v>0.59340000000000004</v>
      </c>
      <c r="G11" s="234">
        <v>0.59340000000000004</v>
      </c>
      <c r="H11" s="234">
        <v>0.59340000000000004</v>
      </c>
      <c r="I11" s="234">
        <v>0.59340000000000004</v>
      </c>
    </row>
    <row r="12" spans="1:9" ht="11.4" x14ac:dyDescent="0.2">
      <c r="A12" s="44" t="s">
        <v>192</v>
      </c>
      <c r="B12" s="44"/>
      <c r="C12" s="234">
        <v>0.74170000000000003</v>
      </c>
      <c r="D12" s="234">
        <v>0.74170000000000003</v>
      </c>
      <c r="E12" s="234">
        <v>0.74170000000000003</v>
      </c>
      <c r="F12" s="234">
        <v>0.74170000000000003</v>
      </c>
      <c r="G12" s="234">
        <v>0.74170000000000003</v>
      </c>
      <c r="H12" s="234">
        <v>0.74170000000000003</v>
      </c>
      <c r="I12" s="234">
        <v>0.74170000000000003</v>
      </c>
    </row>
    <row r="13" spans="1:9" ht="11.4" x14ac:dyDescent="0.2">
      <c r="A13" s="44" t="s">
        <v>193</v>
      </c>
      <c r="B13" s="44"/>
      <c r="C13" s="234">
        <v>0.94350000000000001</v>
      </c>
      <c r="D13" s="234">
        <v>0.94350000000000001</v>
      </c>
      <c r="E13" s="234">
        <v>0.94350000000000001</v>
      </c>
      <c r="F13" s="234">
        <v>0.94350000000000001</v>
      </c>
      <c r="G13" s="234">
        <v>0.94350000000000001</v>
      </c>
      <c r="H13" s="234">
        <v>0.94350000000000001</v>
      </c>
      <c r="I13" s="234">
        <v>0.94350000000000001</v>
      </c>
    </row>
    <row r="14" spans="1:9" ht="11.4" x14ac:dyDescent="0.2">
      <c r="A14" s="44" t="s">
        <v>194</v>
      </c>
      <c r="B14" s="44"/>
      <c r="C14" s="234">
        <v>1.3113999999999999</v>
      </c>
      <c r="D14" s="234">
        <v>1.3113999999999999</v>
      </c>
      <c r="E14" s="234">
        <v>1.3113999999999999</v>
      </c>
      <c r="F14" s="234">
        <v>1.3113999999999999</v>
      </c>
      <c r="G14" s="234">
        <v>1.3113999999999999</v>
      </c>
      <c r="H14" s="234">
        <v>1.3113999999999999</v>
      </c>
      <c r="I14" s="234">
        <v>1.3113999999999999</v>
      </c>
    </row>
    <row r="15" spans="1:9" ht="12" thickBot="1" x14ac:dyDescent="0.25">
      <c r="A15" s="44"/>
      <c r="B15" s="44"/>
      <c r="C15" s="227"/>
      <c r="D15" s="227"/>
      <c r="E15" s="227"/>
      <c r="F15" s="227"/>
      <c r="G15" s="227"/>
    </row>
    <row r="16" spans="1:9" ht="12" thickBot="1" x14ac:dyDescent="0.25">
      <c r="A16" s="8" t="s">
        <v>195</v>
      </c>
      <c r="B16" s="236"/>
      <c r="C16" s="9">
        <f>C$10</f>
        <v>2028</v>
      </c>
      <c r="D16" s="9">
        <f t="shared" ref="D16:I16" si="0">D$10</f>
        <v>2029</v>
      </c>
      <c r="E16" s="9">
        <f t="shared" si="0"/>
        <v>2030</v>
      </c>
      <c r="F16" s="9">
        <f t="shared" si="0"/>
        <v>2031</v>
      </c>
      <c r="G16" s="9">
        <f t="shared" si="0"/>
        <v>2032</v>
      </c>
      <c r="H16" s="9">
        <f t="shared" si="0"/>
        <v>2033</v>
      </c>
      <c r="I16" s="9">
        <f t="shared" si="0"/>
        <v>2034</v>
      </c>
    </row>
    <row r="17" spans="1:9" ht="11.4" x14ac:dyDescent="0.2">
      <c r="A17" s="44" t="s">
        <v>191</v>
      </c>
      <c r="B17" s="44"/>
      <c r="C17" s="234"/>
      <c r="D17" s="234"/>
      <c r="E17" s="234"/>
      <c r="F17" s="234"/>
      <c r="G17" s="234"/>
      <c r="H17" s="234"/>
      <c r="I17" s="234"/>
    </row>
    <row r="18" spans="1:9" ht="11.4" x14ac:dyDescent="0.2">
      <c r="A18" s="44" t="s">
        <v>192</v>
      </c>
      <c r="B18" s="44"/>
      <c r="C18" s="234"/>
      <c r="D18" s="234"/>
      <c r="E18" s="234"/>
      <c r="F18" s="234"/>
      <c r="G18" s="234"/>
      <c r="H18" s="234"/>
      <c r="I18" s="234"/>
    </row>
    <row r="19" spans="1:9" ht="11.4" x14ac:dyDescent="0.2">
      <c r="A19" s="44" t="s">
        <v>193</v>
      </c>
      <c r="B19" s="44"/>
      <c r="C19" s="234"/>
      <c r="D19" s="234"/>
      <c r="E19" s="234"/>
      <c r="F19" s="234"/>
      <c r="G19" s="234"/>
      <c r="H19" s="234"/>
      <c r="I19" s="234"/>
    </row>
    <row r="20" spans="1:9" ht="11.4" x14ac:dyDescent="0.2">
      <c r="A20" s="44" t="s">
        <v>194</v>
      </c>
      <c r="B20" s="44"/>
      <c r="C20" s="234"/>
      <c r="D20" s="234"/>
      <c r="E20" s="234"/>
      <c r="F20" s="234"/>
      <c r="G20" s="234"/>
      <c r="H20" s="234"/>
      <c r="I20" s="234"/>
    </row>
    <row r="21" spans="1:9" ht="11.4" x14ac:dyDescent="0.2">
      <c r="A21" s="44"/>
      <c r="B21" s="44"/>
      <c r="C21" s="234"/>
      <c r="D21" s="234"/>
      <c r="E21" s="234"/>
      <c r="F21" s="234"/>
      <c r="G21" s="234"/>
    </row>
    <row r="22" spans="1:9" ht="11.4" x14ac:dyDescent="0.2">
      <c r="A22" s="230" t="s">
        <v>196</v>
      </c>
      <c r="B22" s="230"/>
      <c r="C22" s="234"/>
      <c r="D22" s="234"/>
      <c r="E22" s="234"/>
      <c r="F22" s="234"/>
      <c r="G22" s="234"/>
    </row>
    <row r="23" spans="1:9" ht="12" thickBot="1" x14ac:dyDescent="0.25">
      <c r="A23" s="44"/>
      <c r="B23" s="44"/>
      <c r="C23" s="227"/>
      <c r="D23" s="227"/>
      <c r="E23" s="227"/>
      <c r="F23" s="227"/>
      <c r="G23" s="227"/>
    </row>
    <row r="24" spans="1:9" ht="23.4" thickBot="1" x14ac:dyDescent="0.25">
      <c r="A24" s="8" t="s">
        <v>197</v>
      </c>
      <c r="B24" s="8"/>
      <c r="C24" s="9">
        <f>C$10</f>
        <v>2028</v>
      </c>
      <c r="D24" s="9">
        <f t="shared" ref="D24:I24" si="1">D$10</f>
        <v>2029</v>
      </c>
      <c r="E24" s="9">
        <f t="shared" si="1"/>
        <v>2030</v>
      </c>
      <c r="F24" s="9">
        <f t="shared" si="1"/>
        <v>2031</v>
      </c>
      <c r="G24" s="9">
        <f t="shared" si="1"/>
        <v>2032</v>
      </c>
      <c r="H24" s="9">
        <f t="shared" si="1"/>
        <v>2033</v>
      </c>
      <c r="I24" s="9">
        <f t="shared" si="1"/>
        <v>2034</v>
      </c>
    </row>
    <row r="25" spans="1:9" ht="12" thickBot="1" x14ac:dyDescent="0.25">
      <c r="A25" s="228" t="s">
        <v>191</v>
      </c>
      <c r="B25" s="228"/>
      <c r="C25" s="238"/>
      <c r="D25" s="238"/>
      <c r="E25" s="238"/>
      <c r="F25" s="238"/>
      <c r="G25" s="238"/>
      <c r="H25" s="238"/>
      <c r="I25" s="238"/>
    </row>
    <row r="26" spans="1:9" ht="12" thickBot="1" x14ac:dyDescent="0.25">
      <c r="A26" s="228" t="s">
        <v>192</v>
      </c>
      <c r="B26" s="228"/>
      <c r="C26" s="238"/>
      <c r="D26" s="238"/>
      <c r="E26" s="238"/>
      <c r="F26" s="238"/>
      <c r="G26" s="238"/>
      <c r="H26" s="238"/>
      <c r="I26" s="238"/>
    </row>
    <row r="27" spans="1:9" ht="12" thickBot="1" x14ac:dyDescent="0.25">
      <c r="A27" s="228" t="s">
        <v>193</v>
      </c>
      <c r="B27" s="228"/>
      <c r="C27" s="238"/>
      <c r="D27" s="238"/>
      <c r="E27" s="238"/>
      <c r="F27" s="238"/>
      <c r="G27" s="238"/>
      <c r="H27" s="238"/>
      <c r="I27" s="238"/>
    </row>
    <row r="28" spans="1:9" ht="12" thickBot="1" x14ac:dyDescent="0.25">
      <c r="A28" s="229" t="s">
        <v>193</v>
      </c>
      <c r="B28" s="229"/>
      <c r="C28" s="238"/>
      <c r="D28" s="238"/>
      <c r="E28" s="238"/>
      <c r="F28" s="238"/>
      <c r="G28" s="238"/>
      <c r="H28" s="238"/>
      <c r="I28" s="238"/>
    </row>
    <row r="29" spans="1:9" ht="11.4" x14ac:dyDescent="0.2">
      <c r="A29" s="230" t="s">
        <v>198</v>
      </c>
      <c r="B29" s="230"/>
      <c r="C29" s="251">
        <f t="shared" ref="C29:G29" si="2">SUM(C25:C28)</f>
        <v>0</v>
      </c>
      <c r="D29" s="251">
        <f t="shared" si="2"/>
        <v>0</v>
      </c>
      <c r="E29" s="251">
        <f t="shared" si="2"/>
        <v>0</v>
      </c>
      <c r="F29" s="251">
        <f t="shared" si="2"/>
        <v>0</v>
      </c>
      <c r="G29" s="251">
        <f t="shared" si="2"/>
        <v>0</v>
      </c>
      <c r="H29" s="251">
        <f t="shared" ref="H29:I29" si="3">SUM(H25:H28)</f>
        <v>0</v>
      </c>
      <c r="I29" s="251">
        <f t="shared" si="3"/>
        <v>0</v>
      </c>
    </row>
    <row r="30" spans="1:9" ht="11.4" x14ac:dyDescent="0.2">
      <c r="A30" s="230" t="s">
        <v>21</v>
      </c>
      <c r="B30" s="230"/>
      <c r="C30" s="251">
        <f>C29-'I.01 DRK ZHO'!E74</f>
        <v>-1227.5999999999999</v>
      </c>
      <c r="D30" s="251">
        <f>D29-'I.01 DRK ZHO'!F74</f>
        <v>-20367</v>
      </c>
      <c r="E30" s="251">
        <f>E29-'I.01 DRK ZHO'!G74</f>
        <v>-20367</v>
      </c>
      <c r="F30" s="251">
        <f>F29-'I.01 DRK ZHO'!H74</f>
        <v>-20367</v>
      </c>
      <c r="G30" s="251">
        <f>G29-'I.01 DRK ZHO'!I74</f>
        <v>-20422.799999999996</v>
      </c>
      <c r="H30" s="251">
        <f>H29-'I.01 DRK ZHO'!J74</f>
        <v>-20367</v>
      </c>
      <c r="I30" s="251">
        <f>I29-'I.01 DRK ZHO'!K74</f>
        <v>-19306.799999999996</v>
      </c>
    </row>
    <row r="31" spans="1:9" ht="11.4" x14ac:dyDescent="0.2">
      <c r="A31" s="44"/>
      <c r="B31" s="44"/>
      <c r="C31" s="44"/>
      <c r="D31" s="44"/>
      <c r="E31" s="44"/>
      <c r="F31" s="44"/>
      <c r="G31" s="44"/>
    </row>
    <row r="32" spans="1:9" ht="11.4" x14ac:dyDescent="0.2">
      <c r="A32" s="230" t="s">
        <v>199</v>
      </c>
      <c r="B32" s="230"/>
      <c r="C32" s="240">
        <f>(C$11+C$17)*C25+(C$12+C$18)*C26+(C$13+C$19)*C27+(C$14+C$20)*C28</f>
        <v>0</v>
      </c>
      <c r="D32" s="240">
        <f t="shared" ref="D32:I32" si="4">(D$11+D$17)*D25+(D$12+D$18)*D26+(D$13+D$19)*D27+(D$14+D$20)*D28</f>
        <v>0</v>
      </c>
      <c r="E32" s="240">
        <f t="shared" si="4"/>
        <v>0</v>
      </c>
      <c r="F32" s="240">
        <f t="shared" si="4"/>
        <v>0</v>
      </c>
      <c r="G32" s="240">
        <f t="shared" si="4"/>
        <v>0</v>
      </c>
      <c r="H32" s="240">
        <f t="shared" si="4"/>
        <v>0</v>
      </c>
      <c r="I32" s="240">
        <f t="shared" si="4"/>
        <v>0</v>
      </c>
    </row>
    <row r="33" spans="1:9" ht="11.4" x14ac:dyDescent="0.2">
      <c r="A33" s="44"/>
      <c r="B33" s="44"/>
      <c r="C33" s="44"/>
      <c r="D33" s="44"/>
      <c r="E33" s="44"/>
      <c r="F33" s="44"/>
      <c r="G33" s="44"/>
    </row>
    <row r="34" spans="1:9" ht="11.4" x14ac:dyDescent="0.2">
      <c r="A34" s="230" t="s">
        <v>200</v>
      </c>
      <c r="B34" s="230"/>
      <c r="C34" s="44"/>
      <c r="D34" s="44"/>
      <c r="E34" s="44"/>
      <c r="F34" s="44"/>
      <c r="G34" s="44"/>
    </row>
    <row r="35" spans="1:9" ht="12" thickBot="1" x14ac:dyDescent="0.25">
      <c r="A35" s="44"/>
      <c r="B35" s="44"/>
      <c r="C35" s="44"/>
      <c r="D35" s="44"/>
      <c r="E35" s="44"/>
      <c r="F35" s="44"/>
      <c r="G35" s="44"/>
    </row>
    <row r="36" spans="1:9" ht="12" thickBot="1" x14ac:dyDescent="0.25">
      <c r="A36" s="8" t="s">
        <v>201</v>
      </c>
      <c r="B36" s="8"/>
      <c r="C36" s="9">
        <f>C$10</f>
        <v>2028</v>
      </c>
      <c r="D36" s="9">
        <f t="shared" ref="D36:I36" si="5">D$10</f>
        <v>2029</v>
      </c>
      <c r="E36" s="9">
        <f t="shared" si="5"/>
        <v>2030</v>
      </c>
      <c r="F36" s="9">
        <f t="shared" si="5"/>
        <v>2031</v>
      </c>
      <c r="G36" s="9">
        <f t="shared" si="5"/>
        <v>2032</v>
      </c>
      <c r="H36" s="9">
        <f t="shared" si="5"/>
        <v>2033</v>
      </c>
      <c r="I36" s="9">
        <f t="shared" si="5"/>
        <v>2034</v>
      </c>
    </row>
    <row r="37" spans="1:9" ht="12" thickBot="1" x14ac:dyDescent="0.25">
      <c r="A37" s="228" t="s">
        <v>191</v>
      </c>
      <c r="B37" s="228"/>
      <c r="C37" s="238"/>
      <c r="D37" s="238"/>
      <c r="E37" s="238"/>
      <c r="F37" s="238"/>
      <c r="G37" s="238"/>
      <c r="H37" s="238"/>
      <c r="I37" s="238"/>
    </row>
    <row r="38" spans="1:9" ht="12" thickBot="1" x14ac:dyDescent="0.25">
      <c r="A38" s="228" t="s">
        <v>192</v>
      </c>
      <c r="B38" s="228"/>
      <c r="C38" s="226"/>
      <c r="D38" s="226"/>
      <c r="E38" s="226"/>
      <c r="F38" s="226"/>
      <c r="G38" s="226"/>
      <c r="H38" s="226"/>
      <c r="I38" s="226"/>
    </row>
    <row r="39" spans="1:9" ht="12" thickBot="1" x14ac:dyDescent="0.25">
      <c r="A39" s="228" t="s">
        <v>193</v>
      </c>
      <c r="B39" s="228"/>
      <c r="C39" s="226"/>
      <c r="D39" s="226"/>
      <c r="E39" s="226"/>
      <c r="F39" s="226"/>
      <c r="G39" s="226"/>
      <c r="H39" s="226"/>
      <c r="I39" s="226"/>
    </row>
    <row r="40" spans="1:9" ht="12" thickBot="1" x14ac:dyDescent="0.25">
      <c r="A40" s="229" t="s">
        <v>193</v>
      </c>
      <c r="B40" s="229"/>
      <c r="C40" s="226"/>
      <c r="D40" s="226"/>
      <c r="E40" s="226"/>
      <c r="F40" s="226"/>
      <c r="G40" s="226"/>
      <c r="H40" s="226"/>
      <c r="I40" s="226"/>
    </row>
    <row r="41" spans="1:9" ht="11.4" x14ac:dyDescent="0.2">
      <c r="A41" s="230" t="s">
        <v>198</v>
      </c>
      <c r="B41" s="230"/>
      <c r="C41" s="251">
        <f t="shared" ref="C41:G41" si="6">SUM(C37:C40)</f>
        <v>0</v>
      </c>
      <c r="D41" s="251">
        <f t="shared" si="6"/>
        <v>0</v>
      </c>
      <c r="E41" s="251">
        <f t="shared" si="6"/>
        <v>0</v>
      </c>
      <c r="F41" s="251">
        <f t="shared" si="6"/>
        <v>0</v>
      </c>
      <c r="G41" s="251">
        <f t="shared" si="6"/>
        <v>0</v>
      </c>
      <c r="H41" s="251">
        <f t="shared" ref="H41:I41" si="7">SUM(H37:H40)</f>
        <v>0</v>
      </c>
      <c r="I41" s="251">
        <f t="shared" si="7"/>
        <v>0</v>
      </c>
    </row>
    <row r="42" spans="1:9" ht="11.4" x14ac:dyDescent="0.2">
      <c r="A42" s="44"/>
      <c r="B42" s="44"/>
      <c r="C42" s="44"/>
      <c r="D42" s="44"/>
      <c r="E42" s="44"/>
      <c r="F42" s="44"/>
      <c r="G42" s="44"/>
    </row>
    <row r="43" spans="1:9" ht="11.4" x14ac:dyDescent="0.2">
      <c r="A43" s="230" t="s">
        <v>199</v>
      </c>
      <c r="B43" s="230"/>
      <c r="C43" s="240">
        <f>(C$11+C$17)*C37+(C$12+C$18)*C38+(C$13+C$19)*C39+(C$14+C$20)*C40</f>
        <v>0</v>
      </c>
      <c r="D43" s="240">
        <f t="shared" ref="D43:I43" si="8">(D$11+D$17)*D37+(D$12+D$18)*D38+(D$13+D$19)*D39+(D$14+D$20)*D40</f>
        <v>0</v>
      </c>
      <c r="E43" s="240">
        <f t="shared" si="8"/>
        <v>0</v>
      </c>
      <c r="F43" s="240">
        <f t="shared" si="8"/>
        <v>0</v>
      </c>
      <c r="G43" s="240">
        <f t="shared" si="8"/>
        <v>0</v>
      </c>
      <c r="H43" s="240">
        <f t="shared" si="8"/>
        <v>0</v>
      </c>
      <c r="I43" s="240">
        <f t="shared" si="8"/>
        <v>0</v>
      </c>
    </row>
    <row r="44" spans="1:9" ht="11.4" x14ac:dyDescent="0.2">
      <c r="A44" s="14"/>
      <c r="B44" s="14"/>
      <c r="C44" s="44"/>
      <c r="D44" s="44"/>
      <c r="E44" s="44"/>
      <c r="F44" s="44"/>
      <c r="G44" s="44"/>
    </row>
    <row r="45" spans="1:9" ht="11.4" x14ac:dyDescent="0.2">
      <c r="A45" s="14" t="s">
        <v>202</v>
      </c>
      <c r="B45" s="14"/>
      <c r="C45" s="44"/>
      <c r="D45" s="44"/>
      <c r="E45" s="44"/>
      <c r="F45" s="44"/>
      <c r="G45" s="44"/>
    </row>
    <row r="46" spans="1:9" ht="12" thickBot="1" x14ac:dyDescent="0.25">
      <c r="A46" s="14"/>
      <c r="B46" s="14"/>
      <c r="C46" s="44"/>
      <c r="D46" s="44"/>
      <c r="E46" s="44"/>
      <c r="F46" s="44"/>
      <c r="G46" s="44"/>
    </row>
    <row r="47" spans="1:9" ht="12" thickBot="1" x14ac:dyDescent="0.25">
      <c r="A47" s="8" t="s">
        <v>203</v>
      </c>
      <c r="B47" s="236"/>
      <c r="C47" s="9">
        <f>C$10</f>
        <v>2028</v>
      </c>
      <c r="D47" s="9">
        <f t="shared" ref="D47:I47" si="9">D$10</f>
        <v>2029</v>
      </c>
      <c r="E47" s="9">
        <f t="shared" si="9"/>
        <v>2030</v>
      </c>
      <c r="F47" s="9">
        <f t="shared" si="9"/>
        <v>2031</v>
      </c>
      <c r="G47" s="9">
        <f t="shared" si="9"/>
        <v>2032</v>
      </c>
      <c r="H47" s="9">
        <f t="shared" si="9"/>
        <v>2033</v>
      </c>
      <c r="I47" s="9">
        <f t="shared" si="9"/>
        <v>2034</v>
      </c>
    </row>
    <row r="48" spans="1:9" ht="11.4" x14ac:dyDescent="0.2">
      <c r="A48" s="44" t="s">
        <v>204</v>
      </c>
      <c r="B48" s="44"/>
      <c r="C48" s="233">
        <v>7.0000000000000007E-2</v>
      </c>
      <c r="D48" s="233">
        <v>7.0000000000000007E-2</v>
      </c>
      <c r="E48" s="233">
        <v>7.0000000000000007E-2</v>
      </c>
      <c r="F48" s="233">
        <v>7.0000000000000007E-2</v>
      </c>
      <c r="G48" s="233">
        <v>7.0000000000000007E-2</v>
      </c>
      <c r="H48" s="233">
        <v>7.0000000000000007E-2</v>
      </c>
      <c r="I48" s="233">
        <v>7.0000000000000007E-2</v>
      </c>
    </row>
    <row r="49" spans="1:9" ht="11.4" x14ac:dyDescent="0.2">
      <c r="A49" s="44" t="s">
        <v>205</v>
      </c>
      <c r="B49" s="44"/>
      <c r="C49" s="233">
        <v>0.3</v>
      </c>
      <c r="D49" s="233">
        <v>0.3</v>
      </c>
      <c r="E49" s="233">
        <v>0.3</v>
      </c>
      <c r="F49" s="233">
        <v>0.3</v>
      </c>
      <c r="G49" s="233">
        <v>0.3</v>
      </c>
      <c r="H49" s="233">
        <v>0.3</v>
      </c>
      <c r="I49" s="233">
        <v>0.3</v>
      </c>
    </row>
    <row r="50" spans="1:9" ht="11.4" x14ac:dyDescent="0.2">
      <c r="A50" s="44" t="s">
        <v>206</v>
      </c>
      <c r="B50" s="44"/>
      <c r="C50" s="233">
        <v>0.8</v>
      </c>
      <c r="D50" s="233">
        <v>0.8</v>
      </c>
      <c r="E50" s="233">
        <v>0.8</v>
      </c>
      <c r="F50" s="233">
        <v>0.8</v>
      </c>
      <c r="G50" s="233">
        <v>0.8</v>
      </c>
      <c r="H50" s="233">
        <v>0.8</v>
      </c>
      <c r="I50" s="233">
        <v>0.8</v>
      </c>
    </row>
    <row r="51" spans="1:9" ht="11.4" x14ac:dyDescent="0.2">
      <c r="A51" s="44" t="s">
        <v>207</v>
      </c>
      <c r="B51" s="44"/>
      <c r="C51" s="233">
        <v>1.26</v>
      </c>
      <c r="D51" s="233">
        <v>1.26</v>
      </c>
      <c r="E51" s="233">
        <v>1.26</v>
      </c>
      <c r="F51" s="233">
        <v>1.26</v>
      </c>
      <c r="G51" s="233">
        <v>1.26</v>
      </c>
      <c r="H51" s="233">
        <v>1.26</v>
      </c>
      <c r="I51" s="233">
        <v>1.26</v>
      </c>
    </row>
    <row r="52" spans="1:9" ht="11.4" x14ac:dyDescent="0.2">
      <c r="A52" s="44" t="s">
        <v>208</v>
      </c>
      <c r="B52" s="44"/>
      <c r="C52" s="233">
        <v>2.46</v>
      </c>
      <c r="D52" s="233">
        <v>2.46</v>
      </c>
      <c r="E52" s="233">
        <v>2.46</v>
      </c>
      <c r="F52" s="233">
        <v>2.46</v>
      </c>
      <c r="G52" s="233">
        <v>2.46</v>
      </c>
      <c r="H52" s="233">
        <v>2.46</v>
      </c>
      <c r="I52" s="233">
        <v>2.46</v>
      </c>
    </row>
    <row r="53" spans="1:9" ht="11.4" x14ac:dyDescent="0.2">
      <c r="A53" s="44"/>
      <c r="B53" s="44"/>
      <c r="C53" s="44"/>
      <c r="D53" s="44"/>
      <c r="E53" s="44"/>
      <c r="F53" s="44"/>
      <c r="G53" s="44"/>
    </row>
    <row r="54" spans="1:9" ht="11.4" x14ac:dyDescent="0.2">
      <c r="A54" s="230" t="s">
        <v>209</v>
      </c>
      <c r="B54" s="44"/>
      <c r="C54" s="44"/>
      <c r="D54" s="44"/>
      <c r="E54" s="44"/>
      <c r="F54" s="44"/>
      <c r="G54" s="44"/>
    </row>
    <row r="55" spans="1:9" ht="12" thickBot="1" x14ac:dyDescent="0.25">
      <c r="A55" s="44"/>
      <c r="B55" s="44"/>
      <c r="C55" s="44"/>
      <c r="D55" s="44"/>
      <c r="E55" s="44"/>
      <c r="F55" s="44"/>
      <c r="G55" s="44"/>
    </row>
    <row r="56" spans="1:9" ht="12" thickBot="1" x14ac:dyDescent="0.25">
      <c r="A56" s="8" t="s">
        <v>203</v>
      </c>
      <c r="B56" s="236"/>
      <c r="C56" s="9">
        <f>C$10</f>
        <v>2028</v>
      </c>
      <c r="D56" s="9">
        <f t="shared" ref="D56:I56" si="10">D$10</f>
        <v>2029</v>
      </c>
      <c r="E56" s="9">
        <f t="shared" si="10"/>
        <v>2030</v>
      </c>
      <c r="F56" s="9">
        <f t="shared" si="10"/>
        <v>2031</v>
      </c>
      <c r="G56" s="9">
        <f t="shared" si="10"/>
        <v>2032</v>
      </c>
      <c r="H56" s="9">
        <f t="shared" si="10"/>
        <v>2033</v>
      </c>
      <c r="I56" s="9">
        <f t="shared" si="10"/>
        <v>2034</v>
      </c>
    </row>
    <row r="57" spans="1:9" ht="12" thickBot="1" x14ac:dyDescent="0.25">
      <c r="A57" s="44" t="s">
        <v>204</v>
      </c>
      <c r="B57" s="44"/>
      <c r="C57" s="241">
        <f t="shared" ref="C57:I61" si="11">SUMIF($A$115:$A$129,$A57,C$115:C$129)</f>
        <v>88</v>
      </c>
      <c r="D57" s="241">
        <f t="shared" si="11"/>
        <v>1460</v>
      </c>
      <c r="E57" s="241">
        <f t="shared" si="11"/>
        <v>1460</v>
      </c>
      <c r="F57" s="241">
        <f t="shared" si="11"/>
        <v>1460</v>
      </c>
      <c r="G57" s="241">
        <f t="shared" si="11"/>
        <v>1464</v>
      </c>
      <c r="H57" s="241">
        <f t="shared" si="11"/>
        <v>1460</v>
      </c>
      <c r="I57" s="241">
        <f t="shared" si="11"/>
        <v>1384</v>
      </c>
    </row>
    <row r="58" spans="1:9" ht="12" thickBot="1" x14ac:dyDescent="0.25">
      <c r="A58" s="44" t="s">
        <v>205</v>
      </c>
      <c r="B58" s="44"/>
      <c r="C58" s="241">
        <f t="shared" si="11"/>
        <v>22</v>
      </c>
      <c r="D58" s="241">
        <f t="shared" si="11"/>
        <v>365</v>
      </c>
      <c r="E58" s="241">
        <f t="shared" si="11"/>
        <v>365</v>
      </c>
      <c r="F58" s="241">
        <f t="shared" si="11"/>
        <v>365</v>
      </c>
      <c r="G58" s="241">
        <f t="shared" si="11"/>
        <v>366</v>
      </c>
      <c r="H58" s="241">
        <f t="shared" si="11"/>
        <v>365</v>
      </c>
      <c r="I58" s="241">
        <f t="shared" si="11"/>
        <v>346</v>
      </c>
    </row>
    <row r="59" spans="1:9" ht="12" thickBot="1" x14ac:dyDescent="0.25">
      <c r="A59" s="44" t="s">
        <v>206</v>
      </c>
      <c r="B59" s="44"/>
      <c r="C59" s="241">
        <f t="shared" si="11"/>
        <v>0</v>
      </c>
      <c r="D59" s="241">
        <f t="shared" si="11"/>
        <v>0</v>
      </c>
      <c r="E59" s="241">
        <f t="shared" si="11"/>
        <v>0</v>
      </c>
      <c r="F59" s="241">
        <f t="shared" si="11"/>
        <v>0</v>
      </c>
      <c r="G59" s="241">
        <f t="shared" si="11"/>
        <v>0</v>
      </c>
      <c r="H59" s="241">
        <f t="shared" si="11"/>
        <v>0</v>
      </c>
      <c r="I59" s="241">
        <f t="shared" si="11"/>
        <v>0</v>
      </c>
    </row>
    <row r="60" spans="1:9" ht="12" thickBot="1" x14ac:dyDescent="0.25">
      <c r="A60" s="44" t="s">
        <v>207</v>
      </c>
      <c r="B60" s="44"/>
      <c r="C60" s="241">
        <f t="shared" si="11"/>
        <v>0</v>
      </c>
      <c r="D60" s="241">
        <f t="shared" si="11"/>
        <v>0</v>
      </c>
      <c r="E60" s="241">
        <f t="shared" si="11"/>
        <v>0</v>
      </c>
      <c r="F60" s="241">
        <f t="shared" si="11"/>
        <v>0</v>
      </c>
      <c r="G60" s="241">
        <f t="shared" si="11"/>
        <v>0</v>
      </c>
      <c r="H60" s="241">
        <f t="shared" si="11"/>
        <v>0</v>
      </c>
      <c r="I60" s="241">
        <f t="shared" si="11"/>
        <v>0</v>
      </c>
    </row>
    <row r="61" spans="1:9" ht="12" thickBot="1" x14ac:dyDescent="0.25">
      <c r="A61" s="44" t="s">
        <v>208</v>
      </c>
      <c r="B61" s="44"/>
      <c r="C61" s="241">
        <f t="shared" si="11"/>
        <v>0</v>
      </c>
      <c r="D61" s="241">
        <f t="shared" si="11"/>
        <v>0</v>
      </c>
      <c r="E61" s="241">
        <f t="shared" si="11"/>
        <v>0</v>
      </c>
      <c r="F61" s="241">
        <f t="shared" si="11"/>
        <v>0</v>
      </c>
      <c r="G61" s="241">
        <f t="shared" si="11"/>
        <v>0</v>
      </c>
      <c r="H61" s="241">
        <f t="shared" si="11"/>
        <v>0</v>
      </c>
      <c r="I61" s="241">
        <f t="shared" si="11"/>
        <v>0</v>
      </c>
    </row>
    <row r="62" spans="1:9" ht="11.4" x14ac:dyDescent="0.2">
      <c r="A62" s="230" t="s">
        <v>210</v>
      </c>
      <c r="B62" s="230"/>
      <c r="C62" s="251">
        <f>SUM(C57:C61)</f>
        <v>110</v>
      </c>
      <c r="D62" s="251">
        <f t="shared" ref="D62:G62" si="12">SUM(D57:D61)</f>
        <v>1825</v>
      </c>
      <c r="E62" s="251">
        <f t="shared" si="12"/>
        <v>1825</v>
      </c>
      <c r="F62" s="251">
        <f t="shared" si="12"/>
        <v>1825</v>
      </c>
      <c r="G62" s="251">
        <f t="shared" si="12"/>
        <v>1830</v>
      </c>
      <c r="H62" s="251">
        <f t="shared" ref="H62:I62" si="13">SUM(H57:H61)</f>
        <v>1825</v>
      </c>
      <c r="I62" s="251">
        <f t="shared" si="13"/>
        <v>1730</v>
      </c>
    </row>
    <row r="63" spans="1:9" ht="11.4" x14ac:dyDescent="0.2">
      <c r="A63" s="44"/>
      <c r="B63" s="44"/>
      <c r="C63" s="44"/>
      <c r="D63" s="44"/>
      <c r="E63" s="44"/>
      <c r="F63" s="44"/>
      <c r="G63" s="44"/>
      <c r="H63" s="44"/>
      <c r="I63" s="44"/>
    </row>
    <row r="64" spans="1:9" ht="11.4" x14ac:dyDescent="0.2">
      <c r="A64" s="230" t="s">
        <v>211</v>
      </c>
      <c r="B64" s="230"/>
      <c r="C64" s="240">
        <f>C48*C57+C49*C58+C50*C59+C51*C60+C52*C61</f>
        <v>12.76</v>
      </c>
      <c r="D64" s="240">
        <f t="shared" ref="D64:G64" si="14">D48*D57+D49*D58+D50*D59+D51*D60+D52*D61</f>
        <v>211.7</v>
      </c>
      <c r="E64" s="240">
        <f t="shared" si="14"/>
        <v>211.7</v>
      </c>
      <c r="F64" s="240">
        <f t="shared" si="14"/>
        <v>211.7</v>
      </c>
      <c r="G64" s="240">
        <f t="shared" si="14"/>
        <v>212.28</v>
      </c>
      <c r="H64" s="240">
        <f t="shared" ref="H64:I64" si="15">H48*H57+H49*H58+H50*H59+H51*H60+H52*H61</f>
        <v>211.7</v>
      </c>
      <c r="I64" s="240">
        <f t="shared" si="15"/>
        <v>200.68</v>
      </c>
    </row>
    <row r="65" spans="1:9" ht="11.4" x14ac:dyDescent="0.2">
      <c r="A65" s="230"/>
      <c r="B65" s="230"/>
      <c r="C65" s="231"/>
      <c r="D65" s="231"/>
      <c r="E65" s="231"/>
      <c r="F65" s="231"/>
      <c r="G65" s="231"/>
    </row>
    <row r="66" spans="1:9" ht="11.4" x14ac:dyDescent="0.2">
      <c r="A66" s="230" t="s">
        <v>212</v>
      </c>
      <c r="B66" s="230"/>
      <c r="C66" s="231"/>
      <c r="D66" s="231"/>
      <c r="E66" s="231"/>
      <c r="F66" s="231"/>
      <c r="G66" s="231"/>
    </row>
    <row r="67" spans="1:9" ht="12" thickBot="1" x14ac:dyDescent="0.25">
      <c r="A67" s="14"/>
      <c r="B67" s="14"/>
      <c r="C67" s="44"/>
      <c r="D67" s="44"/>
      <c r="E67" s="44"/>
      <c r="F67" s="44"/>
      <c r="G67" s="44"/>
    </row>
    <row r="68" spans="1:9" ht="12" thickBot="1" x14ac:dyDescent="0.25">
      <c r="A68" s="8" t="s">
        <v>213</v>
      </c>
      <c r="B68" s="236"/>
      <c r="C68" s="9">
        <f>C$10</f>
        <v>2028</v>
      </c>
      <c r="D68" s="9">
        <f t="shared" ref="D68:I68" si="16">D$10</f>
        <v>2029</v>
      </c>
      <c r="E68" s="9">
        <f t="shared" si="16"/>
        <v>2030</v>
      </c>
      <c r="F68" s="9">
        <f t="shared" si="16"/>
        <v>2031</v>
      </c>
      <c r="G68" s="9">
        <f t="shared" si="16"/>
        <v>2032</v>
      </c>
      <c r="H68" s="9">
        <f t="shared" si="16"/>
        <v>2033</v>
      </c>
      <c r="I68" s="9">
        <f t="shared" si="16"/>
        <v>2034</v>
      </c>
    </row>
    <row r="69" spans="1:9" ht="11.4" x14ac:dyDescent="0.2">
      <c r="A69" s="228" t="s">
        <v>214</v>
      </c>
      <c r="B69" s="44"/>
      <c r="C69" s="234">
        <v>3.1928999999999999E-2</v>
      </c>
      <c r="D69" s="234">
        <v>3.1928999999999999E-2</v>
      </c>
      <c r="E69" s="234">
        <v>3.1928999999999999E-2</v>
      </c>
      <c r="F69" s="234">
        <v>3.1928999999999999E-2</v>
      </c>
      <c r="G69" s="234">
        <v>3.1928999999999999E-2</v>
      </c>
      <c r="H69" s="234">
        <v>3.1928999999999999E-2</v>
      </c>
      <c r="I69" s="234">
        <v>3.1928999999999999E-2</v>
      </c>
    </row>
    <row r="70" spans="1:9" ht="12" thickBot="1" x14ac:dyDescent="0.25">
      <c r="A70" s="44"/>
      <c r="B70" s="44"/>
      <c r="C70" s="234"/>
      <c r="D70" s="234"/>
      <c r="E70" s="234"/>
      <c r="F70" s="234"/>
      <c r="G70" s="234"/>
    </row>
    <row r="71" spans="1:9" ht="23.4" thickBot="1" x14ac:dyDescent="0.25">
      <c r="A71" s="8" t="s">
        <v>215</v>
      </c>
      <c r="B71" s="236"/>
      <c r="C71" s="9">
        <f>C$10</f>
        <v>2028</v>
      </c>
      <c r="D71" s="9">
        <f t="shared" ref="D71:I71" si="17">D$10</f>
        <v>2029</v>
      </c>
      <c r="E71" s="9">
        <f t="shared" si="17"/>
        <v>2030</v>
      </c>
      <c r="F71" s="9">
        <f t="shared" si="17"/>
        <v>2031</v>
      </c>
      <c r="G71" s="9">
        <f t="shared" si="17"/>
        <v>2032</v>
      </c>
      <c r="H71" s="9">
        <f t="shared" si="17"/>
        <v>2033</v>
      </c>
      <c r="I71" s="9">
        <f t="shared" si="17"/>
        <v>2034</v>
      </c>
    </row>
    <row r="72" spans="1:9" ht="11.4" x14ac:dyDescent="0.2">
      <c r="A72" s="228" t="s">
        <v>214</v>
      </c>
      <c r="B72" s="44"/>
      <c r="C72" s="234">
        <v>3.1300000000000002E-4</v>
      </c>
      <c r="D72" s="234">
        <v>3.1300000000000002E-4</v>
      </c>
      <c r="E72" s="234">
        <v>3.1300000000000002E-4</v>
      </c>
      <c r="F72" s="234">
        <v>3.1300000000000002E-4</v>
      </c>
      <c r="G72" s="234">
        <v>3.1300000000000002E-4</v>
      </c>
      <c r="H72" s="234">
        <v>3.1300000000000002E-4</v>
      </c>
      <c r="I72" s="234">
        <v>3.1300000000000002E-4</v>
      </c>
    </row>
    <row r="73" spans="1:9" ht="11.4" x14ac:dyDescent="0.2">
      <c r="A73" s="44"/>
      <c r="B73" s="44"/>
      <c r="C73" s="234"/>
      <c r="D73" s="234"/>
      <c r="E73" s="234"/>
      <c r="F73" s="234"/>
      <c r="G73" s="234"/>
    </row>
    <row r="74" spans="1:9" ht="11.4" x14ac:dyDescent="0.2">
      <c r="A74" s="230" t="s">
        <v>216</v>
      </c>
      <c r="B74" s="44"/>
      <c r="C74" s="234"/>
      <c r="D74" s="234"/>
      <c r="E74" s="234"/>
      <c r="F74" s="234"/>
      <c r="G74" s="234"/>
    </row>
    <row r="75" spans="1:9" ht="12" thickBot="1" x14ac:dyDescent="0.25">
      <c r="A75" s="44"/>
      <c r="B75" s="44"/>
      <c r="C75" s="44"/>
      <c r="D75" s="44"/>
      <c r="E75" s="44"/>
      <c r="F75" s="44"/>
      <c r="G75" s="44"/>
    </row>
    <row r="76" spans="1:9" ht="12" thickBot="1" x14ac:dyDescent="0.25">
      <c r="A76" s="8" t="s">
        <v>213</v>
      </c>
      <c r="B76" s="8"/>
      <c r="C76" s="9">
        <f>C$10</f>
        <v>2028</v>
      </c>
      <c r="D76" s="9">
        <f t="shared" ref="D76:I76" si="18">D$10</f>
        <v>2029</v>
      </c>
      <c r="E76" s="9">
        <f t="shared" si="18"/>
        <v>2030</v>
      </c>
      <c r="F76" s="9">
        <f t="shared" si="18"/>
        <v>2031</v>
      </c>
      <c r="G76" s="9">
        <f t="shared" si="18"/>
        <v>2032</v>
      </c>
      <c r="H76" s="9">
        <f t="shared" si="18"/>
        <v>2033</v>
      </c>
      <c r="I76" s="9">
        <f t="shared" si="18"/>
        <v>2034</v>
      </c>
    </row>
    <row r="77" spans="1:9" ht="12" thickBot="1" x14ac:dyDescent="0.25">
      <c r="A77" s="229" t="s">
        <v>217</v>
      </c>
      <c r="B77" s="229"/>
      <c r="C77" s="238"/>
      <c r="D77" s="238"/>
      <c r="E77" s="238"/>
      <c r="F77" s="238"/>
      <c r="G77" s="238"/>
      <c r="H77" s="238"/>
      <c r="I77" s="238"/>
    </row>
    <row r="78" spans="1:9" ht="11.4" x14ac:dyDescent="0.2">
      <c r="A78" s="44"/>
      <c r="B78" s="44"/>
      <c r="C78" s="44"/>
      <c r="D78" s="44"/>
      <c r="E78" s="44"/>
      <c r="F78" s="44"/>
      <c r="G78" s="44"/>
      <c r="H78" s="44"/>
      <c r="I78" s="44"/>
    </row>
    <row r="79" spans="1:9" ht="11.4" x14ac:dyDescent="0.2">
      <c r="A79" s="230" t="s">
        <v>199</v>
      </c>
      <c r="B79" s="230"/>
      <c r="C79" s="240">
        <f>(C69+C72)*C77</f>
        <v>0</v>
      </c>
      <c r="D79" s="240">
        <f t="shared" ref="D79:G79" si="19">(D69+D72)*D77</f>
        <v>0</v>
      </c>
      <c r="E79" s="240">
        <f t="shared" si="19"/>
        <v>0</v>
      </c>
      <c r="F79" s="240">
        <f t="shared" si="19"/>
        <v>0</v>
      </c>
      <c r="G79" s="240">
        <f t="shared" si="19"/>
        <v>0</v>
      </c>
      <c r="H79" s="240">
        <f t="shared" ref="H79:I79" si="20">(H69+H72)*H77</f>
        <v>0</v>
      </c>
      <c r="I79" s="240">
        <f t="shared" si="20"/>
        <v>0</v>
      </c>
    </row>
    <row r="80" spans="1:9" ht="11.4" x14ac:dyDescent="0.2">
      <c r="A80" s="230"/>
      <c r="B80" s="230"/>
      <c r="C80" s="231"/>
      <c r="D80" s="231"/>
      <c r="E80" s="231"/>
      <c r="F80" s="231"/>
      <c r="G80" s="231"/>
    </row>
    <row r="81" spans="1:9" ht="11.4" x14ac:dyDescent="0.2">
      <c r="A81" s="230" t="s">
        <v>218</v>
      </c>
      <c r="B81" s="230"/>
      <c r="C81" s="231"/>
      <c r="D81" s="231"/>
      <c r="E81" s="231"/>
      <c r="F81" s="231"/>
      <c r="G81" s="231"/>
    </row>
    <row r="82" spans="1:9" ht="12" thickBot="1" x14ac:dyDescent="0.25">
      <c r="A82" s="14"/>
      <c r="B82" s="14"/>
      <c r="C82" s="44"/>
      <c r="D82" s="44"/>
      <c r="E82" s="44"/>
      <c r="F82" s="44"/>
      <c r="G82" s="44"/>
    </row>
    <row r="83" spans="1:9" ht="12" thickBot="1" x14ac:dyDescent="0.25">
      <c r="A83" s="8" t="s">
        <v>219</v>
      </c>
      <c r="B83" s="236"/>
      <c r="C83" s="9">
        <f>C$10</f>
        <v>2028</v>
      </c>
      <c r="D83" s="9">
        <f t="shared" ref="D83:I83" si="21">D$10</f>
        <v>2029</v>
      </c>
      <c r="E83" s="9">
        <f t="shared" si="21"/>
        <v>2030</v>
      </c>
      <c r="F83" s="9">
        <f t="shared" si="21"/>
        <v>2031</v>
      </c>
      <c r="G83" s="9">
        <f t="shared" si="21"/>
        <v>2032</v>
      </c>
      <c r="H83" s="9">
        <f t="shared" si="21"/>
        <v>2033</v>
      </c>
      <c r="I83" s="9">
        <f t="shared" si="21"/>
        <v>2034</v>
      </c>
    </row>
    <row r="84" spans="1:9" ht="11.4" x14ac:dyDescent="0.2">
      <c r="A84" s="44" t="s">
        <v>220</v>
      </c>
      <c r="B84" s="44"/>
      <c r="C84" s="234">
        <v>3.5790000000000002E-2</v>
      </c>
      <c r="D84" s="234">
        <v>3.5790000000000002E-2</v>
      </c>
      <c r="E84" s="234">
        <v>3.5790000000000002E-2</v>
      </c>
      <c r="F84" s="234">
        <v>3.5790000000000002E-2</v>
      </c>
      <c r="G84" s="234">
        <v>3.5790000000000002E-2</v>
      </c>
      <c r="H84" s="234">
        <v>3.5790000000000002E-2</v>
      </c>
      <c r="I84" s="234">
        <v>3.5790000000000002E-2</v>
      </c>
    </row>
    <row r="85" spans="1:9" ht="11.4" x14ac:dyDescent="0.2">
      <c r="A85" s="44" t="s">
        <v>221</v>
      </c>
      <c r="B85" s="44"/>
      <c r="C85" s="234">
        <v>1.7129999999999999E-4</v>
      </c>
      <c r="D85" s="234">
        <v>1.7129999999999999E-4</v>
      </c>
      <c r="E85" s="234">
        <v>1.7129999999999999E-4</v>
      </c>
      <c r="F85" s="234">
        <v>1.7129999999999999E-4</v>
      </c>
      <c r="G85" s="234">
        <v>1.7129999999999999E-4</v>
      </c>
      <c r="H85" s="234">
        <v>1.7129999999999999E-4</v>
      </c>
      <c r="I85" s="234">
        <v>1.7129999999999999E-4</v>
      </c>
    </row>
    <row r="86" spans="1:9" ht="12" thickBot="1" x14ac:dyDescent="0.25">
      <c r="A86" s="44"/>
      <c r="B86" s="44"/>
      <c r="C86" s="235"/>
      <c r="D86" s="235"/>
      <c r="E86" s="235"/>
      <c r="F86" s="235"/>
      <c r="G86" s="235"/>
    </row>
    <row r="87" spans="1:9" ht="12" thickBot="1" x14ac:dyDescent="0.25">
      <c r="A87" s="8" t="s">
        <v>213</v>
      </c>
      <c r="B87" s="8"/>
      <c r="C87" s="9">
        <f>C$10</f>
        <v>2028</v>
      </c>
      <c r="D87" s="9">
        <f t="shared" ref="D87:I87" si="22">D$10</f>
        <v>2029</v>
      </c>
      <c r="E87" s="9">
        <f t="shared" si="22"/>
        <v>2030</v>
      </c>
      <c r="F87" s="9">
        <f t="shared" si="22"/>
        <v>2031</v>
      </c>
      <c r="G87" s="9">
        <f t="shared" si="22"/>
        <v>2032</v>
      </c>
      <c r="H87" s="9">
        <f t="shared" si="22"/>
        <v>2033</v>
      </c>
      <c r="I87" s="9">
        <f t="shared" si="22"/>
        <v>2034</v>
      </c>
    </row>
    <row r="88" spans="1:9" ht="12" thickBot="1" x14ac:dyDescent="0.25">
      <c r="A88" s="229" t="s">
        <v>222</v>
      </c>
      <c r="B88" s="229"/>
      <c r="C88" s="238"/>
      <c r="D88" s="238"/>
      <c r="E88" s="238"/>
      <c r="F88" s="238"/>
      <c r="G88" s="238"/>
      <c r="H88" s="238"/>
      <c r="I88" s="238"/>
    </row>
    <row r="89" spans="1:9" ht="12" thickBot="1" x14ac:dyDescent="0.25">
      <c r="A89" s="229" t="s">
        <v>223</v>
      </c>
      <c r="B89" s="229"/>
      <c r="C89" s="238"/>
      <c r="D89" s="238"/>
      <c r="E89" s="238"/>
      <c r="F89" s="238"/>
      <c r="G89" s="238"/>
      <c r="H89" s="238"/>
      <c r="I89" s="238"/>
    </row>
    <row r="90" spans="1:9" ht="11.4" x14ac:dyDescent="0.2">
      <c r="A90" s="44"/>
      <c r="B90" s="44"/>
      <c r="C90" s="44"/>
      <c r="D90" s="44"/>
      <c r="E90" s="44"/>
      <c r="F90" s="44"/>
      <c r="G90" s="44"/>
      <c r="H90" s="44"/>
      <c r="I90" s="44"/>
    </row>
    <row r="91" spans="1:9" ht="11.4" x14ac:dyDescent="0.2">
      <c r="A91" s="230" t="s">
        <v>199</v>
      </c>
      <c r="B91" s="230"/>
      <c r="C91" s="240">
        <f>C84*C88+C85*C89</f>
        <v>0</v>
      </c>
      <c r="D91" s="240">
        <f t="shared" ref="D91:G91" si="23">D84*D88+D85*D89</f>
        <v>0</v>
      </c>
      <c r="E91" s="240">
        <f t="shared" si="23"/>
        <v>0</v>
      </c>
      <c r="F91" s="240">
        <f t="shared" si="23"/>
        <v>0</v>
      </c>
      <c r="G91" s="240">
        <f t="shared" si="23"/>
        <v>0</v>
      </c>
      <c r="H91" s="240">
        <f t="shared" ref="H91:I91" si="24">H84*H88+H85*H89</f>
        <v>0</v>
      </c>
      <c r="I91" s="240">
        <f t="shared" si="24"/>
        <v>0</v>
      </c>
    </row>
    <row r="92" spans="1:9" ht="11.4" x14ac:dyDescent="0.2">
      <c r="A92" s="14"/>
      <c r="B92" s="14"/>
      <c r="C92" s="44"/>
      <c r="D92" s="44"/>
      <c r="E92" s="44"/>
      <c r="F92" s="44"/>
      <c r="G92" s="44"/>
    </row>
    <row r="93" spans="1:9" ht="11.4" x14ac:dyDescent="0.2">
      <c r="A93" s="230" t="s">
        <v>224</v>
      </c>
      <c r="B93" s="14"/>
      <c r="C93" s="44"/>
      <c r="D93" s="44"/>
      <c r="E93" s="44"/>
      <c r="F93" s="44"/>
      <c r="G93" s="44"/>
    </row>
    <row r="94" spans="1:9" ht="12" thickBot="1" x14ac:dyDescent="0.25">
      <c r="A94" s="14"/>
      <c r="B94" s="14"/>
      <c r="C94" s="44"/>
      <c r="D94" s="44"/>
      <c r="E94" s="44"/>
      <c r="F94" s="44"/>
      <c r="G94" s="44"/>
    </row>
    <row r="95" spans="1:9" ht="23.4" thickBot="1" x14ac:dyDescent="0.25">
      <c r="A95" s="8" t="s">
        <v>225</v>
      </c>
      <c r="B95" s="236"/>
      <c r="C95" s="9">
        <f>C$10</f>
        <v>2028</v>
      </c>
      <c r="D95" s="9">
        <f t="shared" ref="D95:I95" si="25">D$10</f>
        <v>2029</v>
      </c>
      <c r="E95" s="9">
        <f t="shared" si="25"/>
        <v>2030</v>
      </c>
      <c r="F95" s="9">
        <f t="shared" si="25"/>
        <v>2031</v>
      </c>
      <c r="G95" s="9">
        <f t="shared" si="25"/>
        <v>2032</v>
      </c>
      <c r="H95" s="9">
        <f t="shared" si="25"/>
        <v>2033</v>
      </c>
      <c r="I95" s="9">
        <f t="shared" si="25"/>
        <v>2034</v>
      </c>
    </row>
    <row r="96" spans="1:9" ht="11.4" x14ac:dyDescent="0.2">
      <c r="A96" s="44" t="s">
        <v>204</v>
      </c>
      <c r="B96" s="44" t="s">
        <v>25</v>
      </c>
      <c r="C96" s="233">
        <v>2.71</v>
      </c>
      <c r="D96" s="233">
        <v>2.71</v>
      </c>
      <c r="E96" s="233">
        <v>2.71</v>
      </c>
      <c r="F96" s="233">
        <v>2.71</v>
      </c>
      <c r="G96" s="233">
        <v>2.71</v>
      </c>
      <c r="H96" s="233">
        <v>2.71</v>
      </c>
      <c r="I96" s="233">
        <v>2.71</v>
      </c>
    </row>
    <row r="97" spans="1:9" ht="11.4" x14ac:dyDescent="0.2">
      <c r="A97" s="44" t="s">
        <v>226</v>
      </c>
      <c r="B97" s="44" t="s">
        <v>25</v>
      </c>
      <c r="C97" s="233">
        <v>3.7</v>
      </c>
      <c r="D97" s="233">
        <v>3.7</v>
      </c>
      <c r="E97" s="233">
        <v>3.7</v>
      </c>
      <c r="F97" s="233">
        <v>3.7</v>
      </c>
      <c r="G97" s="233">
        <v>3.7</v>
      </c>
      <c r="H97" s="233">
        <v>3.7</v>
      </c>
      <c r="I97" s="233">
        <v>3.7</v>
      </c>
    </row>
    <row r="98" spans="1:9" ht="11.4" x14ac:dyDescent="0.2">
      <c r="A98" s="44" t="s">
        <v>227</v>
      </c>
      <c r="B98" s="44" t="s">
        <v>25</v>
      </c>
      <c r="C98" s="233">
        <v>6.12</v>
      </c>
      <c r="D98" s="233">
        <v>6.12</v>
      </c>
      <c r="E98" s="233">
        <v>6.12</v>
      </c>
      <c r="F98" s="233">
        <v>6.12</v>
      </c>
      <c r="G98" s="233">
        <v>6.12</v>
      </c>
      <c r="H98" s="233">
        <v>6.12</v>
      </c>
      <c r="I98" s="233">
        <v>6.12</v>
      </c>
    </row>
    <row r="99" spans="1:9" ht="11.4" x14ac:dyDescent="0.2">
      <c r="A99" s="44" t="s">
        <v>207</v>
      </c>
      <c r="B99" s="44" t="s">
        <v>25</v>
      </c>
      <c r="C99" s="233">
        <v>7.82</v>
      </c>
      <c r="D99" s="233">
        <v>7.82</v>
      </c>
      <c r="E99" s="233">
        <v>7.82</v>
      </c>
      <c r="F99" s="233">
        <v>7.82</v>
      </c>
      <c r="G99" s="233">
        <v>7.82</v>
      </c>
      <c r="H99" s="233">
        <v>7.82</v>
      </c>
      <c r="I99" s="233">
        <v>7.82</v>
      </c>
    </row>
    <row r="100" spans="1:9" ht="11.4" x14ac:dyDescent="0.2">
      <c r="A100" s="44" t="s">
        <v>208</v>
      </c>
      <c r="B100" s="44" t="s">
        <v>25</v>
      </c>
      <c r="C100" s="233">
        <v>16.66</v>
      </c>
      <c r="D100" s="233">
        <v>16.66</v>
      </c>
      <c r="E100" s="233">
        <v>16.66</v>
      </c>
      <c r="F100" s="233">
        <v>16.66</v>
      </c>
      <c r="G100" s="233">
        <v>16.66</v>
      </c>
      <c r="H100" s="233">
        <v>16.66</v>
      </c>
      <c r="I100" s="233">
        <v>16.66</v>
      </c>
    </row>
    <row r="101" spans="1:9" ht="11.4" x14ac:dyDescent="0.2">
      <c r="A101" s="44" t="s">
        <v>204</v>
      </c>
      <c r="B101" s="44" t="s">
        <v>39</v>
      </c>
      <c r="C101" s="233">
        <v>7.07</v>
      </c>
      <c r="D101" s="233">
        <v>7.07</v>
      </c>
      <c r="E101" s="233">
        <v>7.07</v>
      </c>
      <c r="F101" s="233">
        <v>7.07</v>
      </c>
      <c r="G101" s="233">
        <v>7.07</v>
      </c>
      <c r="H101" s="233">
        <v>7.07</v>
      </c>
      <c r="I101" s="233">
        <v>7.07</v>
      </c>
    </row>
    <row r="102" spans="1:9" ht="11.4" x14ac:dyDescent="0.2">
      <c r="A102" s="44" t="s">
        <v>226</v>
      </c>
      <c r="B102" s="44" t="s">
        <v>39</v>
      </c>
      <c r="C102" s="233">
        <v>9.67</v>
      </c>
      <c r="D102" s="233">
        <v>9.67</v>
      </c>
      <c r="E102" s="233">
        <v>9.67</v>
      </c>
      <c r="F102" s="233">
        <v>9.67</v>
      </c>
      <c r="G102" s="233">
        <v>9.67</v>
      </c>
      <c r="H102" s="233">
        <v>9.67</v>
      </c>
      <c r="I102" s="233">
        <v>9.67</v>
      </c>
    </row>
    <row r="103" spans="1:9" ht="11.4" x14ac:dyDescent="0.2">
      <c r="A103" s="44" t="s">
        <v>227</v>
      </c>
      <c r="B103" s="44" t="s">
        <v>39</v>
      </c>
      <c r="C103" s="233">
        <v>16</v>
      </c>
      <c r="D103" s="233">
        <v>16</v>
      </c>
      <c r="E103" s="233">
        <v>16</v>
      </c>
      <c r="F103" s="233">
        <v>16</v>
      </c>
      <c r="G103" s="233">
        <v>16</v>
      </c>
      <c r="H103" s="233">
        <v>16</v>
      </c>
      <c r="I103" s="233">
        <v>16</v>
      </c>
    </row>
    <row r="104" spans="1:9" ht="11.4" x14ac:dyDescent="0.2">
      <c r="A104" s="44" t="s">
        <v>207</v>
      </c>
      <c r="B104" s="44" t="s">
        <v>39</v>
      </c>
      <c r="C104" s="233">
        <v>20.45</v>
      </c>
      <c r="D104" s="233">
        <v>20.45</v>
      </c>
      <c r="E104" s="233">
        <v>20.45</v>
      </c>
      <c r="F104" s="233">
        <v>20.45</v>
      </c>
      <c r="G104" s="233">
        <v>20.45</v>
      </c>
      <c r="H104" s="233">
        <v>20.45</v>
      </c>
      <c r="I104" s="233">
        <v>20.45</v>
      </c>
    </row>
    <row r="105" spans="1:9" ht="11.4" x14ac:dyDescent="0.2">
      <c r="A105" s="44" t="s">
        <v>208</v>
      </c>
      <c r="B105" s="44" t="s">
        <v>39</v>
      </c>
      <c r="C105" s="233">
        <v>43.53</v>
      </c>
      <c r="D105" s="233">
        <v>43.53</v>
      </c>
      <c r="E105" s="233">
        <v>43.53</v>
      </c>
      <c r="F105" s="233">
        <v>43.53</v>
      </c>
      <c r="G105" s="233">
        <v>43.53</v>
      </c>
      <c r="H105" s="233">
        <v>43.53</v>
      </c>
      <c r="I105" s="233">
        <v>43.53</v>
      </c>
    </row>
    <row r="106" spans="1:9" ht="11.4" x14ac:dyDescent="0.2">
      <c r="A106" s="44" t="s">
        <v>204</v>
      </c>
      <c r="B106" s="44" t="s">
        <v>54</v>
      </c>
      <c r="C106" s="233">
        <v>8.51</v>
      </c>
      <c r="D106" s="233">
        <v>8.51</v>
      </c>
      <c r="E106" s="233">
        <v>8.51</v>
      </c>
      <c r="F106" s="233">
        <v>8.51</v>
      </c>
      <c r="G106" s="233">
        <v>8.51</v>
      </c>
      <c r="H106" s="233">
        <v>8.51</v>
      </c>
      <c r="I106" s="233">
        <v>8.51</v>
      </c>
    </row>
    <row r="107" spans="1:9" ht="11.4" x14ac:dyDescent="0.2">
      <c r="A107" s="44" t="s">
        <v>226</v>
      </c>
      <c r="B107" s="44" t="s">
        <v>54</v>
      </c>
      <c r="C107" s="233">
        <v>11.64</v>
      </c>
      <c r="D107" s="233">
        <v>11.64</v>
      </c>
      <c r="E107" s="233">
        <v>11.64</v>
      </c>
      <c r="F107" s="233">
        <v>11.64</v>
      </c>
      <c r="G107" s="233">
        <v>11.64</v>
      </c>
      <c r="H107" s="233">
        <v>11.64</v>
      </c>
      <c r="I107" s="233">
        <v>11.64</v>
      </c>
    </row>
    <row r="108" spans="1:9" ht="11.4" x14ac:dyDescent="0.2">
      <c r="A108" s="44" t="s">
        <v>227</v>
      </c>
      <c r="B108" s="44" t="s">
        <v>54</v>
      </c>
      <c r="C108" s="233">
        <v>19.260000000000002</v>
      </c>
      <c r="D108" s="233">
        <v>19.260000000000002</v>
      </c>
      <c r="E108" s="233">
        <v>19.260000000000002</v>
      </c>
      <c r="F108" s="233">
        <v>19.260000000000002</v>
      </c>
      <c r="G108" s="233">
        <v>19.260000000000002</v>
      </c>
      <c r="H108" s="233">
        <v>19.260000000000002</v>
      </c>
      <c r="I108" s="233">
        <v>19.260000000000002</v>
      </c>
    </row>
    <row r="109" spans="1:9" ht="11.4" x14ac:dyDescent="0.2">
      <c r="A109" s="44" t="s">
        <v>207</v>
      </c>
      <c r="B109" s="44" t="s">
        <v>54</v>
      </c>
      <c r="C109" s="233">
        <v>24.61</v>
      </c>
      <c r="D109" s="233">
        <v>24.61</v>
      </c>
      <c r="E109" s="233">
        <v>24.61</v>
      </c>
      <c r="F109" s="233">
        <v>24.61</v>
      </c>
      <c r="G109" s="233">
        <v>24.61</v>
      </c>
      <c r="H109" s="233">
        <v>24.61</v>
      </c>
      <c r="I109" s="233">
        <v>24.61</v>
      </c>
    </row>
    <row r="110" spans="1:9" ht="11.4" x14ac:dyDescent="0.2">
      <c r="A110" s="44" t="s">
        <v>208</v>
      </c>
      <c r="B110" s="44" t="s">
        <v>54</v>
      </c>
      <c r="C110" s="233">
        <v>52.4</v>
      </c>
      <c r="D110" s="233">
        <v>52.4</v>
      </c>
      <c r="E110" s="233">
        <v>52.4</v>
      </c>
      <c r="F110" s="233">
        <v>52.4</v>
      </c>
      <c r="G110" s="233">
        <v>52.4</v>
      </c>
      <c r="H110" s="233">
        <v>52.4</v>
      </c>
      <c r="I110" s="233">
        <v>52.4</v>
      </c>
    </row>
    <row r="111" spans="1:9" ht="11.4" x14ac:dyDescent="0.2">
      <c r="A111" s="44"/>
      <c r="B111" s="44"/>
      <c r="C111" s="233"/>
      <c r="D111" s="233"/>
      <c r="E111" s="233"/>
      <c r="F111" s="233"/>
      <c r="G111" s="233"/>
    </row>
    <row r="112" spans="1:9" ht="11.4" x14ac:dyDescent="0.2">
      <c r="A112" s="230" t="s">
        <v>228</v>
      </c>
      <c r="B112" s="44"/>
      <c r="C112" s="233"/>
      <c r="D112" s="233"/>
      <c r="E112" s="233"/>
      <c r="F112" s="233"/>
      <c r="G112" s="233"/>
    </row>
    <row r="113" spans="1:9" ht="12" thickBot="1" x14ac:dyDescent="0.25">
      <c r="A113" s="14"/>
      <c r="B113" s="14"/>
      <c r="C113" s="44"/>
      <c r="D113" s="44"/>
      <c r="E113" s="44"/>
      <c r="F113" s="44"/>
      <c r="G113" s="44"/>
    </row>
    <row r="114" spans="1:9" ht="23.4" thickBot="1" x14ac:dyDescent="0.25">
      <c r="A114" s="8" t="s">
        <v>225</v>
      </c>
      <c r="B114" s="8"/>
      <c r="C114" s="9">
        <f>C$10</f>
        <v>2028</v>
      </c>
      <c r="D114" s="9">
        <f t="shared" ref="D114:I114" si="26">D$10</f>
        <v>2029</v>
      </c>
      <c r="E114" s="9">
        <f t="shared" si="26"/>
        <v>2030</v>
      </c>
      <c r="F114" s="9">
        <f t="shared" si="26"/>
        <v>2031</v>
      </c>
      <c r="G114" s="9">
        <f t="shared" si="26"/>
        <v>2032</v>
      </c>
      <c r="H114" s="9">
        <f t="shared" si="26"/>
        <v>2033</v>
      </c>
      <c r="I114" s="9">
        <f t="shared" si="26"/>
        <v>2034</v>
      </c>
    </row>
    <row r="115" spans="1:9" ht="12" thickBot="1" x14ac:dyDescent="0.25">
      <c r="A115" s="44" t="s">
        <v>204</v>
      </c>
      <c r="B115" s="44" t="s">
        <v>25</v>
      </c>
      <c r="C115" s="443">
        <f>'I.01 DRK ZHO'!$T$53/365*FEO!G8</f>
        <v>88</v>
      </c>
      <c r="D115" s="443">
        <f>'I.01 DRK ZHO'!$T$53/365*FEO!H8</f>
        <v>1460</v>
      </c>
      <c r="E115" s="443">
        <f>'I.01 DRK ZHO'!$T$53/365*FEO!I8</f>
        <v>1460</v>
      </c>
      <c r="F115" s="443">
        <f>'I.01 DRK ZHO'!$T$53/365*FEO!J8</f>
        <v>1460</v>
      </c>
      <c r="G115" s="443">
        <f>'I.01 DRK ZHO'!$T$53/365*FEO!K8</f>
        <v>1464</v>
      </c>
      <c r="H115" s="443">
        <f>'I.01 DRK ZHO'!$T$53/365*FEO!L8</f>
        <v>1460</v>
      </c>
      <c r="I115" s="443">
        <f>'I.01 DRK ZHO'!$T$53/365*FEO!M8</f>
        <v>1384</v>
      </c>
    </row>
    <row r="116" spans="1:9" ht="12" thickBot="1" x14ac:dyDescent="0.25">
      <c r="A116" s="44" t="s">
        <v>205</v>
      </c>
      <c r="B116" s="44" t="s">
        <v>25</v>
      </c>
      <c r="C116" s="443">
        <f>'I.01 DRK ZHO'!$U$53/365*FEO!G8</f>
        <v>22</v>
      </c>
      <c r="D116" s="443">
        <f>'I.01 DRK ZHO'!$U$53/365*FEO!H8</f>
        <v>365</v>
      </c>
      <c r="E116" s="443">
        <f>'I.01 DRK ZHO'!$U$53/365*FEO!I8</f>
        <v>365</v>
      </c>
      <c r="F116" s="443">
        <f>'I.01 DRK ZHO'!$U$53/365*FEO!J8</f>
        <v>365</v>
      </c>
      <c r="G116" s="443">
        <f>'I.01 DRK ZHO'!$U$53/365*FEO!K8</f>
        <v>366</v>
      </c>
      <c r="H116" s="443">
        <f>'I.01 DRK ZHO'!$U$53/365*FEO!L8</f>
        <v>365</v>
      </c>
      <c r="I116" s="443">
        <f>'I.01 DRK ZHO'!$U$53/365*FEO!M8</f>
        <v>346</v>
      </c>
    </row>
    <row r="117" spans="1:9" ht="12" thickBot="1" x14ac:dyDescent="0.25">
      <c r="A117" s="44" t="s">
        <v>206</v>
      </c>
      <c r="B117" s="44" t="s">
        <v>25</v>
      </c>
      <c r="C117" s="443">
        <f>'I.01 DRK ZHO'!$V$53/365*FEO!G8</f>
        <v>0</v>
      </c>
      <c r="D117" s="443">
        <f>'I.01 DRK ZHO'!$V$53/365*FEO!H8</f>
        <v>0</v>
      </c>
      <c r="E117" s="443">
        <f>'I.01 DRK ZHO'!$V$53/365*FEO!I8</f>
        <v>0</v>
      </c>
      <c r="F117" s="443">
        <f>'I.01 DRK ZHO'!$V$53/365*FEO!J8</f>
        <v>0</v>
      </c>
      <c r="G117" s="443">
        <f>'I.01 DRK ZHO'!$V$53/365*FEO!K8</f>
        <v>0</v>
      </c>
      <c r="H117" s="443">
        <f>'I.01 DRK ZHO'!$V$53/365*FEO!L8</f>
        <v>0</v>
      </c>
      <c r="I117" s="443">
        <f>'I.01 DRK ZHO'!$V$53/365*FEO!M8</f>
        <v>0</v>
      </c>
    </row>
    <row r="118" spans="1:9" ht="12" thickBot="1" x14ac:dyDescent="0.25">
      <c r="A118" s="44" t="s">
        <v>207</v>
      </c>
      <c r="B118" s="44" t="s">
        <v>25</v>
      </c>
      <c r="C118" s="443">
        <f>'I.01 DRK ZHO'!$W$53/365*FEO!G8</f>
        <v>0</v>
      </c>
      <c r="D118" s="443">
        <f>'I.01 DRK ZHO'!$W$53/365*FEO!H8</f>
        <v>0</v>
      </c>
      <c r="E118" s="443">
        <f>'I.01 DRK ZHO'!$W$53/365*FEO!I8</f>
        <v>0</v>
      </c>
      <c r="F118" s="443">
        <f>'I.01 DRK ZHO'!$W$53/365*FEO!J8</f>
        <v>0</v>
      </c>
      <c r="G118" s="443">
        <f>'I.01 DRK ZHO'!$W$53/365*FEO!K8</f>
        <v>0</v>
      </c>
      <c r="H118" s="443">
        <f>'I.01 DRK ZHO'!$W$53/365*FEO!L8</f>
        <v>0</v>
      </c>
      <c r="I118" s="443">
        <f>'I.01 DRK ZHO'!$W$53/365*FEO!M8</f>
        <v>0</v>
      </c>
    </row>
    <row r="119" spans="1:9" ht="12" thickBot="1" x14ac:dyDescent="0.25">
      <c r="A119" s="44" t="s">
        <v>208</v>
      </c>
      <c r="B119" s="44" t="s">
        <v>25</v>
      </c>
      <c r="C119" s="443">
        <f>'I.01 DRK ZHO'!$X$53/365*FEO!G8</f>
        <v>0</v>
      </c>
      <c r="D119" s="443">
        <f>'I.01 DRK ZHO'!$X$53/365*FEO!H8</f>
        <v>0</v>
      </c>
      <c r="E119" s="443">
        <f>'I.01 DRK ZHO'!$X$53/365*FEO!I8</f>
        <v>0</v>
      </c>
      <c r="F119" s="443">
        <f>'I.01 DRK ZHO'!$X$53/365*FEO!J8</f>
        <v>0</v>
      </c>
      <c r="G119" s="443">
        <f>'I.01 DRK ZHO'!$X$53/365*FEO!K8</f>
        <v>0</v>
      </c>
      <c r="H119" s="443">
        <f>'I.01 DRK ZHO'!$X$53/365*FEO!L8</f>
        <v>0</v>
      </c>
      <c r="I119" s="443">
        <f>'I.01 DRK ZHO'!$X$53/365*FEO!M8</f>
        <v>0</v>
      </c>
    </row>
    <row r="120" spans="1:9" ht="12" thickBot="1" x14ac:dyDescent="0.25">
      <c r="A120" s="44" t="s">
        <v>204</v>
      </c>
      <c r="B120" s="44" t="s">
        <v>39</v>
      </c>
      <c r="C120" s="443">
        <f>'I.01 DRK ZHO'!$T$54/365*FEO!G8</f>
        <v>0</v>
      </c>
      <c r="D120" s="443">
        <f>'I.01 DRK ZHO'!$T$54/365*FEO!H8</f>
        <v>0</v>
      </c>
      <c r="E120" s="443">
        <f>'I.01 DRK ZHO'!$T$54/365*FEO!I8</f>
        <v>0</v>
      </c>
      <c r="F120" s="443">
        <f>'I.01 DRK ZHO'!$T$54/365*FEO!J8</f>
        <v>0</v>
      </c>
      <c r="G120" s="443">
        <f>'I.01 DRK ZHO'!$T$54/365*FEO!K8</f>
        <v>0</v>
      </c>
      <c r="H120" s="443">
        <f>'I.01 DRK ZHO'!$T$54/365*FEO!L8</f>
        <v>0</v>
      </c>
      <c r="I120" s="443">
        <f>'I.01 DRK ZHO'!$T$54/365*FEO!M8</f>
        <v>0</v>
      </c>
    </row>
    <row r="121" spans="1:9" ht="12" thickBot="1" x14ac:dyDescent="0.25">
      <c r="A121" s="44" t="s">
        <v>205</v>
      </c>
      <c r="B121" s="44" t="s">
        <v>39</v>
      </c>
      <c r="C121" s="443">
        <f>'I.01 DRK ZHO'!$U$54/365*FEO!G8</f>
        <v>0</v>
      </c>
      <c r="D121" s="443">
        <f>'I.01 DRK ZHO'!$U$54/365*FEO!H8</f>
        <v>0</v>
      </c>
      <c r="E121" s="443">
        <f>'I.01 DRK ZHO'!$U$54/365*FEO!I8</f>
        <v>0</v>
      </c>
      <c r="F121" s="443">
        <f>'I.01 DRK ZHO'!$U$54/365*FEO!J8</f>
        <v>0</v>
      </c>
      <c r="G121" s="443">
        <f>'I.01 DRK ZHO'!$U$54/365*FEO!K8</f>
        <v>0</v>
      </c>
      <c r="H121" s="443">
        <f>'I.01 DRK ZHO'!$U$54/365*FEO!L8</f>
        <v>0</v>
      </c>
      <c r="I121" s="443">
        <f>'I.01 DRK ZHO'!$U$54/365*FEO!M8</f>
        <v>0</v>
      </c>
    </row>
    <row r="122" spans="1:9" ht="12" thickBot="1" x14ac:dyDescent="0.25">
      <c r="A122" s="44" t="s">
        <v>206</v>
      </c>
      <c r="B122" s="44" t="s">
        <v>39</v>
      </c>
      <c r="C122" s="443">
        <f>'I.01 DRK ZHO'!$V$54/365*FEO!G8</f>
        <v>0</v>
      </c>
      <c r="D122" s="443">
        <f>'I.01 DRK ZHO'!$V$54/365*FEO!H8</f>
        <v>0</v>
      </c>
      <c r="E122" s="443">
        <f>'I.01 DRK ZHO'!$V$54/365*FEO!I8</f>
        <v>0</v>
      </c>
      <c r="F122" s="443">
        <f>'I.01 DRK ZHO'!$V$54/365*FEO!J8</f>
        <v>0</v>
      </c>
      <c r="G122" s="443">
        <f>'I.01 DRK ZHO'!$V$54/365*FEO!K8</f>
        <v>0</v>
      </c>
      <c r="H122" s="443">
        <f>'I.01 DRK ZHO'!$V$54/365*FEO!L8</f>
        <v>0</v>
      </c>
      <c r="I122" s="443">
        <f>'I.01 DRK ZHO'!$V$54/365*FEO!M8</f>
        <v>0</v>
      </c>
    </row>
    <row r="123" spans="1:9" ht="12" thickBot="1" x14ac:dyDescent="0.25">
      <c r="A123" s="44" t="s">
        <v>207</v>
      </c>
      <c r="B123" s="44" t="s">
        <v>39</v>
      </c>
      <c r="C123" s="443">
        <f>'I.01 DRK ZHO'!$W$54/365*FEO!G8</f>
        <v>0</v>
      </c>
      <c r="D123" s="443">
        <f>'I.01 DRK ZHO'!$W$54/365*FEO!H8</f>
        <v>0</v>
      </c>
      <c r="E123" s="443">
        <f>'I.01 DRK ZHO'!$W$54/365*FEO!I8</f>
        <v>0</v>
      </c>
      <c r="F123" s="443">
        <f>'I.01 DRK ZHO'!$W$54/365*FEO!J8</f>
        <v>0</v>
      </c>
      <c r="G123" s="443">
        <f>'I.01 DRK ZHO'!$W$54/365*FEO!K8</f>
        <v>0</v>
      </c>
      <c r="H123" s="443">
        <f>'I.01 DRK ZHO'!$W$54/365*FEO!L8</f>
        <v>0</v>
      </c>
      <c r="I123" s="443">
        <f>'I.01 DRK ZHO'!$W$54/365*FEO!M8</f>
        <v>0</v>
      </c>
    </row>
    <row r="124" spans="1:9" ht="12" thickBot="1" x14ac:dyDescent="0.25">
      <c r="A124" s="44" t="s">
        <v>208</v>
      </c>
      <c r="B124" s="44" t="s">
        <v>39</v>
      </c>
      <c r="C124" s="443">
        <f>'I.01 DRK ZHO'!$X$54/365*FEO!G8</f>
        <v>0</v>
      </c>
      <c r="D124" s="443">
        <f>'I.01 DRK ZHO'!$X$54/365*FEO!H8</f>
        <v>0</v>
      </c>
      <c r="E124" s="443">
        <f>'I.01 DRK ZHO'!$X$54/365*FEO!I8</f>
        <v>0</v>
      </c>
      <c r="F124" s="443">
        <f>'I.01 DRK ZHO'!$X$54/365*FEO!J8</f>
        <v>0</v>
      </c>
      <c r="G124" s="443">
        <f>'I.01 DRK ZHO'!$X$54/365*FEO!K8</f>
        <v>0</v>
      </c>
      <c r="H124" s="443">
        <f>'I.01 DRK ZHO'!$X$54/365*FEO!L8</f>
        <v>0</v>
      </c>
      <c r="I124" s="443">
        <f>'I.01 DRK ZHO'!$X$54/365*FEO!M8</f>
        <v>0</v>
      </c>
    </row>
    <row r="125" spans="1:9" ht="12" thickBot="1" x14ac:dyDescent="0.25">
      <c r="A125" s="44" t="s">
        <v>204</v>
      </c>
      <c r="B125" s="44" t="s">
        <v>54</v>
      </c>
      <c r="C125" s="443">
        <f>'I.01 DRK ZHO'!$T$55/365*FEO!G8</f>
        <v>0</v>
      </c>
      <c r="D125" s="443">
        <f>'I.01 DRK ZHO'!$T$55/365*FEO!H8</f>
        <v>0</v>
      </c>
      <c r="E125" s="443">
        <f>'I.01 DRK ZHO'!$T$55/365*FEO!I8</f>
        <v>0</v>
      </c>
      <c r="F125" s="443">
        <f>'I.01 DRK ZHO'!$T$55/365*FEO!J8</f>
        <v>0</v>
      </c>
      <c r="G125" s="443">
        <f>'I.01 DRK ZHO'!$T$55/365*FEO!K8</f>
        <v>0</v>
      </c>
      <c r="H125" s="443">
        <f>'I.01 DRK ZHO'!$T$55/365*FEO!L8</f>
        <v>0</v>
      </c>
      <c r="I125" s="443">
        <f>'I.01 DRK ZHO'!$T$55/365*FEO!M8</f>
        <v>0</v>
      </c>
    </row>
    <row r="126" spans="1:9" ht="12" thickBot="1" x14ac:dyDescent="0.25">
      <c r="A126" s="44" t="s">
        <v>205</v>
      </c>
      <c r="B126" s="44" t="s">
        <v>54</v>
      </c>
      <c r="C126" s="443">
        <f>'I.01 DRK ZHO'!$U$55/365*FEO!G8</f>
        <v>0</v>
      </c>
      <c r="D126" s="443">
        <f>'I.01 DRK ZHO'!$U$55/365*FEO!H8</f>
        <v>0</v>
      </c>
      <c r="E126" s="443">
        <f>'I.01 DRK ZHO'!$U$55/365*FEO!I8</f>
        <v>0</v>
      </c>
      <c r="F126" s="443">
        <f>'I.01 DRK ZHO'!$U$55/365*FEO!J8</f>
        <v>0</v>
      </c>
      <c r="G126" s="443">
        <f>'I.01 DRK ZHO'!$U$55/365*FEO!K8</f>
        <v>0</v>
      </c>
      <c r="H126" s="443">
        <f>'I.01 DRK ZHO'!$U$55/365*FEO!L8</f>
        <v>0</v>
      </c>
      <c r="I126" s="443">
        <f>'I.01 DRK ZHO'!$U$55/365*FEO!M8</f>
        <v>0</v>
      </c>
    </row>
    <row r="127" spans="1:9" ht="12" thickBot="1" x14ac:dyDescent="0.25">
      <c r="A127" s="44" t="s">
        <v>206</v>
      </c>
      <c r="B127" s="44" t="s">
        <v>54</v>
      </c>
      <c r="C127" s="443">
        <f>'I.01 DRK ZHO'!$V$55/365*FEO!G8</f>
        <v>0</v>
      </c>
      <c r="D127" s="443">
        <f>'I.01 DRK ZHO'!$V$55/365*FEO!H8</f>
        <v>0</v>
      </c>
      <c r="E127" s="443">
        <f>'I.01 DRK ZHO'!$V$55/365*FEO!I8</f>
        <v>0</v>
      </c>
      <c r="F127" s="443">
        <f>'I.01 DRK ZHO'!$V$55/365*FEO!J8</f>
        <v>0</v>
      </c>
      <c r="G127" s="443">
        <f>'I.01 DRK ZHO'!$V$55/365*FEO!K8</f>
        <v>0</v>
      </c>
      <c r="H127" s="443">
        <f>'I.01 DRK ZHO'!$V$55/365*FEO!L8</f>
        <v>0</v>
      </c>
      <c r="I127" s="443">
        <f>'I.01 DRK ZHO'!$V$55/365*FEO!M8</f>
        <v>0</v>
      </c>
    </row>
    <row r="128" spans="1:9" ht="12" thickBot="1" x14ac:dyDescent="0.25">
      <c r="A128" s="44" t="s">
        <v>207</v>
      </c>
      <c r="B128" s="44" t="s">
        <v>54</v>
      </c>
      <c r="C128" s="443">
        <f>'I.01 DRK ZHO'!$W$55/365*FEO!G8</f>
        <v>0</v>
      </c>
      <c r="D128" s="443">
        <f>'I.01 DRK ZHO'!$W$55/365*FEO!H8</f>
        <v>0</v>
      </c>
      <c r="E128" s="443">
        <f>'I.01 DRK ZHO'!$W$55/365*FEO!I8</f>
        <v>0</v>
      </c>
      <c r="F128" s="443">
        <f>'I.01 DRK ZHO'!$W$55/365*FEO!J8</f>
        <v>0</v>
      </c>
      <c r="G128" s="443">
        <f>'I.01 DRK ZHO'!$W$55/365*FEO!K8</f>
        <v>0</v>
      </c>
      <c r="H128" s="443">
        <f>'I.01 DRK ZHO'!$W$55/365*FEO!L8</f>
        <v>0</v>
      </c>
      <c r="I128" s="443">
        <f>'I.01 DRK ZHO'!$W$55/365*FEO!M8</f>
        <v>0</v>
      </c>
    </row>
    <row r="129" spans="1:9" ht="12" thickBot="1" x14ac:dyDescent="0.25">
      <c r="A129" s="44" t="s">
        <v>208</v>
      </c>
      <c r="B129" s="44" t="s">
        <v>54</v>
      </c>
      <c r="C129" s="443">
        <f>'I.01 DRK ZHO'!$X$55/365*FEO!G8</f>
        <v>0</v>
      </c>
      <c r="D129" s="443">
        <f>'I.01 DRK ZHO'!$X$55/365*FEO!H8</f>
        <v>0</v>
      </c>
      <c r="E129" s="443">
        <f>'I.01 DRK ZHO'!$X$55/365*FEO!I8</f>
        <v>0</v>
      </c>
      <c r="F129" s="443">
        <f>'I.01 DRK ZHO'!$X$55/365*FEO!J8</f>
        <v>0</v>
      </c>
      <c r="G129" s="443">
        <f>'I.01 DRK ZHO'!$X$55/365*FEO!K8</f>
        <v>0</v>
      </c>
      <c r="H129" s="443">
        <f>'I.01 DRK ZHO'!$X$55/365*FEO!L8</f>
        <v>0</v>
      </c>
      <c r="I129" s="443">
        <f>'I.01 DRK ZHO'!$X$55/365*FEO!M8</f>
        <v>0</v>
      </c>
    </row>
    <row r="130" spans="1:9" ht="11.4" x14ac:dyDescent="0.2">
      <c r="A130" s="230" t="s">
        <v>210</v>
      </c>
      <c r="B130" s="230"/>
      <c r="C130" s="251">
        <f>SUM(C115:C129)</f>
        <v>110</v>
      </c>
      <c r="D130" s="251">
        <f t="shared" ref="D130:G130" si="27">SUM(D115:D129)</f>
        <v>1825</v>
      </c>
      <c r="E130" s="251">
        <f t="shared" si="27"/>
        <v>1825</v>
      </c>
      <c r="F130" s="251">
        <f t="shared" si="27"/>
        <v>1825</v>
      </c>
      <c r="G130" s="251">
        <f t="shared" si="27"/>
        <v>1830</v>
      </c>
      <c r="H130" s="251">
        <f t="shared" ref="H130:I130" si="28">SUM(H115:H129)</f>
        <v>1825</v>
      </c>
      <c r="I130" s="251">
        <f t="shared" si="28"/>
        <v>1730</v>
      </c>
    </row>
    <row r="131" spans="1:9" ht="11.4" x14ac:dyDescent="0.2">
      <c r="A131" s="14"/>
      <c r="B131" s="14"/>
      <c r="C131" s="44"/>
      <c r="D131" s="44"/>
      <c r="E131" s="44"/>
      <c r="F131" s="44"/>
      <c r="G131" s="44"/>
      <c r="H131" s="44"/>
      <c r="I131" s="44"/>
    </row>
    <row r="132" spans="1:9" ht="11.4" x14ac:dyDescent="0.2">
      <c r="A132" s="230" t="s">
        <v>199</v>
      </c>
      <c r="B132" s="230"/>
      <c r="C132" s="240">
        <f>C96*C115+C97*C116+C98*C117+C99*C118+C100*C119+C101*C120+C102*C121+C103*C122+C104*C123+C105*C124+C106*C125+C107*C126+C108*C127+C109*C128+C110*C129</f>
        <v>319.88</v>
      </c>
      <c r="D132" s="240">
        <f t="shared" ref="D132:G132" si="29">D96*D115+D97*D116+D98*D117+D99*D118+D100*D119+D101*D120+D102*D121+D103*D122+D104*D123+D105*D124+D106*D125+D107*D126+D108*D127+D109*D128+D110*D129</f>
        <v>5307.1</v>
      </c>
      <c r="E132" s="240">
        <f t="shared" si="29"/>
        <v>5307.1</v>
      </c>
      <c r="F132" s="240">
        <f t="shared" si="29"/>
        <v>5307.1</v>
      </c>
      <c r="G132" s="240">
        <f t="shared" si="29"/>
        <v>5321.64</v>
      </c>
      <c r="H132" s="240">
        <f t="shared" ref="H132:I132" si="30">H96*H115+H97*H116+H98*H117+H99*H118+H100*H119+H101*H120+H102*H121+H103*H122+H104*H123+H105*H124+H106*H125+H107*H126+H108*H127+H109*H128+H110*H129</f>
        <v>5307.1</v>
      </c>
      <c r="I132" s="240">
        <f t="shared" si="30"/>
        <v>5030.84</v>
      </c>
    </row>
    <row r="133" spans="1:9" ht="11.4" x14ac:dyDescent="0.2">
      <c r="A133" s="14"/>
      <c r="B133" s="14"/>
      <c r="C133" s="44"/>
      <c r="D133" s="44"/>
      <c r="E133" s="44"/>
      <c r="F133" s="44"/>
      <c r="G133" s="44"/>
    </row>
    <row r="134" spans="1:9" ht="11.4" x14ac:dyDescent="0.2">
      <c r="A134" s="14" t="s">
        <v>229</v>
      </c>
      <c r="B134" s="14"/>
      <c r="C134" s="44"/>
      <c r="D134" s="44"/>
      <c r="E134" s="44"/>
      <c r="F134" s="44"/>
      <c r="G134" s="44"/>
    </row>
    <row r="135" spans="1:9" ht="12" thickBot="1" x14ac:dyDescent="0.25">
      <c r="A135" s="232"/>
      <c r="B135" s="232"/>
      <c r="C135" s="44"/>
      <c r="D135" s="44"/>
      <c r="E135" s="44"/>
      <c r="F135" s="44"/>
      <c r="G135" s="44"/>
    </row>
    <row r="136" spans="1:9" ht="12" thickBot="1" x14ac:dyDescent="0.25">
      <c r="A136" s="8" t="s">
        <v>138</v>
      </c>
      <c r="B136" s="236"/>
      <c r="C136" s="9">
        <f>C$10</f>
        <v>2028</v>
      </c>
      <c r="D136" s="9">
        <f t="shared" ref="D136:I136" si="31">D$10</f>
        <v>2029</v>
      </c>
      <c r="E136" s="9">
        <f t="shared" si="31"/>
        <v>2030</v>
      </c>
      <c r="F136" s="9">
        <f t="shared" si="31"/>
        <v>2031</v>
      </c>
      <c r="G136" s="9">
        <f t="shared" si="31"/>
        <v>2032</v>
      </c>
      <c r="H136" s="9">
        <f t="shared" si="31"/>
        <v>2033</v>
      </c>
      <c r="I136" s="9">
        <f t="shared" si="31"/>
        <v>2034</v>
      </c>
    </row>
    <row r="137" spans="1:9" ht="12" thickBot="1" x14ac:dyDescent="0.25">
      <c r="A137" s="10" t="s">
        <v>190</v>
      </c>
      <c r="B137" s="237"/>
      <c r="C137" s="243">
        <f>C32</f>
        <v>0</v>
      </c>
      <c r="D137" s="243">
        <f t="shared" ref="D137:G137" si="32">D32</f>
        <v>0</v>
      </c>
      <c r="E137" s="243">
        <f t="shared" si="32"/>
        <v>0</v>
      </c>
      <c r="F137" s="243">
        <f t="shared" si="32"/>
        <v>0</v>
      </c>
      <c r="G137" s="243">
        <f t="shared" si="32"/>
        <v>0</v>
      </c>
      <c r="H137" s="243">
        <f t="shared" ref="H137:I137" si="33">H32</f>
        <v>0</v>
      </c>
      <c r="I137" s="243">
        <f t="shared" si="33"/>
        <v>0</v>
      </c>
    </row>
    <row r="138" spans="1:9" ht="12" thickBot="1" x14ac:dyDescent="0.25">
      <c r="A138" s="10" t="s">
        <v>203</v>
      </c>
      <c r="B138" s="237"/>
      <c r="C138" s="243">
        <f>C64</f>
        <v>12.76</v>
      </c>
      <c r="D138" s="243">
        <f t="shared" ref="D138:G138" si="34">D64</f>
        <v>211.7</v>
      </c>
      <c r="E138" s="243">
        <f t="shared" si="34"/>
        <v>211.7</v>
      </c>
      <c r="F138" s="243">
        <f t="shared" si="34"/>
        <v>211.7</v>
      </c>
      <c r="G138" s="243">
        <f t="shared" si="34"/>
        <v>212.28</v>
      </c>
      <c r="H138" s="243">
        <f t="shared" ref="H138:I138" si="35">H64</f>
        <v>211.7</v>
      </c>
      <c r="I138" s="243">
        <f t="shared" si="35"/>
        <v>200.68</v>
      </c>
    </row>
    <row r="139" spans="1:9" ht="12" thickBot="1" x14ac:dyDescent="0.25">
      <c r="A139" s="10" t="s">
        <v>230</v>
      </c>
      <c r="B139" s="237"/>
      <c r="C139" s="243">
        <f>C79</f>
        <v>0</v>
      </c>
      <c r="D139" s="243">
        <f t="shared" ref="D139:G139" si="36">D79</f>
        <v>0</v>
      </c>
      <c r="E139" s="243">
        <f t="shared" si="36"/>
        <v>0</v>
      </c>
      <c r="F139" s="243">
        <f t="shared" si="36"/>
        <v>0</v>
      </c>
      <c r="G139" s="243">
        <f t="shared" si="36"/>
        <v>0</v>
      </c>
      <c r="H139" s="243">
        <f t="shared" ref="H139:I139" si="37">H79</f>
        <v>0</v>
      </c>
      <c r="I139" s="243">
        <f t="shared" si="37"/>
        <v>0</v>
      </c>
    </row>
    <row r="140" spans="1:9" ht="12" thickBot="1" x14ac:dyDescent="0.25">
      <c r="A140" s="10" t="s">
        <v>219</v>
      </c>
      <c r="B140" s="237"/>
      <c r="C140" s="243">
        <f>C91</f>
        <v>0</v>
      </c>
      <c r="D140" s="243">
        <f t="shared" ref="D140:G140" si="38">D91</f>
        <v>0</v>
      </c>
      <c r="E140" s="243">
        <f t="shared" si="38"/>
        <v>0</v>
      </c>
      <c r="F140" s="243">
        <f t="shared" si="38"/>
        <v>0</v>
      </c>
      <c r="G140" s="243">
        <f t="shared" si="38"/>
        <v>0</v>
      </c>
      <c r="H140" s="243">
        <f t="shared" ref="H140:I140" si="39">H91</f>
        <v>0</v>
      </c>
      <c r="I140" s="243">
        <f t="shared" si="39"/>
        <v>0</v>
      </c>
    </row>
    <row r="141" spans="1:9" ht="12" thickBot="1" x14ac:dyDescent="0.25">
      <c r="A141" s="10" t="s">
        <v>231</v>
      </c>
      <c r="B141" s="237"/>
      <c r="C141" s="243">
        <f>C132</f>
        <v>319.88</v>
      </c>
      <c r="D141" s="243">
        <f t="shared" ref="D141:G141" si="40">D132</f>
        <v>5307.1</v>
      </c>
      <c r="E141" s="243">
        <f t="shared" si="40"/>
        <v>5307.1</v>
      </c>
      <c r="F141" s="243">
        <f t="shared" si="40"/>
        <v>5307.1</v>
      </c>
      <c r="G141" s="243">
        <f t="shared" si="40"/>
        <v>5321.64</v>
      </c>
      <c r="H141" s="243">
        <f t="shared" ref="H141:I141" si="41">H132</f>
        <v>5307.1</v>
      </c>
      <c r="I141" s="243">
        <f t="shared" si="41"/>
        <v>5030.84</v>
      </c>
    </row>
    <row r="142" spans="1:9" ht="12" thickBot="1" x14ac:dyDescent="0.25">
      <c r="A142" s="37" t="s">
        <v>199</v>
      </c>
      <c r="B142" s="242"/>
      <c r="C142" s="244">
        <f>SUM(C137:C141)</f>
        <v>332.64</v>
      </c>
      <c r="D142" s="244">
        <f t="shared" ref="D142:I142" si="42">SUM(D137:D141)</f>
        <v>5518.8</v>
      </c>
      <c r="E142" s="244">
        <f t="shared" si="42"/>
        <v>5518.8</v>
      </c>
      <c r="F142" s="244">
        <f t="shared" si="42"/>
        <v>5518.8</v>
      </c>
      <c r="G142" s="244">
        <f t="shared" si="42"/>
        <v>5533.92</v>
      </c>
      <c r="H142" s="244">
        <f t="shared" si="42"/>
        <v>5518.8</v>
      </c>
      <c r="I142" s="244">
        <f t="shared" si="42"/>
        <v>5231.5200000000004</v>
      </c>
    </row>
    <row r="143" spans="1:9" ht="11.4" x14ac:dyDescent="0.2">
      <c r="A143" s="44"/>
      <c r="B143" s="44"/>
      <c r="C143" s="44"/>
      <c r="D143" s="44"/>
      <c r="E143" s="44"/>
      <c r="F143" s="44"/>
      <c r="G143" s="44"/>
    </row>
    <row r="144" spans="1:9" ht="11.4" x14ac:dyDescent="0.2">
      <c r="A144" s="14" t="s">
        <v>232</v>
      </c>
      <c r="B144" s="14"/>
      <c r="C144" s="44"/>
      <c r="D144" s="44"/>
      <c r="E144" s="44"/>
      <c r="F144" s="44"/>
      <c r="G144" s="44"/>
    </row>
    <row r="145" spans="1:10" ht="12" thickBot="1" x14ac:dyDescent="0.25">
      <c r="A145" s="230"/>
      <c r="B145" s="230"/>
      <c r="C145" s="44"/>
      <c r="D145" s="44"/>
      <c r="E145" s="44"/>
      <c r="F145" s="44"/>
      <c r="G145" s="44"/>
    </row>
    <row r="146" spans="1:10" ht="12" thickBot="1" x14ac:dyDescent="0.25">
      <c r="A146" s="8" t="s">
        <v>138</v>
      </c>
      <c r="B146" s="236"/>
      <c r="C146" s="9">
        <f>C$10</f>
        <v>2028</v>
      </c>
      <c r="D146" s="9">
        <f t="shared" ref="D146:I146" si="43">D$10</f>
        <v>2029</v>
      </c>
      <c r="E146" s="9">
        <f t="shared" si="43"/>
        <v>2030</v>
      </c>
      <c r="F146" s="9">
        <f t="shared" si="43"/>
        <v>2031</v>
      </c>
      <c r="G146" s="9">
        <f t="shared" si="43"/>
        <v>2032</v>
      </c>
      <c r="H146" s="9">
        <f t="shared" si="43"/>
        <v>2033</v>
      </c>
      <c r="I146" s="9">
        <f t="shared" si="43"/>
        <v>2034</v>
      </c>
    </row>
    <row r="147" spans="1:10" ht="12" thickBot="1" x14ac:dyDescent="0.25">
      <c r="A147" s="10" t="s">
        <v>190</v>
      </c>
      <c r="B147" s="237"/>
      <c r="C147" s="243">
        <f>C43</f>
        <v>0</v>
      </c>
      <c r="D147" s="243">
        <f t="shared" ref="D147:G147" si="44">D43</f>
        <v>0</v>
      </c>
      <c r="E147" s="243">
        <f t="shared" si="44"/>
        <v>0</v>
      </c>
      <c r="F147" s="243">
        <f t="shared" si="44"/>
        <v>0</v>
      </c>
      <c r="G147" s="243">
        <f t="shared" si="44"/>
        <v>0</v>
      </c>
      <c r="H147" s="243">
        <f t="shared" ref="H147:I147" si="45">H43</f>
        <v>0</v>
      </c>
      <c r="I147" s="243">
        <f t="shared" si="45"/>
        <v>0</v>
      </c>
    </row>
    <row r="148" spans="1:10" ht="12" thickBot="1" x14ac:dyDescent="0.25">
      <c r="A148" s="10" t="s">
        <v>233</v>
      </c>
      <c r="B148" s="237"/>
      <c r="C148" s="239"/>
      <c r="D148" s="239"/>
      <c r="E148" s="239"/>
      <c r="F148" s="239"/>
      <c r="G148" s="239"/>
      <c r="H148" s="239"/>
      <c r="I148" s="239"/>
    </row>
    <row r="149" spans="1:10" ht="12" thickBot="1" x14ac:dyDescent="0.25">
      <c r="A149" s="37" t="s">
        <v>199</v>
      </c>
      <c r="B149" s="242"/>
      <c r="C149" s="244">
        <f t="shared" ref="C149:G149" si="46">SUM(C147:C148)</f>
        <v>0</v>
      </c>
      <c r="D149" s="244">
        <f t="shared" si="46"/>
        <v>0</v>
      </c>
      <c r="E149" s="244">
        <f t="shared" si="46"/>
        <v>0</v>
      </c>
      <c r="F149" s="244">
        <f t="shared" si="46"/>
        <v>0</v>
      </c>
      <c r="G149" s="244">
        <f t="shared" si="46"/>
        <v>0</v>
      </c>
      <c r="H149" s="244">
        <f t="shared" ref="H149:I149" si="47">SUM(H147:H148)</f>
        <v>0</v>
      </c>
      <c r="I149" s="244">
        <f t="shared" si="47"/>
        <v>0</v>
      </c>
    </row>
    <row r="150" spans="1:10" ht="12" thickBot="1" x14ac:dyDescent="0.25">
      <c r="A150" s="44"/>
      <c r="B150" s="44"/>
      <c r="C150" s="245"/>
      <c r="D150" s="245"/>
      <c r="E150" s="245"/>
      <c r="F150" s="245"/>
      <c r="G150" s="245"/>
      <c r="H150" s="245"/>
      <c r="I150" s="245"/>
    </row>
    <row r="151" spans="1:10" ht="12" thickBot="1" x14ac:dyDescent="0.25">
      <c r="A151" s="246" t="s">
        <v>20</v>
      </c>
      <c r="B151" s="247"/>
      <c r="C151" s="248">
        <f t="shared" ref="C151:G151" si="48">C142+C149</f>
        <v>332.64</v>
      </c>
      <c r="D151" s="248">
        <f t="shared" si="48"/>
        <v>5518.8</v>
      </c>
      <c r="E151" s="248">
        <f t="shared" si="48"/>
        <v>5518.8</v>
      </c>
      <c r="F151" s="248">
        <f t="shared" si="48"/>
        <v>5518.8</v>
      </c>
      <c r="G151" s="248">
        <f t="shared" si="48"/>
        <v>5533.92</v>
      </c>
      <c r="H151" s="248">
        <f t="shared" ref="H151:I151" si="49">H142+H149</f>
        <v>5518.8</v>
      </c>
      <c r="I151" s="248">
        <f t="shared" si="49"/>
        <v>5231.5200000000004</v>
      </c>
      <c r="J151" s="126"/>
    </row>
    <row r="152" spans="1:10" ht="11.4" x14ac:dyDescent="0.2">
      <c r="A152" s="44"/>
      <c r="B152" s="44"/>
      <c r="C152" s="44"/>
      <c r="D152" s="44"/>
      <c r="E152" s="44"/>
      <c r="F152" s="44"/>
      <c r="G152" s="44"/>
    </row>
    <row r="153" spans="1:10" ht="11.4" x14ac:dyDescent="0.2">
      <c r="A153" s="44"/>
      <c r="B153" s="44"/>
      <c r="C153" s="44"/>
      <c r="D153" s="44"/>
      <c r="E153" s="44"/>
      <c r="F153" s="44"/>
      <c r="G153" s="44"/>
    </row>
    <row r="154" spans="1:10" ht="11.4" x14ac:dyDescent="0.2">
      <c r="A154" s="44"/>
      <c r="B154" s="44"/>
      <c r="C154" s="44"/>
      <c r="D154" s="44"/>
      <c r="E154" s="44"/>
      <c r="F154" s="44"/>
      <c r="G154" s="44"/>
    </row>
    <row r="155" spans="1:10" ht="11.4" x14ac:dyDescent="0.2">
      <c r="A155" s="44"/>
      <c r="B155" s="44"/>
      <c r="C155" s="44"/>
      <c r="D155" s="44"/>
      <c r="E155" s="44"/>
      <c r="F155" s="44"/>
      <c r="G155" s="44"/>
    </row>
    <row r="156" spans="1:10" ht="11.4" x14ac:dyDescent="0.2">
      <c r="A156" s="44"/>
      <c r="B156" s="44"/>
      <c r="C156" s="44"/>
      <c r="D156" s="44"/>
      <c r="E156" s="44"/>
      <c r="F156" s="44"/>
      <c r="G156" s="44"/>
    </row>
    <row r="157" spans="1:10" ht="11.4" x14ac:dyDescent="0.2">
      <c r="A157" s="44"/>
      <c r="B157" s="44"/>
      <c r="C157" s="44"/>
      <c r="D157" s="44"/>
      <c r="E157" s="44"/>
      <c r="F157" s="44"/>
      <c r="G157" s="44"/>
    </row>
    <row r="158" spans="1:10" ht="11.4" x14ac:dyDescent="0.2">
      <c r="A158" s="44"/>
      <c r="B158" s="44"/>
      <c r="C158" s="44"/>
      <c r="D158" s="44"/>
      <c r="E158" s="44"/>
      <c r="F158" s="44"/>
      <c r="G158" s="44"/>
    </row>
    <row r="159" spans="1:10" ht="11.4" x14ac:dyDescent="0.2">
      <c r="A159" s="44"/>
      <c r="B159" s="44"/>
      <c r="C159" s="44"/>
      <c r="D159" s="44"/>
      <c r="E159" s="44"/>
      <c r="F159" s="44"/>
      <c r="G159" s="44"/>
    </row>
    <row r="160" spans="1:10" ht="11.4" x14ac:dyDescent="0.2">
      <c r="A160" s="44"/>
      <c r="B160" s="44"/>
      <c r="C160" s="44"/>
      <c r="D160" s="44"/>
      <c r="E160" s="44"/>
      <c r="F160" s="44"/>
      <c r="G160" s="44"/>
    </row>
    <row r="161" spans="1:7" ht="11.4" x14ac:dyDescent="0.2">
      <c r="A161" s="44"/>
      <c r="B161" s="44"/>
      <c r="C161" s="44"/>
      <c r="D161" s="44"/>
      <c r="E161" s="44"/>
      <c r="F161" s="44"/>
      <c r="G161" s="44"/>
    </row>
    <row r="162" spans="1:7" ht="11.4" x14ac:dyDescent="0.2">
      <c r="A162" s="44"/>
      <c r="B162" s="44"/>
      <c r="C162" s="44"/>
      <c r="D162" s="44"/>
      <c r="E162" s="44"/>
      <c r="F162" s="44"/>
      <c r="G162" s="44"/>
    </row>
    <row r="163" spans="1:7" ht="11.4" x14ac:dyDescent="0.2">
      <c r="A163" s="44"/>
      <c r="B163" s="44"/>
      <c r="C163" s="44"/>
      <c r="D163" s="44"/>
      <c r="E163" s="44"/>
      <c r="F163" s="44"/>
      <c r="G163" s="44"/>
    </row>
    <row r="164" spans="1:7" ht="11.4" x14ac:dyDescent="0.2">
      <c r="A164" s="44"/>
      <c r="B164" s="44"/>
      <c r="C164" s="44"/>
      <c r="D164" s="44"/>
      <c r="E164" s="44"/>
      <c r="F164" s="44"/>
      <c r="G164" s="44"/>
    </row>
    <row r="165" spans="1:7" ht="11.4" x14ac:dyDescent="0.2">
      <c r="A165" s="44"/>
      <c r="B165" s="44"/>
      <c r="C165" s="44"/>
      <c r="D165" s="44"/>
      <c r="E165" s="44"/>
      <c r="F165" s="44"/>
      <c r="G165" s="44"/>
    </row>
    <row r="166" spans="1:7" ht="11.4" x14ac:dyDescent="0.2">
      <c r="A166" s="44"/>
      <c r="B166" s="44"/>
      <c r="C166" s="44"/>
      <c r="D166" s="44"/>
      <c r="E166" s="44"/>
      <c r="F166" s="44"/>
      <c r="G166" s="44"/>
    </row>
    <row r="167" spans="1:7" ht="11.4" x14ac:dyDescent="0.2">
      <c r="A167" s="44"/>
      <c r="B167" s="44"/>
      <c r="C167" s="44"/>
      <c r="D167" s="44"/>
      <c r="E167" s="44"/>
      <c r="F167" s="44"/>
      <c r="G167" s="44"/>
    </row>
    <row r="168" spans="1:7" ht="11.4" x14ac:dyDescent="0.2">
      <c r="A168" s="44"/>
      <c r="B168" s="44"/>
      <c r="C168" s="44"/>
      <c r="D168" s="44"/>
      <c r="E168" s="44"/>
      <c r="F168" s="44"/>
      <c r="G168" s="44"/>
    </row>
    <row r="169" spans="1:7" ht="11.4" x14ac:dyDescent="0.2">
      <c r="A169" s="44"/>
      <c r="B169" s="44"/>
      <c r="C169" s="44"/>
      <c r="D169" s="44"/>
      <c r="E169" s="44"/>
      <c r="F169" s="44"/>
      <c r="G169" s="44"/>
    </row>
    <row r="170" spans="1:7" ht="11.4" x14ac:dyDescent="0.2">
      <c r="A170" s="44"/>
      <c r="B170" s="44"/>
      <c r="C170" s="44"/>
      <c r="D170" s="44"/>
      <c r="E170" s="44"/>
      <c r="F170" s="44"/>
      <c r="G170" s="44"/>
    </row>
    <row r="171" spans="1:7" ht="11.4" x14ac:dyDescent="0.2">
      <c r="A171" s="44"/>
      <c r="B171" s="44"/>
      <c r="C171" s="44"/>
      <c r="D171" s="44"/>
      <c r="E171" s="44"/>
      <c r="F171" s="44"/>
      <c r="G171" s="44"/>
    </row>
    <row r="172" spans="1:7" ht="11.4" x14ac:dyDescent="0.2">
      <c r="A172" s="44"/>
      <c r="B172" s="44"/>
      <c r="C172" s="44"/>
      <c r="D172" s="44"/>
      <c r="E172" s="44"/>
      <c r="F172" s="44"/>
      <c r="G172" s="44"/>
    </row>
    <row r="173" spans="1:7" ht="11.4" x14ac:dyDescent="0.2">
      <c r="A173" s="44"/>
      <c r="B173" s="44"/>
      <c r="C173" s="44"/>
      <c r="D173" s="44"/>
      <c r="E173" s="44"/>
      <c r="F173" s="44"/>
      <c r="G173" s="44"/>
    </row>
    <row r="174" spans="1:7" ht="11.4" x14ac:dyDescent="0.2">
      <c r="A174" s="44"/>
      <c r="B174" s="44"/>
      <c r="C174" s="44"/>
      <c r="D174" s="44"/>
      <c r="E174" s="44"/>
      <c r="F174" s="44"/>
      <c r="G174" s="44"/>
    </row>
    <row r="175" spans="1:7" ht="11.4" x14ac:dyDescent="0.2">
      <c r="A175" s="44"/>
      <c r="B175" s="44"/>
      <c r="C175" s="44"/>
      <c r="D175" s="44"/>
      <c r="E175" s="44"/>
      <c r="F175" s="44"/>
      <c r="G175" s="44"/>
    </row>
    <row r="176" spans="1:7" ht="11.4" x14ac:dyDescent="0.2">
      <c r="A176" s="44"/>
      <c r="B176" s="44"/>
      <c r="C176" s="44"/>
      <c r="D176" s="44"/>
      <c r="E176" s="44"/>
      <c r="F176" s="44"/>
      <c r="G176" s="44"/>
    </row>
    <row r="177" spans="1:7" ht="11.4" x14ac:dyDescent="0.2">
      <c r="A177" s="44"/>
      <c r="B177" s="44"/>
      <c r="C177" s="44"/>
      <c r="D177" s="44"/>
      <c r="E177" s="44"/>
      <c r="F177" s="44"/>
      <c r="G177" s="44"/>
    </row>
    <row r="178" spans="1:7" ht="11.4" x14ac:dyDescent="0.2">
      <c r="A178" s="44"/>
      <c r="B178" s="44"/>
      <c r="C178" s="44"/>
      <c r="D178" s="44"/>
      <c r="E178" s="44"/>
      <c r="F178" s="44"/>
      <c r="G178" s="44"/>
    </row>
    <row r="179" spans="1:7" ht="11.4" x14ac:dyDescent="0.2">
      <c r="A179" s="44"/>
      <c r="B179" s="44"/>
      <c r="C179" s="44"/>
      <c r="D179" s="44"/>
      <c r="E179" s="44"/>
      <c r="F179" s="44"/>
      <c r="G179" s="44"/>
    </row>
    <row r="180" spans="1:7" ht="11.4" x14ac:dyDescent="0.2">
      <c r="A180" s="44"/>
      <c r="B180" s="44"/>
      <c r="C180" s="44"/>
      <c r="D180" s="44"/>
      <c r="E180" s="44"/>
      <c r="F180" s="44"/>
      <c r="G180" s="44"/>
    </row>
    <row r="181" spans="1:7" ht="11.4" x14ac:dyDescent="0.2">
      <c r="A181" s="44"/>
      <c r="B181" s="44"/>
      <c r="C181" s="44"/>
      <c r="D181" s="44"/>
      <c r="E181" s="44"/>
      <c r="F181" s="44"/>
      <c r="G181" s="44"/>
    </row>
  </sheetData>
  <mergeCells count="1">
    <mergeCell ref="H1:I1"/>
  </mergeCells>
  <dataValidations disablePrompts="1" count="4">
    <dataValidation type="list" allowBlank="1" showInputMessage="1" showErrorMessage="1" sqref="D252:D261" xr:uid="{B33CE236-179D-4FA0-BF92-22854E59271F}">
      <formula1>"A,B,C"</formula1>
    </dataValidation>
    <dataValidation type="list" allowBlank="1" showInputMessage="1" showErrorMessage="1" sqref="D192:D203 D317:D329 D176:D187 D206:D211 D224:D227 D229:D232 D213:D218" xr:uid="{E09DF8BC-04AB-4D35-8A1C-43BD7B2314C1}">
      <formula1>$A$150:$A$155</formula1>
    </dataValidation>
    <dataValidation type="list" allowBlank="1" showInputMessage="1" showErrorMessage="1" sqref="E317:E329 E206:E211 E213:E218 E192:E203" xr:uid="{1D544606-8A9F-4699-8F54-9D54D81AB0B7}">
      <formula1>$C$150:$C$155</formula1>
    </dataValidation>
    <dataValidation type="list" allowBlank="1" showInputMessage="1" showErrorMessage="1" sqref="C282:C293 C317:C328 C224:C227 C206:C211 C192:C203 C176:C187 C213:C218 C161:C170 C252:C261 C268:C277 C229:C232" xr:uid="{72D4397A-B67E-40B5-822B-3EEEF31426AC}">
      <formula1>$C$145:$C$146</formula1>
    </dataValidation>
  </dataValidations>
  <hyperlinks>
    <hyperlink ref="A2" location="FEO!A1" display="terug" xr:uid="{CB301571-6EC9-4F53-9A65-670F5F22BFFA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A1:H10"/>
  <sheetViews>
    <sheetView workbookViewId="0"/>
  </sheetViews>
  <sheetFormatPr defaultRowHeight="10.199999999999999" x14ac:dyDescent="0.2"/>
  <cols>
    <col min="1" max="1" width="22" customWidth="1"/>
    <col min="2" max="8" width="14" customWidth="1"/>
  </cols>
  <sheetData>
    <row r="1" spans="1:8" ht="16.2" x14ac:dyDescent="0.3">
      <c r="A1" s="12" t="s">
        <v>234</v>
      </c>
      <c r="E1" s="117" t="s">
        <v>136</v>
      </c>
      <c r="F1" s="556" t="s">
        <v>18</v>
      </c>
      <c r="G1" s="556"/>
      <c r="H1" s="556"/>
    </row>
    <row r="2" spans="1:8" x14ac:dyDescent="0.2">
      <c r="A2" s="17" t="s">
        <v>137</v>
      </c>
      <c r="G2" s="203" t="str">
        <f>FEO!R1</f>
        <v>Versie</v>
      </c>
      <c r="H2" s="211" t="str">
        <f>FEO!R2</f>
        <v>Publicatie</v>
      </c>
    </row>
    <row r="3" spans="1:8" ht="10.8" thickBot="1" x14ac:dyDescent="0.25">
      <c r="A3" s="17"/>
    </row>
    <row r="4" spans="1:8" ht="12" thickBot="1" x14ac:dyDescent="0.25">
      <c r="A4" s="8" t="s">
        <v>138</v>
      </c>
      <c r="B4" s="9">
        <f>FEO!G5</f>
        <v>2028</v>
      </c>
      <c r="C4" s="9">
        <f>FEO!H5</f>
        <v>2029</v>
      </c>
      <c r="D4" s="9">
        <f>FEO!I5</f>
        <v>2030</v>
      </c>
      <c r="E4" s="9">
        <f>FEO!J5</f>
        <v>2031</v>
      </c>
      <c r="F4" s="9">
        <f>FEO!K5</f>
        <v>2032</v>
      </c>
      <c r="G4" s="9">
        <f>FEO!L5</f>
        <v>2033</v>
      </c>
      <c r="H4" s="9">
        <f>FEO!M5</f>
        <v>2034</v>
      </c>
    </row>
    <row r="5" spans="1:8" ht="23.4" thickBot="1" x14ac:dyDescent="0.25">
      <c r="A5" s="10" t="s">
        <v>139</v>
      </c>
      <c r="B5" s="42"/>
      <c r="C5" s="42"/>
      <c r="D5" s="42"/>
      <c r="E5" s="42"/>
      <c r="F5" s="42"/>
      <c r="G5" s="42"/>
      <c r="H5" s="42"/>
    </row>
    <row r="6" spans="1:8" ht="12" thickBot="1" x14ac:dyDescent="0.25">
      <c r="A6" s="10" t="s">
        <v>235</v>
      </c>
      <c r="B6" s="18"/>
      <c r="C6" s="18"/>
      <c r="D6" s="18"/>
      <c r="E6" s="18"/>
      <c r="F6" s="18"/>
      <c r="G6" s="18"/>
      <c r="H6" s="18"/>
    </row>
    <row r="7" spans="1:8" ht="12" thickBot="1" x14ac:dyDescent="0.25">
      <c r="A7" s="10" t="s">
        <v>140</v>
      </c>
      <c r="B7" s="11">
        <f t="shared" ref="B7" si="0">B5*B6</f>
        <v>0</v>
      </c>
      <c r="C7" s="11">
        <f t="shared" ref="C7:F7" si="1">C5*C6</f>
        <v>0</v>
      </c>
      <c r="D7" s="11">
        <f t="shared" si="1"/>
        <v>0</v>
      </c>
      <c r="E7" s="11">
        <f t="shared" si="1"/>
        <v>0</v>
      </c>
      <c r="F7" s="11">
        <f t="shared" si="1"/>
        <v>0</v>
      </c>
      <c r="G7" s="11">
        <f>G5*G6</f>
        <v>0</v>
      </c>
      <c r="H7" s="11">
        <f t="shared" ref="H7" si="2">H5*H6</f>
        <v>0</v>
      </c>
    </row>
    <row r="10" spans="1:8" x14ac:dyDescent="0.2">
      <c r="A10" s="2"/>
    </row>
  </sheetData>
  <mergeCells count="1">
    <mergeCell ref="F1:H1"/>
  </mergeCells>
  <hyperlinks>
    <hyperlink ref="A2" location="FEO!A1" display="terug" xr:uid="{00000000-0004-0000-0900-000000000000}"/>
  </hyperlinks>
  <pageMargins left="0.25" right="0.25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A1:H10"/>
  <sheetViews>
    <sheetView workbookViewId="0"/>
  </sheetViews>
  <sheetFormatPr defaultRowHeight="10.199999999999999" x14ac:dyDescent="0.2"/>
  <cols>
    <col min="1" max="1" width="22" customWidth="1"/>
    <col min="2" max="8" width="14" customWidth="1"/>
  </cols>
  <sheetData>
    <row r="1" spans="1:8" ht="16.2" x14ac:dyDescent="0.3">
      <c r="A1" s="12" t="s">
        <v>236</v>
      </c>
      <c r="E1" s="117" t="s">
        <v>136</v>
      </c>
      <c r="F1" s="556" t="s">
        <v>18</v>
      </c>
      <c r="G1" s="556"/>
      <c r="H1" s="556"/>
    </row>
    <row r="2" spans="1:8" x14ac:dyDescent="0.2">
      <c r="A2" s="17" t="s">
        <v>137</v>
      </c>
      <c r="G2" s="203" t="str">
        <f>FEO!R1</f>
        <v>Versie</v>
      </c>
      <c r="H2" s="211" t="str">
        <f>FEO!R2</f>
        <v>Publicatie</v>
      </c>
    </row>
    <row r="3" spans="1:8" ht="10.8" thickBot="1" x14ac:dyDescent="0.25">
      <c r="A3" s="17"/>
    </row>
    <row r="4" spans="1:8" ht="12" thickBot="1" x14ac:dyDescent="0.25">
      <c r="A4" s="8" t="s">
        <v>138</v>
      </c>
      <c r="B4" s="9">
        <f>FEO!G5</f>
        <v>2028</v>
      </c>
      <c r="C4" s="9">
        <f>FEO!H5</f>
        <v>2029</v>
      </c>
      <c r="D4" s="9">
        <f>FEO!I5</f>
        <v>2030</v>
      </c>
      <c r="E4" s="9">
        <f>FEO!J5</f>
        <v>2031</v>
      </c>
      <c r="F4" s="9">
        <f>FEO!K5</f>
        <v>2032</v>
      </c>
      <c r="G4" s="9">
        <f>FEO!L5</f>
        <v>2033</v>
      </c>
      <c r="H4" s="9">
        <f>FEO!M5</f>
        <v>2034</v>
      </c>
    </row>
    <row r="5" spans="1:8" ht="23.4" thickBot="1" x14ac:dyDescent="0.25">
      <c r="A5" s="10" t="s">
        <v>139</v>
      </c>
      <c r="B5" s="42"/>
      <c r="C5" s="42"/>
      <c r="D5" s="42"/>
      <c r="E5" s="42"/>
      <c r="F5" s="42"/>
      <c r="G5" s="42"/>
      <c r="H5" s="42"/>
    </row>
    <row r="6" spans="1:8" ht="12" thickBot="1" x14ac:dyDescent="0.25">
      <c r="A6" s="10" t="s">
        <v>235</v>
      </c>
      <c r="B6" s="46"/>
      <c r="C6" s="46"/>
      <c r="D6" s="46"/>
      <c r="E6" s="46"/>
      <c r="F6" s="46"/>
      <c r="G6" s="46"/>
      <c r="H6" s="46"/>
    </row>
    <row r="7" spans="1:8" ht="12" thickBot="1" x14ac:dyDescent="0.25">
      <c r="A7" s="10" t="s">
        <v>140</v>
      </c>
      <c r="B7" s="11">
        <f t="shared" ref="B7:F7" si="0">B5*B6</f>
        <v>0</v>
      </c>
      <c r="C7" s="11">
        <f t="shared" si="0"/>
        <v>0</v>
      </c>
      <c r="D7" s="11">
        <f t="shared" si="0"/>
        <v>0</v>
      </c>
      <c r="E7" s="11">
        <f t="shared" si="0"/>
        <v>0</v>
      </c>
      <c r="F7" s="11">
        <f t="shared" si="0"/>
        <v>0</v>
      </c>
      <c r="G7" s="11">
        <f t="shared" ref="G7:H7" si="1">G5*G6</f>
        <v>0</v>
      </c>
      <c r="H7" s="11">
        <f t="shared" si="1"/>
        <v>0</v>
      </c>
    </row>
    <row r="10" spans="1:8" x14ac:dyDescent="0.2">
      <c r="A10" s="2"/>
    </row>
  </sheetData>
  <mergeCells count="1">
    <mergeCell ref="F1:H1"/>
  </mergeCells>
  <hyperlinks>
    <hyperlink ref="A2" location="FEO!A1" display="terug" xr:uid="{00000000-0004-0000-0B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62986-583A-4106-A92B-0666F37F1D5C}">
  <sheetPr>
    <tabColor rgb="FFFFC000"/>
  </sheetPr>
  <dimension ref="A1:R95"/>
  <sheetViews>
    <sheetView workbookViewId="0"/>
  </sheetViews>
  <sheetFormatPr defaultRowHeight="10.199999999999999" x14ac:dyDescent="0.2"/>
  <cols>
    <col min="1" max="1" width="27.25" customWidth="1"/>
    <col min="2" max="15" width="17.125" customWidth="1"/>
    <col min="17" max="17" width="14.625" bestFit="1" customWidth="1"/>
  </cols>
  <sheetData>
    <row r="1" spans="1:15" ht="16.2" x14ac:dyDescent="0.3">
      <c r="A1" s="12" t="s">
        <v>237</v>
      </c>
      <c r="L1" s="117" t="s">
        <v>136</v>
      </c>
      <c r="M1" s="556" t="s">
        <v>18</v>
      </c>
      <c r="N1" s="556"/>
      <c r="O1" s="556"/>
    </row>
    <row r="2" spans="1:15" x14ac:dyDescent="0.2">
      <c r="A2" s="17" t="s">
        <v>137</v>
      </c>
      <c r="N2" s="203" t="str">
        <f>FEO!R1</f>
        <v>Versie</v>
      </c>
      <c r="O2" s="211" t="str">
        <f>FEO!R2</f>
        <v>Publicatie</v>
      </c>
    </row>
    <row r="3" spans="1:15" ht="10.8" thickBot="1" x14ac:dyDescent="0.25">
      <c r="A3" s="17"/>
    </row>
    <row r="4" spans="1:15" ht="12" thickBot="1" x14ac:dyDescent="0.25">
      <c r="A4" s="8" t="s">
        <v>238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5" ht="12" thickBot="1" x14ac:dyDescent="0.25">
      <c r="A5" s="8" t="s">
        <v>239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</row>
    <row r="6" spans="1:15" ht="12" thickBot="1" x14ac:dyDescent="0.25">
      <c r="A6" s="8" t="s">
        <v>240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 ht="12" thickBot="1" x14ac:dyDescent="0.25">
      <c r="A7" s="361" t="s">
        <v>241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</row>
    <row r="8" spans="1:15" ht="11.4" x14ac:dyDescent="0.2">
      <c r="A8" s="301"/>
      <c r="B8" s="301"/>
      <c r="C8" s="301"/>
      <c r="D8" s="301"/>
      <c r="E8" s="301"/>
      <c r="F8" s="301"/>
      <c r="G8" s="301"/>
      <c r="H8" s="301"/>
      <c r="I8" s="301"/>
      <c r="J8" s="301"/>
      <c r="K8" s="301"/>
      <c r="L8" s="301"/>
      <c r="M8" s="301"/>
      <c r="N8" s="301"/>
      <c r="O8" s="301"/>
    </row>
    <row r="9" spans="1:15" ht="11.4" x14ac:dyDescent="0.2">
      <c r="A9" s="303" t="s">
        <v>242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5" ht="12" thickBot="1" x14ac:dyDescent="0.25">
      <c r="A10" s="302"/>
      <c r="B10" s="302"/>
      <c r="C10" s="302"/>
      <c r="D10" s="302"/>
      <c r="E10" s="302"/>
      <c r="F10" s="302"/>
      <c r="G10" s="302"/>
      <c r="H10" s="302"/>
      <c r="I10" s="302"/>
      <c r="J10" s="302"/>
      <c r="K10" s="302"/>
      <c r="L10" s="302"/>
      <c r="M10" s="302"/>
      <c r="N10" s="302"/>
      <c r="O10" s="302"/>
    </row>
    <row r="11" spans="1:15" ht="23.4" thickBot="1" x14ac:dyDescent="0.25">
      <c r="A11" s="300" t="s">
        <v>148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</row>
    <row r="12" spans="1:15" ht="23.4" thickBot="1" x14ac:dyDescent="0.25">
      <c r="A12" s="37" t="s">
        <v>243</v>
      </c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</row>
    <row r="13" spans="1:15" ht="12" thickBot="1" x14ac:dyDescent="0.25">
      <c r="A13" s="300" t="s">
        <v>244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</row>
    <row r="14" spans="1:15" ht="23.4" thickBot="1" x14ac:dyDescent="0.25">
      <c r="A14" s="37" t="s">
        <v>243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</row>
    <row r="15" spans="1:15" ht="12" thickBot="1" x14ac:dyDescent="0.25">
      <c r="A15" s="185" t="s">
        <v>245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</row>
    <row r="16" spans="1:15" ht="12" thickBot="1" x14ac:dyDescent="0.25">
      <c r="A16" s="185" t="s">
        <v>245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</row>
    <row r="17" spans="1:15" ht="12" thickBot="1" x14ac:dyDescent="0.25">
      <c r="A17" s="185" t="s">
        <v>245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</row>
    <row r="18" spans="1:15" ht="12" thickBot="1" x14ac:dyDescent="0.25">
      <c r="A18" s="185" t="s">
        <v>245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</row>
    <row r="19" spans="1:15" ht="12" thickBot="1" x14ac:dyDescent="0.25">
      <c r="A19" s="185" t="s">
        <v>245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</row>
    <row r="20" spans="1:15" ht="12" thickBot="1" x14ac:dyDescent="0.25">
      <c r="A20" s="185" t="s">
        <v>245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</row>
    <row r="21" spans="1:15" ht="12" thickBot="1" x14ac:dyDescent="0.25">
      <c r="A21" s="185" t="s">
        <v>245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</row>
    <row r="22" spans="1:15" ht="12" thickBot="1" x14ac:dyDescent="0.25">
      <c r="A22" s="185" t="s">
        <v>245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</row>
    <row r="23" spans="1:15" ht="12" thickBot="1" x14ac:dyDescent="0.25">
      <c r="A23" s="185" t="s">
        <v>245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</row>
    <row r="24" spans="1:15" ht="12" thickBot="1" x14ac:dyDescent="0.25">
      <c r="A24" s="185" t="s">
        <v>245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</row>
    <row r="25" spans="1:15" ht="12" thickBot="1" x14ac:dyDescent="0.25">
      <c r="A25" s="185" t="s">
        <v>245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</row>
    <row r="26" spans="1:15" ht="12" thickBot="1" x14ac:dyDescent="0.25">
      <c r="A26" s="185" t="s">
        <v>245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</row>
    <row r="27" spans="1:15" ht="12" thickBot="1" x14ac:dyDescent="0.25">
      <c r="A27" s="185" t="s">
        <v>245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</row>
    <row r="28" spans="1:15" ht="12" thickBot="1" x14ac:dyDescent="0.25">
      <c r="A28" s="37" t="s">
        <v>158</v>
      </c>
      <c r="B28" s="305">
        <f>(SUM(B15:B27))</f>
        <v>0</v>
      </c>
      <c r="C28" s="305">
        <f t="shared" ref="C28:O28" si="0">(SUM(C15:C27))</f>
        <v>0</v>
      </c>
      <c r="D28" s="305">
        <f t="shared" si="0"/>
        <v>0</v>
      </c>
      <c r="E28" s="305">
        <f t="shared" si="0"/>
        <v>0</v>
      </c>
      <c r="F28" s="305">
        <f t="shared" si="0"/>
        <v>0</v>
      </c>
      <c r="G28" s="305">
        <f t="shared" si="0"/>
        <v>0</v>
      </c>
      <c r="H28" s="305">
        <f t="shared" si="0"/>
        <v>0</v>
      </c>
      <c r="I28" s="305">
        <f t="shared" si="0"/>
        <v>0</v>
      </c>
      <c r="J28" s="305">
        <f t="shared" si="0"/>
        <v>0</v>
      </c>
      <c r="K28" s="305">
        <f t="shared" si="0"/>
        <v>0</v>
      </c>
      <c r="L28" s="305">
        <f t="shared" si="0"/>
        <v>0</v>
      </c>
      <c r="M28" s="305">
        <f t="shared" si="0"/>
        <v>0</v>
      </c>
      <c r="N28" s="305">
        <f t="shared" si="0"/>
        <v>0</v>
      </c>
      <c r="O28" s="305">
        <f t="shared" si="0"/>
        <v>0</v>
      </c>
    </row>
    <row r="29" spans="1:15" ht="12" thickBot="1" x14ac:dyDescent="0.25">
      <c r="A29" s="10" t="s">
        <v>246</v>
      </c>
      <c r="B29" s="186"/>
      <c r="C29" s="186"/>
      <c r="D29" s="186"/>
      <c r="E29" s="186"/>
      <c r="F29" s="186"/>
      <c r="G29" s="186"/>
      <c r="H29" s="186"/>
      <c r="I29" s="186"/>
      <c r="J29" s="186"/>
      <c r="K29" s="186"/>
      <c r="L29" s="186"/>
      <c r="M29" s="186"/>
      <c r="N29" s="186"/>
      <c r="O29" s="186"/>
    </row>
    <row r="30" spans="1:15" ht="12" thickBot="1" x14ac:dyDescent="0.25">
      <c r="A30" s="10" t="s">
        <v>247</v>
      </c>
      <c r="B30" s="186"/>
      <c r="C30" s="186"/>
      <c r="D30" s="186"/>
      <c r="E30" s="186"/>
      <c r="F30" s="186"/>
      <c r="G30" s="186"/>
      <c r="H30" s="186"/>
      <c r="I30" s="186"/>
      <c r="J30" s="186"/>
      <c r="K30" s="186"/>
      <c r="L30" s="186"/>
      <c r="M30" s="186"/>
      <c r="N30" s="186"/>
      <c r="O30" s="186"/>
    </row>
    <row r="31" spans="1:15" ht="12" thickBot="1" x14ac:dyDescent="0.25">
      <c r="A31" s="10" t="s">
        <v>248</v>
      </c>
      <c r="B31" s="186"/>
      <c r="C31" s="186"/>
      <c r="D31" s="186"/>
      <c r="E31" s="186"/>
      <c r="F31" s="186"/>
      <c r="G31" s="186"/>
      <c r="H31" s="186"/>
      <c r="I31" s="186"/>
      <c r="J31" s="186"/>
      <c r="K31" s="186"/>
      <c r="L31" s="186"/>
      <c r="M31" s="186"/>
      <c r="N31" s="186"/>
      <c r="O31" s="186"/>
    </row>
    <row r="32" spans="1:15" ht="12" thickBot="1" x14ac:dyDescent="0.25">
      <c r="A32" s="37" t="s">
        <v>162</v>
      </c>
      <c r="B32" s="305">
        <f>(SUM(B29:B31))</f>
        <v>0</v>
      </c>
      <c r="C32" s="305">
        <f t="shared" ref="C32:O32" si="1">(SUM(C29:C31))</f>
        <v>0</v>
      </c>
      <c r="D32" s="305">
        <f t="shared" si="1"/>
        <v>0</v>
      </c>
      <c r="E32" s="305">
        <f t="shared" si="1"/>
        <v>0</v>
      </c>
      <c r="F32" s="305">
        <f t="shared" si="1"/>
        <v>0</v>
      </c>
      <c r="G32" s="305">
        <f t="shared" si="1"/>
        <v>0</v>
      </c>
      <c r="H32" s="305">
        <f t="shared" si="1"/>
        <v>0</v>
      </c>
      <c r="I32" s="305">
        <f t="shared" si="1"/>
        <v>0</v>
      </c>
      <c r="J32" s="305">
        <f t="shared" si="1"/>
        <v>0</v>
      </c>
      <c r="K32" s="305">
        <f t="shared" si="1"/>
        <v>0</v>
      </c>
      <c r="L32" s="305">
        <f t="shared" si="1"/>
        <v>0</v>
      </c>
      <c r="M32" s="305">
        <f t="shared" si="1"/>
        <v>0</v>
      </c>
      <c r="N32" s="305">
        <f t="shared" si="1"/>
        <v>0</v>
      </c>
      <c r="O32" s="305">
        <f t="shared" si="1"/>
        <v>0</v>
      </c>
    </row>
    <row r="33" spans="1:15" ht="12" thickBot="1" x14ac:dyDescent="0.25">
      <c r="A33" s="37" t="s">
        <v>163</v>
      </c>
      <c r="B33" s="305">
        <f>B32+B28</f>
        <v>0</v>
      </c>
      <c r="C33" s="305">
        <f t="shared" ref="C33:O33" si="2">C32+C28</f>
        <v>0</v>
      </c>
      <c r="D33" s="305">
        <f t="shared" si="2"/>
        <v>0</v>
      </c>
      <c r="E33" s="305">
        <f t="shared" si="2"/>
        <v>0</v>
      </c>
      <c r="F33" s="305">
        <f t="shared" si="2"/>
        <v>0</v>
      </c>
      <c r="G33" s="305">
        <f t="shared" si="2"/>
        <v>0</v>
      </c>
      <c r="H33" s="305">
        <f t="shared" si="2"/>
        <v>0</v>
      </c>
      <c r="I33" s="305">
        <f t="shared" si="2"/>
        <v>0</v>
      </c>
      <c r="J33" s="305">
        <f t="shared" si="2"/>
        <v>0</v>
      </c>
      <c r="K33" s="305">
        <f t="shared" si="2"/>
        <v>0</v>
      </c>
      <c r="L33" s="305">
        <f t="shared" si="2"/>
        <v>0</v>
      </c>
      <c r="M33" s="305">
        <f t="shared" si="2"/>
        <v>0</v>
      </c>
      <c r="N33" s="305">
        <f t="shared" si="2"/>
        <v>0</v>
      </c>
      <c r="O33" s="305">
        <f t="shared" si="2"/>
        <v>0</v>
      </c>
    </row>
    <row r="34" spans="1:15" ht="12" thickBot="1" x14ac:dyDescent="0.25">
      <c r="A34" s="10" t="s">
        <v>249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</row>
    <row r="35" spans="1:15" ht="12" thickBot="1" x14ac:dyDescent="0.25">
      <c r="A35" s="10" t="s">
        <v>250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</row>
    <row r="36" spans="1:15" ht="23.4" thickBot="1" x14ac:dyDescent="0.25">
      <c r="A36" s="10" t="s">
        <v>166</v>
      </c>
      <c r="B36" s="39">
        <f t="shared" ref="B36:O36" si="3">B11*365.25</f>
        <v>0</v>
      </c>
      <c r="C36" s="39">
        <f t="shared" si="3"/>
        <v>0</v>
      </c>
      <c r="D36" s="39">
        <f t="shared" si="3"/>
        <v>0</v>
      </c>
      <c r="E36" s="39">
        <f t="shared" si="3"/>
        <v>0</v>
      </c>
      <c r="F36" s="39">
        <f t="shared" si="3"/>
        <v>0</v>
      </c>
      <c r="G36" s="39">
        <f t="shared" si="3"/>
        <v>0</v>
      </c>
      <c r="H36" s="39">
        <f t="shared" si="3"/>
        <v>0</v>
      </c>
      <c r="I36" s="39">
        <f t="shared" si="3"/>
        <v>0</v>
      </c>
      <c r="J36" s="39">
        <f t="shared" si="3"/>
        <v>0</v>
      </c>
      <c r="K36" s="39">
        <f t="shared" si="3"/>
        <v>0</v>
      </c>
      <c r="L36" s="39">
        <f t="shared" si="3"/>
        <v>0</v>
      </c>
      <c r="M36" s="39">
        <f t="shared" si="3"/>
        <v>0</v>
      </c>
      <c r="N36" s="39">
        <f t="shared" si="3"/>
        <v>0</v>
      </c>
      <c r="O36" s="39">
        <f t="shared" si="3"/>
        <v>0</v>
      </c>
    </row>
    <row r="37" spans="1:15" ht="23.4" thickBot="1" x14ac:dyDescent="0.25">
      <c r="A37" s="10" t="s">
        <v>167</v>
      </c>
      <c r="B37" s="39">
        <f>IF(B34=0,0,B35-B34+1)</f>
        <v>0</v>
      </c>
      <c r="C37" s="39">
        <f t="shared" ref="C37:O37" si="4">IF(C34=0,0,C35-C34+1)</f>
        <v>0</v>
      </c>
      <c r="D37" s="39">
        <f t="shared" si="4"/>
        <v>0</v>
      </c>
      <c r="E37" s="39">
        <f t="shared" si="4"/>
        <v>0</v>
      </c>
      <c r="F37" s="39">
        <f t="shared" si="4"/>
        <v>0</v>
      </c>
      <c r="G37" s="39">
        <f t="shared" si="4"/>
        <v>0</v>
      </c>
      <c r="H37" s="39">
        <f t="shared" si="4"/>
        <v>0</v>
      </c>
      <c r="I37" s="39">
        <f t="shared" si="4"/>
        <v>0</v>
      </c>
      <c r="J37" s="39">
        <f t="shared" si="4"/>
        <v>0</v>
      </c>
      <c r="K37" s="39">
        <f t="shared" si="4"/>
        <v>0</v>
      </c>
      <c r="L37" s="39">
        <f t="shared" si="4"/>
        <v>0</v>
      </c>
      <c r="M37" s="39">
        <f t="shared" si="4"/>
        <v>0</v>
      </c>
      <c r="N37" s="39">
        <f t="shared" si="4"/>
        <v>0</v>
      </c>
      <c r="O37" s="39">
        <f t="shared" si="4"/>
        <v>0</v>
      </c>
    </row>
    <row r="38" spans="1:15" ht="12" thickBot="1" x14ac:dyDescent="0.25">
      <c r="A38" s="10" t="s">
        <v>168</v>
      </c>
      <c r="B38" s="11">
        <f>IFERROR((B33)/B36,0)</f>
        <v>0</v>
      </c>
      <c r="C38" s="11">
        <f t="shared" ref="C38:O38" si="5">IFERROR((C33)/C36,0)</f>
        <v>0</v>
      </c>
      <c r="D38" s="11">
        <f t="shared" si="5"/>
        <v>0</v>
      </c>
      <c r="E38" s="11">
        <f t="shared" si="5"/>
        <v>0</v>
      </c>
      <c r="F38" s="11">
        <f t="shared" si="5"/>
        <v>0</v>
      </c>
      <c r="G38" s="11">
        <f t="shared" si="5"/>
        <v>0</v>
      </c>
      <c r="H38" s="11">
        <f t="shared" si="5"/>
        <v>0</v>
      </c>
      <c r="I38" s="11">
        <f t="shared" si="5"/>
        <v>0</v>
      </c>
      <c r="J38" s="11">
        <f t="shared" si="5"/>
        <v>0</v>
      </c>
      <c r="K38" s="11">
        <f t="shared" si="5"/>
        <v>0</v>
      </c>
      <c r="L38" s="11">
        <f t="shared" si="5"/>
        <v>0</v>
      </c>
      <c r="M38" s="11">
        <f t="shared" si="5"/>
        <v>0</v>
      </c>
      <c r="N38" s="11">
        <f t="shared" si="5"/>
        <v>0</v>
      </c>
      <c r="O38" s="11">
        <f t="shared" si="5"/>
        <v>0</v>
      </c>
    </row>
    <row r="40" spans="1:15" ht="11.4" x14ac:dyDescent="0.2">
      <c r="A40" s="303" t="s">
        <v>251</v>
      </c>
    </row>
    <row r="41" spans="1:15" ht="10.8" thickBot="1" x14ac:dyDescent="0.25"/>
    <row r="42" spans="1:15" ht="12" thickBot="1" x14ac:dyDescent="0.25">
      <c r="A42" s="246" t="s">
        <v>252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12" thickBot="1" x14ac:dyDescent="0.25">
      <c r="A43" s="185" t="s">
        <v>245</v>
      </c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</row>
    <row r="44" spans="1:15" ht="12" thickBot="1" x14ac:dyDescent="0.25">
      <c r="A44" s="185" t="s">
        <v>245</v>
      </c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</row>
    <row r="45" spans="1:15" ht="12" thickBot="1" x14ac:dyDescent="0.25">
      <c r="A45" s="185" t="s">
        <v>245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</row>
    <row r="46" spans="1:15" ht="12" thickBot="1" x14ac:dyDescent="0.25">
      <c r="A46" s="185" t="s">
        <v>245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</row>
    <row r="47" spans="1:15" ht="12" thickBot="1" x14ac:dyDescent="0.25">
      <c r="A47" s="185" t="s">
        <v>245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</row>
    <row r="48" spans="1:15" ht="12" thickBot="1" x14ac:dyDescent="0.25">
      <c r="A48" s="185" t="s">
        <v>245</v>
      </c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</row>
    <row r="49" spans="1:18" ht="12" thickBot="1" x14ac:dyDescent="0.25">
      <c r="A49" s="185" t="s">
        <v>245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</row>
    <row r="50" spans="1:18" ht="12" thickBot="1" x14ac:dyDescent="0.25">
      <c r="A50" s="185" t="s">
        <v>245</v>
      </c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</row>
    <row r="51" spans="1:18" ht="12" thickBot="1" x14ac:dyDescent="0.25">
      <c r="A51" s="185" t="s">
        <v>245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</row>
    <row r="52" spans="1:18" ht="12" thickBot="1" x14ac:dyDescent="0.25">
      <c r="A52" s="185" t="s">
        <v>245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</row>
    <row r="53" spans="1:18" ht="12" thickBot="1" x14ac:dyDescent="0.25">
      <c r="A53" s="185" t="s">
        <v>245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</row>
    <row r="54" spans="1:18" ht="12" thickBot="1" x14ac:dyDescent="0.25">
      <c r="A54" s="185" t="s">
        <v>245</v>
      </c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</row>
    <row r="55" spans="1:18" ht="12" thickBot="1" x14ac:dyDescent="0.25">
      <c r="A55" s="185" t="s">
        <v>245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</row>
    <row r="56" spans="1:18" ht="12" thickBot="1" x14ac:dyDescent="0.25">
      <c r="A56" s="37" t="s">
        <v>253</v>
      </c>
      <c r="B56" s="305">
        <f>(SUM(B43:B55))</f>
        <v>0</v>
      </c>
      <c r="C56" s="305">
        <f t="shared" ref="C56:O56" si="6">(SUM(C43:C55))</f>
        <v>0</v>
      </c>
      <c r="D56" s="305">
        <f t="shared" si="6"/>
        <v>0</v>
      </c>
      <c r="E56" s="305">
        <f t="shared" si="6"/>
        <v>0</v>
      </c>
      <c r="F56" s="305">
        <f t="shared" si="6"/>
        <v>0</v>
      </c>
      <c r="G56" s="305">
        <f t="shared" si="6"/>
        <v>0</v>
      </c>
      <c r="H56" s="305">
        <f t="shared" si="6"/>
        <v>0</v>
      </c>
      <c r="I56" s="305">
        <f t="shared" si="6"/>
        <v>0</v>
      </c>
      <c r="J56" s="305">
        <f t="shared" si="6"/>
        <v>0</v>
      </c>
      <c r="K56" s="305">
        <f t="shared" si="6"/>
        <v>0</v>
      </c>
      <c r="L56" s="305">
        <f t="shared" si="6"/>
        <v>0</v>
      </c>
      <c r="M56" s="305">
        <f t="shared" si="6"/>
        <v>0</v>
      </c>
      <c r="N56" s="305">
        <f t="shared" si="6"/>
        <v>0</v>
      </c>
      <c r="O56" s="305">
        <f t="shared" si="6"/>
        <v>0</v>
      </c>
    </row>
    <row r="57" spans="1:18" ht="12" thickBot="1" x14ac:dyDescent="0.25">
      <c r="A57" s="37" t="s">
        <v>254</v>
      </c>
      <c r="B57" s="182">
        <f t="shared" ref="B57:C57" si="7">B56/365</f>
        <v>0</v>
      </c>
      <c r="C57" s="182">
        <f t="shared" si="7"/>
        <v>0</v>
      </c>
      <c r="D57" s="182">
        <f>D56/365</f>
        <v>0</v>
      </c>
      <c r="E57" s="182">
        <f t="shared" ref="E57:O57" si="8">E56/365</f>
        <v>0</v>
      </c>
      <c r="F57" s="182">
        <f t="shared" si="8"/>
        <v>0</v>
      </c>
      <c r="G57" s="182">
        <f t="shared" si="8"/>
        <v>0</v>
      </c>
      <c r="H57" s="182">
        <f t="shared" si="8"/>
        <v>0</v>
      </c>
      <c r="I57" s="182">
        <f t="shared" si="8"/>
        <v>0</v>
      </c>
      <c r="J57" s="182">
        <f t="shared" si="8"/>
        <v>0</v>
      </c>
      <c r="K57" s="182">
        <f t="shared" si="8"/>
        <v>0</v>
      </c>
      <c r="L57" s="182">
        <f t="shared" si="8"/>
        <v>0</v>
      </c>
      <c r="M57" s="182">
        <f t="shared" si="8"/>
        <v>0</v>
      </c>
      <c r="N57" s="182">
        <f t="shared" si="8"/>
        <v>0</v>
      </c>
      <c r="O57" s="182">
        <f t="shared" si="8"/>
        <v>0</v>
      </c>
    </row>
    <row r="59" spans="1:18" ht="11.4" x14ac:dyDescent="0.2">
      <c r="A59" s="303" t="s">
        <v>255</v>
      </c>
    </row>
    <row r="61" spans="1:18" ht="12" thickBot="1" x14ac:dyDescent="0.25">
      <c r="A61" s="13" t="s">
        <v>170</v>
      </c>
    </row>
    <row r="62" spans="1:18" ht="12" thickBot="1" x14ac:dyDescent="0.25">
      <c r="A62" s="15">
        <f>FEO!$G$5</f>
        <v>2028</v>
      </c>
      <c r="B62" s="16">
        <f>IF(AND($A62&gt;YEAR(B$34),$A62&lt;YEAR(B$35)),(DATE($A62,12,31)-DATE($A62,1,0))*B$38,IF(AND($A62=YEAR(B$34),$A62=YEAR(B$35)),(B$35-B$34+1)*B$38,IF($A62=YEAR(B$34),(DATE(YEAR(B$34),12,31)-B$34+1)*B$38,IF($A62=YEAR(B$35),(B$35-DATE(YEAR(B$35),1,1)+1)*B$38,0))))+IF(AND($A62&gt;YEAR(B$34),$A62&lt;YEAR(B$35)),(DATE($A62,12,31)-DATE($A62,1,0))*B$57,IF(AND($A62=YEAR(B$34),$A62=YEAR(B$35)),(B$35-B$34)*B$57,IF($A62=YEAR(B$34),(DATE(YEAR(B$34),12,31)-B$34+1)*B$57,IF($A62=YEAR(B$35),(B$35-DATE(YEAR(B$35),1,1)+1)*B$57,0))))</f>
        <v>0</v>
      </c>
      <c r="C62" s="16">
        <f t="shared" ref="C62:O63" si="9">IF(AND($A62&gt;YEAR(C$34),$A62&lt;YEAR(C$35)),(DATE($A62,12,31)-DATE($A62,1,0))*C$38,IF(AND($A62=YEAR(C$34),$A62=YEAR(C$35)),(C$35-C$34+1)*C$38,IF($A62=YEAR(C$34),(DATE(YEAR(C$34),12,31)-C$34+1)*C$38,IF($A62=YEAR(C$35),(C$35-DATE(YEAR(C$35),1,1)+1)*C$38,0))))+IF(AND($A62&gt;YEAR(C$34),$A62&lt;YEAR(C$35)),(DATE($A62,12,31)-DATE($A62,1,0))*C$57,IF(AND($A62=YEAR(C$34),$A62=YEAR(C$35)),(C$35-C$34)*C$57,IF($A62=YEAR(C$34),(DATE(YEAR(C$34),12,31)-C$34+1)*C$57,IF($A62=YEAR(C$35),(C$35-DATE(YEAR(C$35),1,1)+1)*C$57,0))))</f>
        <v>0</v>
      </c>
      <c r="D62" s="16">
        <f t="shared" si="9"/>
        <v>0</v>
      </c>
      <c r="E62" s="16">
        <f t="shared" si="9"/>
        <v>0</v>
      </c>
      <c r="F62" s="16">
        <f t="shared" si="9"/>
        <v>0</v>
      </c>
      <c r="G62" s="16">
        <f t="shared" si="9"/>
        <v>0</v>
      </c>
      <c r="H62" s="16">
        <f t="shared" si="9"/>
        <v>0</v>
      </c>
      <c r="I62" s="16">
        <f t="shared" si="9"/>
        <v>0</v>
      </c>
      <c r="J62" s="16">
        <f t="shared" si="9"/>
        <v>0</v>
      </c>
      <c r="K62" s="16">
        <f t="shared" si="9"/>
        <v>0</v>
      </c>
      <c r="L62" s="16">
        <f t="shared" si="9"/>
        <v>0</v>
      </c>
      <c r="M62" s="16">
        <f t="shared" si="9"/>
        <v>0</v>
      </c>
      <c r="N62" s="16">
        <f t="shared" si="9"/>
        <v>0</v>
      </c>
      <c r="O62" s="16">
        <f t="shared" si="9"/>
        <v>0</v>
      </c>
      <c r="Q62" s="456"/>
      <c r="R62" s="71"/>
    </row>
    <row r="63" spans="1:18" ht="12" thickBot="1" x14ac:dyDescent="0.25">
      <c r="A63" s="15">
        <f>FEO!$H$5</f>
        <v>2029</v>
      </c>
      <c r="B63" s="16">
        <f>IF(AND($A63&gt;YEAR(B$34),$A63&lt;YEAR(B$35)),(DATE($A63,12,31)-DATE($A63,1,0))*B$38,IF(AND($A63=YEAR(B$34),$A63=YEAR(B$35)),(B$35-B$34+1)*B$38,IF($A63=YEAR(B$34),(DATE(YEAR(B$34),12,31)-B$34+1)*B$38,IF($A63=YEAR(B$35),(B$35-DATE(YEAR(B$35),1,1)+1)*B$38,0))))+IF(AND($A63&gt;YEAR(B$34),$A63&lt;YEAR(B$35)),(DATE($A63,12,31)-DATE($A63,1,0))*B$57,IF(AND($A63=YEAR(B$34),$A63=YEAR(B$35)),(B$35-B$34)*B$57,IF($A63=YEAR(B$34),(DATE(YEAR(B$34),12,31)-B$34+1)*B$57,IF($A63=YEAR(B$35),(B$35-DATE(YEAR(B$35),1,1)+1)*B$57,0))))</f>
        <v>0</v>
      </c>
      <c r="C63" s="16">
        <f t="shared" si="9"/>
        <v>0</v>
      </c>
      <c r="D63" s="16">
        <f t="shared" si="9"/>
        <v>0</v>
      </c>
      <c r="E63" s="16">
        <f t="shared" si="9"/>
        <v>0</v>
      </c>
      <c r="F63" s="16">
        <f t="shared" si="9"/>
        <v>0</v>
      </c>
      <c r="G63" s="16">
        <f t="shared" si="9"/>
        <v>0</v>
      </c>
      <c r="H63" s="16">
        <f t="shared" si="9"/>
        <v>0</v>
      </c>
      <c r="I63" s="16">
        <f t="shared" si="9"/>
        <v>0</v>
      </c>
      <c r="J63" s="16">
        <f t="shared" si="9"/>
        <v>0</v>
      </c>
      <c r="K63" s="16">
        <f t="shared" si="9"/>
        <v>0</v>
      </c>
      <c r="L63" s="16">
        <f t="shared" si="9"/>
        <v>0</v>
      </c>
      <c r="M63" s="16">
        <f t="shared" si="9"/>
        <v>0</v>
      </c>
      <c r="N63" s="16">
        <f t="shared" si="9"/>
        <v>0</v>
      </c>
      <c r="O63" s="16">
        <f t="shared" si="9"/>
        <v>0</v>
      </c>
      <c r="Q63" s="456"/>
      <c r="R63" s="71"/>
    </row>
    <row r="64" spans="1:18" ht="12" thickBot="1" x14ac:dyDescent="0.25">
      <c r="A64" s="15">
        <f>FEO!$I$5</f>
        <v>2030</v>
      </c>
      <c r="B64" s="16">
        <f t="shared" ref="B64:O68" si="10">IF(AND($A64&gt;YEAR(B$34),$A64&lt;YEAR(B$35)),(DATE($A64,12,31)-DATE($A64,1,0))*B$38,IF(AND($A64=YEAR(B$34),$A64=YEAR(B$35)),(B$35-B$34+1)*B$38,IF($A64=YEAR(B$34),(DATE(YEAR(B$34),12,31)-B$34+1)*B$38,IF($A64=YEAR(B$35),(B$35-DATE(YEAR(B$35),1,1)+1)*B$38,0))))+IF(AND($A64&gt;YEAR(B$34),$A64&lt;YEAR(B$35)),(DATE($A64,12,31)-DATE($A64,1,0))*B$57,IF(AND($A64=YEAR(B$34),$A64=YEAR(B$35)),(B$35-B$34)*B$57,IF($A64=YEAR(B$34),(DATE(YEAR(B$34),12,31)-B$34+1)*B$57,IF($A64=YEAR(B$35),(B$35-DATE(YEAR(B$35),1,1)+1)*B$57,0))))</f>
        <v>0</v>
      </c>
      <c r="C64" s="16">
        <f t="shared" si="10"/>
        <v>0</v>
      </c>
      <c r="D64" s="16">
        <f t="shared" si="10"/>
        <v>0</v>
      </c>
      <c r="E64" s="16">
        <f t="shared" si="10"/>
        <v>0</v>
      </c>
      <c r="F64" s="16">
        <f t="shared" si="10"/>
        <v>0</v>
      </c>
      <c r="G64" s="16">
        <f t="shared" si="10"/>
        <v>0</v>
      </c>
      <c r="H64" s="16">
        <f t="shared" si="10"/>
        <v>0</v>
      </c>
      <c r="I64" s="16">
        <f t="shared" si="10"/>
        <v>0</v>
      </c>
      <c r="J64" s="16">
        <f t="shared" si="10"/>
        <v>0</v>
      </c>
      <c r="K64" s="16">
        <f t="shared" si="10"/>
        <v>0</v>
      </c>
      <c r="L64" s="16">
        <f t="shared" si="10"/>
        <v>0</v>
      </c>
      <c r="M64" s="16">
        <f t="shared" si="10"/>
        <v>0</v>
      </c>
      <c r="N64" s="16">
        <f t="shared" si="10"/>
        <v>0</v>
      </c>
      <c r="O64" s="16">
        <f t="shared" si="10"/>
        <v>0</v>
      </c>
      <c r="Q64" s="456"/>
      <c r="R64" s="71"/>
    </row>
    <row r="65" spans="1:18" ht="12" thickBot="1" x14ac:dyDescent="0.25">
      <c r="A65" s="15">
        <f>FEO!$J$5</f>
        <v>2031</v>
      </c>
      <c r="B65" s="16">
        <f t="shared" si="10"/>
        <v>0</v>
      </c>
      <c r="C65" s="16">
        <f t="shared" si="10"/>
        <v>0</v>
      </c>
      <c r="D65" s="16">
        <f t="shared" si="10"/>
        <v>0</v>
      </c>
      <c r="E65" s="16">
        <f t="shared" si="10"/>
        <v>0</v>
      </c>
      <c r="F65" s="16">
        <f t="shared" si="10"/>
        <v>0</v>
      </c>
      <c r="G65" s="16">
        <f t="shared" si="10"/>
        <v>0</v>
      </c>
      <c r="H65" s="16">
        <f t="shared" si="10"/>
        <v>0</v>
      </c>
      <c r="I65" s="16">
        <f t="shared" si="10"/>
        <v>0</v>
      </c>
      <c r="J65" s="16">
        <f t="shared" si="10"/>
        <v>0</v>
      </c>
      <c r="K65" s="16">
        <f t="shared" si="10"/>
        <v>0</v>
      </c>
      <c r="L65" s="16">
        <f t="shared" si="10"/>
        <v>0</v>
      </c>
      <c r="M65" s="16">
        <f t="shared" si="10"/>
        <v>0</v>
      </c>
      <c r="N65" s="16">
        <f t="shared" si="10"/>
        <v>0</v>
      </c>
      <c r="O65" s="16">
        <f t="shared" si="10"/>
        <v>0</v>
      </c>
      <c r="Q65" s="456"/>
      <c r="R65" s="71"/>
    </row>
    <row r="66" spans="1:18" ht="12" thickBot="1" x14ac:dyDescent="0.25">
      <c r="A66" s="15">
        <f>FEO!$K$5</f>
        <v>2032</v>
      </c>
      <c r="B66" s="16">
        <f t="shared" si="10"/>
        <v>0</v>
      </c>
      <c r="C66" s="16">
        <f t="shared" si="10"/>
        <v>0</v>
      </c>
      <c r="D66" s="16">
        <f t="shared" si="10"/>
        <v>0</v>
      </c>
      <c r="E66" s="16">
        <f t="shared" si="10"/>
        <v>0</v>
      </c>
      <c r="F66" s="16">
        <f t="shared" si="10"/>
        <v>0</v>
      </c>
      <c r="G66" s="16">
        <f t="shared" si="10"/>
        <v>0</v>
      </c>
      <c r="H66" s="16">
        <f t="shared" si="10"/>
        <v>0</v>
      </c>
      <c r="I66" s="16">
        <f t="shared" si="10"/>
        <v>0</v>
      </c>
      <c r="J66" s="16">
        <f t="shared" si="10"/>
        <v>0</v>
      </c>
      <c r="K66" s="16">
        <f t="shared" si="10"/>
        <v>0</v>
      </c>
      <c r="L66" s="16">
        <f t="shared" si="10"/>
        <v>0</v>
      </c>
      <c r="M66" s="16">
        <f t="shared" si="10"/>
        <v>0</v>
      </c>
      <c r="N66" s="16">
        <f t="shared" si="10"/>
        <v>0</v>
      </c>
      <c r="O66" s="16">
        <f t="shared" si="10"/>
        <v>0</v>
      </c>
      <c r="Q66" s="456"/>
      <c r="R66" s="71"/>
    </row>
    <row r="67" spans="1:18" ht="12" thickBot="1" x14ac:dyDescent="0.25">
      <c r="A67" s="15">
        <f>FEO!$L$5</f>
        <v>2033</v>
      </c>
      <c r="B67" s="16">
        <f t="shared" si="10"/>
        <v>0</v>
      </c>
      <c r="C67" s="16">
        <f t="shared" si="10"/>
        <v>0</v>
      </c>
      <c r="D67" s="16">
        <f t="shared" si="10"/>
        <v>0</v>
      </c>
      <c r="E67" s="16">
        <f t="shared" si="10"/>
        <v>0</v>
      </c>
      <c r="F67" s="16">
        <f t="shared" si="10"/>
        <v>0</v>
      </c>
      <c r="G67" s="16">
        <f t="shared" si="10"/>
        <v>0</v>
      </c>
      <c r="H67" s="16">
        <f t="shared" si="10"/>
        <v>0</v>
      </c>
      <c r="I67" s="16">
        <f t="shared" si="10"/>
        <v>0</v>
      </c>
      <c r="J67" s="16">
        <f t="shared" si="10"/>
        <v>0</v>
      </c>
      <c r="K67" s="16">
        <f t="shared" si="10"/>
        <v>0</v>
      </c>
      <c r="L67" s="16">
        <f t="shared" si="10"/>
        <v>0</v>
      </c>
      <c r="M67" s="16">
        <f t="shared" si="10"/>
        <v>0</v>
      </c>
      <c r="N67" s="16">
        <f t="shared" si="10"/>
        <v>0</v>
      </c>
      <c r="O67" s="16">
        <f t="shared" si="10"/>
        <v>0</v>
      </c>
      <c r="Q67" s="456"/>
      <c r="R67" s="71"/>
    </row>
    <row r="68" spans="1:18" ht="12" thickBot="1" x14ac:dyDescent="0.25">
      <c r="A68" s="15">
        <f>FEO!$M$5</f>
        <v>2034</v>
      </c>
      <c r="B68" s="16">
        <f t="shared" si="10"/>
        <v>0</v>
      </c>
      <c r="C68" s="16">
        <f t="shared" si="10"/>
        <v>0</v>
      </c>
      <c r="D68" s="16">
        <f t="shared" si="10"/>
        <v>0</v>
      </c>
      <c r="E68" s="16">
        <f t="shared" si="10"/>
        <v>0</v>
      </c>
      <c r="F68" s="16">
        <f t="shared" si="10"/>
        <v>0</v>
      </c>
      <c r="G68" s="16">
        <f t="shared" si="10"/>
        <v>0</v>
      </c>
      <c r="H68" s="16">
        <f t="shared" si="10"/>
        <v>0</v>
      </c>
      <c r="I68" s="16">
        <f t="shared" si="10"/>
        <v>0</v>
      </c>
      <c r="J68" s="16">
        <f t="shared" si="10"/>
        <v>0</v>
      </c>
      <c r="K68" s="16">
        <f t="shared" si="10"/>
        <v>0</v>
      </c>
      <c r="L68" s="16">
        <f t="shared" si="10"/>
        <v>0</v>
      </c>
      <c r="M68" s="16">
        <f t="shared" si="10"/>
        <v>0</v>
      </c>
      <c r="N68" s="16">
        <f t="shared" si="10"/>
        <v>0</v>
      </c>
      <c r="O68" s="16">
        <f t="shared" si="10"/>
        <v>0</v>
      </c>
      <c r="Q68" s="456"/>
      <c r="R68" s="71"/>
    </row>
    <row r="69" spans="1:18" ht="10.8" thickBot="1" x14ac:dyDescent="0.25">
      <c r="R69" s="71"/>
    </row>
    <row r="70" spans="1:18" ht="12" thickBot="1" x14ac:dyDescent="0.25">
      <c r="A70" s="77" t="s">
        <v>171</v>
      </c>
      <c r="B70" s="38">
        <f t="shared" ref="B70:O70" si="11">SUM(B62:B68)</f>
        <v>0</v>
      </c>
      <c r="C70" s="38">
        <f t="shared" si="11"/>
        <v>0</v>
      </c>
      <c r="D70" s="38">
        <f t="shared" si="11"/>
        <v>0</v>
      </c>
      <c r="E70" s="38">
        <f t="shared" si="11"/>
        <v>0</v>
      </c>
      <c r="F70" s="38">
        <f t="shared" si="11"/>
        <v>0</v>
      </c>
      <c r="G70" s="38">
        <f t="shared" si="11"/>
        <v>0</v>
      </c>
      <c r="H70" s="38">
        <f t="shared" si="11"/>
        <v>0</v>
      </c>
      <c r="I70" s="38">
        <f t="shared" si="11"/>
        <v>0</v>
      </c>
      <c r="J70" s="38">
        <f t="shared" si="11"/>
        <v>0</v>
      </c>
      <c r="K70" s="38">
        <f t="shared" si="11"/>
        <v>0</v>
      </c>
      <c r="L70" s="38">
        <f t="shared" si="11"/>
        <v>0</v>
      </c>
      <c r="M70" s="38">
        <f t="shared" si="11"/>
        <v>0</v>
      </c>
      <c r="N70" s="38">
        <f t="shared" si="11"/>
        <v>0</v>
      </c>
      <c r="O70" s="38">
        <f t="shared" si="11"/>
        <v>0</v>
      </c>
      <c r="R70" s="71"/>
    </row>
    <row r="71" spans="1:18" ht="10.8" thickBot="1" x14ac:dyDescent="0.25">
      <c r="R71" s="71"/>
    </row>
    <row r="72" spans="1:18" ht="12" thickBot="1" x14ac:dyDescent="0.25">
      <c r="A72" s="77" t="s">
        <v>172</v>
      </c>
      <c r="B72" s="38">
        <f t="shared" ref="B72:O72" si="12">B13+B33-B70+B57*B37</f>
        <v>0</v>
      </c>
      <c r="C72" s="38">
        <f t="shared" si="12"/>
        <v>0</v>
      </c>
      <c r="D72" s="38">
        <f t="shared" si="12"/>
        <v>0</v>
      </c>
      <c r="E72" s="38">
        <f t="shared" si="12"/>
        <v>0</v>
      </c>
      <c r="F72" s="38">
        <f t="shared" si="12"/>
        <v>0</v>
      </c>
      <c r="G72" s="38">
        <f t="shared" si="12"/>
        <v>0</v>
      </c>
      <c r="H72" s="38">
        <f t="shared" si="12"/>
        <v>0</v>
      </c>
      <c r="I72" s="38">
        <f t="shared" si="12"/>
        <v>0</v>
      </c>
      <c r="J72" s="38">
        <f t="shared" si="12"/>
        <v>0</v>
      </c>
      <c r="K72" s="38">
        <f t="shared" si="12"/>
        <v>0</v>
      </c>
      <c r="L72" s="38">
        <f t="shared" si="12"/>
        <v>0</v>
      </c>
      <c r="M72" s="38">
        <f t="shared" si="12"/>
        <v>0</v>
      </c>
      <c r="N72" s="38">
        <f t="shared" si="12"/>
        <v>0</v>
      </c>
      <c r="O72" s="38">
        <f t="shared" si="12"/>
        <v>0</v>
      </c>
      <c r="R72" s="71"/>
    </row>
    <row r="73" spans="1:18" x14ac:dyDescent="0.2">
      <c r="A73" t="s">
        <v>173</v>
      </c>
      <c r="B73" s="174">
        <f t="shared" ref="B73:O73" si="13">B13+(B36-B37)*B38-B72</f>
        <v>0</v>
      </c>
      <c r="C73" s="174">
        <f t="shared" si="13"/>
        <v>0</v>
      </c>
      <c r="D73" s="174">
        <f t="shared" si="13"/>
        <v>0</v>
      </c>
      <c r="E73" s="174">
        <f t="shared" si="13"/>
        <v>0</v>
      </c>
      <c r="F73" s="174">
        <f t="shared" si="13"/>
        <v>0</v>
      </c>
      <c r="G73" s="174">
        <f t="shared" si="13"/>
        <v>0</v>
      </c>
      <c r="H73" s="174">
        <f t="shared" si="13"/>
        <v>0</v>
      </c>
      <c r="I73" s="174">
        <f t="shared" si="13"/>
        <v>0</v>
      </c>
      <c r="J73" s="174">
        <f t="shared" si="13"/>
        <v>0</v>
      </c>
      <c r="K73" s="174">
        <f t="shared" si="13"/>
        <v>0</v>
      </c>
      <c r="L73" s="174">
        <f t="shared" si="13"/>
        <v>0</v>
      </c>
      <c r="M73" s="174">
        <f t="shared" si="13"/>
        <v>0</v>
      </c>
      <c r="N73" s="174">
        <f t="shared" si="13"/>
        <v>0</v>
      </c>
      <c r="O73" s="174">
        <f t="shared" si="13"/>
        <v>0</v>
      </c>
      <c r="Q73" s="71"/>
      <c r="R73" s="71"/>
    </row>
    <row r="74" spans="1:18" x14ac:dyDescent="0.2">
      <c r="F74" s="76"/>
      <c r="Q74" s="71"/>
      <c r="R74" s="71"/>
    </row>
    <row r="75" spans="1:18" x14ac:dyDescent="0.2">
      <c r="F75" s="72"/>
      <c r="G75" s="72"/>
      <c r="H75" s="73"/>
      <c r="I75" s="73"/>
      <c r="J75" s="72"/>
      <c r="Q75" s="71"/>
      <c r="R75" s="71"/>
    </row>
    <row r="76" spans="1:18" x14ac:dyDescent="0.2">
      <c r="F76" s="72"/>
      <c r="G76" s="72"/>
      <c r="H76" s="73"/>
      <c r="I76" s="73"/>
      <c r="J76" s="72"/>
      <c r="Q76" s="71"/>
      <c r="R76" s="71"/>
    </row>
    <row r="77" spans="1:18" x14ac:dyDescent="0.2">
      <c r="F77" s="72"/>
      <c r="G77" s="72"/>
      <c r="H77" s="73"/>
      <c r="I77" s="73"/>
      <c r="J77" s="72"/>
      <c r="R77" s="71"/>
    </row>
    <row r="78" spans="1:18" x14ac:dyDescent="0.2">
      <c r="F78" s="72"/>
      <c r="G78" s="72"/>
      <c r="H78" s="73"/>
      <c r="I78" s="73"/>
      <c r="J78" s="72"/>
    </row>
    <row r="79" spans="1:18" x14ac:dyDescent="0.2">
      <c r="D79" s="48"/>
      <c r="E79" s="48"/>
      <c r="F79" s="72"/>
      <c r="G79" s="72"/>
      <c r="H79" s="74"/>
      <c r="I79" s="74"/>
      <c r="J79" s="74"/>
      <c r="K79" s="48"/>
    </row>
    <row r="80" spans="1:18" x14ac:dyDescent="0.2">
      <c r="D80" s="48"/>
      <c r="E80" s="48"/>
      <c r="F80" s="72"/>
      <c r="G80" s="72"/>
      <c r="H80" s="74"/>
      <c r="I80" s="74"/>
      <c r="J80" s="74"/>
      <c r="K80" s="48"/>
    </row>
    <row r="81" spans="4:11" ht="11.4" x14ac:dyDescent="0.2">
      <c r="D81" s="48"/>
      <c r="E81" s="48"/>
      <c r="F81" s="75"/>
      <c r="G81" s="72"/>
      <c r="H81" s="74"/>
      <c r="I81" s="74"/>
      <c r="J81" s="74"/>
      <c r="K81" s="75"/>
    </row>
    <row r="82" spans="4:11" ht="11.4" x14ac:dyDescent="0.2">
      <c r="D82" s="48"/>
      <c r="E82" s="48"/>
      <c r="F82" s="75"/>
      <c r="G82" s="72"/>
      <c r="H82" s="74"/>
      <c r="I82" s="74"/>
      <c r="J82" s="74"/>
      <c r="K82" s="75"/>
    </row>
    <row r="83" spans="4:11" ht="11.4" x14ac:dyDescent="0.2">
      <c r="F83" s="75"/>
      <c r="G83" s="72"/>
      <c r="H83" s="72"/>
      <c r="I83" s="72"/>
      <c r="J83" s="72"/>
      <c r="K83" s="75"/>
    </row>
    <row r="84" spans="4:11" ht="11.4" x14ac:dyDescent="0.2">
      <c r="F84" s="75"/>
      <c r="G84" s="72"/>
      <c r="H84" s="72"/>
      <c r="I84" s="72"/>
      <c r="J84" s="72"/>
    </row>
    <row r="85" spans="4:11" ht="11.4" x14ac:dyDescent="0.2">
      <c r="F85" s="75"/>
      <c r="G85" s="72"/>
      <c r="H85" s="72"/>
      <c r="I85" s="72"/>
      <c r="J85" s="72"/>
    </row>
    <row r="86" spans="4:11" ht="11.4" x14ac:dyDescent="0.2">
      <c r="F86" s="75"/>
      <c r="G86" s="72"/>
      <c r="H86" s="72"/>
      <c r="I86" s="72"/>
      <c r="J86" s="72"/>
    </row>
    <row r="87" spans="4:11" ht="11.4" x14ac:dyDescent="0.2">
      <c r="F87" s="75"/>
      <c r="G87" s="72"/>
      <c r="H87" s="72"/>
      <c r="I87" s="72"/>
      <c r="J87" s="72"/>
    </row>
    <row r="88" spans="4:11" ht="11.4" x14ac:dyDescent="0.2">
      <c r="F88" s="75"/>
      <c r="G88" s="72"/>
      <c r="H88" s="72"/>
      <c r="I88" s="72"/>
      <c r="J88" s="72"/>
    </row>
    <row r="89" spans="4:11" ht="11.4" x14ac:dyDescent="0.2">
      <c r="F89" s="75"/>
      <c r="G89" s="72"/>
      <c r="H89" s="72"/>
      <c r="I89" s="72"/>
      <c r="J89" s="72"/>
    </row>
    <row r="90" spans="4:11" ht="11.4" x14ac:dyDescent="0.2">
      <c r="F90" s="75"/>
      <c r="G90" s="72"/>
      <c r="H90" s="72"/>
      <c r="I90" s="72"/>
      <c r="J90" s="72"/>
    </row>
    <row r="91" spans="4:11" ht="11.4" x14ac:dyDescent="0.2">
      <c r="F91" s="75"/>
      <c r="G91" s="72"/>
      <c r="H91" s="72"/>
      <c r="I91" s="72"/>
      <c r="J91" s="72"/>
    </row>
    <row r="92" spans="4:11" ht="11.4" x14ac:dyDescent="0.2">
      <c r="F92" s="75"/>
      <c r="G92" s="72"/>
      <c r="H92" s="72"/>
      <c r="I92" s="72"/>
      <c r="J92" s="72"/>
    </row>
    <row r="93" spans="4:11" ht="11.4" x14ac:dyDescent="0.2">
      <c r="F93" s="75"/>
      <c r="G93" s="72"/>
      <c r="H93" s="72"/>
      <c r="I93" s="72"/>
      <c r="J93" s="72"/>
    </row>
    <row r="94" spans="4:11" ht="11.4" x14ac:dyDescent="0.2">
      <c r="F94" s="75"/>
      <c r="G94" s="72"/>
      <c r="H94" s="72"/>
      <c r="I94" s="72"/>
      <c r="J94" s="72"/>
    </row>
    <row r="95" spans="4:11" ht="11.4" x14ac:dyDescent="0.2">
      <c r="F95" s="75"/>
      <c r="G95" s="76"/>
      <c r="H95" s="72"/>
      <c r="I95" s="72"/>
      <c r="J95" s="72"/>
    </row>
  </sheetData>
  <mergeCells count="1">
    <mergeCell ref="M1:O1"/>
  </mergeCells>
  <hyperlinks>
    <hyperlink ref="A2" location="FEO!A1" display="terug" xr:uid="{A3A43448-01B3-46C9-A8EF-CE7017C21236}"/>
  </hyperlinks>
  <pageMargins left="0.7" right="0.7" top="0.75" bottom="0.75" header="0.3" footer="0.3"/>
  <pageSetup paperSize="9" orientation="portrait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96337-6A13-4A5F-BFB3-755E0DF7392B}">
  <sheetPr>
    <tabColor rgb="FFFFC000"/>
  </sheetPr>
  <dimension ref="A1:R392"/>
  <sheetViews>
    <sheetView workbookViewId="0"/>
  </sheetViews>
  <sheetFormatPr defaultRowHeight="10.199999999999999" x14ac:dyDescent="0.2"/>
  <cols>
    <col min="1" max="1" width="27.25" customWidth="1"/>
    <col min="2" max="15" width="17.125" customWidth="1"/>
    <col min="17" max="17" width="14.625" bestFit="1" customWidth="1"/>
  </cols>
  <sheetData>
    <row r="1" spans="1:15" ht="16.2" x14ac:dyDescent="0.3">
      <c r="A1" s="12" t="s">
        <v>256</v>
      </c>
      <c r="L1" s="117" t="s">
        <v>136</v>
      </c>
      <c r="M1" s="556" t="s">
        <v>18</v>
      </c>
      <c r="N1" s="556"/>
      <c r="O1" s="556"/>
    </row>
    <row r="2" spans="1:15" x14ac:dyDescent="0.2">
      <c r="A2" s="17" t="s">
        <v>137</v>
      </c>
      <c r="N2" s="203" t="str">
        <f>FEO!R1</f>
        <v>Versie</v>
      </c>
      <c r="O2" s="211" t="str">
        <f>FEO!R2</f>
        <v>Publicatie</v>
      </c>
    </row>
    <row r="3" spans="1:15" ht="10.8" thickBot="1" x14ac:dyDescent="0.25">
      <c r="A3" s="17"/>
    </row>
    <row r="4" spans="1:15" ht="12" thickBot="1" x14ac:dyDescent="0.25">
      <c r="A4" s="8" t="s">
        <v>238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5" ht="12" thickBot="1" x14ac:dyDescent="0.25">
      <c r="A5" s="10" t="s">
        <v>239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</row>
    <row r="6" spans="1:15" ht="12" thickBot="1" x14ac:dyDescent="0.25">
      <c r="A6" s="10" t="s">
        <v>240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 ht="23.4" thickBot="1" x14ac:dyDescent="0.25">
      <c r="A7" s="300" t="s">
        <v>148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</row>
    <row r="9" spans="1:15" ht="23.4" thickBot="1" x14ac:dyDescent="0.25">
      <c r="A9" s="37" t="s">
        <v>243</v>
      </c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</row>
    <row r="10" spans="1:15" ht="12" thickBot="1" x14ac:dyDescent="0.25">
      <c r="A10" s="185" t="s">
        <v>245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</row>
    <row r="11" spans="1:15" ht="12" thickBot="1" x14ac:dyDescent="0.25">
      <c r="A11" s="185" t="s">
        <v>245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</row>
    <row r="12" spans="1:15" ht="12" thickBot="1" x14ac:dyDescent="0.25">
      <c r="A12" s="185" t="s">
        <v>245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</row>
    <row r="13" spans="1:15" ht="12" thickBot="1" x14ac:dyDescent="0.25">
      <c r="A13" s="185" t="s">
        <v>245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</row>
    <row r="14" spans="1:15" ht="12" thickBot="1" x14ac:dyDescent="0.25">
      <c r="A14" s="185" t="s">
        <v>245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</row>
    <row r="15" spans="1:15" ht="12" thickBot="1" x14ac:dyDescent="0.25">
      <c r="A15" s="185" t="s">
        <v>245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</row>
    <row r="16" spans="1:15" ht="12" thickBot="1" x14ac:dyDescent="0.25">
      <c r="A16" s="185" t="s">
        <v>245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</row>
    <row r="17" spans="1:17" ht="12" thickBot="1" x14ac:dyDescent="0.25">
      <c r="A17" s="185" t="s">
        <v>245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</row>
    <row r="18" spans="1:17" ht="12" thickBot="1" x14ac:dyDescent="0.25">
      <c r="A18" s="185" t="s">
        <v>245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</row>
    <row r="19" spans="1:17" ht="12" thickBot="1" x14ac:dyDescent="0.25">
      <c r="A19" s="185" t="s">
        <v>245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</row>
    <row r="20" spans="1:17" ht="12" thickBot="1" x14ac:dyDescent="0.25">
      <c r="A20" s="185" t="s">
        <v>245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</row>
    <row r="21" spans="1:17" ht="12" thickBot="1" x14ac:dyDescent="0.25">
      <c r="A21" s="185" t="s">
        <v>245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</row>
    <row r="22" spans="1:17" ht="12" thickBot="1" x14ac:dyDescent="0.25">
      <c r="A22" s="185" t="s">
        <v>245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</row>
    <row r="23" spans="1:17" ht="12" thickBot="1" x14ac:dyDescent="0.25">
      <c r="A23" s="185" t="s">
        <v>245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</row>
    <row r="24" spans="1:17" ht="12" thickBot="1" x14ac:dyDescent="0.25">
      <c r="A24" s="37" t="s">
        <v>158</v>
      </c>
      <c r="B24" s="182">
        <f>SUM(B10:B23)</f>
        <v>0</v>
      </c>
      <c r="C24" s="182">
        <f t="shared" ref="C24:O24" si="0">SUM(C10:C23)</f>
        <v>0</v>
      </c>
      <c r="D24" s="182">
        <f t="shared" si="0"/>
        <v>0</v>
      </c>
      <c r="E24" s="182">
        <f t="shared" si="0"/>
        <v>0</v>
      </c>
      <c r="F24" s="182">
        <f t="shared" si="0"/>
        <v>0</v>
      </c>
      <c r="G24" s="182">
        <f t="shared" si="0"/>
        <v>0</v>
      </c>
      <c r="H24" s="182">
        <f t="shared" si="0"/>
        <v>0</v>
      </c>
      <c r="I24" s="182">
        <f t="shared" si="0"/>
        <v>0</v>
      </c>
      <c r="J24" s="182">
        <f t="shared" si="0"/>
        <v>0</v>
      </c>
      <c r="K24" s="182">
        <f t="shared" si="0"/>
        <v>0</v>
      </c>
      <c r="L24" s="182">
        <f t="shared" si="0"/>
        <v>0</v>
      </c>
      <c r="M24" s="182">
        <f t="shared" si="0"/>
        <v>0</v>
      </c>
      <c r="N24" s="182">
        <f t="shared" si="0"/>
        <v>0</v>
      </c>
      <c r="O24" s="182">
        <f t="shared" si="0"/>
        <v>0</v>
      </c>
    </row>
    <row r="25" spans="1:17" ht="12" thickBot="1" x14ac:dyDescent="0.25">
      <c r="A25" s="10" t="s">
        <v>246</v>
      </c>
      <c r="B25" s="186"/>
      <c r="C25" s="186"/>
      <c r="D25" s="186"/>
      <c r="E25" s="186"/>
      <c r="F25" s="186"/>
      <c r="G25" s="186"/>
      <c r="H25" s="186"/>
      <c r="I25" s="186"/>
      <c r="J25" s="186"/>
      <c r="K25" s="186"/>
      <c r="L25" s="186"/>
      <c r="M25" s="186"/>
      <c r="N25" s="186"/>
      <c r="O25" s="186"/>
    </row>
    <row r="26" spans="1:17" ht="12" thickBot="1" x14ac:dyDescent="0.25">
      <c r="A26" s="10" t="s">
        <v>247</v>
      </c>
      <c r="B26" s="186"/>
      <c r="C26" s="186"/>
      <c r="D26" s="186"/>
      <c r="E26" s="186"/>
      <c r="F26" s="186"/>
      <c r="G26" s="186"/>
      <c r="H26" s="186"/>
      <c r="I26" s="186"/>
      <c r="J26" s="186"/>
      <c r="K26" s="186"/>
      <c r="L26" s="186"/>
      <c r="M26" s="186"/>
      <c r="N26" s="186"/>
      <c r="O26" s="186"/>
    </row>
    <row r="27" spans="1:17" ht="12" thickBot="1" x14ac:dyDescent="0.25">
      <c r="A27" s="10" t="s">
        <v>248</v>
      </c>
      <c r="B27" s="186"/>
      <c r="C27" s="186"/>
      <c r="D27" s="186"/>
      <c r="E27" s="186"/>
      <c r="F27" s="186"/>
      <c r="G27" s="186"/>
      <c r="H27" s="186"/>
      <c r="I27" s="186"/>
      <c r="J27" s="186"/>
      <c r="K27" s="186"/>
      <c r="L27" s="186"/>
      <c r="M27" s="186"/>
      <c r="N27" s="186"/>
      <c r="O27" s="186"/>
    </row>
    <row r="28" spans="1:17" ht="12" thickBot="1" x14ac:dyDescent="0.25">
      <c r="A28" s="37" t="s">
        <v>162</v>
      </c>
      <c r="B28" s="182">
        <f>SUM(B25:B27)</f>
        <v>0</v>
      </c>
      <c r="C28" s="182">
        <f t="shared" ref="C28:O28" si="1">SUM(C25:C27)</f>
        <v>0</v>
      </c>
      <c r="D28" s="182">
        <f t="shared" si="1"/>
        <v>0</v>
      </c>
      <c r="E28" s="182">
        <f t="shared" si="1"/>
        <v>0</v>
      </c>
      <c r="F28" s="182">
        <f t="shared" si="1"/>
        <v>0</v>
      </c>
      <c r="G28" s="182">
        <f t="shared" si="1"/>
        <v>0</v>
      </c>
      <c r="H28" s="182">
        <f t="shared" si="1"/>
        <v>0</v>
      </c>
      <c r="I28" s="182">
        <f t="shared" si="1"/>
        <v>0</v>
      </c>
      <c r="J28" s="182">
        <f t="shared" si="1"/>
        <v>0</v>
      </c>
      <c r="K28" s="182">
        <f t="shared" si="1"/>
        <v>0</v>
      </c>
      <c r="L28" s="182">
        <f t="shared" si="1"/>
        <v>0</v>
      </c>
      <c r="M28" s="182">
        <f t="shared" si="1"/>
        <v>0</v>
      </c>
      <c r="N28" s="182">
        <f t="shared" si="1"/>
        <v>0</v>
      </c>
      <c r="O28" s="182">
        <f t="shared" si="1"/>
        <v>0</v>
      </c>
    </row>
    <row r="29" spans="1:17" ht="12" thickBot="1" x14ac:dyDescent="0.25">
      <c r="A29" s="37" t="s">
        <v>163</v>
      </c>
      <c r="B29" s="305">
        <f>B28+B24</f>
        <v>0</v>
      </c>
      <c r="C29" s="305">
        <f t="shared" ref="C29:O29" si="2">C28+C24</f>
        <v>0</v>
      </c>
      <c r="D29" s="305">
        <f t="shared" si="2"/>
        <v>0</v>
      </c>
      <c r="E29" s="305">
        <f t="shared" si="2"/>
        <v>0</v>
      </c>
      <c r="F29" s="305">
        <f t="shared" si="2"/>
        <v>0</v>
      </c>
      <c r="G29" s="305">
        <f t="shared" si="2"/>
        <v>0</v>
      </c>
      <c r="H29" s="305">
        <f t="shared" si="2"/>
        <v>0</v>
      </c>
      <c r="I29" s="305">
        <f t="shared" si="2"/>
        <v>0</v>
      </c>
      <c r="J29" s="305">
        <f t="shared" si="2"/>
        <v>0</v>
      </c>
      <c r="K29" s="305">
        <f t="shared" si="2"/>
        <v>0</v>
      </c>
      <c r="L29" s="305">
        <f t="shared" si="2"/>
        <v>0</v>
      </c>
      <c r="M29" s="305">
        <f t="shared" si="2"/>
        <v>0</v>
      </c>
      <c r="N29" s="305">
        <f t="shared" si="2"/>
        <v>0</v>
      </c>
      <c r="O29" s="305">
        <f t="shared" si="2"/>
        <v>0</v>
      </c>
    </row>
    <row r="30" spans="1:17" ht="12" thickBot="1" x14ac:dyDescent="0.25">
      <c r="A30" s="10" t="s">
        <v>249</v>
      </c>
      <c r="B30" s="23">
        <v>47097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</row>
    <row r="31" spans="1:17" ht="12" thickBot="1" x14ac:dyDescent="0.25">
      <c r="A31" s="10" t="s">
        <v>250</v>
      </c>
      <c r="B31" s="23">
        <v>52577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Q31" s="48"/>
    </row>
    <row r="32" spans="1:17" ht="23.4" thickBot="1" x14ac:dyDescent="0.25">
      <c r="A32" s="10" t="s">
        <v>166</v>
      </c>
      <c r="B32" s="39">
        <f>365.25*B7</f>
        <v>0</v>
      </c>
      <c r="C32" s="39">
        <f t="shared" ref="C32:O32" si="3">365.25*C7</f>
        <v>0</v>
      </c>
      <c r="D32" s="39">
        <f t="shared" si="3"/>
        <v>0</v>
      </c>
      <c r="E32" s="39">
        <f t="shared" si="3"/>
        <v>0</v>
      </c>
      <c r="F32" s="39">
        <f t="shared" si="3"/>
        <v>0</v>
      </c>
      <c r="G32" s="39">
        <f t="shared" si="3"/>
        <v>0</v>
      </c>
      <c r="H32" s="39">
        <f t="shared" si="3"/>
        <v>0</v>
      </c>
      <c r="I32" s="39">
        <f t="shared" si="3"/>
        <v>0</v>
      </c>
      <c r="J32" s="39">
        <f t="shared" si="3"/>
        <v>0</v>
      </c>
      <c r="K32" s="39">
        <f t="shared" si="3"/>
        <v>0</v>
      </c>
      <c r="L32" s="39">
        <f t="shared" si="3"/>
        <v>0</v>
      </c>
      <c r="M32" s="39">
        <f t="shared" si="3"/>
        <v>0</v>
      </c>
      <c r="N32" s="39">
        <f t="shared" si="3"/>
        <v>0</v>
      </c>
      <c r="O32" s="39">
        <f t="shared" si="3"/>
        <v>0</v>
      </c>
      <c r="Q32" s="48"/>
    </row>
    <row r="33" spans="1:18" ht="23.4" thickBot="1" x14ac:dyDescent="0.25">
      <c r="A33" s="10" t="s">
        <v>167</v>
      </c>
      <c r="B33" s="39">
        <f t="shared" ref="B33:O33" si="4">IF(B30=0,0,B31-B30+1)</f>
        <v>5481</v>
      </c>
      <c r="C33" s="39">
        <f t="shared" si="4"/>
        <v>0</v>
      </c>
      <c r="D33" s="39">
        <f t="shared" si="4"/>
        <v>0</v>
      </c>
      <c r="E33" s="39">
        <f t="shared" si="4"/>
        <v>0</v>
      </c>
      <c r="F33" s="39">
        <f t="shared" si="4"/>
        <v>0</v>
      </c>
      <c r="G33" s="39">
        <f t="shared" si="4"/>
        <v>0</v>
      </c>
      <c r="H33" s="39">
        <f t="shared" si="4"/>
        <v>0</v>
      </c>
      <c r="I33" s="39">
        <f t="shared" si="4"/>
        <v>0</v>
      </c>
      <c r="J33" s="39">
        <f t="shared" si="4"/>
        <v>0</v>
      </c>
      <c r="K33" s="39">
        <f t="shared" si="4"/>
        <v>0</v>
      </c>
      <c r="L33" s="39">
        <f t="shared" si="4"/>
        <v>0</v>
      </c>
      <c r="M33" s="39">
        <f t="shared" si="4"/>
        <v>0</v>
      </c>
      <c r="N33" s="39">
        <f t="shared" si="4"/>
        <v>0</v>
      </c>
      <c r="O33" s="39">
        <f t="shared" si="4"/>
        <v>0</v>
      </c>
      <c r="Q33" s="196"/>
      <c r="R33" s="196"/>
    </row>
    <row r="34" spans="1:18" ht="12" thickBot="1" x14ac:dyDescent="0.25">
      <c r="A34" s="10" t="s">
        <v>168</v>
      </c>
      <c r="B34" s="11">
        <f>IFERROR((B29)/B32,0)</f>
        <v>0</v>
      </c>
      <c r="C34" s="11">
        <f t="shared" ref="C34:O34" si="5">IFERROR((C29)/C32,0)</f>
        <v>0</v>
      </c>
      <c r="D34" s="11">
        <f t="shared" si="5"/>
        <v>0</v>
      </c>
      <c r="E34" s="11">
        <f t="shared" si="5"/>
        <v>0</v>
      </c>
      <c r="F34" s="11">
        <f t="shared" si="5"/>
        <v>0</v>
      </c>
      <c r="G34" s="11">
        <f t="shared" si="5"/>
        <v>0</v>
      </c>
      <c r="H34" s="11">
        <f t="shared" si="5"/>
        <v>0</v>
      </c>
      <c r="I34" s="11">
        <f t="shared" si="5"/>
        <v>0</v>
      </c>
      <c r="J34" s="11">
        <f t="shared" si="5"/>
        <v>0</v>
      </c>
      <c r="K34" s="11">
        <f t="shared" si="5"/>
        <v>0</v>
      </c>
      <c r="L34" s="11">
        <f t="shared" si="5"/>
        <v>0</v>
      </c>
      <c r="M34" s="11">
        <f t="shared" si="5"/>
        <v>0</v>
      </c>
      <c r="N34" s="11">
        <f t="shared" si="5"/>
        <v>0</v>
      </c>
      <c r="O34" s="11">
        <f t="shared" si="5"/>
        <v>0</v>
      </c>
    </row>
    <row r="35" spans="1:18" x14ac:dyDescent="0.2">
      <c r="H35" s="195"/>
      <c r="I35" s="195"/>
    </row>
    <row r="36" spans="1:18" ht="11.4" x14ac:dyDescent="0.2">
      <c r="A36" s="412" t="s">
        <v>169</v>
      </c>
      <c r="H36" s="195"/>
      <c r="I36" s="195"/>
    </row>
    <row r="37" spans="1:18" x14ac:dyDescent="0.2">
      <c r="H37" s="195"/>
      <c r="I37" s="195"/>
    </row>
    <row r="38" spans="1:18" ht="12" thickBot="1" x14ac:dyDescent="0.25">
      <c r="A38" s="13" t="s">
        <v>170</v>
      </c>
      <c r="B38" s="48"/>
    </row>
    <row r="39" spans="1:18" ht="12" thickBot="1" x14ac:dyDescent="0.25">
      <c r="A39" s="15">
        <f>FEO!$G$5</f>
        <v>2028</v>
      </c>
      <c r="B39" s="16">
        <f>IF(AND($A39&gt;YEAR(B$30),$A39&lt;YEAR(B$31)),(DATE($A39,12,31)-DATE($A39,1,0))*B$34,IF(AND($A39=YEAR(B$30),$A39=YEAR(B$31)),(B$31-B$30+1)*B$34,IF($A39=YEAR(B$30),(DATE(YEAR(B$30),12,31)-B$30+1)*B$34,IF($A39=YEAR(B$31),(B$31-DATE(YEAR(B$31),1,1)+1)*B$34,0))))</f>
        <v>0</v>
      </c>
      <c r="C39" s="16">
        <f t="shared" ref="C39:O39" si="6">IF(AND($A39&gt;YEAR(C$30),$A39&lt;YEAR(C$31)),(DATE($A39,12,31)-DATE($A39,1,0))*C$34,IF(AND($A39=YEAR(C$30),$A39=YEAR(C$31)),(C$31-C$30)*C$34,IF($A39=YEAR(C$30),(DATE(YEAR(C$30),12,31)-C$30+1)*C$34,IF($A39=YEAR(C$31),(C$31-DATE(YEAR(C$31),1,1)+1)*C$34,0))))</f>
        <v>0</v>
      </c>
      <c r="D39" s="16">
        <f t="shared" si="6"/>
        <v>0</v>
      </c>
      <c r="E39" s="16">
        <f t="shared" si="6"/>
        <v>0</v>
      </c>
      <c r="F39" s="16">
        <f t="shared" si="6"/>
        <v>0</v>
      </c>
      <c r="G39" s="16">
        <f t="shared" si="6"/>
        <v>0</v>
      </c>
      <c r="H39" s="16">
        <f t="shared" si="6"/>
        <v>0</v>
      </c>
      <c r="I39" s="16">
        <f t="shared" si="6"/>
        <v>0</v>
      </c>
      <c r="J39" s="16">
        <f t="shared" si="6"/>
        <v>0</v>
      </c>
      <c r="K39" s="16">
        <f t="shared" si="6"/>
        <v>0</v>
      </c>
      <c r="L39" s="16">
        <f t="shared" si="6"/>
        <v>0</v>
      </c>
      <c r="M39" s="16">
        <f t="shared" si="6"/>
        <v>0</v>
      </c>
      <c r="N39" s="16">
        <f t="shared" si="6"/>
        <v>0</v>
      </c>
      <c r="O39" s="16">
        <f t="shared" si="6"/>
        <v>0</v>
      </c>
      <c r="P39" s="48"/>
      <c r="Q39" s="48"/>
      <c r="R39" s="48"/>
    </row>
    <row r="40" spans="1:18" ht="12" thickBot="1" x14ac:dyDescent="0.25">
      <c r="A40" s="15">
        <f>FEO!$H$5</f>
        <v>2029</v>
      </c>
      <c r="B40" s="16">
        <f t="shared" ref="B40:O45" si="7">IF(AND($A40&gt;YEAR(B$30),$A40&lt;YEAR(B$31)),(DATE($A40,12,31)-DATE($A40,1,0))*B$34,IF(AND($A40=YEAR(B$30),$A40=YEAR(B$31)),(B$31-B$30)*B$34,IF($A40=YEAR(B$30),(DATE(YEAR(B$30),12,31)-B$30+1)*B$34,IF($A40=YEAR(B$31),(B$31-DATE(YEAR(B$31),1,1)+1)*B$34,0))))</f>
        <v>0</v>
      </c>
      <c r="C40" s="16">
        <f t="shared" si="7"/>
        <v>0</v>
      </c>
      <c r="D40" s="16">
        <f t="shared" si="7"/>
        <v>0</v>
      </c>
      <c r="E40" s="16">
        <f t="shared" si="7"/>
        <v>0</v>
      </c>
      <c r="F40" s="16">
        <f t="shared" si="7"/>
        <v>0</v>
      </c>
      <c r="G40" s="16">
        <f t="shared" si="7"/>
        <v>0</v>
      </c>
      <c r="H40" s="16">
        <f t="shared" si="7"/>
        <v>0</v>
      </c>
      <c r="I40" s="16">
        <f t="shared" si="7"/>
        <v>0</v>
      </c>
      <c r="J40" s="16">
        <f t="shared" si="7"/>
        <v>0</v>
      </c>
      <c r="K40" s="16">
        <f t="shared" si="7"/>
        <v>0</v>
      </c>
      <c r="L40" s="16">
        <f t="shared" si="7"/>
        <v>0</v>
      </c>
      <c r="M40" s="16">
        <f t="shared" si="7"/>
        <v>0</v>
      </c>
      <c r="N40" s="16">
        <f t="shared" si="7"/>
        <v>0</v>
      </c>
      <c r="O40" s="16">
        <f t="shared" si="7"/>
        <v>0</v>
      </c>
      <c r="P40" s="48"/>
      <c r="Q40" s="48"/>
      <c r="R40" s="48"/>
    </row>
    <row r="41" spans="1:18" ht="12" thickBot="1" x14ac:dyDescent="0.25">
      <c r="A41" s="15">
        <f>FEO!$I$5</f>
        <v>2030</v>
      </c>
      <c r="B41" s="16">
        <f t="shared" si="7"/>
        <v>0</v>
      </c>
      <c r="C41" s="16">
        <f t="shared" si="7"/>
        <v>0</v>
      </c>
      <c r="D41" s="16">
        <f t="shared" si="7"/>
        <v>0</v>
      </c>
      <c r="E41" s="16">
        <f t="shared" si="7"/>
        <v>0</v>
      </c>
      <c r="F41" s="16">
        <f t="shared" si="7"/>
        <v>0</v>
      </c>
      <c r="G41" s="16">
        <f t="shared" si="7"/>
        <v>0</v>
      </c>
      <c r="H41" s="16">
        <f t="shared" si="7"/>
        <v>0</v>
      </c>
      <c r="I41" s="16">
        <f t="shared" si="7"/>
        <v>0</v>
      </c>
      <c r="J41" s="16">
        <f t="shared" si="7"/>
        <v>0</v>
      </c>
      <c r="K41" s="16">
        <f t="shared" si="7"/>
        <v>0</v>
      </c>
      <c r="L41" s="16">
        <f t="shared" si="7"/>
        <v>0</v>
      </c>
      <c r="M41" s="16">
        <f t="shared" si="7"/>
        <v>0</v>
      </c>
      <c r="N41" s="16">
        <f t="shared" si="7"/>
        <v>0</v>
      </c>
      <c r="O41" s="16">
        <f t="shared" si="7"/>
        <v>0</v>
      </c>
      <c r="P41" s="48"/>
      <c r="Q41" s="48"/>
      <c r="R41" s="48"/>
    </row>
    <row r="42" spans="1:18" ht="12" thickBot="1" x14ac:dyDescent="0.25">
      <c r="A42" s="15">
        <f>FEO!$J$5</f>
        <v>2031</v>
      </c>
      <c r="B42" s="16">
        <f t="shared" si="7"/>
        <v>0</v>
      </c>
      <c r="C42" s="16">
        <f t="shared" si="7"/>
        <v>0</v>
      </c>
      <c r="D42" s="16">
        <f t="shared" si="7"/>
        <v>0</v>
      </c>
      <c r="E42" s="16">
        <f t="shared" si="7"/>
        <v>0</v>
      </c>
      <c r="F42" s="16">
        <f t="shared" si="7"/>
        <v>0</v>
      </c>
      <c r="G42" s="16">
        <f t="shared" si="7"/>
        <v>0</v>
      </c>
      <c r="H42" s="16">
        <f t="shared" si="7"/>
        <v>0</v>
      </c>
      <c r="I42" s="16">
        <f t="shared" si="7"/>
        <v>0</v>
      </c>
      <c r="J42" s="16">
        <f t="shared" si="7"/>
        <v>0</v>
      </c>
      <c r="K42" s="16">
        <f t="shared" si="7"/>
        <v>0</v>
      </c>
      <c r="L42" s="16">
        <f t="shared" si="7"/>
        <v>0</v>
      </c>
      <c r="M42" s="16">
        <f t="shared" si="7"/>
        <v>0</v>
      </c>
      <c r="N42" s="16">
        <f t="shared" si="7"/>
        <v>0</v>
      </c>
      <c r="O42" s="16">
        <f t="shared" si="7"/>
        <v>0</v>
      </c>
      <c r="P42" s="48"/>
      <c r="Q42" s="48"/>
      <c r="R42" s="48"/>
    </row>
    <row r="43" spans="1:18" ht="12" thickBot="1" x14ac:dyDescent="0.25">
      <c r="A43" s="15">
        <f>FEO!$K$5</f>
        <v>2032</v>
      </c>
      <c r="B43" s="16">
        <f t="shared" si="7"/>
        <v>0</v>
      </c>
      <c r="C43" s="16">
        <f t="shared" si="7"/>
        <v>0</v>
      </c>
      <c r="D43" s="16">
        <f t="shared" si="7"/>
        <v>0</v>
      </c>
      <c r="E43" s="16">
        <f t="shared" si="7"/>
        <v>0</v>
      </c>
      <c r="F43" s="16">
        <f t="shared" si="7"/>
        <v>0</v>
      </c>
      <c r="G43" s="16">
        <f t="shared" si="7"/>
        <v>0</v>
      </c>
      <c r="H43" s="16">
        <f t="shared" si="7"/>
        <v>0</v>
      </c>
      <c r="I43" s="16">
        <f t="shared" si="7"/>
        <v>0</v>
      </c>
      <c r="J43" s="16">
        <f t="shared" si="7"/>
        <v>0</v>
      </c>
      <c r="K43" s="16">
        <f t="shared" si="7"/>
        <v>0</v>
      </c>
      <c r="L43" s="16">
        <f t="shared" si="7"/>
        <v>0</v>
      </c>
      <c r="M43" s="16">
        <f t="shared" si="7"/>
        <v>0</v>
      </c>
      <c r="N43" s="16">
        <f t="shared" si="7"/>
        <v>0</v>
      </c>
      <c r="O43" s="16">
        <f t="shared" si="7"/>
        <v>0</v>
      </c>
      <c r="P43" s="48"/>
      <c r="Q43" s="48"/>
      <c r="R43" s="48"/>
    </row>
    <row r="44" spans="1:18" ht="12" thickBot="1" x14ac:dyDescent="0.25">
      <c r="A44" s="15">
        <f>FEO!$L$5</f>
        <v>2033</v>
      </c>
      <c r="B44" s="16">
        <f t="shared" si="7"/>
        <v>0</v>
      </c>
      <c r="C44" s="16">
        <f t="shared" si="7"/>
        <v>0</v>
      </c>
      <c r="D44" s="16">
        <f t="shared" si="7"/>
        <v>0</v>
      </c>
      <c r="E44" s="16">
        <f t="shared" si="7"/>
        <v>0</v>
      </c>
      <c r="F44" s="16">
        <f t="shared" si="7"/>
        <v>0</v>
      </c>
      <c r="G44" s="16">
        <f t="shared" si="7"/>
        <v>0</v>
      </c>
      <c r="H44" s="16">
        <f t="shared" si="7"/>
        <v>0</v>
      </c>
      <c r="I44" s="16">
        <f t="shared" si="7"/>
        <v>0</v>
      </c>
      <c r="J44" s="16">
        <f t="shared" si="7"/>
        <v>0</v>
      </c>
      <c r="K44" s="16">
        <f t="shared" si="7"/>
        <v>0</v>
      </c>
      <c r="L44" s="16">
        <f t="shared" si="7"/>
        <v>0</v>
      </c>
      <c r="M44" s="16">
        <f t="shared" si="7"/>
        <v>0</v>
      </c>
      <c r="N44" s="16">
        <f t="shared" si="7"/>
        <v>0</v>
      </c>
      <c r="O44" s="16">
        <f t="shared" si="7"/>
        <v>0</v>
      </c>
      <c r="P44" s="48"/>
      <c r="Q44" s="48"/>
      <c r="R44" s="48"/>
    </row>
    <row r="45" spans="1:18" ht="12" thickBot="1" x14ac:dyDescent="0.25">
      <c r="A45" s="15">
        <f>FEO!$M$5</f>
        <v>2034</v>
      </c>
      <c r="B45" s="16">
        <f t="shared" si="7"/>
        <v>0</v>
      </c>
      <c r="C45" s="16">
        <f t="shared" si="7"/>
        <v>0</v>
      </c>
      <c r="D45" s="16">
        <f t="shared" si="7"/>
        <v>0</v>
      </c>
      <c r="E45" s="16">
        <f t="shared" si="7"/>
        <v>0</v>
      </c>
      <c r="F45" s="16">
        <f t="shared" si="7"/>
        <v>0</v>
      </c>
      <c r="G45" s="16">
        <f t="shared" si="7"/>
        <v>0</v>
      </c>
      <c r="H45" s="16">
        <f t="shared" si="7"/>
        <v>0</v>
      </c>
      <c r="I45" s="16">
        <f t="shared" si="7"/>
        <v>0</v>
      </c>
      <c r="J45" s="16">
        <f t="shared" si="7"/>
        <v>0</v>
      </c>
      <c r="K45" s="16">
        <f t="shared" si="7"/>
        <v>0</v>
      </c>
      <c r="L45" s="16">
        <f t="shared" si="7"/>
        <v>0</v>
      </c>
      <c r="M45" s="16">
        <f t="shared" si="7"/>
        <v>0</v>
      </c>
      <c r="N45" s="16">
        <f t="shared" si="7"/>
        <v>0</v>
      </c>
      <c r="O45" s="16">
        <f t="shared" si="7"/>
        <v>0</v>
      </c>
      <c r="P45" s="48"/>
      <c r="Q45" s="48"/>
      <c r="R45" s="48"/>
    </row>
    <row r="46" spans="1:18" ht="10.8" thickBot="1" x14ac:dyDescent="0.25"/>
    <row r="47" spans="1:18" ht="12" thickBot="1" x14ac:dyDescent="0.25">
      <c r="A47" s="77" t="s">
        <v>171</v>
      </c>
      <c r="B47" s="38">
        <f t="shared" ref="B47:O47" si="8">SUM(B39:B45)</f>
        <v>0</v>
      </c>
      <c r="C47" s="38">
        <f t="shared" si="8"/>
        <v>0</v>
      </c>
      <c r="D47" s="38">
        <f t="shared" si="8"/>
        <v>0</v>
      </c>
      <c r="E47" s="38">
        <f t="shared" si="8"/>
        <v>0</v>
      </c>
      <c r="F47" s="38">
        <f t="shared" si="8"/>
        <v>0</v>
      </c>
      <c r="G47" s="38">
        <f t="shared" si="8"/>
        <v>0</v>
      </c>
      <c r="H47" s="38">
        <f t="shared" si="8"/>
        <v>0</v>
      </c>
      <c r="I47" s="38">
        <f t="shared" si="8"/>
        <v>0</v>
      </c>
      <c r="J47" s="38">
        <f t="shared" si="8"/>
        <v>0</v>
      </c>
      <c r="K47" s="38">
        <f t="shared" si="8"/>
        <v>0</v>
      </c>
      <c r="L47" s="38">
        <f t="shared" si="8"/>
        <v>0</v>
      </c>
      <c r="M47" s="38">
        <f t="shared" si="8"/>
        <v>0</v>
      </c>
      <c r="N47" s="38">
        <f t="shared" si="8"/>
        <v>0</v>
      </c>
      <c r="O47" s="38">
        <f t="shared" si="8"/>
        <v>0</v>
      </c>
    </row>
    <row r="48" spans="1:18" ht="10.8" thickBot="1" x14ac:dyDescent="0.25"/>
    <row r="49" spans="1:17" ht="12" thickBot="1" x14ac:dyDescent="0.25">
      <c r="A49" s="77" t="s">
        <v>172</v>
      </c>
      <c r="B49" s="38">
        <f t="shared" ref="B49:O49" si="9">B29-B47</f>
        <v>0</v>
      </c>
      <c r="C49" s="38">
        <f t="shared" si="9"/>
        <v>0</v>
      </c>
      <c r="D49" s="38">
        <f t="shared" si="9"/>
        <v>0</v>
      </c>
      <c r="E49" s="38">
        <f t="shared" si="9"/>
        <v>0</v>
      </c>
      <c r="F49" s="38">
        <f t="shared" si="9"/>
        <v>0</v>
      </c>
      <c r="G49" s="38">
        <f t="shared" si="9"/>
        <v>0</v>
      </c>
      <c r="H49" s="38">
        <f t="shared" si="9"/>
        <v>0</v>
      </c>
      <c r="I49" s="38">
        <f t="shared" si="9"/>
        <v>0</v>
      </c>
      <c r="J49" s="38">
        <f t="shared" si="9"/>
        <v>0</v>
      </c>
      <c r="K49" s="38">
        <f t="shared" si="9"/>
        <v>0</v>
      </c>
      <c r="L49" s="38">
        <f t="shared" si="9"/>
        <v>0</v>
      </c>
      <c r="M49" s="38">
        <f t="shared" si="9"/>
        <v>0</v>
      </c>
      <c r="N49" s="38">
        <f t="shared" si="9"/>
        <v>0</v>
      </c>
      <c r="O49" s="38">
        <f t="shared" si="9"/>
        <v>0</v>
      </c>
    </row>
    <row r="50" spans="1:17" x14ac:dyDescent="0.2">
      <c r="A50" t="s">
        <v>173</v>
      </c>
      <c r="B50" s="174">
        <f t="shared" ref="B50:O50" si="10">(B32-B33)*B34-B49</f>
        <v>0</v>
      </c>
      <c r="C50" s="174">
        <f t="shared" si="10"/>
        <v>0</v>
      </c>
      <c r="D50" s="174">
        <f t="shared" si="10"/>
        <v>0</v>
      </c>
      <c r="E50" s="174">
        <f t="shared" si="10"/>
        <v>0</v>
      </c>
      <c r="F50" s="174">
        <f t="shared" si="10"/>
        <v>0</v>
      </c>
      <c r="G50" s="174">
        <f t="shared" si="10"/>
        <v>0</v>
      </c>
      <c r="H50" s="174">
        <f t="shared" si="10"/>
        <v>0</v>
      </c>
      <c r="I50" s="174">
        <f t="shared" si="10"/>
        <v>0</v>
      </c>
      <c r="J50" s="174">
        <f t="shared" si="10"/>
        <v>0</v>
      </c>
      <c r="K50" s="174">
        <f t="shared" si="10"/>
        <v>0</v>
      </c>
      <c r="L50" s="174">
        <f t="shared" si="10"/>
        <v>0</v>
      </c>
      <c r="M50" s="174">
        <f t="shared" si="10"/>
        <v>0</v>
      </c>
      <c r="N50" s="174">
        <f t="shared" si="10"/>
        <v>0</v>
      </c>
      <c r="O50" s="174">
        <f t="shared" si="10"/>
        <v>0</v>
      </c>
    </row>
    <row r="51" spans="1:17" x14ac:dyDescent="0.2">
      <c r="F51" s="76"/>
      <c r="Q51" s="71"/>
    </row>
    <row r="52" spans="1:17" ht="11.4" x14ac:dyDescent="0.2">
      <c r="A52" s="412" t="s">
        <v>174</v>
      </c>
      <c r="F52" s="72"/>
      <c r="G52" s="72"/>
      <c r="I52" s="72"/>
      <c r="Q52" s="71"/>
    </row>
    <row r="53" spans="1:17" x14ac:dyDescent="0.2">
      <c r="D53" s="48"/>
      <c r="E53" s="48"/>
      <c r="F53" s="72"/>
      <c r="G53" s="72"/>
      <c r="I53" s="74"/>
      <c r="J53" s="48"/>
      <c r="Q53" s="71"/>
    </row>
    <row r="54" spans="1:17" ht="12" thickBot="1" x14ac:dyDescent="0.25">
      <c r="A54" s="13" t="s">
        <v>170</v>
      </c>
      <c r="D54" s="48"/>
      <c r="E54" s="48"/>
      <c r="F54" s="72"/>
      <c r="G54" s="72"/>
      <c r="I54" s="74"/>
      <c r="J54" s="48"/>
      <c r="Q54" s="71"/>
    </row>
    <row r="55" spans="1:17" ht="12" thickBot="1" x14ac:dyDescent="0.25">
      <c r="A55" s="15">
        <f>FEO!$G$5</f>
        <v>2028</v>
      </c>
      <c r="B55" s="16">
        <f t="shared" ref="B55:O55" si="11">IF(YEAR(B$30)=$A55,B$29,0)-B39</f>
        <v>0</v>
      </c>
      <c r="C55" s="16">
        <f t="shared" si="11"/>
        <v>0</v>
      </c>
      <c r="D55" s="16">
        <f t="shared" si="11"/>
        <v>0</v>
      </c>
      <c r="E55" s="16">
        <f t="shared" si="11"/>
        <v>0</v>
      </c>
      <c r="F55" s="16">
        <f t="shared" si="11"/>
        <v>0</v>
      </c>
      <c r="G55" s="16">
        <f t="shared" si="11"/>
        <v>0</v>
      </c>
      <c r="H55" s="16">
        <f t="shared" si="11"/>
        <v>0</v>
      </c>
      <c r="I55" s="16">
        <f t="shared" si="11"/>
        <v>0</v>
      </c>
      <c r="J55" s="16">
        <f t="shared" si="11"/>
        <v>0</v>
      </c>
      <c r="K55" s="16">
        <f t="shared" si="11"/>
        <v>0</v>
      </c>
      <c r="L55" s="16">
        <f t="shared" si="11"/>
        <v>0</v>
      </c>
      <c r="M55" s="16">
        <f t="shared" si="11"/>
        <v>0</v>
      </c>
      <c r="N55" s="16">
        <f t="shared" si="11"/>
        <v>0</v>
      </c>
      <c r="O55" s="16">
        <f t="shared" si="11"/>
        <v>0</v>
      </c>
      <c r="Q55" s="71"/>
    </row>
    <row r="56" spans="1:17" ht="12" thickBot="1" x14ac:dyDescent="0.25">
      <c r="A56" s="15">
        <f>FEO!$H$5</f>
        <v>2029</v>
      </c>
      <c r="B56" s="16">
        <f t="shared" ref="B56:O61" si="12">IF(YEAR(B$30)=$A56,B$29,0)+B55-B40</f>
        <v>0</v>
      </c>
      <c r="C56" s="16">
        <f t="shared" si="12"/>
        <v>0</v>
      </c>
      <c r="D56" s="16">
        <f t="shared" si="12"/>
        <v>0</v>
      </c>
      <c r="E56" s="16">
        <f t="shared" si="12"/>
        <v>0</v>
      </c>
      <c r="F56" s="16">
        <f t="shared" si="12"/>
        <v>0</v>
      </c>
      <c r="G56" s="16">
        <f t="shared" si="12"/>
        <v>0</v>
      </c>
      <c r="H56" s="16">
        <f t="shared" si="12"/>
        <v>0</v>
      </c>
      <c r="I56" s="16">
        <f t="shared" si="12"/>
        <v>0</v>
      </c>
      <c r="J56" s="16">
        <f t="shared" si="12"/>
        <v>0</v>
      </c>
      <c r="K56" s="16">
        <f t="shared" si="12"/>
        <v>0</v>
      </c>
      <c r="L56" s="16">
        <f t="shared" si="12"/>
        <v>0</v>
      </c>
      <c r="M56" s="16">
        <f t="shared" si="12"/>
        <v>0</v>
      </c>
      <c r="N56" s="16">
        <f t="shared" si="12"/>
        <v>0</v>
      </c>
      <c r="O56" s="16">
        <f t="shared" si="12"/>
        <v>0</v>
      </c>
      <c r="Q56" s="71"/>
    </row>
    <row r="57" spans="1:17" ht="12" thickBot="1" x14ac:dyDescent="0.25">
      <c r="A57" s="15">
        <f>FEO!$I$5</f>
        <v>2030</v>
      </c>
      <c r="B57" s="16">
        <f t="shared" si="12"/>
        <v>0</v>
      </c>
      <c r="C57" s="16">
        <f t="shared" si="12"/>
        <v>0</v>
      </c>
      <c r="D57" s="16">
        <f t="shared" si="12"/>
        <v>0</v>
      </c>
      <c r="E57" s="16">
        <f t="shared" si="12"/>
        <v>0</v>
      </c>
      <c r="F57" s="16">
        <f t="shared" si="12"/>
        <v>0</v>
      </c>
      <c r="G57" s="16">
        <f t="shared" si="12"/>
        <v>0</v>
      </c>
      <c r="H57" s="16">
        <f t="shared" si="12"/>
        <v>0</v>
      </c>
      <c r="I57" s="16">
        <f t="shared" si="12"/>
        <v>0</v>
      </c>
      <c r="J57" s="16">
        <f t="shared" si="12"/>
        <v>0</v>
      </c>
      <c r="K57" s="16">
        <f t="shared" si="12"/>
        <v>0</v>
      </c>
      <c r="L57" s="16">
        <f t="shared" si="12"/>
        <v>0</v>
      </c>
      <c r="M57" s="16">
        <f t="shared" si="12"/>
        <v>0</v>
      </c>
      <c r="N57" s="16">
        <f t="shared" si="12"/>
        <v>0</v>
      </c>
      <c r="O57" s="16">
        <f t="shared" si="12"/>
        <v>0</v>
      </c>
      <c r="Q57" s="71"/>
    </row>
    <row r="58" spans="1:17" ht="12" thickBot="1" x14ac:dyDescent="0.25">
      <c r="A58" s="15">
        <f>FEO!$J$5</f>
        <v>2031</v>
      </c>
      <c r="B58" s="16">
        <f t="shared" si="12"/>
        <v>0</v>
      </c>
      <c r="C58" s="16">
        <f t="shared" si="12"/>
        <v>0</v>
      </c>
      <c r="D58" s="16">
        <f t="shared" si="12"/>
        <v>0</v>
      </c>
      <c r="E58" s="16">
        <f t="shared" si="12"/>
        <v>0</v>
      </c>
      <c r="F58" s="16">
        <f t="shared" si="12"/>
        <v>0</v>
      </c>
      <c r="G58" s="16">
        <f t="shared" si="12"/>
        <v>0</v>
      </c>
      <c r="H58" s="16">
        <f t="shared" si="12"/>
        <v>0</v>
      </c>
      <c r="I58" s="16">
        <f t="shared" si="12"/>
        <v>0</v>
      </c>
      <c r="J58" s="16">
        <f t="shared" si="12"/>
        <v>0</v>
      </c>
      <c r="K58" s="16">
        <f t="shared" si="12"/>
        <v>0</v>
      </c>
      <c r="L58" s="16">
        <f t="shared" si="12"/>
        <v>0</v>
      </c>
      <c r="M58" s="16">
        <f t="shared" si="12"/>
        <v>0</v>
      </c>
      <c r="N58" s="16">
        <f t="shared" si="12"/>
        <v>0</v>
      </c>
      <c r="O58" s="16">
        <f t="shared" si="12"/>
        <v>0</v>
      </c>
      <c r="Q58" s="71"/>
    </row>
    <row r="59" spans="1:17" ht="12" thickBot="1" x14ac:dyDescent="0.25">
      <c r="A59" s="15">
        <f>FEO!$K$5</f>
        <v>2032</v>
      </c>
      <c r="B59" s="16">
        <f t="shared" si="12"/>
        <v>0</v>
      </c>
      <c r="C59" s="16">
        <f t="shared" si="12"/>
        <v>0</v>
      </c>
      <c r="D59" s="16">
        <f t="shared" si="12"/>
        <v>0</v>
      </c>
      <c r="E59" s="16">
        <f t="shared" si="12"/>
        <v>0</v>
      </c>
      <c r="F59" s="16">
        <f t="shared" si="12"/>
        <v>0</v>
      </c>
      <c r="G59" s="16">
        <f t="shared" si="12"/>
        <v>0</v>
      </c>
      <c r="H59" s="16">
        <f t="shared" si="12"/>
        <v>0</v>
      </c>
      <c r="I59" s="16">
        <f t="shared" si="12"/>
        <v>0</v>
      </c>
      <c r="J59" s="16">
        <f t="shared" si="12"/>
        <v>0</v>
      </c>
      <c r="K59" s="16">
        <f t="shared" si="12"/>
        <v>0</v>
      </c>
      <c r="L59" s="16">
        <f t="shared" si="12"/>
        <v>0</v>
      </c>
      <c r="M59" s="16">
        <f t="shared" si="12"/>
        <v>0</v>
      </c>
      <c r="N59" s="16">
        <f t="shared" si="12"/>
        <v>0</v>
      </c>
      <c r="O59" s="16">
        <f t="shared" si="12"/>
        <v>0</v>
      </c>
      <c r="Q59" s="71"/>
    </row>
    <row r="60" spans="1:17" ht="12" thickBot="1" x14ac:dyDescent="0.25">
      <c r="A60" s="15">
        <f>FEO!$L$5</f>
        <v>2033</v>
      </c>
      <c r="B60" s="16">
        <f t="shared" si="12"/>
        <v>0</v>
      </c>
      <c r="C60" s="16">
        <f t="shared" si="12"/>
        <v>0</v>
      </c>
      <c r="D60" s="16">
        <f t="shared" si="12"/>
        <v>0</v>
      </c>
      <c r="E60" s="16">
        <f t="shared" si="12"/>
        <v>0</v>
      </c>
      <c r="F60" s="16">
        <f t="shared" si="12"/>
        <v>0</v>
      </c>
      <c r="G60" s="16">
        <f t="shared" si="12"/>
        <v>0</v>
      </c>
      <c r="H60" s="16">
        <f t="shared" si="12"/>
        <v>0</v>
      </c>
      <c r="I60" s="16">
        <f t="shared" si="12"/>
        <v>0</v>
      </c>
      <c r="J60" s="16">
        <f t="shared" si="12"/>
        <v>0</v>
      </c>
      <c r="K60" s="16">
        <f t="shared" si="12"/>
        <v>0</v>
      </c>
      <c r="L60" s="16">
        <f t="shared" si="12"/>
        <v>0</v>
      </c>
      <c r="M60" s="16">
        <f t="shared" si="12"/>
        <v>0</v>
      </c>
      <c r="N60" s="16">
        <f t="shared" si="12"/>
        <v>0</v>
      </c>
      <c r="O60" s="16">
        <f t="shared" si="12"/>
        <v>0</v>
      </c>
      <c r="Q60" s="71"/>
    </row>
    <row r="61" spans="1:17" ht="12" thickBot="1" x14ac:dyDescent="0.25">
      <c r="A61" s="15">
        <f>FEO!$M$5</f>
        <v>2034</v>
      </c>
      <c r="B61" s="16">
        <f t="shared" si="12"/>
        <v>0</v>
      </c>
      <c r="C61" s="16">
        <f t="shared" si="12"/>
        <v>0</v>
      </c>
      <c r="D61" s="16">
        <f t="shared" si="12"/>
        <v>0</v>
      </c>
      <c r="E61" s="16">
        <f t="shared" si="12"/>
        <v>0</v>
      </c>
      <c r="F61" s="16">
        <f t="shared" si="12"/>
        <v>0</v>
      </c>
      <c r="G61" s="16">
        <f t="shared" si="12"/>
        <v>0</v>
      </c>
      <c r="H61" s="16">
        <f t="shared" si="12"/>
        <v>0</v>
      </c>
      <c r="I61" s="16">
        <f t="shared" si="12"/>
        <v>0</v>
      </c>
      <c r="J61" s="16">
        <f t="shared" si="12"/>
        <v>0</v>
      </c>
      <c r="K61" s="16">
        <f t="shared" si="12"/>
        <v>0</v>
      </c>
      <c r="L61" s="16">
        <f t="shared" si="12"/>
        <v>0</v>
      </c>
      <c r="M61" s="16">
        <f t="shared" si="12"/>
        <v>0</v>
      </c>
      <c r="N61" s="16">
        <f t="shared" si="12"/>
        <v>0</v>
      </c>
      <c r="O61" s="16">
        <f t="shared" si="12"/>
        <v>0</v>
      </c>
      <c r="Q61" s="71"/>
    </row>
    <row r="62" spans="1:17" x14ac:dyDescent="0.2">
      <c r="Q62" s="71"/>
    </row>
    <row r="63" spans="1:17" x14ac:dyDescent="0.2">
      <c r="Q63" s="71"/>
    </row>
    <row r="64" spans="1:17" x14ac:dyDescent="0.2">
      <c r="Q64" s="71"/>
    </row>
    <row r="65" spans="17:17" x14ac:dyDescent="0.2">
      <c r="Q65" s="71"/>
    </row>
    <row r="66" spans="17:17" x14ac:dyDescent="0.2">
      <c r="Q66" s="71"/>
    </row>
    <row r="67" spans="17:17" x14ac:dyDescent="0.2">
      <c r="Q67" s="71"/>
    </row>
    <row r="68" spans="17:17" x14ac:dyDescent="0.2">
      <c r="Q68" s="71"/>
    </row>
    <row r="69" spans="17:17" x14ac:dyDescent="0.2">
      <c r="Q69" s="71"/>
    </row>
    <row r="70" spans="17:17" x14ac:dyDescent="0.2">
      <c r="Q70" s="71"/>
    </row>
    <row r="71" spans="17:17" x14ac:dyDescent="0.2">
      <c r="Q71" s="71"/>
    </row>
    <row r="72" spans="17:17" x14ac:dyDescent="0.2">
      <c r="Q72" s="71"/>
    </row>
    <row r="73" spans="17:17" x14ac:dyDescent="0.2">
      <c r="Q73" s="71"/>
    </row>
    <row r="74" spans="17:17" x14ac:dyDescent="0.2">
      <c r="Q74" s="71"/>
    </row>
    <row r="75" spans="17:17" x14ac:dyDescent="0.2">
      <c r="Q75" s="71"/>
    </row>
    <row r="76" spans="17:17" x14ac:dyDescent="0.2">
      <c r="Q76" s="71"/>
    </row>
    <row r="77" spans="17:17" x14ac:dyDescent="0.2">
      <c r="Q77" s="71"/>
    </row>
    <row r="78" spans="17:17" x14ac:dyDescent="0.2">
      <c r="Q78" s="71"/>
    </row>
    <row r="79" spans="17:17" x14ac:dyDescent="0.2">
      <c r="Q79" s="71"/>
    </row>
    <row r="80" spans="17:17" x14ac:dyDescent="0.2">
      <c r="Q80" s="71"/>
    </row>
    <row r="81" spans="17:17" x14ac:dyDescent="0.2">
      <c r="Q81" s="71"/>
    </row>
    <row r="82" spans="17:17" x14ac:dyDescent="0.2">
      <c r="Q82" s="71"/>
    </row>
    <row r="83" spans="17:17" x14ac:dyDescent="0.2">
      <c r="Q83" s="71"/>
    </row>
    <row r="84" spans="17:17" x14ac:dyDescent="0.2">
      <c r="Q84" s="71"/>
    </row>
    <row r="85" spans="17:17" x14ac:dyDescent="0.2">
      <c r="Q85" s="71"/>
    </row>
    <row r="86" spans="17:17" x14ac:dyDescent="0.2">
      <c r="Q86" s="71"/>
    </row>
    <row r="87" spans="17:17" x14ac:dyDescent="0.2">
      <c r="Q87" s="71"/>
    </row>
    <row r="88" spans="17:17" x14ac:dyDescent="0.2">
      <c r="Q88" s="71"/>
    </row>
    <row r="89" spans="17:17" x14ac:dyDescent="0.2">
      <c r="Q89" s="71"/>
    </row>
    <row r="90" spans="17:17" x14ac:dyDescent="0.2">
      <c r="Q90" s="71"/>
    </row>
    <row r="91" spans="17:17" x14ac:dyDescent="0.2">
      <c r="Q91" s="71"/>
    </row>
    <row r="92" spans="17:17" x14ac:dyDescent="0.2">
      <c r="Q92" s="71"/>
    </row>
    <row r="93" spans="17:17" x14ac:dyDescent="0.2">
      <c r="Q93" s="71"/>
    </row>
    <row r="94" spans="17:17" x14ac:dyDescent="0.2">
      <c r="Q94" s="71"/>
    </row>
    <row r="95" spans="17:17" x14ac:dyDescent="0.2">
      <c r="Q95" s="71"/>
    </row>
    <row r="96" spans="17:17" x14ac:dyDescent="0.2">
      <c r="Q96" s="71"/>
    </row>
    <row r="97" spans="17:17" x14ac:dyDescent="0.2">
      <c r="Q97" s="71"/>
    </row>
    <row r="98" spans="17:17" x14ac:dyDescent="0.2">
      <c r="Q98" s="71"/>
    </row>
    <row r="99" spans="17:17" x14ac:dyDescent="0.2">
      <c r="Q99" s="71"/>
    </row>
    <row r="100" spans="17:17" x14ac:dyDescent="0.2">
      <c r="Q100" s="71"/>
    </row>
    <row r="101" spans="17:17" x14ac:dyDescent="0.2">
      <c r="Q101" s="71"/>
    </row>
    <row r="102" spans="17:17" x14ac:dyDescent="0.2">
      <c r="Q102" s="71"/>
    </row>
    <row r="103" spans="17:17" x14ac:dyDescent="0.2">
      <c r="Q103" s="71"/>
    </row>
    <row r="104" spans="17:17" x14ac:dyDescent="0.2">
      <c r="Q104" s="71"/>
    </row>
    <row r="105" spans="17:17" x14ac:dyDescent="0.2">
      <c r="Q105" s="71"/>
    </row>
    <row r="106" spans="17:17" x14ac:dyDescent="0.2">
      <c r="Q106" s="71"/>
    </row>
    <row r="107" spans="17:17" x14ac:dyDescent="0.2">
      <c r="Q107" s="71"/>
    </row>
    <row r="108" spans="17:17" x14ac:dyDescent="0.2">
      <c r="Q108" s="71"/>
    </row>
    <row r="109" spans="17:17" x14ac:dyDescent="0.2">
      <c r="Q109" s="71"/>
    </row>
    <row r="110" spans="17:17" x14ac:dyDescent="0.2">
      <c r="Q110" s="71"/>
    </row>
    <row r="111" spans="17:17" x14ac:dyDescent="0.2">
      <c r="Q111" s="71"/>
    </row>
    <row r="112" spans="17:17" x14ac:dyDescent="0.2">
      <c r="Q112" s="71"/>
    </row>
    <row r="113" spans="17:17" x14ac:dyDescent="0.2">
      <c r="Q113" s="71"/>
    </row>
    <row r="114" spans="17:17" x14ac:dyDescent="0.2">
      <c r="Q114" s="71"/>
    </row>
    <row r="115" spans="17:17" x14ac:dyDescent="0.2">
      <c r="Q115" s="71"/>
    </row>
    <row r="116" spans="17:17" x14ac:dyDescent="0.2">
      <c r="Q116" s="71"/>
    </row>
    <row r="117" spans="17:17" x14ac:dyDescent="0.2">
      <c r="Q117" s="71"/>
    </row>
    <row r="118" spans="17:17" x14ac:dyDescent="0.2">
      <c r="Q118" s="71"/>
    </row>
    <row r="119" spans="17:17" x14ac:dyDescent="0.2">
      <c r="Q119" s="71"/>
    </row>
    <row r="120" spans="17:17" x14ac:dyDescent="0.2">
      <c r="Q120" s="71"/>
    </row>
    <row r="121" spans="17:17" x14ac:dyDescent="0.2">
      <c r="Q121" s="71"/>
    </row>
    <row r="122" spans="17:17" x14ac:dyDescent="0.2">
      <c r="Q122" s="71"/>
    </row>
    <row r="123" spans="17:17" x14ac:dyDescent="0.2">
      <c r="Q123" s="71"/>
    </row>
    <row r="124" spans="17:17" x14ac:dyDescent="0.2">
      <c r="Q124" s="71"/>
    </row>
    <row r="125" spans="17:17" x14ac:dyDescent="0.2">
      <c r="Q125" s="71"/>
    </row>
    <row r="126" spans="17:17" x14ac:dyDescent="0.2">
      <c r="Q126" s="71"/>
    </row>
    <row r="127" spans="17:17" x14ac:dyDescent="0.2">
      <c r="Q127" s="71"/>
    </row>
    <row r="128" spans="17:17" x14ac:dyDescent="0.2">
      <c r="Q128" s="71"/>
    </row>
    <row r="129" spans="17:17" x14ac:dyDescent="0.2">
      <c r="Q129" s="71"/>
    </row>
    <row r="130" spans="17:17" x14ac:dyDescent="0.2">
      <c r="Q130" s="71"/>
    </row>
    <row r="131" spans="17:17" x14ac:dyDescent="0.2">
      <c r="Q131" s="71"/>
    </row>
    <row r="132" spans="17:17" x14ac:dyDescent="0.2">
      <c r="Q132" s="71"/>
    </row>
    <row r="133" spans="17:17" x14ac:dyDescent="0.2">
      <c r="Q133" s="71"/>
    </row>
    <row r="134" spans="17:17" x14ac:dyDescent="0.2">
      <c r="Q134" s="71"/>
    </row>
    <row r="135" spans="17:17" x14ac:dyDescent="0.2">
      <c r="Q135" s="71"/>
    </row>
    <row r="136" spans="17:17" x14ac:dyDescent="0.2">
      <c r="Q136" s="71"/>
    </row>
    <row r="137" spans="17:17" x14ac:dyDescent="0.2">
      <c r="Q137" s="71"/>
    </row>
    <row r="138" spans="17:17" x14ac:dyDescent="0.2">
      <c r="Q138" s="71"/>
    </row>
    <row r="139" spans="17:17" x14ac:dyDescent="0.2">
      <c r="Q139" s="71"/>
    </row>
    <row r="140" spans="17:17" x14ac:dyDescent="0.2">
      <c r="Q140" s="71"/>
    </row>
    <row r="141" spans="17:17" x14ac:dyDescent="0.2">
      <c r="Q141" s="71"/>
    </row>
    <row r="142" spans="17:17" x14ac:dyDescent="0.2">
      <c r="Q142" s="71"/>
    </row>
    <row r="143" spans="17:17" x14ac:dyDescent="0.2">
      <c r="Q143" s="71"/>
    </row>
    <row r="144" spans="17:17" x14ac:dyDescent="0.2">
      <c r="Q144" s="71"/>
    </row>
    <row r="145" spans="17:17" x14ac:dyDescent="0.2">
      <c r="Q145" s="71"/>
    </row>
    <row r="146" spans="17:17" x14ac:dyDescent="0.2">
      <c r="Q146" s="71"/>
    </row>
    <row r="147" spans="17:17" x14ac:dyDescent="0.2">
      <c r="Q147" s="71"/>
    </row>
    <row r="148" spans="17:17" x14ac:dyDescent="0.2">
      <c r="Q148" s="71"/>
    </row>
    <row r="149" spans="17:17" x14ac:dyDescent="0.2">
      <c r="Q149" s="71"/>
    </row>
    <row r="150" spans="17:17" x14ac:dyDescent="0.2">
      <c r="Q150" s="71"/>
    </row>
    <row r="151" spans="17:17" x14ac:dyDescent="0.2">
      <c r="Q151" s="71"/>
    </row>
    <row r="152" spans="17:17" x14ac:dyDescent="0.2">
      <c r="Q152" s="71"/>
    </row>
    <row r="153" spans="17:17" x14ac:dyDescent="0.2">
      <c r="Q153" s="71"/>
    </row>
    <row r="154" spans="17:17" x14ac:dyDescent="0.2">
      <c r="Q154" s="71"/>
    </row>
    <row r="155" spans="17:17" x14ac:dyDescent="0.2">
      <c r="Q155" s="71"/>
    </row>
    <row r="156" spans="17:17" x14ac:dyDescent="0.2">
      <c r="Q156" s="71"/>
    </row>
    <row r="157" spans="17:17" x14ac:dyDescent="0.2">
      <c r="Q157" s="71"/>
    </row>
    <row r="158" spans="17:17" x14ac:dyDescent="0.2">
      <c r="Q158" s="71"/>
    </row>
    <row r="159" spans="17:17" x14ac:dyDescent="0.2">
      <c r="Q159" s="71"/>
    </row>
    <row r="160" spans="17:17" x14ac:dyDescent="0.2">
      <c r="Q160" s="71"/>
    </row>
    <row r="161" spans="17:17" x14ac:dyDescent="0.2">
      <c r="Q161" s="71"/>
    </row>
    <row r="162" spans="17:17" x14ac:dyDescent="0.2">
      <c r="Q162" s="71"/>
    </row>
    <row r="163" spans="17:17" x14ac:dyDescent="0.2">
      <c r="Q163" s="71"/>
    </row>
    <row r="164" spans="17:17" x14ac:dyDescent="0.2">
      <c r="Q164" s="71"/>
    </row>
    <row r="165" spans="17:17" x14ac:dyDescent="0.2">
      <c r="Q165" s="71"/>
    </row>
    <row r="166" spans="17:17" x14ac:dyDescent="0.2">
      <c r="Q166" s="71"/>
    </row>
    <row r="167" spans="17:17" x14ac:dyDescent="0.2">
      <c r="Q167" s="71"/>
    </row>
    <row r="168" spans="17:17" x14ac:dyDescent="0.2">
      <c r="Q168" s="71"/>
    </row>
    <row r="169" spans="17:17" x14ac:dyDescent="0.2">
      <c r="Q169" s="71"/>
    </row>
    <row r="170" spans="17:17" x14ac:dyDescent="0.2">
      <c r="Q170" s="71"/>
    </row>
    <row r="171" spans="17:17" x14ac:dyDescent="0.2">
      <c r="Q171" s="71"/>
    </row>
    <row r="172" spans="17:17" x14ac:dyDescent="0.2">
      <c r="Q172" s="71"/>
    </row>
    <row r="173" spans="17:17" x14ac:dyDescent="0.2">
      <c r="Q173" s="71"/>
    </row>
    <row r="174" spans="17:17" x14ac:dyDescent="0.2">
      <c r="Q174" s="71"/>
    </row>
    <row r="175" spans="17:17" x14ac:dyDescent="0.2">
      <c r="Q175" s="71"/>
    </row>
    <row r="176" spans="17:17" x14ac:dyDescent="0.2">
      <c r="Q176" s="71"/>
    </row>
    <row r="177" spans="17:17" x14ac:dyDescent="0.2">
      <c r="Q177" s="71"/>
    </row>
    <row r="178" spans="17:17" x14ac:dyDescent="0.2">
      <c r="Q178" s="71"/>
    </row>
    <row r="179" spans="17:17" x14ac:dyDescent="0.2">
      <c r="Q179" s="71"/>
    </row>
    <row r="180" spans="17:17" x14ac:dyDescent="0.2">
      <c r="Q180" s="71"/>
    </row>
    <row r="181" spans="17:17" x14ac:dyDescent="0.2">
      <c r="Q181" s="71"/>
    </row>
    <row r="182" spans="17:17" x14ac:dyDescent="0.2">
      <c r="Q182" s="71"/>
    </row>
    <row r="183" spans="17:17" x14ac:dyDescent="0.2">
      <c r="Q183" s="71"/>
    </row>
    <row r="184" spans="17:17" x14ac:dyDescent="0.2">
      <c r="Q184" s="71"/>
    </row>
    <row r="185" spans="17:17" x14ac:dyDescent="0.2">
      <c r="Q185" s="71"/>
    </row>
    <row r="186" spans="17:17" x14ac:dyDescent="0.2">
      <c r="Q186" s="71"/>
    </row>
    <row r="187" spans="17:17" x14ac:dyDescent="0.2">
      <c r="Q187" s="71"/>
    </row>
    <row r="188" spans="17:17" x14ac:dyDescent="0.2">
      <c r="Q188" s="71"/>
    </row>
    <row r="189" spans="17:17" x14ac:dyDescent="0.2">
      <c r="Q189" s="71"/>
    </row>
    <row r="190" spans="17:17" x14ac:dyDescent="0.2">
      <c r="Q190" s="71"/>
    </row>
    <row r="191" spans="17:17" x14ac:dyDescent="0.2">
      <c r="Q191" s="71"/>
    </row>
    <row r="192" spans="17:17" x14ac:dyDescent="0.2">
      <c r="Q192" s="71"/>
    </row>
    <row r="193" spans="17:17" x14ac:dyDescent="0.2">
      <c r="Q193" s="71"/>
    </row>
    <row r="194" spans="17:17" x14ac:dyDescent="0.2">
      <c r="Q194" s="71"/>
    </row>
    <row r="195" spans="17:17" x14ac:dyDescent="0.2">
      <c r="Q195" s="71"/>
    </row>
    <row r="196" spans="17:17" x14ac:dyDescent="0.2">
      <c r="Q196" s="71"/>
    </row>
    <row r="197" spans="17:17" x14ac:dyDescent="0.2">
      <c r="Q197" s="71"/>
    </row>
    <row r="198" spans="17:17" x14ac:dyDescent="0.2">
      <c r="Q198" s="71"/>
    </row>
    <row r="199" spans="17:17" x14ac:dyDescent="0.2">
      <c r="Q199" s="71"/>
    </row>
    <row r="200" spans="17:17" x14ac:dyDescent="0.2">
      <c r="Q200" s="71"/>
    </row>
    <row r="201" spans="17:17" x14ac:dyDescent="0.2">
      <c r="Q201" s="71"/>
    </row>
    <row r="202" spans="17:17" x14ac:dyDescent="0.2">
      <c r="Q202" s="71"/>
    </row>
    <row r="203" spans="17:17" x14ac:dyDescent="0.2">
      <c r="Q203" s="71"/>
    </row>
    <row r="204" spans="17:17" x14ac:dyDescent="0.2">
      <c r="Q204" s="71"/>
    </row>
    <row r="205" spans="17:17" x14ac:dyDescent="0.2">
      <c r="Q205" s="71"/>
    </row>
    <row r="206" spans="17:17" x14ac:dyDescent="0.2">
      <c r="Q206" s="71"/>
    </row>
    <row r="207" spans="17:17" x14ac:dyDescent="0.2">
      <c r="Q207" s="71"/>
    </row>
    <row r="208" spans="17:17" x14ac:dyDescent="0.2">
      <c r="Q208" s="71"/>
    </row>
    <row r="209" spans="17:17" x14ac:dyDescent="0.2">
      <c r="Q209" s="71"/>
    </row>
    <row r="210" spans="17:17" x14ac:dyDescent="0.2">
      <c r="Q210" s="71"/>
    </row>
    <row r="211" spans="17:17" x14ac:dyDescent="0.2">
      <c r="Q211" s="71"/>
    </row>
    <row r="212" spans="17:17" x14ac:dyDescent="0.2">
      <c r="Q212" s="71"/>
    </row>
    <row r="213" spans="17:17" x14ac:dyDescent="0.2">
      <c r="Q213" s="71"/>
    </row>
    <row r="214" spans="17:17" x14ac:dyDescent="0.2">
      <c r="Q214" s="71"/>
    </row>
    <row r="215" spans="17:17" x14ac:dyDescent="0.2">
      <c r="Q215" s="71"/>
    </row>
    <row r="216" spans="17:17" x14ac:dyDescent="0.2">
      <c r="Q216" s="71"/>
    </row>
    <row r="217" spans="17:17" x14ac:dyDescent="0.2">
      <c r="Q217" s="71"/>
    </row>
    <row r="218" spans="17:17" x14ac:dyDescent="0.2">
      <c r="Q218" s="71"/>
    </row>
    <row r="219" spans="17:17" x14ac:dyDescent="0.2">
      <c r="Q219" s="71"/>
    </row>
    <row r="220" spans="17:17" x14ac:dyDescent="0.2">
      <c r="Q220" s="71"/>
    </row>
    <row r="221" spans="17:17" x14ac:dyDescent="0.2">
      <c r="Q221" s="71"/>
    </row>
    <row r="222" spans="17:17" x14ac:dyDescent="0.2">
      <c r="Q222" s="71"/>
    </row>
    <row r="223" spans="17:17" x14ac:dyDescent="0.2">
      <c r="Q223" s="71"/>
    </row>
    <row r="224" spans="17:17" x14ac:dyDescent="0.2">
      <c r="Q224" s="71"/>
    </row>
    <row r="225" spans="17:17" x14ac:dyDescent="0.2">
      <c r="Q225" s="71"/>
    </row>
    <row r="226" spans="17:17" x14ac:dyDescent="0.2">
      <c r="Q226" s="71"/>
    </row>
    <row r="227" spans="17:17" x14ac:dyDescent="0.2">
      <c r="Q227" s="71"/>
    </row>
    <row r="228" spans="17:17" x14ac:dyDescent="0.2">
      <c r="Q228" s="71"/>
    </row>
    <row r="229" spans="17:17" x14ac:dyDescent="0.2">
      <c r="Q229" s="71"/>
    </row>
    <row r="230" spans="17:17" x14ac:dyDescent="0.2">
      <c r="Q230" s="71"/>
    </row>
    <row r="231" spans="17:17" x14ac:dyDescent="0.2">
      <c r="Q231" s="71"/>
    </row>
    <row r="232" spans="17:17" x14ac:dyDescent="0.2">
      <c r="Q232" s="71"/>
    </row>
    <row r="233" spans="17:17" x14ac:dyDescent="0.2">
      <c r="Q233" s="71"/>
    </row>
    <row r="234" spans="17:17" x14ac:dyDescent="0.2">
      <c r="Q234" s="71"/>
    </row>
    <row r="235" spans="17:17" x14ac:dyDescent="0.2">
      <c r="Q235" s="71"/>
    </row>
    <row r="236" spans="17:17" x14ac:dyDescent="0.2">
      <c r="Q236" s="71"/>
    </row>
    <row r="237" spans="17:17" x14ac:dyDescent="0.2">
      <c r="Q237" s="71"/>
    </row>
    <row r="238" spans="17:17" x14ac:dyDescent="0.2">
      <c r="Q238" s="71"/>
    </row>
    <row r="239" spans="17:17" x14ac:dyDescent="0.2">
      <c r="Q239" s="71"/>
    </row>
    <row r="240" spans="17:17" x14ac:dyDescent="0.2">
      <c r="Q240" s="71"/>
    </row>
    <row r="241" spans="17:17" x14ac:dyDescent="0.2">
      <c r="Q241" s="71"/>
    </row>
    <row r="242" spans="17:17" x14ac:dyDescent="0.2">
      <c r="Q242" s="71"/>
    </row>
    <row r="243" spans="17:17" x14ac:dyDescent="0.2">
      <c r="Q243" s="71"/>
    </row>
    <row r="244" spans="17:17" x14ac:dyDescent="0.2">
      <c r="Q244" s="71"/>
    </row>
    <row r="245" spans="17:17" x14ac:dyDescent="0.2">
      <c r="Q245" s="71"/>
    </row>
    <row r="246" spans="17:17" x14ac:dyDescent="0.2">
      <c r="Q246" s="71"/>
    </row>
    <row r="247" spans="17:17" x14ac:dyDescent="0.2">
      <c r="Q247" s="71"/>
    </row>
    <row r="248" spans="17:17" x14ac:dyDescent="0.2">
      <c r="Q248" s="71"/>
    </row>
    <row r="249" spans="17:17" x14ac:dyDescent="0.2">
      <c r="Q249" s="71"/>
    </row>
    <row r="250" spans="17:17" x14ac:dyDescent="0.2">
      <c r="Q250" s="71"/>
    </row>
    <row r="251" spans="17:17" x14ac:dyDescent="0.2">
      <c r="Q251" s="71"/>
    </row>
    <row r="252" spans="17:17" x14ac:dyDescent="0.2">
      <c r="Q252" s="71"/>
    </row>
    <row r="253" spans="17:17" x14ac:dyDescent="0.2">
      <c r="Q253" s="71"/>
    </row>
    <row r="254" spans="17:17" x14ac:dyDescent="0.2">
      <c r="Q254" s="71"/>
    </row>
    <row r="255" spans="17:17" x14ac:dyDescent="0.2">
      <c r="Q255" s="71"/>
    </row>
    <row r="256" spans="17:17" x14ac:dyDescent="0.2">
      <c r="Q256" s="71"/>
    </row>
    <row r="257" spans="17:17" x14ac:dyDescent="0.2">
      <c r="Q257" s="71"/>
    </row>
    <row r="258" spans="17:17" x14ac:dyDescent="0.2">
      <c r="Q258" s="71"/>
    </row>
    <row r="259" spans="17:17" x14ac:dyDescent="0.2">
      <c r="Q259" s="71"/>
    </row>
    <row r="260" spans="17:17" x14ac:dyDescent="0.2">
      <c r="Q260" s="71"/>
    </row>
    <row r="261" spans="17:17" x14ac:dyDescent="0.2">
      <c r="Q261" s="71"/>
    </row>
    <row r="262" spans="17:17" x14ac:dyDescent="0.2">
      <c r="Q262" s="71"/>
    </row>
    <row r="263" spans="17:17" x14ac:dyDescent="0.2">
      <c r="Q263" s="71"/>
    </row>
    <row r="264" spans="17:17" x14ac:dyDescent="0.2">
      <c r="Q264" s="71"/>
    </row>
    <row r="265" spans="17:17" x14ac:dyDescent="0.2">
      <c r="Q265" s="71"/>
    </row>
    <row r="266" spans="17:17" x14ac:dyDescent="0.2">
      <c r="Q266" s="71"/>
    </row>
    <row r="267" spans="17:17" x14ac:dyDescent="0.2">
      <c r="Q267" s="71"/>
    </row>
    <row r="268" spans="17:17" x14ac:dyDescent="0.2">
      <c r="Q268" s="71"/>
    </row>
    <row r="269" spans="17:17" x14ac:dyDescent="0.2">
      <c r="Q269" s="71"/>
    </row>
    <row r="270" spans="17:17" x14ac:dyDescent="0.2">
      <c r="Q270" s="71"/>
    </row>
    <row r="271" spans="17:17" x14ac:dyDescent="0.2">
      <c r="Q271" s="71"/>
    </row>
    <row r="272" spans="17:17" x14ac:dyDescent="0.2">
      <c r="Q272" s="71"/>
    </row>
    <row r="273" spans="17:17" x14ac:dyDescent="0.2">
      <c r="Q273" s="71"/>
    </row>
    <row r="274" spans="17:17" x14ac:dyDescent="0.2">
      <c r="Q274" s="71"/>
    </row>
    <row r="275" spans="17:17" x14ac:dyDescent="0.2">
      <c r="Q275" s="71"/>
    </row>
    <row r="276" spans="17:17" x14ac:dyDescent="0.2">
      <c r="Q276" s="71"/>
    </row>
    <row r="277" spans="17:17" x14ac:dyDescent="0.2">
      <c r="Q277" s="71"/>
    </row>
    <row r="278" spans="17:17" x14ac:dyDescent="0.2">
      <c r="Q278" s="71"/>
    </row>
    <row r="279" spans="17:17" x14ac:dyDescent="0.2">
      <c r="Q279" s="71"/>
    </row>
    <row r="280" spans="17:17" x14ac:dyDescent="0.2">
      <c r="Q280" s="71"/>
    </row>
    <row r="281" spans="17:17" x14ac:dyDescent="0.2">
      <c r="Q281" s="71"/>
    </row>
    <row r="282" spans="17:17" x14ac:dyDescent="0.2">
      <c r="Q282" s="71"/>
    </row>
    <row r="283" spans="17:17" x14ac:dyDescent="0.2">
      <c r="Q283" s="71"/>
    </row>
    <row r="284" spans="17:17" x14ac:dyDescent="0.2">
      <c r="Q284" s="71"/>
    </row>
    <row r="285" spans="17:17" x14ac:dyDescent="0.2">
      <c r="Q285" s="71"/>
    </row>
    <row r="286" spans="17:17" x14ac:dyDescent="0.2">
      <c r="Q286" s="71"/>
    </row>
    <row r="287" spans="17:17" x14ac:dyDescent="0.2">
      <c r="Q287" s="71"/>
    </row>
    <row r="288" spans="17:17" x14ac:dyDescent="0.2">
      <c r="Q288" s="71"/>
    </row>
    <row r="289" spans="17:17" x14ac:dyDescent="0.2">
      <c r="Q289" s="71"/>
    </row>
    <row r="290" spans="17:17" x14ac:dyDescent="0.2">
      <c r="Q290" s="71"/>
    </row>
    <row r="291" spans="17:17" x14ac:dyDescent="0.2">
      <c r="Q291" s="71"/>
    </row>
    <row r="292" spans="17:17" x14ac:dyDescent="0.2">
      <c r="Q292" s="71"/>
    </row>
    <row r="293" spans="17:17" x14ac:dyDescent="0.2">
      <c r="Q293" s="71"/>
    </row>
    <row r="294" spans="17:17" x14ac:dyDescent="0.2">
      <c r="Q294" s="71"/>
    </row>
    <row r="295" spans="17:17" x14ac:dyDescent="0.2">
      <c r="Q295" s="71"/>
    </row>
    <row r="296" spans="17:17" x14ac:dyDescent="0.2">
      <c r="Q296" s="71"/>
    </row>
    <row r="297" spans="17:17" x14ac:dyDescent="0.2">
      <c r="Q297" s="71"/>
    </row>
    <row r="298" spans="17:17" x14ac:dyDescent="0.2">
      <c r="Q298" s="71"/>
    </row>
    <row r="299" spans="17:17" x14ac:dyDescent="0.2">
      <c r="Q299" s="71"/>
    </row>
    <row r="300" spans="17:17" x14ac:dyDescent="0.2">
      <c r="Q300" s="71"/>
    </row>
    <row r="301" spans="17:17" x14ac:dyDescent="0.2">
      <c r="Q301" s="71"/>
    </row>
    <row r="302" spans="17:17" x14ac:dyDescent="0.2">
      <c r="Q302" s="71"/>
    </row>
    <row r="303" spans="17:17" x14ac:dyDescent="0.2">
      <c r="Q303" s="71"/>
    </row>
    <row r="304" spans="17:17" x14ac:dyDescent="0.2">
      <c r="Q304" s="71"/>
    </row>
    <row r="305" spans="17:17" x14ac:dyDescent="0.2">
      <c r="Q305" s="71"/>
    </row>
    <row r="306" spans="17:17" x14ac:dyDescent="0.2">
      <c r="Q306" s="71"/>
    </row>
    <row r="307" spans="17:17" x14ac:dyDescent="0.2">
      <c r="Q307" s="71"/>
    </row>
    <row r="308" spans="17:17" x14ac:dyDescent="0.2">
      <c r="Q308" s="71"/>
    </row>
    <row r="309" spans="17:17" x14ac:dyDescent="0.2">
      <c r="Q309" s="71"/>
    </row>
    <row r="310" spans="17:17" x14ac:dyDescent="0.2">
      <c r="Q310" s="71"/>
    </row>
    <row r="311" spans="17:17" x14ac:dyDescent="0.2">
      <c r="Q311" s="71"/>
    </row>
    <row r="312" spans="17:17" x14ac:dyDescent="0.2">
      <c r="Q312" s="71"/>
    </row>
    <row r="313" spans="17:17" x14ac:dyDescent="0.2">
      <c r="Q313" s="71"/>
    </row>
    <row r="314" spans="17:17" x14ac:dyDescent="0.2">
      <c r="Q314" s="71"/>
    </row>
    <row r="315" spans="17:17" x14ac:dyDescent="0.2">
      <c r="Q315" s="71"/>
    </row>
    <row r="316" spans="17:17" x14ac:dyDescent="0.2">
      <c r="Q316" s="71"/>
    </row>
    <row r="317" spans="17:17" x14ac:dyDescent="0.2">
      <c r="Q317" s="71"/>
    </row>
    <row r="318" spans="17:17" x14ac:dyDescent="0.2">
      <c r="Q318" s="71"/>
    </row>
    <row r="319" spans="17:17" x14ac:dyDescent="0.2">
      <c r="Q319" s="71"/>
    </row>
    <row r="320" spans="17:17" x14ac:dyDescent="0.2">
      <c r="Q320" s="71"/>
    </row>
    <row r="321" spans="17:17" x14ac:dyDescent="0.2">
      <c r="Q321" s="71"/>
    </row>
    <row r="322" spans="17:17" x14ac:dyDescent="0.2">
      <c r="Q322" s="71"/>
    </row>
    <row r="323" spans="17:17" x14ac:dyDescent="0.2">
      <c r="Q323" s="71"/>
    </row>
    <row r="324" spans="17:17" x14ac:dyDescent="0.2">
      <c r="Q324" s="71"/>
    </row>
    <row r="325" spans="17:17" x14ac:dyDescent="0.2">
      <c r="Q325" s="71"/>
    </row>
    <row r="326" spans="17:17" x14ac:dyDescent="0.2">
      <c r="Q326" s="71"/>
    </row>
    <row r="327" spans="17:17" x14ac:dyDescent="0.2">
      <c r="Q327" s="71"/>
    </row>
    <row r="328" spans="17:17" x14ac:dyDescent="0.2">
      <c r="Q328" s="71"/>
    </row>
    <row r="329" spans="17:17" x14ac:dyDescent="0.2">
      <c r="Q329" s="71"/>
    </row>
    <row r="330" spans="17:17" x14ac:dyDescent="0.2">
      <c r="Q330" s="71"/>
    </row>
    <row r="331" spans="17:17" x14ac:dyDescent="0.2">
      <c r="Q331" s="71"/>
    </row>
    <row r="332" spans="17:17" x14ac:dyDescent="0.2">
      <c r="Q332" s="71"/>
    </row>
    <row r="333" spans="17:17" x14ac:dyDescent="0.2">
      <c r="Q333" s="71"/>
    </row>
    <row r="334" spans="17:17" x14ac:dyDescent="0.2">
      <c r="Q334" s="71"/>
    </row>
    <row r="335" spans="17:17" x14ac:dyDescent="0.2">
      <c r="Q335" s="71"/>
    </row>
    <row r="336" spans="17:17" x14ac:dyDescent="0.2">
      <c r="Q336" s="71"/>
    </row>
    <row r="337" spans="17:17" x14ac:dyDescent="0.2">
      <c r="Q337" s="71"/>
    </row>
    <row r="338" spans="17:17" x14ac:dyDescent="0.2">
      <c r="Q338" s="71"/>
    </row>
    <row r="339" spans="17:17" x14ac:dyDescent="0.2">
      <c r="Q339" s="71"/>
    </row>
    <row r="340" spans="17:17" x14ac:dyDescent="0.2">
      <c r="Q340" s="71"/>
    </row>
    <row r="341" spans="17:17" x14ac:dyDescent="0.2">
      <c r="Q341" s="71"/>
    </row>
    <row r="342" spans="17:17" x14ac:dyDescent="0.2">
      <c r="Q342" s="71"/>
    </row>
    <row r="343" spans="17:17" x14ac:dyDescent="0.2">
      <c r="Q343" s="71"/>
    </row>
    <row r="344" spans="17:17" x14ac:dyDescent="0.2">
      <c r="Q344" s="71"/>
    </row>
    <row r="345" spans="17:17" x14ac:dyDescent="0.2">
      <c r="Q345" s="71"/>
    </row>
    <row r="346" spans="17:17" x14ac:dyDescent="0.2">
      <c r="Q346" s="71"/>
    </row>
    <row r="347" spans="17:17" x14ac:dyDescent="0.2">
      <c r="Q347" s="71"/>
    </row>
    <row r="348" spans="17:17" x14ac:dyDescent="0.2">
      <c r="Q348" s="71"/>
    </row>
    <row r="349" spans="17:17" x14ac:dyDescent="0.2">
      <c r="Q349" s="71"/>
    </row>
    <row r="350" spans="17:17" x14ac:dyDescent="0.2">
      <c r="Q350" s="71"/>
    </row>
    <row r="351" spans="17:17" x14ac:dyDescent="0.2">
      <c r="Q351" s="71"/>
    </row>
    <row r="352" spans="17:17" x14ac:dyDescent="0.2">
      <c r="Q352" s="71"/>
    </row>
    <row r="353" spans="17:17" x14ac:dyDescent="0.2">
      <c r="Q353" s="71"/>
    </row>
    <row r="354" spans="17:17" x14ac:dyDescent="0.2">
      <c r="Q354" s="71"/>
    </row>
    <row r="355" spans="17:17" x14ac:dyDescent="0.2">
      <c r="Q355" s="71"/>
    </row>
    <row r="356" spans="17:17" x14ac:dyDescent="0.2">
      <c r="Q356" s="71"/>
    </row>
    <row r="357" spans="17:17" x14ac:dyDescent="0.2">
      <c r="Q357" s="71"/>
    </row>
    <row r="358" spans="17:17" x14ac:dyDescent="0.2">
      <c r="Q358" s="71"/>
    </row>
    <row r="359" spans="17:17" x14ac:dyDescent="0.2">
      <c r="Q359" s="71"/>
    </row>
    <row r="360" spans="17:17" x14ac:dyDescent="0.2">
      <c r="Q360" s="71"/>
    </row>
    <row r="361" spans="17:17" x14ac:dyDescent="0.2">
      <c r="Q361" s="71"/>
    </row>
    <row r="362" spans="17:17" x14ac:dyDescent="0.2">
      <c r="Q362" s="71"/>
    </row>
    <row r="363" spans="17:17" x14ac:dyDescent="0.2">
      <c r="Q363" s="71"/>
    </row>
    <row r="364" spans="17:17" x14ac:dyDescent="0.2">
      <c r="Q364" s="71"/>
    </row>
    <row r="365" spans="17:17" x14ac:dyDescent="0.2">
      <c r="Q365" s="71"/>
    </row>
    <row r="366" spans="17:17" x14ac:dyDescent="0.2">
      <c r="Q366" s="71"/>
    </row>
    <row r="367" spans="17:17" x14ac:dyDescent="0.2">
      <c r="Q367" s="71"/>
    </row>
    <row r="368" spans="17:17" x14ac:dyDescent="0.2">
      <c r="Q368" s="71"/>
    </row>
    <row r="369" spans="17:17" x14ac:dyDescent="0.2">
      <c r="Q369" s="71"/>
    </row>
    <row r="370" spans="17:17" x14ac:dyDescent="0.2">
      <c r="Q370" s="71"/>
    </row>
    <row r="371" spans="17:17" x14ac:dyDescent="0.2">
      <c r="Q371" s="71"/>
    </row>
    <row r="372" spans="17:17" x14ac:dyDescent="0.2">
      <c r="Q372" s="71"/>
    </row>
    <row r="373" spans="17:17" x14ac:dyDescent="0.2">
      <c r="Q373" s="71"/>
    </row>
    <row r="374" spans="17:17" x14ac:dyDescent="0.2">
      <c r="Q374" s="71"/>
    </row>
    <row r="375" spans="17:17" x14ac:dyDescent="0.2">
      <c r="Q375" s="71"/>
    </row>
    <row r="376" spans="17:17" x14ac:dyDescent="0.2">
      <c r="Q376" s="71"/>
    </row>
    <row r="377" spans="17:17" x14ac:dyDescent="0.2">
      <c r="Q377" s="71"/>
    </row>
    <row r="378" spans="17:17" x14ac:dyDescent="0.2">
      <c r="Q378" s="71"/>
    </row>
    <row r="379" spans="17:17" x14ac:dyDescent="0.2">
      <c r="Q379" s="71"/>
    </row>
    <row r="380" spans="17:17" x14ac:dyDescent="0.2">
      <c r="Q380" s="71"/>
    </row>
    <row r="381" spans="17:17" x14ac:dyDescent="0.2">
      <c r="Q381" s="71"/>
    </row>
    <row r="382" spans="17:17" x14ac:dyDescent="0.2">
      <c r="Q382" s="71"/>
    </row>
    <row r="383" spans="17:17" x14ac:dyDescent="0.2">
      <c r="Q383" s="71"/>
    </row>
    <row r="384" spans="17:17" x14ac:dyDescent="0.2">
      <c r="Q384" s="71"/>
    </row>
    <row r="385" spans="17:17" x14ac:dyDescent="0.2">
      <c r="Q385" s="71"/>
    </row>
    <row r="386" spans="17:17" x14ac:dyDescent="0.2">
      <c r="Q386" s="71"/>
    </row>
    <row r="387" spans="17:17" x14ac:dyDescent="0.2">
      <c r="Q387" s="71"/>
    </row>
    <row r="388" spans="17:17" x14ac:dyDescent="0.2">
      <c r="Q388" s="71"/>
    </row>
    <row r="389" spans="17:17" x14ac:dyDescent="0.2">
      <c r="Q389" s="71"/>
    </row>
    <row r="390" spans="17:17" x14ac:dyDescent="0.2">
      <c r="Q390" s="71"/>
    </row>
    <row r="391" spans="17:17" x14ac:dyDescent="0.2">
      <c r="Q391" s="71"/>
    </row>
    <row r="392" spans="17:17" x14ac:dyDescent="0.2">
      <c r="Q392" s="71"/>
    </row>
  </sheetData>
  <mergeCells count="1">
    <mergeCell ref="M1:O1"/>
  </mergeCells>
  <hyperlinks>
    <hyperlink ref="A2" location="FEO!A1" display="terug" xr:uid="{3FD4FEDF-88E0-4C80-8C0E-E9C51429372B}"/>
  </hyperlinks>
  <pageMargins left="0.7" right="0.7" top="0.75" bottom="0.75" header="0.3" footer="0.3"/>
  <pageSetup paperSize="9" orientation="portrait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20D1F-73B9-4353-BA8E-B782DAD90086}">
  <sheetPr>
    <tabColor rgb="FFFFC000"/>
  </sheetPr>
  <dimension ref="A1:R392"/>
  <sheetViews>
    <sheetView workbookViewId="0"/>
  </sheetViews>
  <sheetFormatPr defaultRowHeight="10.199999999999999" x14ac:dyDescent="0.2"/>
  <cols>
    <col min="1" max="1" width="27.25" customWidth="1"/>
    <col min="2" max="15" width="17.125" customWidth="1"/>
    <col min="17" max="17" width="14.625" bestFit="1" customWidth="1"/>
  </cols>
  <sheetData>
    <row r="1" spans="1:15" ht="16.2" x14ac:dyDescent="0.3">
      <c r="A1" s="12" t="s">
        <v>257</v>
      </c>
      <c r="L1" s="117" t="s">
        <v>136</v>
      </c>
      <c r="M1" s="556" t="s">
        <v>18</v>
      </c>
      <c r="N1" s="556"/>
      <c r="O1" s="556"/>
    </row>
    <row r="2" spans="1:15" x14ac:dyDescent="0.2">
      <c r="A2" s="17" t="s">
        <v>137</v>
      </c>
      <c r="N2" s="203" t="str">
        <f>FEO!R1</f>
        <v>Versie</v>
      </c>
      <c r="O2" s="211" t="str">
        <f>FEO!R2</f>
        <v>Publicatie</v>
      </c>
    </row>
    <row r="3" spans="1:15" ht="10.8" thickBot="1" x14ac:dyDescent="0.25">
      <c r="A3" s="17"/>
    </row>
    <row r="4" spans="1:15" ht="12" thickBot="1" x14ac:dyDescent="0.25">
      <c r="A4" s="8" t="s">
        <v>238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5" ht="12" thickBot="1" x14ac:dyDescent="0.25">
      <c r="A5" s="10" t="s">
        <v>239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</row>
    <row r="6" spans="1:15" ht="12" thickBot="1" x14ac:dyDescent="0.25">
      <c r="A6" s="10" t="s">
        <v>240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 ht="23.4" thickBot="1" x14ac:dyDescent="0.25">
      <c r="A7" s="300" t="s">
        <v>148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</row>
    <row r="9" spans="1:15" ht="23.4" thickBot="1" x14ac:dyDescent="0.25">
      <c r="A9" s="37" t="s">
        <v>243</v>
      </c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</row>
    <row r="10" spans="1:15" ht="12" thickBot="1" x14ac:dyDescent="0.25">
      <c r="A10" s="185" t="s">
        <v>245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</row>
    <row r="11" spans="1:15" ht="12" thickBot="1" x14ac:dyDescent="0.25">
      <c r="A11" s="185" t="s">
        <v>245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</row>
    <row r="12" spans="1:15" ht="12" thickBot="1" x14ac:dyDescent="0.25">
      <c r="A12" s="185" t="s">
        <v>245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</row>
    <row r="13" spans="1:15" ht="12" thickBot="1" x14ac:dyDescent="0.25">
      <c r="A13" s="185" t="s">
        <v>245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</row>
    <row r="14" spans="1:15" ht="12" thickBot="1" x14ac:dyDescent="0.25">
      <c r="A14" s="185" t="s">
        <v>245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</row>
    <row r="15" spans="1:15" ht="12" thickBot="1" x14ac:dyDescent="0.25">
      <c r="A15" s="185" t="s">
        <v>245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</row>
    <row r="16" spans="1:15" ht="12" thickBot="1" x14ac:dyDescent="0.25">
      <c r="A16" s="185" t="s">
        <v>245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</row>
    <row r="17" spans="1:17" ht="12" thickBot="1" x14ac:dyDescent="0.25">
      <c r="A17" s="185" t="s">
        <v>245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</row>
    <row r="18" spans="1:17" ht="12" thickBot="1" x14ac:dyDescent="0.25">
      <c r="A18" s="185" t="s">
        <v>245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</row>
    <row r="19" spans="1:17" ht="12" thickBot="1" x14ac:dyDescent="0.25">
      <c r="A19" s="185" t="s">
        <v>245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</row>
    <row r="20" spans="1:17" ht="12" thickBot="1" x14ac:dyDescent="0.25">
      <c r="A20" s="185" t="s">
        <v>245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</row>
    <row r="21" spans="1:17" ht="12" thickBot="1" x14ac:dyDescent="0.25">
      <c r="A21" s="185" t="s">
        <v>245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</row>
    <row r="22" spans="1:17" ht="12" thickBot="1" x14ac:dyDescent="0.25">
      <c r="A22" s="185" t="s">
        <v>245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</row>
    <row r="23" spans="1:17" ht="12" thickBot="1" x14ac:dyDescent="0.25">
      <c r="A23" s="185" t="s">
        <v>245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</row>
    <row r="24" spans="1:17" ht="12" thickBot="1" x14ac:dyDescent="0.25">
      <c r="A24" s="37" t="s">
        <v>158</v>
      </c>
      <c r="B24" s="182">
        <f>SUM(B10:B23)</f>
        <v>0</v>
      </c>
      <c r="C24" s="182">
        <f t="shared" ref="C24:O24" si="0">SUM(C10:C23)</f>
        <v>0</v>
      </c>
      <c r="D24" s="182">
        <f t="shared" si="0"/>
        <v>0</v>
      </c>
      <c r="E24" s="182">
        <f t="shared" si="0"/>
        <v>0</v>
      </c>
      <c r="F24" s="182">
        <f t="shared" si="0"/>
        <v>0</v>
      </c>
      <c r="G24" s="182">
        <f t="shared" si="0"/>
        <v>0</v>
      </c>
      <c r="H24" s="182">
        <f t="shared" si="0"/>
        <v>0</v>
      </c>
      <c r="I24" s="182">
        <f t="shared" si="0"/>
        <v>0</v>
      </c>
      <c r="J24" s="182">
        <f t="shared" si="0"/>
        <v>0</v>
      </c>
      <c r="K24" s="182">
        <f t="shared" si="0"/>
        <v>0</v>
      </c>
      <c r="L24" s="182">
        <f t="shared" si="0"/>
        <v>0</v>
      </c>
      <c r="M24" s="182">
        <f t="shared" si="0"/>
        <v>0</v>
      </c>
      <c r="N24" s="182">
        <f t="shared" si="0"/>
        <v>0</v>
      </c>
      <c r="O24" s="182">
        <f t="shared" si="0"/>
        <v>0</v>
      </c>
    </row>
    <row r="25" spans="1:17" ht="12" thickBot="1" x14ac:dyDescent="0.25">
      <c r="A25" s="10" t="s">
        <v>246</v>
      </c>
      <c r="B25" s="186"/>
      <c r="C25" s="186"/>
      <c r="D25" s="186"/>
      <c r="E25" s="186"/>
      <c r="F25" s="186"/>
      <c r="G25" s="186"/>
      <c r="H25" s="186"/>
      <c r="I25" s="186"/>
      <c r="J25" s="186"/>
      <c r="K25" s="186"/>
      <c r="L25" s="186"/>
      <c r="M25" s="186"/>
      <c r="N25" s="186"/>
      <c r="O25" s="186"/>
    </row>
    <row r="26" spans="1:17" ht="12" thickBot="1" x14ac:dyDescent="0.25">
      <c r="A26" s="10" t="s">
        <v>247</v>
      </c>
      <c r="B26" s="186"/>
      <c r="C26" s="186"/>
      <c r="D26" s="186"/>
      <c r="E26" s="186"/>
      <c r="F26" s="186"/>
      <c r="G26" s="186"/>
      <c r="H26" s="186"/>
      <c r="I26" s="186"/>
      <c r="J26" s="186"/>
      <c r="K26" s="186"/>
      <c r="L26" s="186"/>
      <c r="M26" s="186"/>
      <c r="N26" s="186"/>
      <c r="O26" s="186"/>
    </row>
    <row r="27" spans="1:17" ht="12" thickBot="1" x14ac:dyDescent="0.25">
      <c r="A27" s="10" t="s">
        <v>248</v>
      </c>
      <c r="B27" s="186"/>
      <c r="C27" s="186"/>
      <c r="D27" s="186"/>
      <c r="E27" s="186"/>
      <c r="F27" s="186"/>
      <c r="G27" s="186"/>
      <c r="H27" s="186"/>
      <c r="I27" s="186"/>
      <c r="J27" s="186"/>
      <c r="K27" s="186"/>
      <c r="L27" s="186"/>
      <c r="M27" s="186"/>
      <c r="N27" s="186"/>
      <c r="O27" s="186"/>
    </row>
    <row r="28" spans="1:17" ht="12" thickBot="1" x14ac:dyDescent="0.25">
      <c r="A28" s="37" t="s">
        <v>162</v>
      </c>
      <c r="B28" s="182">
        <f>SUM(B25:B27)</f>
        <v>0</v>
      </c>
      <c r="C28" s="182">
        <f t="shared" ref="C28:O28" si="1">SUM(C25:C27)</f>
        <v>0</v>
      </c>
      <c r="D28" s="182">
        <f t="shared" si="1"/>
        <v>0</v>
      </c>
      <c r="E28" s="182">
        <f t="shared" si="1"/>
        <v>0</v>
      </c>
      <c r="F28" s="182">
        <f t="shared" si="1"/>
        <v>0</v>
      </c>
      <c r="G28" s="182">
        <f t="shared" si="1"/>
        <v>0</v>
      </c>
      <c r="H28" s="182">
        <f t="shared" si="1"/>
        <v>0</v>
      </c>
      <c r="I28" s="182">
        <f t="shared" si="1"/>
        <v>0</v>
      </c>
      <c r="J28" s="182">
        <f t="shared" si="1"/>
        <v>0</v>
      </c>
      <c r="K28" s="182">
        <f t="shared" si="1"/>
        <v>0</v>
      </c>
      <c r="L28" s="182">
        <f t="shared" si="1"/>
        <v>0</v>
      </c>
      <c r="M28" s="182">
        <f t="shared" si="1"/>
        <v>0</v>
      </c>
      <c r="N28" s="182">
        <f t="shared" si="1"/>
        <v>0</v>
      </c>
      <c r="O28" s="182">
        <f t="shared" si="1"/>
        <v>0</v>
      </c>
    </row>
    <row r="29" spans="1:17" ht="12" thickBot="1" x14ac:dyDescent="0.25">
      <c r="A29" s="37" t="s">
        <v>163</v>
      </c>
      <c r="B29" s="305">
        <f>B28+B24</f>
        <v>0</v>
      </c>
      <c r="C29" s="305">
        <f t="shared" ref="C29:O29" si="2">C28+C24</f>
        <v>0</v>
      </c>
      <c r="D29" s="305">
        <f t="shared" si="2"/>
        <v>0</v>
      </c>
      <c r="E29" s="305">
        <f t="shared" si="2"/>
        <v>0</v>
      </c>
      <c r="F29" s="305">
        <f t="shared" si="2"/>
        <v>0</v>
      </c>
      <c r="G29" s="305">
        <f t="shared" si="2"/>
        <v>0</v>
      </c>
      <c r="H29" s="305">
        <f t="shared" si="2"/>
        <v>0</v>
      </c>
      <c r="I29" s="305">
        <f t="shared" si="2"/>
        <v>0</v>
      </c>
      <c r="J29" s="305">
        <f t="shared" si="2"/>
        <v>0</v>
      </c>
      <c r="K29" s="305">
        <f t="shared" si="2"/>
        <v>0</v>
      </c>
      <c r="L29" s="305">
        <f t="shared" si="2"/>
        <v>0</v>
      </c>
      <c r="M29" s="305">
        <f t="shared" si="2"/>
        <v>0</v>
      </c>
      <c r="N29" s="305">
        <f t="shared" si="2"/>
        <v>0</v>
      </c>
      <c r="O29" s="305">
        <f t="shared" si="2"/>
        <v>0</v>
      </c>
    </row>
    <row r="30" spans="1:17" ht="12" thickBot="1" x14ac:dyDescent="0.25">
      <c r="A30" s="10" t="s">
        <v>249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</row>
    <row r="31" spans="1:17" ht="12" thickBot="1" x14ac:dyDescent="0.25">
      <c r="A31" s="10" t="s">
        <v>250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Q31" s="48"/>
    </row>
    <row r="32" spans="1:17" ht="23.4" thickBot="1" x14ac:dyDescent="0.25">
      <c r="A32" s="10" t="s">
        <v>166</v>
      </c>
      <c r="B32" s="39">
        <f>365.25*B7</f>
        <v>0</v>
      </c>
      <c r="C32" s="39">
        <f t="shared" ref="C32:O32" si="3">365.25*C7</f>
        <v>0</v>
      </c>
      <c r="D32" s="39">
        <f t="shared" si="3"/>
        <v>0</v>
      </c>
      <c r="E32" s="39">
        <f t="shared" si="3"/>
        <v>0</v>
      </c>
      <c r="F32" s="39">
        <f t="shared" si="3"/>
        <v>0</v>
      </c>
      <c r="G32" s="39">
        <f t="shared" si="3"/>
        <v>0</v>
      </c>
      <c r="H32" s="39">
        <f t="shared" si="3"/>
        <v>0</v>
      </c>
      <c r="I32" s="39">
        <f t="shared" si="3"/>
        <v>0</v>
      </c>
      <c r="J32" s="39">
        <f t="shared" si="3"/>
        <v>0</v>
      </c>
      <c r="K32" s="39">
        <f t="shared" si="3"/>
        <v>0</v>
      </c>
      <c r="L32" s="39">
        <f t="shared" si="3"/>
        <v>0</v>
      </c>
      <c r="M32" s="39">
        <f t="shared" si="3"/>
        <v>0</v>
      </c>
      <c r="N32" s="39">
        <f t="shared" si="3"/>
        <v>0</v>
      </c>
      <c r="O32" s="39">
        <f t="shared" si="3"/>
        <v>0</v>
      </c>
      <c r="Q32" s="48"/>
    </row>
    <row r="33" spans="1:18" ht="23.4" thickBot="1" x14ac:dyDescent="0.25">
      <c r="A33" s="10" t="s">
        <v>167</v>
      </c>
      <c r="B33" s="39">
        <f>IF(B30=0,0,B31-B30+1)</f>
        <v>0</v>
      </c>
      <c r="C33" s="39">
        <f t="shared" ref="C33:O33" si="4">IF(C30=0,0,C31-C30+1)</f>
        <v>0</v>
      </c>
      <c r="D33" s="39">
        <f t="shared" si="4"/>
        <v>0</v>
      </c>
      <c r="E33" s="39">
        <f t="shared" si="4"/>
        <v>0</v>
      </c>
      <c r="F33" s="39">
        <f t="shared" si="4"/>
        <v>0</v>
      </c>
      <c r="G33" s="39">
        <f t="shared" si="4"/>
        <v>0</v>
      </c>
      <c r="H33" s="39">
        <f t="shared" si="4"/>
        <v>0</v>
      </c>
      <c r="I33" s="39">
        <f t="shared" si="4"/>
        <v>0</v>
      </c>
      <c r="J33" s="39">
        <f t="shared" si="4"/>
        <v>0</v>
      </c>
      <c r="K33" s="39">
        <f t="shared" si="4"/>
        <v>0</v>
      </c>
      <c r="L33" s="39">
        <f t="shared" si="4"/>
        <v>0</v>
      </c>
      <c r="M33" s="39">
        <f t="shared" si="4"/>
        <v>0</v>
      </c>
      <c r="N33" s="39">
        <f t="shared" si="4"/>
        <v>0</v>
      </c>
      <c r="O33" s="39">
        <f t="shared" si="4"/>
        <v>0</v>
      </c>
      <c r="Q33" s="196"/>
      <c r="R33" s="196"/>
    </row>
    <row r="34" spans="1:18" ht="12" thickBot="1" x14ac:dyDescent="0.25">
      <c r="A34" s="10" t="s">
        <v>168</v>
      </c>
      <c r="B34" s="11">
        <f>IFERROR((B29)/B32,0)</f>
        <v>0</v>
      </c>
      <c r="C34" s="11">
        <f t="shared" ref="C34:O34" si="5">IFERROR((C29)/C32,0)</f>
        <v>0</v>
      </c>
      <c r="D34" s="11">
        <f t="shared" si="5"/>
        <v>0</v>
      </c>
      <c r="E34" s="11">
        <f t="shared" si="5"/>
        <v>0</v>
      </c>
      <c r="F34" s="11">
        <f t="shared" si="5"/>
        <v>0</v>
      </c>
      <c r="G34" s="11">
        <f t="shared" si="5"/>
        <v>0</v>
      </c>
      <c r="H34" s="11">
        <f t="shared" si="5"/>
        <v>0</v>
      </c>
      <c r="I34" s="11">
        <f t="shared" si="5"/>
        <v>0</v>
      </c>
      <c r="J34" s="11">
        <f t="shared" si="5"/>
        <v>0</v>
      </c>
      <c r="K34" s="11">
        <f t="shared" si="5"/>
        <v>0</v>
      </c>
      <c r="L34" s="11">
        <f t="shared" si="5"/>
        <v>0</v>
      </c>
      <c r="M34" s="11">
        <f t="shared" si="5"/>
        <v>0</v>
      </c>
      <c r="N34" s="11">
        <f t="shared" si="5"/>
        <v>0</v>
      </c>
      <c r="O34" s="11">
        <f t="shared" si="5"/>
        <v>0</v>
      </c>
    </row>
    <row r="35" spans="1:18" x14ac:dyDescent="0.2">
      <c r="H35" s="195"/>
      <c r="I35" s="195"/>
    </row>
    <row r="36" spans="1:18" ht="11.4" x14ac:dyDescent="0.2">
      <c r="A36" s="412" t="s">
        <v>169</v>
      </c>
      <c r="H36" s="195"/>
      <c r="I36" s="195"/>
    </row>
    <row r="37" spans="1:18" x14ac:dyDescent="0.2">
      <c r="H37" s="195"/>
      <c r="I37" s="195"/>
    </row>
    <row r="38" spans="1:18" ht="12" thickBot="1" x14ac:dyDescent="0.25">
      <c r="A38" s="13" t="s">
        <v>170</v>
      </c>
      <c r="B38" s="48"/>
    </row>
    <row r="39" spans="1:18" ht="12" thickBot="1" x14ac:dyDescent="0.25">
      <c r="A39" s="15">
        <f>FEO!$G$5</f>
        <v>2028</v>
      </c>
      <c r="B39" s="16">
        <f>IF(AND($A39&gt;YEAR(B$30),$A39&lt;YEAR(B$31)),(DATE($A39,12,31)-DATE($A39,1,0))*B$34,IF(AND($A39=YEAR(B$30),$A39=YEAR(B$31)),(B$31-B$30+1)*B$34,IF($A39=YEAR(B$30),(DATE(YEAR(B$30),12,31)-B$30+1)*B$34,IF($A39=YEAR(B$31),(B$31-DATE(YEAR(B$31),1,1)+1)*B$34,0))))</f>
        <v>0</v>
      </c>
      <c r="C39" s="16">
        <f t="shared" ref="C39:O40" si="6">IF(AND($A39&gt;YEAR(C$30),$A39&lt;YEAR(C$31)),(DATE($A39,12,31)-DATE($A39,1,0))*C$34,IF(AND($A39=YEAR(C$30),$A39=YEAR(C$31)),(C$31-C$30+1)*C$34,IF($A39=YEAR(C$30),(DATE(YEAR(C$30),12,31)-C$30+1)*C$34,IF($A39=YEAR(C$31),(C$31-DATE(YEAR(C$31),1,1)+1)*C$34,0))))</f>
        <v>0</v>
      </c>
      <c r="D39" s="16">
        <f t="shared" si="6"/>
        <v>0</v>
      </c>
      <c r="E39" s="16">
        <f t="shared" si="6"/>
        <v>0</v>
      </c>
      <c r="F39" s="16">
        <f t="shared" si="6"/>
        <v>0</v>
      </c>
      <c r="G39" s="16">
        <f t="shared" si="6"/>
        <v>0</v>
      </c>
      <c r="H39" s="16">
        <f t="shared" si="6"/>
        <v>0</v>
      </c>
      <c r="I39" s="16">
        <f t="shared" si="6"/>
        <v>0</v>
      </c>
      <c r="J39" s="16">
        <f t="shared" si="6"/>
        <v>0</v>
      </c>
      <c r="K39" s="16">
        <f t="shared" si="6"/>
        <v>0</v>
      </c>
      <c r="L39" s="16">
        <f t="shared" si="6"/>
        <v>0</v>
      </c>
      <c r="M39" s="16">
        <f t="shared" si="6"/>
        <v>0</v>
      </c>
      <c r="N39" s="16">
        <f t="shared" si="6"/>
        <v>0</v>
      </c>
      <c r="O39" s="16">
        <f t="shared" si="6"/>
        <v>0</v>
      </c>
      <c r="P39" s="48"/>
      <c r="Q39" s="457"/>
      <c r="R39" s="48"/>
    </row>
    <row r="40" spans="1:18" ht="12" thickBot="1" x14ac:dyDescent="0.25">
      <c r="A40" s="15">
        <f>FEO!$H$5</f>
        <v>2029</v>
      </c>
      <c r="B40" s="16">
        <f>IF(AND($A40&gt;YEAR(B$30),$A40&lt;YEAR(B$31)),(DATE($A40,12,31)-DATE($A40,1,0))*B$34,IF(AND($A40=YEAR(B$30),$A40=YEAR(B$31)),(B$31-B$30+1)*B$34,IF($A40=YEAR(B$30),(DATE(YEAR(B$30),12,31)-B$30+1)*B$34,IF($A40=YEAR(B$31),(B$31-DATE(YEAR(B$31),1,1)+1)*B$34,0))))</f>
        <v>0</v>
      </c>
      <c r="C40" s="16">
        <f t="shared" si="6"/>
        <v>0</v>
      </c>
      <c r="D40" s="16">
        <f t="shared" si="6"/>
        <v>0</v>
      </c>
      <c r="E40" s="16">
        <f t="shared" si="6"/>
        <v>0</v>
      </c>
      <c r="F40" s="16">
        <f t="shared" si="6"/>
        <v>0</v>
      </c>
      <c r="G40" s="16">
        <f t="shared" si="6"/>
        <v>0</v>
      </c>
      <c r="H40" s="16">
        <f t="shared" si="6"/>
        <v>0</v>
      </c>
      <c r="I40" s="16">
        <f t="shared" si="6"/>
        <v>0</v>
      </c>
      <c r="J40" s="16">
        <f t="shared" si="6"/>
        <v>0</v>
      </c>
      <c r="K40" s="16">
        <f t="shared" si="6"/>
        <v>0</v>
      </c>
      <c r="L40" s="16">
        <f t="shared" si="6"/>
        <v>0</v>
      </c>
      <c r="M40" s="16">
        <f t="shared" si="6"/>
        <v>0</v>
      </c>
      <c r="N40" s="16">
        <f t="shared" si="6"/>
        <v>0</v>
      </c>
      <c r="O40" s="16">
        <f t="shared" si="6"/>
        <v>0</v>
      </c>
      <c r="P40" s="48"/>
      <c r="Q40" s="457"/>
      <c r="R40" s="48"/>
    </row>
    <row r="41" spans="1:18" ht="12" thickBot="1" x14ac:dyDescent="0.25">
      <c r="A41" s="15">
        <f>FEO!$I$5</f>
        <v>2030</v>
      </c>
      <c r="B41" s="16">
        <f t="shared" ref="B41:O45" si="7">IF(AND($A41&gt;YEAR(B$30),$A41&lt;YEAR(B$31)),(DATE($A41,12,31)-DATE($A41,1,0))*B$34,IF(AND($A41=YEAR(B$30),$A41=YEAR(B$31)),(B$31-B$30+1)*B$34,IF($A41=YEAR(B$30),(DATE(YEAR(B$30),12,31)-B$30+1)*B$34,IF($A41=YEAR(B$31),(B$31-DATE(YEAR(B$31),1,1)+1)*B$34,0))))</f>
        <v>0</v>
      </c>
      <c r="C41" s="16">
        <f t="shared" si="7"/>
        <v>0</v>
      </c>
      <c r="D41" s="16">
        <f t="shared" si="7"/>
        <v>0</v>
      </c>
      <c r="E41" s="16">
        <f t="shared" si="7"/>
        <v>0</v>
      </c>
      <c r="F41" s="16">
        <f t="shared" si="7"/>
        <v>0</v>
      </c>
      <c r="G41" s="16">
        <f t="shared" si="7"/>
        <v>0</v>
      </c>
      <c r="H41" s="16">
        <f t="shared" si="7"/>
        <v>0</v>
      </c>
      <c r="I41" s="16">
        <f t="shared" si="7"/>
        <v>0</v>
      </c>
      <c r="J41" s="16">
        <f t="shared" si="7"/>
        <v>0</v>
      </c>
      <c r="K41" s="16">
        <f t="shared" si="7"/>
        <v>0</v>
      </c>
      <c r="L41" s="16">
        <f t="shared" si="7"/>
        <v>0</v>
      </c>
      <c r="M41" s="16">
        <f t="shared" si="7"/>
        <v>0</v>
      </c>
      <c r="N41" s="16">
        <f t="shared" si="7"/>
        <v>0</v>
      </c>
      <c r="O41" s="16">
        <f t="shared" si="7"/>
        <v>0</v>
      </c>
      <c r="P41" s="48"/>
      <c r="Q41" s="457"/>
      <c r="R41" s="48"/>
    </row>
    <row r="42" spans="1:18" ht="12" thickBot="1" x14ac:dyDescent="0.25">
      <c r="A42" s="15">
        <f>FEO!$J$5</f>
        <v>2031</v>
      </c>
      <c r="B42" s="16">
        <f t="shared" si="7"/>
        <v>0</v>
      </c>
      <c r="C42" s="16">
        <f t="shared" si="7"/>
        <v>0</v>
      </c>
      <c r="D42" s="16">
        <f t="shared" si="7"/>
        <v>0</v>
      </c>
      <c r="E42" s="16">
        <f t="shared" si="7"/>
        <v>0</v>
      </c>
      <c r="F42" s="16">
        <f t="shared" si="7"/>
        <v>0</v>
      </c>
      <c r="G42" s="16">
        <f t="shared" si="7"/>
        <v>0</v>
      </c>
      <c r="H42" s="16">
        <f t="shared" si="7"/>
        <v>0</v>
      </c>
      <c r="I42" s="16">
        <f t="shared" si="7"/>
        <v>0</v>
      </c>
      <c r="J42" s="16">
        <f t="shared" si="7"/>
        <v>0</v>
      </c>
      <c r="K42" s="16">
        <f t="shared" si="7"/>
        <v>0</v>
      </c>
      <c r="L42" s="16">
        <f t="shared" si="7"/>
        <v>0</v>
      </c>
      <c r="M42" s="16">
        <f t="shared" si="7"/>
        <v>0</v>
      </c>
      <c r="N42" s="16">
        <f t="shared" si="7"/>
        <v>0</v>
      </c>
      <c r="O42" s="16">
        <f t="shared" si="7"/>
        <v>0</v>
      </c>
      <c r="P42" s="48"/>
      <c r="Q42" s="457"/>
      <c r="R42" s="48"/>
    </row>
    <row r="43" spans="1:18" ht="12" thickBot="1" x14ac:dyDescent="0.25">
      <c r="A43" s="15">
        <f>FEO!$K$5</f>
        <v>2032</v>
      </c>
      <c r="B43" s="16">
        <f t="shared" si="7"/>
        <v>0</v>
      </c>
      <c r="C43" s="16">
        <f t="shared" si="7"/>
        <v>0</v>
      </c>
      <c r="D43" s="16">
        <f t="shared" si="7"/>
        <v>0</v>
      </c>
      <c r="E43" s="16">
        <f t="shared" si="7"/>
        <v>0</v>
      </c>
      <c r="F43" s="16">
        <f t="shared" si="7"/>
        <v>0</v>
      </c>
      <c r="G43" s="16">
        <f t="shared" si="7"/>
        <v>0</v>
      </c>
      <c r="H43" s="16">
        <f t="shared" si="7"/>
        <v>0</v>
      </c>
      <c r="I43" s="16">
        <f t="shared" si="7"/>
        <v>0</v>
      </c>
      <c r="J43" s="16">
        <f t="shared" si="7"/>
        <v>0</v>
      </c>
      <c r="K43" s="16">
        <f t="shared" si="7"/>
        <v>0</v>
      </c>
      <c r="L43" s="16">
        <f t="shared" si="7"/>
        <v>0</v>
      </c>
      <c r="M43" s="16">
        <f t="shared" si="7"/>
        <v>0</v>
      </c>
      <c r="N43" s="16">
        <f t="shared" si="7"/>
        <v>0</v>
      </c>
      <c r="O43" s="16">
        <f t="shared" si="7"/>
        <v>0</v>
      </c>
      <c r="P43" s="48"/>
      <c r="Q43" s="457"/>
      <c r="R43" s="48"/>
    </row>
    <row r="44" spans="1:18" ht="12" thickBot="1" x14ac:dyDescent="0.25">
      <c r="A44" s="15">
        <f>FEO!$L$5</f>
        <v>2033</v>
      </c>
      <c r="B44" s="16">
        <f t="shared" si="7"/>
        <v>0</v>
      </c>
      <c r="C44" s="16">
        <f t="shared" si="7"/>
        <v>0</v>
      </c>
      <c r="D44" s="16">
        <f t="shared" si="7"/>
        <v>0</v>
      </c>
      <c r="E44" s="16">
        <f t="shared" si="7"/>
        <v>0</v>
      </c>
      <c r="F44" s="16">
        <f t="shared" si="7"/>
        <v>0</v>
      </c>
      <c r="G44" s="16">
        <f t="shared" si="7"/>
        <v>0</v>
      </c>
      <c r="H44" s="16">
        <f t="shared" si="7"/>
        <v>0</v>
      </c>
      <c r="I44" s="16">
        <f t="shared" si="7"/>
        <v>0</v>
      </c>
      <c r="J44" s="16">
        <f t="shared" si="7"/>
        <v>0</v>
      </c>
      <c r="K44" s="16">
        <f t="shared" si="7"/>
        <v>0</v>
      </c>
      <c r="L44" s="16">
        <f t="shared" si="7"/>
        <v>0</v>
      </c>
      <c r="M44" s="16">
        <f t="shared" si="7"/>
        <v>0</v>
      </c>
      <c r="N44" s="16">
        <f t="shared" si="7"/>
        <v>0</v>
      </c>
      <c r="O44" s="16">
        <f t="shared" si="7"/>
        <v>0</v>
      </c>
      <c r="P44" s="48"/>
      <c r="Q44" s="457"/>
      <c r="R44" s="48"/>
    </row>
    <row r="45" spans="1:18" ht="12" thickBot="1" x14ac:dyDescent="0.25">
      <c r="A45" s="15">
        <f>FEO!$M$5</f>
        <v>2034</v>
      </c>
      <c r="B45" s="16">
        <f t="shared" si="7"/>
        <v>0</v>
      </c>
      <c r="C45" s="16">
        <f t="shared" si="7"/>
        <v>0</v>
      </c>
      <c r="D45" s="16">
        <f t="shared" si="7"/>
        <v>0</v>
      </c>
      <c r="E45" s="16">
        <f t="shared" si="7"/>
        <v>0</v>
      </c>
      <c r="F45" s="16">
        <f t="shared" si="7"/>
        <v>0</v>
      </c>
      <c r="G45" s="16">
        <f t="shared" si="7"/>
        <v>0</v>
      </c>
      <c r="H45" s="16">
        <f t="shared" si="7"/>
        <v>0</v>
      </c>
      <c r="I45" s="16">
        <f t="shared" si="7"/>
        <v>0</v>
      </c>
      <c r="J45" s="16">
        <f t="shared" si="7"/>
        <v>0</v>
      </c>
      <c r="K45" s="16">
        <f t="shared" si="7"/>
        <v>0</v>
      </c>
      <c r="L45" s="16">
        <f t="shared" si="7"/>
        <v>0</v>
      </c>
      <c r="M45" s="16">
        <f t="shared" si="7"/>
        <v>0</v>
      </c>
      <c r="N45" s="16">
        <f t="shared" si="7"/>
        <v>0</v>
      </c>
      <c r="O45" s="16">
        <f t="shared" si="7"/>
        <v>0</v>
      </c>
      <c r="P45" s="48"/>
      <c r="Q45" s="457"/>
      <c r="R45" s="48"/>
    </row>
    <row r="46" spans="1:18" ht="10.8" thickBot="1" x14ac:dyDescent="0.25"/>
    <row r="47" spans="1:18" ht="12" thickBot="1" x14ac:dyDescent="0.25">
      <c r="A47" s="77" t="s">
        <v>171</v>
      </c>
      <c r="B47" s="38">
        <f t="shared" ref="B47:O47" si="8">SUM(B39:B45)</f>
        <v>0</v>
      </c>
      <c r="C47" s="38">
        <f t="shared" si="8"/>
        <v>0</v>
      </c>
      <c r="D47" s="38">
        <f t="shared" si="8"/>
        <v>0</v>
      </c>
      <c r="E47" s="38">
        <f t="shared" si="8"/>
        <v>0</v>
      </c>
      <c r="F47" s="38">
        <f t="shared" si="8"/>
        <v>0</v>
      </c>
      <c r="G47" s="38">
        <f t="shared" si="8"/>
        <v>0</v>
      </c>
      <c r="H47" s="38">
        <f t="shared" si="8"/>
        <v>0</v>
      </c>
      <c r="I47" s="38">
        <f t="shared" si="8"/>
        <v>0</v>
      </c>
      <c r="J47" s="38">
        <f t="shared" si="8"/>
        <v>0</v>
      </c>
      <c r="K47" s="38">
        <f t="shared" si="8"/>
        <v>0</v>
      </c>
      <c r="L47" s="38">
        <f t="shared" si="8"/>
        <v>0</v>
      </c>
      <c r="M47" s="38">
        <f t="shared" si="8"/>
        <v>0</v>
      </c>
      <c r="N47" s="38">
        <f t="shared" si="8"/>
        <v>0</v>
      </c>
      <c r="O47" s="38">
        <f t="shared" si="8"/>
        <v>0</v>
      </c>
    </row>
    <row r="48" spans="1:18" ht="10.8" thickBot="1" x14ac:dyDescent="0.25"/>
    <row r="49" spans="1:17" ht="12" thickBot="1" x14ac:dyDescent="0.25">
      <c r="A49" s="77" t="s">
        <v>172</v>
      </c>
      <c r="B49" s="38">
        <f t="shared" ref="B49:O49" si="9">B29-B47</f>
        <v>0</v>
      </c>
      <c r="C49" s="38">
        <f t="shared" si="9"/>
        <v>0</v>
      </c>
      <c r="D49" s="38">
        <f t="shared" si="9"/>
        <v>0</v>
      </c>
      <c r="E49" s="38">
        <f t="shared" si="9"/>
        <v>0</v>
      </c>
      <c r="F49" s="38">
        <f t="shared" si="9"/>
        <v>0</v>
      </c>
      <c r="G49" s="38">
        <f t="shared" si="9"/>
        <v>0</v>
      </c>
      <c r="H49" s="38">
        <f t="shared" si="9"/>
        <v>0</v>
      </c>
      <c r="I49" s="38">
        <f t="shared" si="9"/>
        <v>0</v>
      </c>
      <c r="J49" s="38">
        <f t="shared" si="9"/>
        <v>0</v>
      </c>
      <c r="K49" s="38">
        <f t="shared" si="9"/>
        <v>0</v>
      </c>
      <c r="L49" s="38">
        <f t="shared" si="9"/>
        <v>0</v>
      </c>
      <c r="M49" s="38">
        <f t="shared" si="9"/>
        <v>0</v>
      </c>
      <c r="N49" s="38">
        <f t="shared" si="9"/>
        <v>0</v>
      </c>
      <c r="O49" s="38">
        <f t="shared" si="9"/>
        <v>0</v>
      </c>
    </row>
    <row r="50" spans="1:17" x14ac:dyDescent="0.2">
      <c r="A50" t="s">
        <v>173</v>
      </c>
      <c r="B50" s="174">
        <f t="shared" ref="B50:O50" si="10">(B32-B33)*B34-B49</f>
        <v>0</v>
      </c>
      <c r="C50" s="174">
        <f t="shared" si="10"/>
        <v>0</v>
      </c>
      <c r="D50" s="174">
        <f t="shared" si="10"/>
        <v>0</v>
      </c>
      <c r="E50" s="174">
        <f t="shared" si="10"/>
        <v>0</v>
      </c>
      <c r="F50" s="174">
        <f t="shared" si="10"/>
        <v>0</v>
      </c>
      <c r="G50" s="174">
        <f t="shared" si="10"/>
        <v>0</v>
      </c>
      <c r="H50" s="174">
        <f t="shared" si="10"/>
        <v>0</v>
      </c>
      <c r="I50" s="174">
        <f t="shared" si="10"/>
        <v>0</v>
      </c>
      <c r="J50" s="174">
        <f t="shared" si="10"/>
        <v>0</v>
      </c>
      <c r="K50" s="174">
        <f t="shared" si="10"/>
        <v>0</v>
      </c>
      <c r="L50" s="174">
        <f t="shared" si="10"/>
        <v>0</v>
      </c>
      <c r="M50" s="174">
        <f t="shared" si="10"/>
        <v>0</v>
      </c>
      <c r="N50" s="174">
        <f t="shared" si="10"/>
        <v>0</v>
      </c>
      <c r="O50" s="174">
        <f t="shared" si="10"/>
        <v>0</v>
      </c>
    </row>
    <row r="51" spans="1:17" x14ac:dyDescent="0.2">
      <c r="F51" s="76"/>
      <c r="Q51" s="71"/>
    </row>
    <row r="52" spans="1:17" ht="11.4" x14ac:dyDescent="0.2">
      <c r="A52" s="230" t="s">
        <v>174</v>
      </c>
      <c r="F52" s="72"/>
      <c r="G52" s="72"/>
      <c r="I52" s="72"/>
      <c r="Q52" s="71"/>
    </row>
    <row r="53" spans="1:17" x14ac:dyDescent="0.2">
      <c r="D53" s="48"/>
      <c r="E53" s="48"/>
      <c r="F53" s="72"/>
      <c r="G53" s="72"/>
      <c r="I53" s="74"/>
      <c r="J53" s="48"/>
      <c r="Q53" s="71"/>
    </row>
    <row r="54" spans="1:17" ht="12" thickBot="1" x14ac:dyDescent="0.25">
      <c r="A54" s="13" t="s">
        <v>170</v>
      </c>
      <c r="D54" s="48"/>
      <c r="E54" s="48"/>
      <c r="F54" s="72"/>
      <c r="G54" s="72"/>
      <c r="I54" s="74"/>
      <c r="J54" s="48"/>
      <c r="Q54" s="71"/>
    </row>
    <row r="55" spans="1:17" ht="12" thickBot="1" x14ac:dyDescent="0.25">
      <c r="A55" s="15">
        <f>FEO!$G$5</f>
        <v>2028</v>
      </c>
      <c r="B55" s="16">
        <f t="shared" ref="B55:O55" si="11">IF(YEAR(B$30)=$A55,B$29,0)-B39</f>
        <v>0</v>
      </c>
      <c r="C55" s="16">
        <f t="shared" si="11"/>
        <v>0</v>
      </c>
      <c r="D55" s="16">
        <f t="shared" si="11"/>
        <v>0</v>
      </c>
      <c r="E55" s="16">
        <f t="shared" si="11"/>
        <v>0</v>
      </c>
      <c r="F55" s="16">
        <f t="shared" si="11"/>
        <v>0</v>
      </c>
      <c r="G55" s="16">
        <f t="shared" si="11"/>
        <v>0</v>
      </c>
      <c r="H55" s="16">
        <f t="shared" si="11"/>
        <v>0</v>
      </c>
      <c r="I55" s="16">
        <f t="shared" si="11"/>
        <v>0</v>
      </c>
      <c r="J55" s="16">
        <f t="shared" si="11"/>
        <v>0</v>
      </c>
      <c r="K55" s="16">
        <f t="shared" si="11"/>
        <v>0</v>
      </c>
      <c r="L55" s="16">
        <f t="shared" si="11"/>
        <v>0</v>
      </c>
      <c r="M55" s="16">
        <f t="shared" si="11"/>
        <v>0</v>
      </c>
      <c r="N55" s="16">
        <f t="shared" si="11"/>
        <v>0</v>
      </c>
      <c r="O55" s="16">
        <f t="shared" si="11"/>
        <v>0</v>
      </c>
      <c r="Q55" s="71"/>
    </row>
    <row r="56" spans="1:17" ht="12" thickBot="1" x14ac:dyDescent="0.25">
      <c r="A56" s="15">
        <f>FEO!$H$5</f>
        <v>2029</v>
      </c>
      <c r="B56" s="16">
        <f t="shared" ref="B56:O61" si="12">IF(YEAR(B$30)=$A56,B$29,0)+B55-B40</f>
        <v>0</v>
      </c>
      <c r="C56" s="16">
        <f t="shared" si="12"/>
        <v>0</v>
      </c>
      <c r="D56" s="16">
        <f t="shared" si="12"/>
        <v>0</v>
      </c>
      <c r="E56" s="16">
        <f t="shared" si="12"/>
        <v>0</v>
      </c>
      <c r="F56" s="16">
        <f t="shared" si="12"/>
        <v>0</v>
      </c>
      <c r="G56" s="16">
        <f t="shared" si="12"/>
        <v>0</v>
      </c>
      <c r="H56" s="16">
        <f t="shared" si="12"/>
        <v>0</v>
      </c>
      <c r="I56" s="16">
        <f t="shared" si="12"/>
        <v>0</v>
      </c>
      <c r="J56" s="16">
        <f t="shared" si="12"/>
        <v>0</v>
      </c>
      <c r="K56" s="16">
        <f t="shared" si="12"/>
        <v>0</v>
      </c>
      <c r="L56" s="16">
        <f t="shared" si="12"/>
        <v>0</v>
      </c>
      <c r="M56" s="16">
        <f t="shared" si="12"/>
        <v>0</v>
      </c>
      <c r="N56" s="16">
        <f t="shared" si="12"/>
        <v>0</v>
      </c>
      <c r="O56" s="16">
        <f t="shared" si="12"/>
        <v>0</v>
      </c>
      <c r="Q56" s="71"/>
    </row>
    <row r="57" spans="1:17" ht="12" thickBot="1" x14ac:dyDescent="0.25">
      <c r="A57" s="15">
        <f>FEO!$I$5</f>
        <v>2030</v>
      </c>
      <c r="B57" s="16">
        <f t="shared" si="12"/>
        <v>0</v>
      </c>
      <c r="C57" s="16">
        <f t="shared" si="12"/>
        <v>0</v>
      </c>
      <c r="D57" s="16">
        <f t="shared" si="12"/>
        <v>0</v>
      </c>
      <c r="E57" s="16">
        <f t="shared" si="12"/>
        <v>0</v>
      </c>
      <c r="F57" s="16">
        <f t="shared" si="12"/>
        <v>0</v>
      </c>
      <c r="G57" s="16">
        <f t="shared" si="12"/>
        <v>0</v>
      </c>
      <c r="H57" s="16">
        <f t="shared" si="12"/>
        <v>0</v>
      </c>
      <c r="I57" s="16">
        <f t="shared" si="12"/>
        <v>0</v>
      </c>
      <c r="J57" s="16">
        <f t="shared" si="12"/>
        <v>0</v>
      </c>
      <c r="K57" s="16">
        <f t="shared" si="12"/>
        <v>0</v>
      </c>
      <c r="L57" s="16">
        <f t="shared" si="12"/>
        <v>0</v>
      </c>
      <c r="M57" s="16">
        <f t="shared" si="12"/>
        <v>0</v>
      </c>
      <c r="N57" s="16">
        <f t="shared" si="12"/>
        <v>0</v>
      </c>
      <c r="O57" s="16">
        <f t="shared" si="12"/>
        <v>0</v>
      </c>
      <c r="Q57" s="71"/>
    </row>
    <row r="58" spans="1:17" ht="12" thickBot="1" x14ac:dyDescent="0.25">
      <c r="A58" s="15">
        <f>FEO!$J$5</f>
        <v>2031</v>
      </c>
      <c r="B58" s="16">
        <f t="shared" si="12"/>
        <v>0</v>
      </c>
      <c r="C58" s="16">
        <f t="shared" si="12"/>
        <v>0</v>
      </c>
      <c r="D58" s="16">
        <f t="shared" si="12"/>
        <v>0</v>
      </c>
      <c r="E58" s="16">
        <f t="shared" si="12"/>
        <v>0</v>
      </c>
      <c r="F58" s="16">
        <f t="shared" si="12"/>
        <v>0</v>
      </c>
      <c r="G58" s="16">
        <f t="shared" si="12"/>
        <v>0</v>
      </c>
      <c r="H58" s="16">
        <f t="shared" si="12"/>
        <v>0</v>
      </c>
      <c r="I58" s="16">
        <f t="shared" si="12"/>
        <v>0</v>
      </c>
      <c r="J58" s="16">
        <f t="shared" si="12"/>
        <v>0</v>
      </c>
      <c r="K58" s="16">
        <f t="shared" si="12"/>
        <v>0</v>
      </c>
      <c r="L58" s="16">
        <f t="shared" si="12"/>
        <v>0</v>
      </c>
      <c r="M58" s="16">
        <f t="shared" si="12"/>
        <v>0</v>
      </c>
      <c r="N58" s="16">
        <f t="shared" si="12"/>
        <v>0</v>
      </c>
      <c r="O58" s="16">
        <f t="shared" si="12"/>
        <v>0</v>
      </c>
      <c r="Q58" s="71"/>
    </row>
    <row r="59" spans="1:17" ht="12" thickBot="1" x14ac:dyDescent="0.25">
      <c r="A59" s="15">
        <f>FEO!$K$5</f>
        <v>2032</v>
      </c>
      <c r="B59" s="16">
        <f t="shared" si="12"/>
        <v>0</v>
      </c>
      <c r="C59" s="16">
        <f t="shared" si="12"/>
        <v>0</v>
      </c>
      <c r="D59" s="16">
        <f t="shared" si="12"/>
        <v>0</v>
      </c>
      <c r="E59" s="16">
        <f t="shared" si="12"/>
        <v>0</v>
      </c>
      <c r="F59" s="16">
        <f t="shared" si="12"/>
        <v>0</v>
      </c>
      <c r="G59" s="16">
        <f t="shared" si="12"/>
        <v>0</v>
      </c>
      <c r="H59" s="16">
        <f t="shared" si="12"/>
        <v>0</v>
      </c>
      <c r="I59" s="16">
        <f t="shared" si="12"/>
        <v>0</v>
      </c>
      <c r="J59" s="16">
        <f t="shared" si="12"/>
        <v>0</v>
      </c>
      <c r="K59" s="16">
        <f t="shared" si="12"/>
        <v>0</v>
      </c>
      <c r="L59" s="16">
        <f t="shared" si="12"/>
        <v>0</v>
      </c>
      <c r="M59" s="16">
        <f t="shared" si="12"/>
        <v>0</v>
      </c>
      <c r="N59" s="16">
        <f t="shared" si="12"/>
        <v>0</v>
      </c>
      <c r="O59" s="16">
        <f t="shared" si="12"/>
        <v>0</v>
      </c>
      <c r="Q59" s="71"/>
    </row>
    <row r="60" spans="1:17" ht="12" thickBot="1" x14ac:dyDescent="0.25">
      <c r="A60" s="15">
        <f>FEO!$L$5</f>
        <v>2033</v>
      </c>
      <c r="B60" s="16">
        <f t="shared" si="12"/>
        <v>0</v>
      </c>
      <c r="C60" s="16">
        <f t="shared" si="12"/>
        <v>0</v>
      </c>
      <c r="D60" s="16">
        <f t="shared" si="12"/>
        <v>0</v>
      </c>
      <c r="E60" s="16">
        <f t="shared" si="12"/>
        <v>0</v>
      </c>
      <c r="F60" s="16">
        <f t="shared" si="12"/>
        <v>0</v>
      </c>
      <c r="G60" s="16">
        <f t="shared" si="12"/>
        <v>0</v>
      </c>
      <c r="H60" s="16">
        <f t="shared" si="12"/>
        <v>0</v>
      </c>
      <c r="I60" s="16">
        <f t="shared" si="12"/>
        <v>0</v>
      </c>
      <c r="J60" s="16">
        <f t="shared" si="12"/>
        <v>0</v>
      </c>
      <c r="K60" s="16">
        <f t="shared" si="12"/>
        <v>0</v>
      </c>
      <c r="L60" s="16">
        <f t="shared" si="12"/>
        <v>0</v>
      </c>
      <c r="M60" s="16">
        <f t="shared" si="12"/>
        <v>0</v>
      </c>
      <c r="N60" s="16">
        <f t="shared" si="12"/>
        <v>0</v>
      </c>
      <c r="O60" s="16">
        <f t="shared" si="12"/>
        <v>0</v>
      </c>
      <c r="Q60" s="71"/>
    </row>
    <row r="61" spans="1:17" ht="12" thickBot="1" x14ac:dyDescent="0.25">
      <c r="A61" s="15">
        <f>FEO!$M$5</f>
        <v>2034</v>
      </c>
      <c r="B61" s="16">
        <f t="shared" si="12"/>
        <v>0</v>
      </c>
      <c r="C61" s="16">
        <f t="shared" si="12"/>
        <v>0</v>
      </c>
      <c r="D61" s="16">
        <f t="shared" si="12"/>
        <v>0</v>
      </c>
      <c r="E61" s="16">
        <f t="shared" si="12"/>
        <v>0</v>
      </c>
      <c r="F61" s="16">
        <f t="shared" si="12"/>
        <v>0</v>
      </c>
      <c r="G61" s="16">
        <f t="shared" si="12"/>
        <v>0</v>
      </c>
      <c r="H61" s="16">
        <f t="shared" si="12"/>
        <v>0</v>
      </c>
      <c r="I61" s="16">
        <f t="shared" si="12"/>
        <v>0</v>
      </c>
      <c r="J61" s="16">
        <f t="shared" si="12"/>
        <v>0</v>
      </c>
      <c r="K61" s="16">
        <f t="shared" si="12"/>
        <v>0</v>
      </c>
      <c r="L61" s="16">
        <f t="shared" si="12"/>
        <v>0</v>
      </c>
      <c r="M61" s="16">
        <f t="shared" si="12"/>
        <v>0</v>
      </c>
      <c r="N61" s="16">
        <f t="shared" si="12"/>
        <v>0</v>
      </c>
      <c r="O61" s="16">
        <f t="shared" si="12"/>
        <v>0</v>
      </c>
      <c r="Q61" s="71"/>
    </row>
    <row r="62" spans="1:17" x14ac:dyDescent="0.2">
      <c r="Q62" s="71"/>
    </row>
    <row r="63" spans="1:17" x14ac:dyDescent="0.2">
      <c r="Q63" s="71"/>
    </row>
    <row r="64" spans="1:17" x14ac:dyDescent="0.2">
      <c r="Q64" s="71"/>
    </row>
    <row r="65" spans="17:17" x14ac:dyDescent="0.2">
      <c r="Q65" s="71"/>
    </row>
    <row r="66" spans="17:17" x14ac:dyDescent="0.2">
      <c r="Q66" s="71"/>
    </row>
    <row r="67" spans="17:17" x14ac:dyDescent="0.2">
      <c r="Q67" s="71"/>
    </row>
    <row r="68" spans="17:17" x14ac:dyDescent="0.2">
      <c r="Q68" s="71"/>
    </row>
    <row r="69" spans="17:17" x14ac:dyDescent="0.2">
      <c r="Q69" s="71"/>
    </row>
    <row r="70" spans="17:17" x14ac:dyDescent="0.2">
      <c r="Q70" s="71"/>
    </row>
    <row r="71" spans="17:17" x14ac:dyDescent="0.2">
      <c r="Q71" s="71"/>
    </row>
    <row r="72" spans="17:17" x14ac:dyDescent="0.2">
      <c r="Q72" s="71"/>
    </row>
    <row r="73" spans="17:17" x14ac:dyDescent="0.2">
      <c r="Q73" s="71"/>
    </row>
    <row r="74" spans="17:17" x14ac:dyDescent="0.2">
      <c r="Q74" s="71"/>
    </row>
    <row r="75" spans="17:17" x14ac:dyDescent="0.2">
      <c r="Q75" s="71"/>
    </row>
    <row r="76" spans="17:17" x14ac:dyDescent="0.2">
      <c r="Q76" s="71"/>
    </row>
    <row r="77" spans="17:17" x14ac:dyDescent="0.2">
      <c r="Q77" s="71"/>
    </row>
    <row r="78" spans="17:17" x14ac:dyDescent="0.2">
      <c r="Q78" s="71"/>
    </row>
    <row r="79" spans="17:17" x14ac:dyDescent="0.2">
      <c r="Q79" s="71"/>
    </row>
    <row r="80" spans="17:17" x14ac:dyDescent="0.2">
      <c r="Q80" s="71"/>
    </row>
    <row r="81" spans="17:17" x14ac:dyDescent="0.2">
      <c r="Q81" s="71"/>
    </row>
    <row r="82" spans="17:17" x14ac:dyDescent="0.2">
      <c r="Q82" s="71"/>
    </row>
    <row r="83" spans="17:17" x14ac:dyDescent="0.2">
      <c r="Q83" s="71"/>
    </row>
    <row r="84" spans="17:17" x14ac:dyDescent="0.2">
      <c r="Q84" s="71"/>
    </row>
    <row r="85" spans="17:17" x14ac:dyDescent="0.2">
      <c r="Q85" s="71"/>
    </row>
    <row r="86" spans="17:17" x14ac:dyDescent="0.2">
      <c r="Q86" s="71"/>
    </row>
    <row r="87" spans="17:17" x14ac:dyDescent="0.2">
      <c r="Q87" s="71"/>
    </row>
    <row r="88" spans="17:17" x14ac:dyDescent="0.2">
      <c r="Q88" s="71"/>
    </row>
    <row r="89" spans="17:17" x14ac:dyDescent="0.2">
      <c r="Q89" s="71"/>
    </row>
    <row r="90" spans="17:17" x14ac:dyDescent="0.2">
      <c r="Q90" s="71"/>
    </row>
    <row r="91" spans="17:17" x14ac:dyDescent="0.2">
      <c r="Q91" s="71"/>
    </row>
    <row r="92" spans="17:17" x14ac:dyDescent="0.2">
      <c r="Q92" s="71"/>
    </row>
    <row r="93" spans="17:17" x14ac:dyDescent="0.2">
      <c r="Q93" s="71"/>
    </row>
    <row r="94" spans="17:17" x14ac:dyDescent="0.2">
      <c r="Q94" s="71"/>
    </row>
    <row r="95" spans="17:17" x14ac:dyDescent="0.2">
      <c r="Q95" s="71"/>
    </row>
    <row r="96" spans="17:17" x14ac:dyDescent="0.2">
      <c r="Q96" s="71"/>
    </row>
    <row r="97" spans="17:17" x14ac:dyDescent="0.2">
      <c r="Q97" s="71"/>
    </row>
    <row r="98" spans="17:17" x14ac:dyDescent="0.2">
      <c r="Q98" s="71"/>
    </row>
    <row r="99" spans="17:17" x14ac:dyDescent="0.2">
      <c r="Q99" s="71"/>
    </row>
    <row r="100" spans="17:17" x14ac:dyDescent="0.2">
      <c r="Q100" s="71"/>
    </row>
    <row r="101" spans="17:17" x14ac:dyDescent="0.2">
      <c r="Q101" s="71"/>
    </row>
    <row r="102" spans="17:17" x14ac:dyDescent="0.2">
      <c r="Q102" s="71"/>
    </row>
    <row r="103" spans="17:17" x14ac:dyDescent="0.2">
      <c r="Q103" s="71"/>
    </row>
    <row r="104" spans="17:17" x14ac:dyDescent="0.2">
      <c r="Q104" s="71"/>
    </row>
    <row r="105" spans="17:17" x14ac:dyDescent="0.2">
      <c r="Q105" s="71"/>
    </row>
    <row r="106" spans="17:17" x14ac:dyDescent="0.2">
      <c r="Q106" s="71"/>
    </row>
    <row r="107" spans="17:17" x14ac:dyDescent="0.2">
      <c r="Q107" s="71"/>
    </row>
    <row r="108" spans="17:17" x14ac:dyDescent="0.2">
      <c r="Q108" s="71"/>
    </row>
    <row r="109" spans="17:17" x14ac:dyDescent="0.2">
      <c r="Q109" s="71"/>
    </row>
    <row r="110" spans="17:17" x14ac:dyDescent="0.2">
      <c r="Q110" s="71"/>
    </row>
    <row r="111" spans="17:17" x14ac:dyDescent="0.2">
      <c r="Q111" s="71"/>
    </row>
    <row r="112" spans="17:17" x14ac:dyDescent="0.2">
      <c r="Q112" s="71"/>
    </row>
    <row r="113" spans="17:17" x14ac:dyDescent="0.2">
      <c r="Q113" s="71"/>
    </row>
    <row r="114" spans="17:17" x14ac:dyDescent="0.2">
      <c r="Q114" s="71"/>
    </row>
    <row r="115" spans="17:17" x14ac:dyDescent="0.2">
      <c r="Q115" s="71"/>
    </row>
    <row r="116" spans="17:17" x14ac:dyDescent="0.2">
      <c r="Q116" s="71"/>
    </row>
    <row r="117" spans="17:17" x14ac:dyDescent="0.2">
      <c r="Q117" s="71"/>
    </row>
    <row r="118" spans="17:17" x14ac:dyDescent="0.2">
      <c r="Q118" s="71"/>
    </row>
    <row r="119" spans="17:17" x14ac:dyDescent="0.2">
      <c r="Q119" s="71"/>
    </row>
    <row r="120" spans="17:17" x14ac:dyDescent="0.2">
      <c r="Q120" s="71"/>
    </row>
    <row r="121" spans="17:17" x14ac:dyDescent="0.2">
      <c r="Q121" s="71"/>
    </row>
    <row r="122" spans="17:17" x14ac:dyDescent="0.2">
      <c r="Q122" s="71"/>
    </row>
    <row r="123" spans="17:17" x14ac:dyDescent="0.2">
      <c r="Q123" s="71"/>
    </row>
    <row r="124" spans="17:17" x14ac:dyDescent="0.2">
      <c r="Q124" s="71"/>
    </row>
    <row r="125" spans="17:17" x14ac:dyDescent="0.2">
      <c r="Q125" s="71"/>
    </row>
    <row r="126" spans="17:17" x14ac:dyDescent="0.2">
      <c r="Q126" s="71"/>
    </row>
    <row r="127" spans="17:17" x14ac:dyDescent="0.2">
      <c r="Q127" s="71"/>
    </row>
    <row r="128" spans="17:17" x14ac:dyDescent="0.2">
      <c r="Q128" s="71"/>
    </row>
    <row r="129" spans="17:17" x14ac:dyDescent="0.2">
      <c r="Q129" s="71"/>
    </row>
    <row r="130" spans="17:17" x14ac:dyDescent="0.2">
      <c r="Q130" s="71"/>
    </row>
    <row r="131" spans="17:17" x14ac:dyDescent="0.2">
      <c r="Q131" s="71"/>
    </row>
    <row r="132" spans="17:17" x14ac:dyDescent="0.2">
      <c r="Q132" s="71"/>
    </row>
    <row r="133" spans="17:17" x14ac:dyDescent="0.2">
      <c r="Q133" s="71"/>
    </row>
    <row r="134" spans="17:17" x14ac:dyDescent="0.2">
      <c r="Q134" s="71"/>
    </row>
    <row r="135" spans="17:17" x14ac:dyDescent="0.2">
      <c r="Q135" s="71"/>
    </row>
    <row r="136" spans="17:17" x14ac:dyDescent="0.2">
      <c r="Q136" s="71"/>
    </row>
    <row r="137" spans="17:17" x14ac:dyDescent="0.2">
      <c r="Q137" s="71"/>
    </row>
    <row r="138" spans="17:17" x14ac:dyDescent="0.2">
      <c r="Q138" s="71"/>
    </row>
    <row r="139" spans="17:17" x14ac:dyDescent="0.2">
      <c r="Q139" s="71"/>
    </row>
    <row r="140" spans="17:17" x14ac:dyDescent="0.2">
      <c r="Q140" s="71"/>
    </row>
    <row r="141" spans="17:17" x14ac:dyDescent="0.2">
      <c r="Q141" s="71"/>
    </row>
    <row r="142" spans="17:17" x14ac:dyDescent="0.2">
      <c r="Q142" s="71"/>
    </row>
    <row r="143" spans="17:17" x14ac:dyDescent="0.2">
      <c r="Q143" s="71"/>
    </row>
    <row r="144" spans="17:17" x14ac:dyDescent="0.2">
      <c r="Q144" s="71"/>
    </row>
    <row r="145" spans="17:17" x14ac:dyDescent="0.2">
      <c r="Q145" s="71"/>
    </row>
    <row r="146" spans="17:17" x14ac:dyDescent="0.2">
      <c r="Q146" s="71"/>
    </row>
    <row r="147" spans="17:17" x14ac:dyDescent="0.2">
      <c r="Q147" s="71"/>
    </row>
    <row r="148" spans="17:17" x14ac:dyDescent="0.2">
      <c r="Q148" s="71"/>
    </row>
    <row r="149" spans="17:17" x14ac:dyDescent="0.2">
      <c r="Q149" s="71"/>
    </row>
    <row r="150" spans="17:17" x14ac:dyDescent="0.2">
      <c r="Q150" s="71"/>
    </row>
    <row r="151" spans="17:17" x14ac:dyDescent="0.2">
      <c r="Q151" s="71"/>
    </row>
    <row r="152" spans="17:17" x14ac:dyDescent="0.2">
      <c r="Q152" s="71"/>
    </row>
    <row r="153" spans="17:17" x14ac:dyDescent="0.2">
      <c r="Q153" s="71"/>
    </row>
    <row r="154" spans="17:17" x14ac:dyDescent="0.2">
      <c r="Q154" s="71"/>
    </row>
    <row r="155" spans="17:17" x14ac:dyDescent="0.2">
      <c r="Q155" s="71"/>
    </row>
    <row r="156" spans="17:17" x14ac:dyDescent="0.2">
      <c r="Q156" s="71"/>
    </row>
    <row r="157" spans="17:17" x14ac:dyDescent="0.2">
      <c r="Q157" s="71"/>
    </row>
    <row r="158" spans="17:17" x14ac:dyDescent="0.2">
      <c r="Q158" s="71"/>
    </row>
    <row r="159" spans="17:17" x14ac:dyDescent="0.2">
      <c r="Q159" s="71"/>
    </row>
    <row r="160" spans="17:17" x14ac:dyDescent="0.2">
      <c r="Q160" s="71"/>
    </row>
    <row r="161" spans="17:17" x14ac:dyDescent="0.2">
      <c r="Q161" s="71"/>
    </row>
    <row r="162" spans="17:17" x14ac:dyDescent="0.2">
      <c r="Q162" s="71"/>
    </row>
    <row r="163" spans="17:17" x14ac:dyDescent="0.2">
      <c r="Q163" s="71"/>
    </row>
    <row r="164" spans="17:17" x14ac:dyDescent="0.2">
      <c r="Q164" s="71"/>
    </row>
    <row r="165" spans="17:17" x14ac:dyDescent="0.2">
      <c r="Q165" s="71"/>
    </row>
    <row r="166" spans="17:17" x14ac:dyDescent="0.2">
      <c r="Q166" s="71"/>
    </row>
    <row r="167" spans="17:17" x14ac:dyDescent="0.2">
      <c r="Q167" s="71"/>
    </row>
    <row r="168" spans="17:17" x14ac:dyDescent="0.2">
      <c r="Q168" s="71"/>
    </row>
    <row r="169" spans="17:17" x14ac:dyDescent="0.2">
      <c r="Q169" s="71"/>
    </row>
    <row r="170" spans="17:17" x14ac:dyDescent="0.2">
      <c r="Q170" s="71"/>
    </row>
    <row r="171" spans="17:17" x14ac:dyDescent="0.2">
      <c r="Q171" s="71"/>
    </row>
    <row r="172" spans="17:17" x14ac:dyDescent="0.2">
      <c r="Q172" s="71"/>
    </row>
    <row r="173" spans="17:17" x14ac:dyDescent="0.2">
      <c r="Q173" s="71"/>
    </row>
    <row r="174" spans="17:17" x14ac:dyDescent="0.2">
      <c r="Q174" s="71"/>
    </row>
    <row r="175" spans="17:17" x14ac:dyDescent="0.2">
      <c r="Q175" s="71"/>
    </row>
    <row r="176" spans="17:17" x14ac:dyDescent="0.2">
      <c r="Q176" s="71"/>
    </row>
    <row r="177" spans="17:17" x14ac:dyDescent="0.2">
      <c r="Q177" s="71"/>
    </row>
    <row r="178" spans="17:17" x14ac:dyDescent="0.2">
      <c r="Q178" s="71"/>
    </row>
    <row r="179" spans="17:17" x14ac:dyDescent="0.2">
      <c r="Q179" s="71"/>
    </row>
    <row r="180" spans="17:17" x14ac:dyDescent="0.2">
      <c r="Q180" s="71"/>
    </row>
    <row r="181" spans="17:17" x14ac:dyDescent="0.2">
      <c r="Q181" s="71"/>
    </row>
    <row r="182" spans="17:17" x14ac:dyDescent="0.2">
      <c r="Q182" s="71"/>
    </row>
    <row r="183" spans="17:17" x14ac:dyDescent="0.2">
      <c r="Q183" s="71"/>
    </row>
    <row r="184" spans="17:17" x14ac:dyDescent="0.2">
      <c r="Q184" s="71"/>
    </row>
    <row r="185" spans="17:17" x14ac:dyDescent="0.2">
      <c r="Q185" s="71"/>
    </row>
    <row r="186" spans="17:17" x14ac:dyDescent="0.2">
      <c r="Q186" s="71"/>
    </row>
    <row r="187" spans="17:17" x14ac:dyDescent="0.2">
      <c r="Q187" s="71"/>
    </row>
    <row r="188" spans="17:17" x14ac:dyDescent="0.2">
      <c r="Q188" s="71"/>
    </row>
    <row r="189" spans="17:17" x14ac:dyDescent="0.2">
      <c r="Q189" s="71"/>
    </row>
    <row r="190" spans="17:17" x14ac:dyDescent="0.2">
      <c r="Q190" s="71"/>
    </row>
    <row r="191" spans="17:17" x14ac:dyDescent="0.2">
      <c r="Q191" s="71"/>
    </row>
    <row r="192" spans="17:17" x14ac:dyDescent="0.2">
      <c r="Q192" s="71"/>
    </row>
    <row r="193" spans="17:17" x14ac:dyDescent="0.2">
      <c r="Q193" s="71"/>
    </row>
    <row r="194" spans="17:17" x14ac:dyDescent="0.2">
      <c r="Q194" s="71"/>
    </row>
    <row r="195" spans="17:17" x14ac:dyDescent="0.2">
      <c r="Q195" s="71"/>
    </row>
    <row r="196" spans="17:17" x14ac:dyDescent="0.2">
      <c r="Q196" s="71"/>
    </row>
    <row r="197" spans="17:17" x14ac:dyDescent="0.2">
      <c r="Q197" s="71"/>
    </row>
    <row r="198" spans="17:17" x14ac:dyDescent="0.2">
      <c r="Q198" s="71"/>
    </row>
    <row r="199" spans="17:17" x14ac:dyDescent="0.2">
      <c r="Q199" s="71"/>
    </row>
    <row r="200" spans="17:17" x14ac:dyDescent="0.2">
      <c r="Q200" s="71"/>
    </row>
    <row r="201" spans="17:17" x14ac:dyDescent="0.2">
      <c r="Q201" s="71"/>
    </row>
    <row r="202" spans="17:17" x14ac:dyDescent="0.2">
      <c r="Q202" s="71"/>
    </row>
    <row r="203" spans="17:17" x14ac:dyDescent="0.2">
      <c r="Q203" s="71"/>
    </row>
    <row r="204" spans="17:17" x14ac:dyDescent="0.2">
      <c r="Q204" s="71"/>
    </row>
    <row r="205" spans="17:17" x14ac:dyDescent="0.2">
      <c r="Q205" s="71"/>
    </row>
    <row r="206" spans="17:17" x14ac:dyDescent="0.2">
      <c r="Q206" s="71"/>
    </row>
    <row r="207" spans="17:17" x14ac:dyDescent="0.2">
      <c r="Q207" s="71"/>
    </row>
    <row r="208" spans="17:17" x14ac:dyDescent="0.2">
      <c r="Q208" s="71"/>
    </row>
    <row r="209" spans="17:17" x14ac:dyDescent="0.2">
      <c r="Q209" s="71"/>
    </row>
    <row r="210" spans="17:17" x14ac:dyDescent="0.2">
      <c r="Q210" s="71"/>
    </row>
    <row r="211" spans="17:17" x14ac:dyDescent="0.2">
      <c r="Q211" s="71"/>
    </row>
    <row r="212" spans="17:17" x14ac:dyDescent="0.2">
      <c r="Q212" s="71"/>
    </row>
    <row r="213" spans="17:17" x14ac:dyDescent="0.2">
      <c r="Q213" s="71"/>
    </row>
    <row r="214" spans="17:17" x14ac:dyDescent="0.2">
      <c r="Q214" s="71"/>
    </row>
    <row r="215" spans="17:17" x14ac:dyDescent="0.2">
      <c r="Q215" s="71"/>
    </row>
    <row r="216" spans="17:17" x14ac:dyDescent="0.2">
      <c r="Q216" s="71"/>
    </row>
    <row r="217" spans="17:17" x14ac:dyDescent="0.2">
      <c r="Q217" s="71"/>
    </row>
    <row r="218" spans="17:17" x14ac:dyDescent="0.2">
      <c r="Q218" s="71"/>
    </row>
    <row r="219" spans="17:17" x14ac:dyDescent="0.2">
      <c r="Q219" s="71"/>
    </row>
    <row r="220" spans="17:17" x14ac:dyDescent="0.2">
      <c r="Q220" s="71"/>
    </row>
    <row r="221" spans="17:17" x14ac:dyDescent="0.2">
      <c r="Q221" s="71"/>
    </row>
    <row r="222" spans="17:17" x14ac:dyDescent="0.2">
      <c r="Q222" s="71"/>
    </row>
    <row r="223" spans="17:17" x14ac:dyDescent="0.2">
      <c r="Q223" s="71"/>
    </row>
    <row r="224" spans="17:17" x14ac:dyDescent="0.2">
      <c r="Q224" s="71"/>
    </row>
    <row r="225" spans="17:17" x14ac:dyDescent="0.2">
      <c r="Q225" s="71"/>
    </row>
    <row r="226" spans="17:17" x14ac:dyDescent="0.2">
      <c r="Q226" s="71"/>
    </row>
    <row r="227" spans="17:17" x14ac:dyDescent="0.2">
      <c r="Q227" s="71"/>
    </row>
    <row r="228" spans="17:17" x14ac:dyDescent="0.2">
      <c r="Q228" s="71"/>
    </row>
    <row r="229" spans="17:17" x14ac:dyDescent="0.2">
      <c r="Q229" s="71"/>
    </row>
    <row r="230" spans="17:17" x14ac:dyDescent="0.2">
      <c r="Q230" s="71"/>
    </row>
    <row r="231" spans="17:17" x14ac:dyDescent="0.2">
      <c r="Q231" s="71"/>
    </row>
    <row r="232" spans="17:17" x14ac:dyDescent="0.2">
      <c r="Q232" s="71"/>
    </row>
    <row r="233" spans="17:17" x14ac:dyDescent="0.2">
      <c r="Q233" s="71"/>
    </row>
    <row r="234" spans="17:17" x14ac:dyDescent="0.2">
      <c r="Q234" s="71"/>
    </row>
    <row r="235" spans="17:17" x14ac:dyDescent="0.2">
      <c r="Q235" s="71"/>
    </row>
    <row r="236" spans="17:17" x14ac:dyDescent="0.2">
      <c r="Q236" s="71"/>
    </row>
    <row r="237" spans="17:17" x14ac:dyDescent="0.2">
      <c r="Q237" s="71"/>
    </row>
    <row r="238" spans="17:17" x14ac:dyDescent="0.2">
      <c r="Q238" s="71"/>
    </row>
    <row r="239" spans="17:17" x14ac:dyDescent="0.2">
      <c r="Q239" s="71"/>
    </row>
    <row r="240" spans="17:17" x14ac:dyDescent="0.2">
      <c r="Q240" s="71"/>
    </row>
    <row r="241" spans="17:17" x14ac:dyDescent="0.2">
      <c r="Q241" s="71"/>
    </row>
    <row r="242" spans="17:17" x14ac:dyDescent="0.2">
      <c r="Q242" s="71"/>
    </row>
    <row r="243" spans="17:17" x14ac:dyDescent="0.2">
      <c r="Q243" s="71"/>
    </row>
    <row r="244" spans="17:17" x14ac:dyDescent="0.2">
      <c r="Q244" s="71"/>
    </row>
    <row r="245" spans="17:17" x14ac:dyDescent="0.2">
      <c r="Q245" s="71"/>
    </row>
    <row r="246" spans="17:17" x14ac:dyDescent="0.2">
      <c r="Q246" s="71"/>
    </row>
    <row r="247" spans="17:17" x14ac:dyDescent="0.2">
      <c r="Q247" s="71"/>
    </row>
    <row r="248" spans="17:17" x14ac:dyDescent="0.2">
      <c r="Q248" s="71"/>
    </row>
    <row r="249" spans="17:17" x14ac:dyDescent="0.2">
      <c r="Q249" s="71"/>
    </row>
    <row r="250" spans="17:17" x14ac:dyDescent="0.2">
      <c r="Q250" s="71"/>
    </row>
    <row r="251" spans="17:17" x14ac:dyDescent="0.2">
      <c r="Q251" s="71"/>
    </row>
    <row r="252" spans="17:17" x14ac:dyDescent="0.2">
      <c r="Q252" s="71"/>
    </row>
    <row r="253" spans="17:17" x14ac:dyDescent="0.2">
      <c r="Q253" s="71"/>
    </row>
    <row r="254" spans="17:17" x14ac:dyDescent="0.2">
      <c r="Q254" s="71"/>
    </row>
    <row r="255" spans="17:17" x14ac:dyDescent="0.2">
      <c r="Q255" s="71"/>
    </row>
    <row r="256" spans="17:17" x14ac:dyDescent="0.2">
      <c r="Q256" s="71"/>
    </row>
    <row r="257" spans="17:17" x14ac:dyDescent="0.2">
      <c r="Q257" s="71"/>
    </row>
    <row r="258" spans="17:17" x14ac:dyDescent="0.2">
      <c r="Q258" s="71"/>
    </row>
    <row r="259" spans="17:17" x14ac:dyDescent="0.2">
      <c r="Q259" s="71"/>
    </row>
    <row r="260" spans="17:17" x14ac:dyDescent="0.2">
      <c r="Q260" s="71"/>
    </row>
    <row r="261" spans="17:17" x14ac:dyDescent="0.2">
      <c r="Q261" s="71"/>
    </row>
    <row r="262" spans="17:17" x14ac:dyDescent="0.2">
      <c r="Q262" s="71"/>
    </row>
    <row r="263" spans="17:17" x14ac:dyDescent="0.2">
      <c r="Q263" s="71"/>
    </row>
    <row r="264" spans="17:17" x14ac:dyDescent="0.2">
      <c r="Q264" s="71"/>
    </row>
    <row r="265" spans="17:17" x14ac:dyDescent="0.2">
      <c r="Q265" s="71"/>
    </row>
    <row r="266" spans="17:17" x14ac:dyDescent="0.2">
      <c r="Q266" s="71"/>
    </row>
    <row r="267" spans="17:17" x14ac:dyDescent="0.2">
      <c r="Q267" s="71"/>
    </row>
    <row r="268" spans="17:17" x14ac:dyDescent="0.2">
      <c r="Q268" s="71"/>
    </row>
    <row r="269" spans="17:17" x14ac:dyDescent="0.2">
      <c r="Q269" s="71"/>
    </row>
    <row r="270" spans="17:17" x14ac:dyDescent="0.2">
      <c r="Q270" s="71"/>
    </row>
    <row r="271" spans="17:17" x14ac:dyDescent="0.2">
      <c r="Q271" s="71"/>
    </row>
    <row r="272" spans="17:17" x14ac:dyDescent="0.2">
      <c r="Q272" s="71"/>
    </row>
    <row r="273" spans="17:17" x14ac:dyDescent="0.2">
      <c r="Q273" s="71"/>
    </row>
    <row r="274" spans="17:17" x14ac:dyDescent="0.2">
      <c r="Q274" s="71"/>
    </row>
    <row r="275" spans="17:17" x14ac:dyDescent="0.2">
      <c r="Q275" s="71"/>
    </row>
    <row r="276" spans="17:17" x14ac:dyDescent="0.2">
      <c r="Q276" s="71"/>
    </row>
    <row r="277" spans="17:17" x14ac:dyDescent="0.2">
      <c r="Q277" s="71"/>
    </row>
    <row r="278" spans="17:17" x14ac:dyDescent="0.2">
      <c r="Q278" s="71"/>
    </row>
    <row r="279" spans="17:17" x14ac:dyDescent="0.2">
      <c r="Q279" s="71"/>
    </row>
    <row r="280" spans="17:17" x14ac:dyDescent="0.2">
      <c r="Q280" s="71"/>
    </row>
    <row r="281" spans="17:17" x14ac:dyDescent="0.2">
      <c r="Q281" s="71"/>
    </row>
    <row r="282" spans="17:17" x14ac:dyDescent="0.2">
      <c r="Q282" s="71"/>
    </row>
    <row r="283" spans="17:17" x14ac:dyDescent="0.2">
      <c r="Q283" s="71"/>
    </row>
    <row r="284" spans="17:17" x14ac:dyDescent="0.2">
      <c r="Q284" s="71"/>
    </row>
    <row r="285" spans="17:17" x14ac:dyDescent="0.2">
      <c r="Q285" s="71"/>
    </row>
    <row r="286" spans="17:17" x14ac:dyDescent="0.2">
      <c r="Q286" s="71"/>
    </row>
    <row r="287" spans="17:17" x14ac:dyDescent="0.2">
      <c r="Q287" s="71"/>
    </row>
    <row r="288" spans="17:17" x14ac:dyDescent="0.2">
      <c r="Q288" s="71"/>
    </row>
    <row r="289" spans="17:17" x14ac:dyDescent="0.2">
      <c r="Q289" s="71"/>
    </row>
    <row r="290" spans="17:17" x14ac:dyDescent="0.2">
      <c r="Q290" s="71"/>
    </row>
    <row r="291" spans="17:17" x14ac:dyDescent="0.2">
      <c r="Q291" s="71"/>
    </row>
    <row r="292" spans="17:17" x14ac:dyDescent="0.2">
      <c r="Q292" s="71"/>
    </row>
    <row r="293" spans="17:17" x14ac:dyDescent="0.2">
      <c r="Q293" s="71"/>
    </row>
    <row r="294" spans="17:17" x14ac:dyDescent="0.2">
      <c r="Q294" s="71"/>
    </row>
    <row r="295" spans="17:17" x14ac:dyDescent="0.2">
      <c r="Q295" s="71"/>
    </row>
    <row r="296" spans="17:17" x14ac:dyDescent="0.2">
      <c r="Q296" s="71"/>
    </row>
    <row r="297" spans="17:17" x14ac:dyDescent="0.2">
      <c r="Q297" s="71"/>
    </row>
    <row r="298" spans="17:17" x14ac:dyDescent="0.2">
      <c r="Q298" s="71"/>
    </row>
    <row r="299" spans="17:17" x14ac:dyDescent="0.2">
      <c r="Q299" s="71"/>
    </row>
    <row r="300" spans="17:17" x14ac:dyDescent="0.2">
      <c r="Q300" s="71"/>
    </row>
    <row r="301" spans="17:17" x14ac:dyDescent="0.2">
      <c r="Q301" s="71"/>
    </row>
    <row r="302" spans="17:17" x14ac:dyDescent="0.2">
      <c r="Q302" s="71"/>
    </row>
    <row r="303" spans="17:17" x14ac:dyDescent="0.2">
      <c r="Q303" s="71"/>
    </row>
    <row r="304" spans="17:17" x14ac:dyDescent="0.2">
      <c r="Q304" s="71"/>
    </row>
    <row r="305" spans="17:17" x14ac:dyDescent="0.2">
      <c r="Q305" s="71"/>
    </row>
    <row r="306" spans="17:17" x14ac:dyDescent="0.2">
      <c r="Q306" s="71"/>
    </row>
    <row r="307" spans="17:17" x14ac:dyDescent="0.2">
      <c r="Q307" s="71"/>
    </row>
    <row r="308" spans="17:17" x14ac:dyDescent="0.2">
      <c r="Q308" s="71"/>
    </row>
    <row r="309" spans="17:17" x14ac:dyDescent="0.2">
      <c r="Q309" s="71"/>
    </row>
    <row r="310" spans="17:17" x14ac:dyDescent="0.2">
      <c r="Q310" s="71"/>
    </row>
    <row r="311" spans="17:17" x14ac:dyDescent="0.2">
      <c r="Q311" s="71"/>
    </row>
    <row r="312" spans="17:17" x14ac:dyDescent="0.2">
      <c r="Q312" s="71"/>
    </row>
    <row r="313" spans="17:17" x14ac:dyDescent="0.2">
      <c r="Q313" s="71"/>
    </row>
    <row r="314" spans="17:17" x14ac:dyDescent="0.2">
      <c r="Q314" s="71"/>
    </row>
    <row r="315" spans="17:17" x14ac:dyDescent="0.2">
      <c r="Q315" s="71"/>
    </row>
    <row r="316" spans="17:17" x14ac:dyDescent="0.2">
      <c r="Q316" s="71"/>
    </row>
    <row r="317" spans="17:17" x14ac:dyDescent="0.2">
      <c r="Q317" s="71"/>
    </row>
    <row r="318" spans="17:17" x14ac:dyDescent="0.2">
      <c r="Q318" s="71"/>
    </row>
    <row r="319" spans="17:17" x14ac:dyDescent="0.2">
      <c r="Q319" s="71"/>
    </row>
    <row r="320" spans="17:17" x14ac:dyDescent="0.2">
      <c r="Q320" s="71"/>
    </row>
    <row r="321" spans="17:17" x14ac:dyDescent="0.2">
      <c r="Q321" s="71"/>
    </row>
    <row r="322" spans="17:17" x14ac:dyDescent="0.2">
      <c r="Q322" s="71"/>
    </row>
    <row r="323" spans="17:17" x14ac:dyDescent="0.2">
      <c r="Q323" s="71"/>
    </row>
    <row r="324" spans="17:17" x14ac:dyDescent="0.2">
      <c r="Q324" s="71"/>
    </row>
    <row r="325" spans="17:17" x14ac:dyDescent="0.2">
      <c r="Q325" s="71"/>
    </row>
    <row r="326" spans="17:17" x14ac:dyDescent="0.2">
      <c r="Q326" s="71"/>
    </row>
    <row r="327" spans="17:17" x14ac:dyDescent="0.2">
      <c r="Q327" s="71"/>
    </row>
    <row r="328" spans="17:17" x14ac:dyDescent="0.2">
      <c r="Q328" s="71"/>
    </row>
    <row r="329" spans="17:17" x14ac:dyDescent="0.2">
      <c r="Q329" s="71"/>
    </row>
    <row r="330" spans="17:17" x14ac:dyDescent="0.2">
      <c r="Q330" s="71"/>
    </row>
    <row r="331" spans="17:17" x14ac:dyDescent="0.2">
      <c r="Q331" s="71"/>
    </row>
    <row r="332" spans="17:17" x14ac:dyDescent="0.2">
      <c r="Q332" s="71"/>
    </row>
    <row r="333" spans="17:17" x14ac:dyDescent="0.2">
      <c r="Q333" s="71"/>
    </row>
    <row r="334" spans="17:17" x14ac:dyDescent="0.2">
      <c r="Q334" s="71"/>
    </row>
    <row r="335" spans="17:17" x14ac:dyDescent="0.2">
      <c r="Q335" s="71"/>
    </row>
    <row r="336" spans="17:17" x14ac:dyDescent="0.2">
      <c r="Q336" s="71"/>
    </row>
    <row r="337" spans="17:17" x14ac:dyDescent="0.2">
      <c r="Q337" s="71"/>
    </row>
    <row r="338" spans="17:17" x14ac:dyDescent="0.2">
      <c r="Q338" s="71"/>
    </row>
    <row r="339" spans="17:17" x14ac:dyDescent="0.2">
      <c r="Q339" s="71"/>
    </row>
    <row r="340" spans="17:17" x14ac:dyDescent="0.2">
      <c r="Q340" s="71"/>
    </row>
    <row r="341" spans="17:17" x14ac:dyDescent="0.2">
      <c r="Q341" s="71"/>
    </row>
    <row r="342" spans="17:17" x14ac:dyDescent="0.2">
      <c r="Q342" s="71"/>
    </row>
    <row r="343" spans="17:17" x14ac:dyDescent="0.2">
      <c r="Q343" s="71"/>
    </row>
    <row r="344" spans="17:17" x14ac:dyDescent="0.2">
      <c r="Q344" s="71"/>
    </row>
    <row r="345" spans="17:17" x14ac:dyDescent="0.2">
      <c r="Q345" s="71"/>
    </row>
    <row r="346" spans="17:17" x14ac:dyDescent="0.2">
      <c r="Q346" s="71"/>
    </row>
    <row r="347" spans="17:17" x14ac:dyDescent="0.2">
      <c r="Q347" s="71"/>
    </row>
    <row r="348" spans="17:17" x14ac:dyDescent="0.2">
      <c r="Q348" s="71"/>
    </row>
    <row r="349" spans="17:17" x14ac:dyDescent="0.2">
      <c r="Q349" s="71"/>
    </row>
    <row r="350" spans="17:17" x14ac:dyDescent="0.2">
      <c r="Q350" s="71"/>
    </row>
    <row r="351" spans="17:17" x14ac:dyDescent="0.2">
      <c r="Q351" s="71"/>
    </row>
    <row r="352" spans="17:17" x14ac:dyDescent="0.2">
      <c r="Q352" s="71"/>
    </row>
    <row r="353" spans="17:17" x14ac:dyDescent="0.2">
      <c r="Q353" s="71"/>
    </row>
    <row r="354" spans="17:17" x14ac:dyDescent="0.2">
      <c r="Q354" s="71"/>
    </row>
    <row r="355" spans="17:17" x14ac:dyDescent="0.2">
      <c r="Q355" s="71"/>
    </row>
    <row r="356" spans="17:17" x14ac:dyDescent="0.2">
      <c r="Q356" s="71"/>
    </row>
    <row r="357" spans="17:17" x14ac:dyDescent="0.2">
      <c r="Q357" s="71"/>
    </row>
    <row r="358" spans="17:17" x14ac:dyDescent="0.2">
      <c r="Q358" s="71"/>
    </row>
    <row r="359" spans="17:17" x14ac:dyDescent="0.2">
      <c r="Q359" s="71"/>
    </row>
    <row r="360" spans="17:17" x14ac:dyDescent="0.2">
      <c r="Q360" s="71"/>
    </row>
    <row r="361" spans="17:17" x14ac:dyDescent="0.2">
      <c r="Q361" s="71"/>
    </row>
    <row r="362" spans="17:17" x14ac:dyDescent="0.2">
      <c r="Q362" s="71"/>
    </row>
    <row r="363" spans="17:17" x14ac:dyDescent="0.2">
      <c r="Q363" s="71"/>
    </row>
    <row r="364" spans="17:17" x14ac:dyDescent="0.2">
      <c r="Q364" s="71"/>
    </row>
    <row r="365" spans="17:17" x14ac:dyDescent="0.2">
      <c r="Q365" s="71"/>
    </row>
    <row r="366" spans="17:17" x14ac:dyDescent="0.2">
      <c r="Q366" s="71"/>
    </row>
    <row r="367" spans="17:17" x14ac:dyDescent="0.2">
      <c r="Q367" s="71"/>
    </row>
    <row r="368" spans="17:17" x14ac:dyDescent="0.2">
      <c r="Q368" s="71"/>
    </row>
    <row r="369" spans="17:17" x14ac:dyDescent="0.2">
      <c r="Q369" s="71"/>
    </row>
    <row r="370" spans="17:17" x14ac:dyDescent="0.2">
      <c r="Q370" s="71"/>
    </row>
    <row r="371" spans="17:17" x14ac:dyDescent="0.2">
      <c r="Q371" s="71"/>
    </row>
    <row r="372" spans="17:17" x14ac:dyDescent="0.2">
      <c r="Q372" s="71"/>
    </row>
    <row r="373" spans="17:17" x14ac:dyDescent="0.2">
      <c r="Q373" s="71"/>
    </row>
    <row r="374" spans="17:17" x14ac:dyDescent="0.2">
      <c r="Q374" s="71"/>
    </row>
    <row r="375" spans="17:17" x14ac:dyDescent="0.2">
      <c r="Q375" s="71"/>
    </row>
    <row r="376" spans="17:17" x14ac:dyDescent="0.2">
      <c r="Q376" s="71"/>
    </row>
    <row r="377" spans="17:17" x14ac:dyDescent="0.2">
      <c r="Q377" s="71"/>
    </row>
    <row r="378" spans="17:17" x14ac:dyDescent="0.2">
      <c r="Q378" s="71"/>
    </row>
    <row r="379" spans="17:17" x14ac:dyDescent="0.2">
      <c r="Q379" s="71"/>
    </row>
    <row r="380" spans="17:17" x14ac:dyDescent="0.2">
      <c r="Q380" s="71"/>
    </row>
    <row r="381" spans="17:17" x14ac:dyDescent="0.2">
      <c r="Q381" s="71"/>
    </row>
    <row r="382" spans="17:17" x14ac:dyDescent="0.2">
      <c r="Q382" s="71"/>
    </row>
    <row r="383" spans="17:17" x14ac:dyDescent="0.2">
      <c r="Q383" s="71"/>
    </row>
    <row r="384" spans="17:17" x14ac:dyDescent="0.2">
      <c r="Q384" s="71"/>
    </row>
    <row r="385" spans="17:17" x14ac:dyDescent="0.2">
      <c r="Q385" s="71"/>
    </row>
    <row r="386" spans="17:17" x14ac:dyDescent="0.2">
      <c r="Q386" s="71"/>
    </row>
    <row r="387" spans="17:17" x14ac:dyDescent="0.2">
      <c r="Q387" s="71"/>
    </row>
    <row r="388" spans="17:17" x14ac:dyDescent="0.2">
      <c r="Q388" s="71"/>
    </row>
    <row r="389" spans="17:17" x14ac:dyDescent="0.2">
      <c r="Q389" s="71"/>
    </row>
    <row r="390" spans="17:17" x14ac:dyDescent="0.2">
      <c r="Q390" s="71"/>
    </row>
    <row r="391" spans="17:17" x14ac:dyDescent="0.2">
      <c r="Q391" s="71"/>
    </row>
    <row r="392" spans="17:17" x14ac:dyDescent="0.2">
      <c r="Q392" s="71"/>
    </row>
  </sheetData>
  <mergeCells count="1">
    <mergeCell ref="M1:O1"/>
  </mergeCells>
  <hyperlinks>
    <hyperlink ref="A2" location="FEO!A1" display="terug" xr:uid="{B417516B-A65B-4ADE-B71D-D66E607FC94D}"/>
  </hyperlinks>
  <pageMargins left="0.7" right="0.7" top="0.75" bottom="0.75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A2556-476E-4E36-B8C5-3671636DD7DB}">
  <sheetPr>
    <tabColor rgb="FFFFC000"/>
  </sheetPr>
  <dimension ref="A1:Q404"/>
  <sheetViews>
    <sheetView workbookViewId="0"/>
  </sheetViews>
  <sheetFormatPr defaultRowHeight="10.199999999999999" x14ac:dyDescent="0.2"/>
  <cols>
    <col min="1" max="1" width="27.25" customWidth="1"/>
    <col min="2" max="15" width="17.125" customWidth="1"/>
    <col min="17" max="17" width="14.625" bestFit="1" customWidth="1"/>
  </cols>
  <sheetData>
    <row r="1" spans="1:15" ht="16.2" x14ac:dyDescent="0.3">
      <c r="A1" s="12" t="s">
        <v>258</v>
      </c>
      <c r="L1" s="117" t="s">
        <v>136</v>
      </c>
      <c r="M1" s="556" t="s">
        <v>18</v>
      </c>
      <c r="N1" s="556"/>
      <c r="O1" s="556"/>
    </row>
    <row r="2" spans="1:15" x14ac:dyDescent="0.2">
      <c r="A2" s="17" t="s">
        <v>137</v>
      </c>
      <c r="N2" s="203" t="str">
        <f>FEO!R1</f>
        <v>Versie</v>
      </c>
      <c r="O2" s="211" t="str">
        <f>FEO!R2</f>
        <v>Publicatie</v>
      </c>
    </row>
    <row r="3" spans="1:15" ht="10.8" thickBot="1" x14ac:dyDescent="0.25">
      <c r="A3" s="17"/>
    </row>
    <row r="4" spans="1:15" ht="12" thickBot="1" x14ac:dyDescent="0.25">
      <c r="A4" s="129" t="s">
        <v>259</v>
      </c>
      <c r="B4" s="130"/>
      <c r="C4" s="130"/>
      <c r="D4" s="19"/>
      <c r="E4" s="130"/>
      <c r="F4" s="19" t="s">
        <v>245</v>
      </c>
      <c r="G4" s="19"/>
      <c r="H4" s="19"/>
      <c r="I4" s="19"/>
      <c r="J4" s="19"/>
      <c r="K4" s="19"/>
      <c r="L4" s="19"/>
      <c r="M4" s="19"/>
      <c r="N4" s="19"/>
      <c r="O4" s="19"/>
    </row>
    <row r="5" spans="1:15" ht="12" thickBot="1" x14ac:dyDescent="0.25">
      <c r="A5" s="10" t="s">
        <v>260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</row>
    <row r="6" spans="1:15" ht="12" thickBot="1" x14ac:dyDescent="0.25">
      <c r="A6" s="185" t="s">
        <v>261</v>
      </c>
      <c r="B6" s="131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 ht="12" thickBot="1" x14ac:dyDescent="0.25">
      <c r="A7" s="185" t="s">
        <v>245</v>
      </c>
      <c r="B7" s="20"/>
      <c r="C7" s="20"/>
      <c r="D7" s="20"/>
      <c r="E7" s="20"/>
      <c r="F7" s="20"/>
      <c r="G7" s="20"/>
      <c r="H7" s="20"/>
      <c r="I7" s="21"/>
      <c r="J7" s="21"/>
      <c r="K7" s="21"/>
      <c r="L7" s="21"/>
      <c r="M7" s="21"/>
      <c r="N7" s="21"/>
      <c r="O7" s="21"/>
    </row>
    <row r="8" spans="1:15" ht="12" thickBot="1" x14ac:dyDescent="0.25">
      <c r="A8" s="185" t="s">
        <v>245</v>
      </c>
      <c r="B8" s="20"/>
      <c r="C8" s="20"/>
      <c r="D8" s="20"/>
      <c r="E8" s="20"/>
      <c r="F8" s="20"/>
      <c r="G8" s="20"/>
      <c r="H8" s="20"/>
      <c r="I8" s="21"/>
      <c r="J8" s="21"/>
      <c r="K8" s="21"/>
      <c r="L8" s="21"/>
      <c r="M8" s="21"/>
      <c r="N8" s="21"/>
      <c r="O8" s="21"/>
    </row>
    <row r="9" spans="1:15" ht="12" thickBot="1" x14ac:dyDescent="0.25">
      <c r="A9" s="185" t="s">
        <v>245</v>
      </c>
      <c r="B9" s="20"/>
      <c r="C9" s="20"/>
      <c r="D9" s="20"/>
      <c r="E9" s="20"/>
      <c r="F9" s="20"/>
      <c r="G9" s="20"/>
      <c r="H9" s="20"/>
      <c r="I9" s="21"/>
      <c r="J9" s="21"/>
      <c r="K9" s="21"/>
      <c r="L9" s="21"/>
      <c r="M9" s="21"/>
      <c r="N9" s="21"/>
      <c r="O9" s="21"/>
    </row>
    <row r="10" spans="1:15" ht="12" thickBot="1" x14ac:dyDescent="0.25">
      <c r="A10" s="185" t="s">
        <v>245</v>
      </c>
      <c r="B10" s="20"/>
      <c r="C10" s="20"/>
      <c r="D10" s="20"/>
      <c r="E10" s="20"/>
      <c r="F10" s="20"/>
      <c r="G10" s="20"/>
      <c r="H10" s="20"/>
      <c r="I10" s="21"/>
      <c r="J10" s="21"/>
      <c r="K10" s="21"/>
      <c r="L10" s="21"/>
      <c r="M10" s="21"/>
      <c r="N10" s="21"/>
      <c r="O10" s="21"/>
    </row>
    <row r="11" spans="1:15" ht="12" thickBot="1" x14ac:dyDescent="0.25">
      <c r="A11" s="185" t="s">
        <v>245</v>
      </c>
      <c r="B11" s="20"/>
      <c r="C11" s="20"/>
      <c r="D11" s="20"/>
      <c r="E11" s="20"/>
      <c r="F11" s="20"/>
      <c r="G11" s="20"/>
      <c r="H11" s="20"/>
      <c r="I11" s="21"/>
      <c r="J11" s="21"/>
      <c r="K11" s="21"/>
      <c r="L11" s="21"/>
      <c r="M11" s="21"/>
      <c r="N11" s="21"/>
      <c r="O11" s="21"/>
    </row>
    <row r="12" spans="1:15" ht="12" thickBot="1" x14ac:dyDescent="0.25">
      <c r="A12" s="185" t="s">
        <v>245</v>
      </c>
      <c r="B12" s="20"/>
      <c r="C12" s="20"/>
      <c r="D12" s="20"/>
      <c r="E12" s="20"/>
      <c r="F12" s="20"/>
      <c r="G12" s="20"/>
      <c r="H12" s="20"/>
      <c r="I12" s="21"/>
      <c r="J12" s="21"/>
      <c r="K12" s="21"/>
      <c r="L12" s="22"/>
      <c r="M12" s="22"/>
      <c r="N12" s="22"/>
      <c r="O12" s="22"/>
    </row>
    <row r="13" spans="1:15" ht="12" thickBot="1" x14ac:dyDescent="0.25">
      <c r="A13" s="185" t="s">
        <v>245</v>
      </c>
      <c r="B13" s="20"/>
      <c r="C13" s="20"/>
      <c r="D13" s="20"/>
      <c r="E13" s="20"/>
      <c r="F13" s="20"/>
      <c r="G13" s="20"/>
      <c r="H13" s="20"/>
      <c r="I13" s="21"/>
      <c r="J13" s="21"/>
      <c r="K13" s="21"/>
      <c r="L13" s="22"/>
      <c r="M13" s="22"/>
      <c r="N13" s="22"/>
      <c r="O13" s="22"/>
    </row>
    <row r="14" spans="1:15" ht="12" thickBot="1" x14ac:dyDescent="0.25">
      <c r="A14" s="185" t="s">
        <v>245</v>
      </c>
      <c r="B14" s="20"/>
      <c r="C14" s="20"/>
      <c r="D14" s="20"/>
      <c r="E14" s="20"/>
      <c r="F14" s="20"/>
      <c r="G14" s="20"/>
      <c r="H14" s="20"/>
      <c r="I14" s="21"/>
      <c r="J14" s="21"/>
      <c r="K14" s="21"/>
      <c r="L14" s="22"/>
      <c r="M14" s="22"/>
      <c r="N14" s="22"/>
      <c r="O14" s="22"/>
    </row>
    <row r="15" spans="1:15" ht="12" thickBot="1" x14ac:dyDescent="0.25">
      <c r="A15" s="185"/>
      <c r="B15" s="20"/>
      <c r="C15" s="20"/>
      <c r="D15" s="20"/>
      <c r="E15" s="20"/>
      <c r="F15" s="20"/>
      <c r="G15" s="20"/>
      <c r="H15" s="20"/>
      <c r="I15" s="21"/>
      <c r="J15" s="21"/>
      <c r="K15" s="21"/>
      <c r="L15" s="22"/>
      <c r="M15" s="22"/>
      <c r="N15" s="22"/>
      <c r="O15" s="22"/>
    </row>
    <row r="16" spans="1:15" ht="12" thickBot="1" x14ac:dyDescent="0.25">
      <c r="A16" s="185"/>
      <c r="B16" s="20"/>
      <c r="C16" s="20"/>
      <c r="D16" s="20"/>
      <c r="E16" s="20"/>
      <c r="F16" s="20"/>
      <c r="G16" s="20"/>
      <c r="H16" s="20"/>
      <c r="I16" s="21"/>
      <c r="J16" s="21"/>
      <c r="K16" s="21"/>
      <c r="L16" s="22"/>
      <c r="M16" s="22"/>
      <c r="N16" s="22"/>
      <c r="O16" s="22"/>
    </row>
    <row r="17" spans="1:15" ht="12" thickBot="1" x14ac:dyDescent="0.25">
      <c r="A17" s="185"/>
      <c r="B17" s="20"/>
      <c r="C17" s="20"/>
      <c r="D17" s="20"/>
      <c r="E17" s="20"/>
      <c r="F17" s="20"/>
      <c r="G17" s="20"/>
      <c r="H17" s="20"/>
      <c r="I17" s="21"/>
      <c r="J17" s="21"/>
      <c r="K17" s="21"/>
      <c r="L17" s="22"/>
      <c r="M17" s="22"/>
      <c r="N17" s="22"/>
      <c r="O17" s="22"/>
    </row>
    <row r="18" spans="1:15" ht="12" thickBot="1" x14ac:dyDescent="0.25">
      <c r="A18" s="185"/>
      <c r="B18" s="20"/>
      <c r="C18" s="20"/>
      <c r="D18" s="20"/>
      <c r="E18" s="20"/>
      <c r="F18" s="20"/>
      <c r="G18" s="20"/>
      <c r="H18" s="20"/>
      <c r="I18" s="21"/>
      <c r="J18" s="21"/>
      <c r="K18" s="21"/>
      <c r="L18" s="22"/>
      <c r="M18" s="22"/>
      <c r="N18" s="22"/>
      <c r="O18" s="22"/>
    </row>
    <row r="19" spans="1:15" ht="12" thickBot="1" x14ac:dyDescent="0.25">
      <c r="A19" s="185"/>
      <c r="B19" s="20"/>
      <c r="C19" s="20"/>
      <c r="D19" s="20"/>
      <c r="E19" s="20"/>
      <c r="F19" s="20"/>
      <c r="G19" s="20"/>
      <c r="H19" s="20"/>
      <c r="I19" s="21"/>
      <c r="J19" s="21"/>
      <c r="K19" s="21"/>
      <c r="L19" s="22"/>
      <c r="M19" s="22"/>
      <c r="N19" s="22"/>
      <c r="O19" s="22"/>
    </row>
    <row r="20" spans="1:15" ht="12" thickBot="1" x14ac:dyDescent="0.25">
      <c r="A20" s="185"/>
      <c r="B20" s="20"/>
      <c r="C20" s="20"/>
      <c r="D20" s="20"/>
      <c r="E20" s="20"/>
      <c r="F20" s="20"/>
      <c r="G20" s="20"/>
      <c r="H20" s="20"/>
      <c r="I20" s="21"/>
      <c r="J20" s="21"/>
      <c r="K20" s="21"/>
      <c r="L20" s="22"/>
      <c r="M20" s="22"/>
      <c r="N20" s="22"/>
      <c r="O20" s="22"/>
    </row>
    <row r="21" spans="1:15" ht="12" thickBot="1" x14ac:dyDescent="0.25">
      <c r="A21" s="185"/>
      <c r="B21" s="20"/>
      <c r="C21" s="20"/>
      <c r="D21" s="20"/>
      <c r="E21" s="20"/>
      <c r="F21" s="20"/>
      <c r="G21" s="20"/>
      <c r="H21" s="20"/>
      <c r="I21" s="21"/>
      <c r="J21" s="21"/>
      <c r="K21" s="21"/>
      <c r="L21" s="22"/>
      <c r="M21" s="22"/>
      <c r="N21" s="22"/>
      <c r="O21" s="22"/>
    </row>
    <row r="22" spans="1:15" ht="12" thickBot="1" x14ac:dyDescent="0.25">
      <c r="A22" s="185"/>
      <c r="B22" s="20"/>
      <c r="C22" s="20"/>
      <c r="D22" s="20"/>
      <c r="E22" s="20"/>
      <c r="F22" s="20"/>
      <c r="G22" s="20"/>
      <c r="H22" s="20"/>
      <c r="I22" s="21"/>
      <c r="J22" s="21"/>
      <c r="K22" s="21"/>
      <c r="L22" s="22"/>
      <c r="M22" s="22"/>
      <c r="N22" s="22"/>
      <c r="O22" s="22"/>
    </row>
    <row r="23" spans="1:15" ht="12" thickBot="1" x14ac:dyDescent="0.25">
      <c r="A23" s="185"/>
      <c r="B23" s="20"/>
      <c r="C23" s="20"/>
      <c r="D23" s="20"/>
      <c r="E23" s="20"/>
      <c r="F23" s="20"/>
      <c r="G23" s="20"/>
      <c r="H23" s="20"/>
      <c r="I23" s="21"/>
      <c r="J23" s="21"/>
      <c r="K23" s="21"/>
      <c r="L23" s="22"/>
      <c r="M23" s="22"/>
      <c r="N23" s="22"/>
      <c r="O23" s="22"/>
    </row>
    <row r="24" spans="1:15" ht="12" thickBot="1" x14ac:dyDescent="0.25">
      <c r="A24" s="185"/>
      <c r="B24" s="20"/>
      <c r="C24" s="20"/>
      <c r="D24" s="20"/>
      <c r="E24" s="20"/>
      <c r="F24" s="20"/>
      <c r="G24" s="20"/>
      <c r="H24" s="20"/>
      <c r="I24" s="21"/>
      <c r="J24" s="21"/>
      <c r="K24" s="21"/>
      <c r="L24" s="22"/>
      <c r="M24" s="22"/>
      <c r="N24" s="22"/>
      <c r="O24" s="22"/>
    </row>
    <row r="25" spans="1:15" ht="12" thickBot="1" x14ac:dyDescent="0.25">
      <c r="A25" s="185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2"/>
      <c r="M25" s="22"/>
      <c r="N25" s="22"/>
      <c r="O25" s="22"/>
    </row>
    <row r="26" spans="1:15" ht="12" thickBot="1" x14ac:dyDescent="0.25">
      <c r="A26" s="185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2"/>
      <c r="M26" s="22"/>
      <c r="N26" s="22"/>
      <c r="O26" s="22"/>
    </row>
    <row r="27" spans="1:15" ht="12" thickBot="1" x14ac:dyDescent="0.25">
      <c r="A27" s="185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2"/>
      <c r="M27" s="22"/>
      <c r="N27" s="22"/>
      <c r="O27" s="22"/>
    </row>
    <row r="28" spans="1:15" ht="12" thickBot="1" x14ac:dyDescent="0.25">
      <c r="A28" s="10" t="s">
        <v>262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2"/>
      <c r="M28" s="22"/>
      <c r="N28" s="22"/>
      <c r="O28" s="22"/>
    </row>
    <row r="29" spans="1:15" ht="12" thickBot="1" x14ac:dyDescent="0.25">
      <c r="A29" s="37" t="s">
        <v>263</v>
      </c>
      <c r="B29" s="182">
        <f t="shared" ref="B29:O29" si="0">(SUM(B6:B27)-B28)</f>
        <v>0</v>
      </c>
      <c r="C29" s="182">
        <f t="shared" si="0"/>
        <v>0</v>
      </c>
      <c r="D29" s="182">
        <f t="shared" si="0"/>
        <v>0</v>
      </c>
      <c r="E29" s="182">
        <f t="shared" si="0"/>
        <v>0</v>
      </c>
      <c r="F29" s="182">
        <f t="shared" si="0"/>
        <v>0</v>
      </c>
      <c r="G29" s="182">
        <f t="shared" si="0"/>
        <v>0</v>
      </c>
      <c r="H29" s="182">
        <f t="shared" si="0"/>
        <v>0</v>
      </c>
      <c r="I29" s="182">
        <f t="shared" si="0"/>
        <v>0</v>
      </c>
      <c r="J29" s="182">
        <f t="shared" si="0"/>
        <v>0</v>
      </c>
      <c r="K29" s="182">
        <f t="shared" si="0"/>
        <v>0</v>
      </c>
      <c r="L29" s="182">
        <f t="shared" si="0"/>
        <v>0</v>
      </c>
      <c r="M29" s="182">
        <f t="shared" si="0"/>
        <v>0</v>
      </c>
      <c r="N29" s="182">
        <f t="shared" si="0"/>
        <v>0</v>
      </c>
      <c r="O29" s="182">
        <f t="shared" si="0"/>
        <v>0</v>
      </c>
    </row>
    <row r="30" spans="1:15" ht="12" thickBot="1" x14ac:dyDescent="0.25">
      <c r="A30" s="10" t="s">
        <v>264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</row>
    <row r="31" spans="1:15" ht="23.4" thickBot="1" x14ac:dyDescent="0.25">
      <c r="A31" s="10" t="s">
        <v>265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</row>
    <row r="32" spans="1:15" ht="34.799999999999997" thickBot="1" x14ac:dyDescent="0.25">
      <c r="A32" s="10" t="s">
        <v>266</v>
      </c>
      <c r="B32" s="39">
        <f>IF(B30=0,0,B31-B30+1)</f>
        <v>0</v>
      </c>
      <c r="C32" s="39">
        <f t="shared" ref="C32:O32" si="1">IF(C30=0,0,C31-C30+1)</f>
        <v>0</v>
      </c>
      <c r="D32" s="39">
        <f t="shared" si="1"/>
        <v>0</v>
      </c>
      <c r="E32" s="39">
        <f t="shared" si="1"/>
        <v>0</v>
      </c>
      <c r="F32" s="39">
        <f t="shared" si="1"/>
        <v>0</v>
      </c>
      <c r="G32" s="39">
        <f t="shared" si="1"/>
        <v>0</v>
      </c>
      <c r="H32" s="39">
        <f t="shared" si="1"/>
        <v>0</v>
      </c>
      <c r="I32" s="39">
        <f t="shared" si="1"/>
        <v>0</v>
      </c>
      <c r="J32" s="39">
        <f t="shared" si="1"/>
        <v>0</v>
      </c>
      <c r="K32" s="39">
        <f t="shared" si="1"/>
        <v>0</v>
      </c>
      <c r="L32" s="39">
        <f t="shared" si="1"/>
        <v>0</v>
      </c>
      <c r="M32" s="39">
        <f t="shared" si="1"/>
        <v>0</v>
      </c>
      <c r="N32" s="39">
        <f t="shared" si="1"/>
        <v>0</v>
      </c>
      <c r="O32" s="39">
        <f t="shared" si="1"/>
        <v>0</v>
      </c>
    </row>
    <row r="33" spans="1:17" ht="12" thickBot="1" x14ac:dyDescent="0.25">
      <c r="A33" s="10" t="s">
        <v>168</v>
      </c>
      <c r="B33" s="11">
        <f>IFERROR(B29/B32,0)</f>
        <v>0</v>
      </c>
      <c r="C33" s="11">
        <f>IFERROR(C29/C32,0)</f>
        <v>0</v>
      </c>
      <c r="D33" s="11">
        <f>IFERROR(D29/D32,0)</f>
        <v>0</v>
      </c>
      <c r="E33" s="11">
        <f>IFERROR(E29/E32,0)</f>
        <v>0</v>
      </c>
      <c r="F33" s="11">
        <f>IFERROR(F29/F32,0)</f>
        <v>0</v>
      </c>
      <c r="G33" s="11">
        <f t="shared" ref="G33:O33" si="2">IFERROR(G29/G32,0)</f>
        <v>0</v>
      </c>
      <c r="H33" s="11">
        <f t="shared" si="2"/>
        <v>0</v>
      </c>
      <c r="I33" s="11">
        <f t="shared" si="2"/>
        <v>0</v>
      </c>
      <c r="J33" s="11">
        <f t="shared" si="2"/>
        <v>0</v>
      </c>
      <c r="K33" s="11">
        <f t="shared" si="2"/>
        <v>0</v>
      </c>
      <c r="L33" s="11">
        <f t="shared" si="2"/>
        <v>0</v>
      </c>
      <c r="M33" s="11">
        <f t="shared" si="2"/>
        <v>0</v>
      </c>
      <c r="N33" s="11">
        <f t="shared" si="2"/>
        <v>0</v>
      </c>
      <c r="O33" s="11">
        <f t="shared" si="2"/>
        <v>0</v>
      </c>
    </row>
    <row r="34" spans="1:17" ht="11.4" x14ac:dyDescent="0.2">
      <c r="A34" s="13"/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</row>
    <row r="35" spans="1:17" ht="11.4" x14ac:dyDescent="0.2">
      <c r="A35" s="412" t="s">
        <v>169</v>
      </c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</row>
    <row r="37" spans="1:17" ht="12" thickBot="1" x14ac:dyDescent="0.25">
      <c r="A37" s="13" t="s">
        <v>170</v>
      </c>
      <c r="E37" s="71"/>
    </row>
    <row r="38" spans="1:17" ht="12" thickBot="1" x14ac:dyDescent="0.25">
      <c r="A38" s="15">
        <f>FEO!$G$5</f>
        <v>2028</v>
      </c>
      <c r="B38" s="16">
        <f>IF(AND($A38&gt;YEAR(B$30),$A38&lt;YEAR(B$31)),(DATE($A38,12,31)-DATE($A38,1,0))*B$33,IF(AND($A38=YEAR(B$30),$A38=YEAR(B$31)),(B$31-B$30+1)*B$33,IF($A38=YEAR(B$30),(DATE(YEAR(B$30),12,31)-B$30)*B$33,IF($A38=YEAR(B$31),(B$31-DATE(YEAR(B$31),1,0)+1)*B$33,0))))</f>
        <v>0</v>
      </c>
      <c r="C38" s="16">
        <f t="shared" ref="C38:O39" si="3">IF(AND($A38&gt;YEAR(C$30),$A38&lt;YEAR(C$31)),(DATE($A38,12,31)-DATE($A38,1,0))*C$33,IF(AND($A38=YEAR(C$30),$A38=YEAR(C$31)),(C$31-C$30+1)*C$33,IF($A38=YEAR(C$30),(DATE(YEAR(C$30),12,31)-C$30)*C$33,IF($A38=YEAR(C$31),(C$31-DATE(YEAR(C$31),1,0)+1)*C$33,0))))</f>
        <v>0</v>
      </c>
      <c r="D38" s="16">
        <f t="shared" si="3"/>
        <v>0</v>
      </c>
      <c r="E38" s="16">
        <f t="shared" si="3"/>
        <v>0</v>
      </c>
      <c r="F38" s="16">
        <f t="shared" si="3"/>
        <v>0</v>
      </c>
      <c r="G38" s="16">
        <f t="shared" si="3"/>
        <v>0</v>
      </c>
      <c r="H38" s="16">
        <f t="shared" si="3"/>
        <v>0</v>
      </c>
      <c r="I38" s="16">
        <f t="shared" si="3"/>
        <v>0</v>
      </c>
      <c r="J38" s="16">
        <f t="shared" si="3"/>
        <v>0</v>
      </c>
      <c r="K38" s="16">
        <f t="shared" si="3"/>
        <v>0</v>
      </c>
      <c r="L38" s="16">
        <f t="shared" si="3"/>
        <v>0</v>
      </c>
      <c r="M38" s="16">
        <f t="shared" si="3"/>
        <v>0</v>
      </c>
      <c r="N38" s="16">
        <f t="shared" si="3"/>
        <v>0</v>
      </c>
      <c r="O38" s="16">
        <f t="shared" si="3"/>
        <v>0</v>
      </c>
      <c r="Q38" s="127"/>
    </row>
    <row r="39" spans="1:17" ht="12" thickBot="1" x14ac:dyDescent="0.25">
      <c r="A39" s="15">
        <f>FEO!$H$5</f>
        <v>2029</v>
      </c>
      <c r="B39" s="16">
        <f>IF(AND($A39&gt;YEAR(B$30),$A39&lt;YEAR(B$31)),(DATE($A39,12,31)-DATE($A39,1,0))*B$33,IF(AND($A39=YEAR(B$30),$A39=YEAR(B$31)),(B$31-B$30+1)*B$33,IF($A39=YEAR(B$30),(DATE(YEAR(B$30),12,31)-B$30)*B$33,IF($A39=YEAR(B$31),(B$31-DATE(YEAR(B$31),1,0)+1)*B$33,0))))</f>
        <v>0</v>
      </c>
      <c r="C39" s="16">
        <f t="shared" si="3"/>
        <v>0</v>
      </c>
      <c r="D39" s="16">
        <f t="shared" si="3"/>
        <v>0</v>
      </c>
      <c r="E39" s="16">
        <f t="shared" si="3"/>
        <v>0</v>
      </c>
      <c r="F39" s="16">
        <f t="shared" si="3"/>
        <v>0</v>
      </c>
      <c r="G39" s="16">
        <f t="shared" si="3"/>
        <v>0</v>
      </c>
      <c r="H39" s="16">
        <f t="shared" si="3"/>
        <v>0</v>
      </c>
      <c r="I39" s="16">
        <f t="shared" si="3"/>
        <v>0</v>
      </c>
      <c r="J39" s="16">
        <f t="shared" si="3"/>
        <v>0</v>
      </c>
      <c r="K39" s="16">
        <f t="shared" si="3"/>
        <v>0</v>
      </c>
      <c r="L39" s="16">
        <f t="shared" si="3"/>
        <v>0</v>
      </c>
      <c r="M39" s="16">
        <f t="shared" si="3"/>
        <v>0</v>
      </c>
      <c r="N39" s="16">
        <f t="shared" si="3"/>
        <v>0</v>
      </c>
      <c r="O39" s="16">
        <f t="shared" si="3"/>
        <v>0</v>
      </c>
      <c r="Q39" s="127"/>
    </row>
    <row r="40" spans="1:17" ht="12" thickBot="1" x14ac:dyDescent="0.25">
      <c r="A40" s="15">
        <f>FEO!$I$5</f>
        <v>2030</v>
      </c>
      <c r="B40" s="16">
        <f t="shared" ref="B40:O44" si="4">IF(AND($A40&gt;YEAR(B$30),$A40&lt;YEAR(B$31)),(DATE($A40,12,31)-DATE($A40,1,0))*B$33,IF(AND($A40=YEAR(B$30),$A40=YEAR(B$31)),(B$31-B$30+1)*B$33,IF($A40=YEAR(B$30),(DATE(YEAR(B$30),12,31)-B$30)*B$33,IF($A40=YEAR(B$31),(B$31-DATE(YEAR(B$31),1,0)+1)*B$33,0))))</f>
        <v>0</v>
      </c>
      <c r="C40" s="16">
        <f t="shared" si="4"/>
        <v>0</v>
      </c>
      <c r="D40" s="16">
        <f t="shared" si="4"/>
        <v>0</v>
      </c>
      <c r="E40" s="16">
        <f t="shared" si="4"/>
        <v>0</v>
      </c>
      <c r="F40" s="16">
        <f t="shared" si="4"/>
        <v>0</v>
      </c>
      <c r="G40" s="16">
        <f t="shared" si="4"/>
        <v>0</v>
      </c>
      <c r="H40" s="16">
        <f t="shared" si="4"/>
        <v>0</v>
      </c>
      <c r="I40" s="16">
        <f t="shared" si="4"/>
        <v>0</v>
      </c>
      <c r="J40" s="16">
        <f t="shared" si="4"/>
        <v>0</v>
      </c>
      <c r="K40" s="16">
        <f t="shared" si="4"/>
        <v>0</v>
      </c>
      <c r="L40" s="16">
        <f t="shared" si="4"/>
        <v>0</v>
      </c>
      <c r="M40" s="16">
        <f t="shared" si="4"/>
        <v>0</v>
      </c>
      <c r="N40" s="16">
        <f t="shared" si="4"/>
        <v>0</v>
      </c>
      <c r="O40" s="16">
        <f t="shared" si="4"/>
        <v>0</v>
      </c>
      <c r="Q40" s="127"/>
    </row>
    <row r="41" spans="1:17" ht="12" thickBot="1" x14ac:dyDescent="0.25">
      <c r="A41" s="15">
        <f>FEO!$J$5</f>
        <v>2031</v>
      </c>
      <c r="B41" s="16">
        <f t="shared" si="4"/>
        <v>0</v>
      </c>
      <c r="C41" s="16">
        <f t="shared" si="4"/>
        <v>0</v>
      </c>
      <c r="D41" s="16">
        <f t="shared" si="4"/>
        <v>0</v>
      </c>
      <c r="E41" s="16">
        <f t="shared" si="4"/>
        <v>0</v>
      </c>
      <c r="F41" s="16">
        <f t="shared" si="4"/>
        <v>0</v>
      </c>
      <c r="G41" s="16">
        <f t="shared" si="4"/>
        <v>0</v>
      </c>
      <c r="H41" s="16">
        <f t="shared" si="4"/>
        <v>0</v>
      </c>
      <c r="I41" s="16">
        <f t="shared" si="4"/>
        <v>0</v>
      </c>
      <c r="J41" s="16">
        <f t="shared" si="4"/>
        <v>0</v>
      </c>
      <c r="K41" s="16">
        <f t="shared" si="4"/>
        <v>0</v>
      </c>
      <c r="L41" s="16">
        <f t="shared" si="4"/>
        <v>0</v>
      </c>
      <c r="M41" s="16">
        <f t="shared" si="4"/>
        <v>0</v>
      </c>
      <c r="N41" s="16">
        <f t="shared" si="4"/>
        <v>0</v>
      </c>
      <c r="O41" s="16">
        <f t="shared" si="4"/>
        <v>0</v>
      </c>
      <c r="Q41" s="127"/>
    </row>
    <row r="42" spans="1:17" ht="12" thickBot="1" x14ac:dyDescent="0.25">
      <c r="A42" s="15">
        <f>FEO!$K$5</f>
        <v>2032</v>
      </c>
      <c r="B42" s="16">
        <f t="shared" si="4"/>
        <v>0</v>
      </c>
      <c r="C42" s="16">
        <f t="shared" si="4"/>
        <v>0</v>
      </c>
      <c r="D42" s="16">
        <f t="shared" si="4"/>
        <v>0</v>
      </c>
      <c r="E42" s="16">
        <f t="shared" si="4"/>
        <v>0</v>
      </c>
      <c r="F42" s="16">
        <f t="shared" si="4"/>
        <v>0</v>
      </c>
      <c r="G42" s="16">
        <f t="shared" si="4"/>
        <v>0</v>
      </c>
      <c r="H42" s="16">
        <f t="shared" si="4"/>
        <v>0</v>
      </c>
      <c r="I42" s="16">
        <f t="shared" si="4"/>
        <v>0</v>
      </c>
      <c r="J42" s="16">
        <f t="shared" si="4"/>
        <v>0</v>
      </c>
      <c r="K42" s="16">
        <f t="shared" si="4"/>
        <v>0</v>
      </c>
      <c r="L42" s="16">
        <f t="shared" si="4"/>
        <v>0</v>
      </c>
      <c r="M42" s="16">
        <f t="shared" si="4"/>
        <v>0</v>
      </c>
      <c r="N42" s="16">
        <f t="shared" si="4"/>
        <v>0</v>
      </c>
      <c r="O42" s="16">
        <f t="shared" si="4"/>
        <v>0</v>
      </c>
      <c r="Q42" s="127"/>
    </row>
    <row r="43" spans="1:17" ht="12" thickBot="1" x14ac:dyDescent="0.25">
      <c r="A43" s="15">
        <f>FEO!$L$5</f>
        <v>2033</v>
      </c>
      <c r="B43" s="16">
        <f t="shared" si="4"/>
        <v>0</v>
      </c>
      <c r="C43" s="16">
        <f t="shared" si="4"/>
        <v>0</v>
      </c>
      <c r="D43" s="16">
        <f t="shared" si="4"/>
        <v>0</v>
      </c>
      <c r="E43" s="16">
        <f t="shared" si="4"/>
        <v>0</v>
      </c>
      <c r="F43" s="16">
        <f t="shared" si="4"/>
        <v>0</v>
      </c>
      <c r="G43" s="16">
        <f t="shared" si="4"/>
        <v>0</v>
      </c>
      <c r="H43" s="16">
        <f t="shared" si="4"/>
        <v>0</v>
      </c>
      <c r="I43" s="16">
        <f t="shared" si="4"/>
        <v>0</v>
      </c>
      <c r="J43" s="16">
        <f t="shared" si="4"/>
        <v>0</v>
      </c>
      <c r="K43" s="16">
        <f t="shared" si="4"/>
        <v>0</v>
      </c>
      <c r="L43" s="16">
        <f t="shared" si="4"/>
        <v>0</v>
      </c>
      <c r="M43" s="16">
        <f t="shared" si="4"/>
        <v>0</v>
      </c>
      <c r="N43" s="16">
        <f t="shared" si="4"/>
        <v>0</v>
      </c>
      <c r="O43" s="16">
        <f t="shared" si="4"/>
        <v>0</v>
      </c>
      <c r="Q43" s="127"/>
    </row>
    <row r="44" spans="1:17" ht="12" thickBot="1" x14ac:dyDescent="0.25">
      <c r="A44" s="15">
        <f>FEO!$M$5</f>
        <v>2034</v>
      </c>
      <c r="B44" s="16">
        <f t="shared" si="4"/>
        <v>0</v>
      </c>
      <c r="C44" s="16">
        <f t="shared" si="4"/>
        <v>0</v>
      </c>
      <c r="D44" s="16">
        <f t="shared" si="4"/>
        <v>0</v>
      </c>
      <c r="E44" s="16">
        <f t="shared" si="4"/>
        <v>0</v>
      </c>
      <c r="F44" s="16">
        <f t="shared" si="4"/>
        <v>0</v>
      </c>
      <c r="G44" s="16">
        <f t="shared" si="4"/>
        <v>0</v>
      </c>
      <c r="H44" s="16">
        <f t="shared" si="4"/>
        <v>0</v>
      </c>
      <c r="I44" s="16">
        <f t="shared" si="4"/>
        <v>0</v>
      </c>
      <c r="J44" s="16">
        <f t="shared" si="4"/>
        <v>0</v>
      </c>
      <c r="K44" s="16">
        <f t="shared" si="4"/>
        <v>0</v>
      </c>
      <c r="L44" s="16">
        <f t="shared" si="4"/>
        <v>0</v>
      </c>
      <c r="M44" s="16">
        <f t="shared" si="4"/>
        <v>0</v>
      </c>
      <c r="N44" s="16">
        <f t="shared" si="4"/>
        <v>0</v>
      </c>
      <c r="O44" s="16">
        <f t="shared" si="4"/>
        <v>0</v>
      </c>
      <c r="Q44" s="127"/>
    </row>
    <row r="45" spans="1:17" ht="10.8" thickBot="1" x14ac:dyDescent="0.25"/>
    <row r="46" spans="1:17" ht="12" thickBot="1" x14ac:dyDescent="0.25">
      <c r="A46" s="77" t="s">
        <v>171</v>
      </c>
      <c r="B46" s="38">
        <f t="shared" ref="B46:O46" si="5">SUM(B38:B44)</f>
        <v>0</v>
      </c>
      <c r="C46" s="38">
        <f t="shared" si="5"/>
        <v>0</v>
      </c>
      <c r="D46" s="38">
        <f t="shared" si="5"/>
        <v>0</v>
      </c>
      <c r="E46" s="38">
        <f t="shared" si="5"/>
        <v>0</v>
      </c>
      <c r="F46" s="38">
        <f t="shared" si="5"/>
        <v>0</v>
      </c>
      <c r="G46" s="38">
        <f t="shared" si="5"/>
        <v>0</v>
      </c>
      <c r="H46" s="38">
        <f t="shared" si="5"/>
        <v>0</v>
      </c>
      <c r="I46" s="38">
        <f t="shared" si="5"/>
        <v>0</v>
      </c>
      <c r="J46" s="38">
        <f t="shared" si="5"/>
        <v>0</v>
      </c>
      <c r="K46" s="38">
        <f t="shared" si="5"/>
        <v>0</v>
      </c>
      <c r="L46" s="38">
        <f t="shared" si="5"/>
        <v>0</v>
      </c>
      <c r="M46" s="38">
        <f t="shared" si="5"/>
        <v>0</v>
      </c>
      <c r="N46" s="38">
        <f t="shared" si="5"/>
        <v>0</v>
      </c>
      <c r="O46" s="38">
        <f t="shared" si="5"/>
        <v>0</v>
      </c>
    </row>
    <row r="48" spans="1:17" ht="11.4" x14ac:dyDescent="0.2">
      <c r="A48" s="230" t="s">
        <v>174</v>
      </c>
    </row>
    <row r="49" spans="1:15" x14ac:dyDescent="0.2">
      <c r="F49" s="76"/>
    </row>
    <row r="50" spans="1:15" ht="12" thickBot="1" x14ac:dyDescent="0.25">
      <c r="A50" s="13" t="s">
        <v>170</v>
      </c>
      <c r="K50" s="48"/>
    </row>
    <row r="51" spans="1:15" ht="12" thickBot="1" x14ac:dyDescent="0.25">
      <c r="A51" s="15">
        <f>FEO!$G$5</f>
        <v>2028</v>
      </c>
      <c r="B51" s="16">
        <f t="shared" ref="B51:O51" si="6">IF(YEAR(B$30)=$A51,B$29,0)-B38</f>
        <v>0</v>
      </c>
      <c r="C51" s="16">
        <f t="shared" si="6"/>
        <v>0</v>
      </c>
      <c r="D51" s="16">
        <f t="shared" si="6"/>
        <v>0</v>
      </c>
      <c r="E51" s="16">
        <f t="shared" si="6"/>
        <v>0</v>
      </c>
      <c r="F51" s="16">
        <f t="shared" si="6"/>
        <v>0</v>
      </c>
      <c r="G51" s="16">
        <f t="shared" si="6"/>
        <v>0</v>
      </c>
      <c r="H51" s="16">
        <f t="shared" si="6"/>
        <v>0</v>
      </c>
      <c r="I51" s="16">
        <f t="shared" si="6"/>
        <v>0</v>
      </c>
      <c r="J51" s="16">
        <f t="shared" si="6"/>
        <v>0</v>
      </c>
      <c r="K51" s="16">
        <f t="shared" si="6"/>
        <v>0</v>
      </c>
      <c r="L51" s="16">
        <f t="shared" si="6"/>
        <v>0</v>
      </c>
      <c r="M51" s="16">
        <f t="shared" si="6"/>
        <v>0</v>
      </c>
      <c r="N51" s="16">
        <f t="shared" si="6"/>
        <v>0</v>
      </c>
      <c r="O51" s="16">
        <f t="shared" si="6"/>
        <v>0</v>
      </c>
    </row>
    <row r="52" spans="1:15" ht="12" thickBot="1" x14ac:dyDescent="0.25">
      <c r="A52" s="15">
        <f>FEO!$H$5</f>
        <v>2029</v>
      </c>
      <c r="B52" s="16">
        <f t="shared" ref="B52:O57" si="7">IF(YEAR(B$30)=$A52,B$29,0)+B51-B39</f>
        <v>0</v>
      </c>
      <c r="C52" s="16">
        <f t="shared" si="7"/>
        <v>0</v>
      </c>
      <c r="D52" s="16">
        <f t="shared" si="7"/>
        <v>0</v>
      </c>
      <c r="E52" s="16">
        <f t="shared" si="7"/>
        <v>0</v>
      </c>
      <c r="F52" s="16">
        <f t="shared" si="7"/>
        <v>0</v>
      </c>
      <c r="G52" s="16">
        <f t="shared" si="7"/>
        <v>0</v>
      </c>
      <c r="H52" s="16">
        <f t="shared" si="7"/>
        <v>0</v>
      </c>
      <c r="I52" s="16">
        <f t="shared" si="7"/>
        <v>0</v>
      </c>
      <c r="J52" s="16">
        <f t="shared" si="7"/>
        <v>0</v>
      </c>
      <c r="K52" s="16">
        <f t="shared" si="7"/>
        <v>0</v>
      </c>
      <c r="L52" s="16">
        <f t="shared" si="7"/>
        <v>0</v>
      </c>
      <c r="M52" s="16">
        <f t="shared" si="7"/>
        <v>0</v>
      </c>
      <c r="N52" s="16">
        <f t="shared" si="7"/>
        <v>0</v>
      </c>
      <c r="O52" s="16">
        <f t="shared" si="7"/>
        <v>0</v>
      </c>
    </row>
    <row r="53" spans="1:15" ht="12" thickBot="1" x14ac:dyDescent="0.25">
      <c r="A53" s="15">
        <f>FEO!$I$5</f>
        <v>2030</v>
      </c>
      <c r="B53" s="16">
        <f t="shared" si="7"/>
        <v>0</v>
      </c>
      <c r="C53" s="16">
        <f t="shared" si="7"/>
        <v>0</v>
      </c>
      <c r="D53" s="16">
        <f t="shared" si="7"/>
        <v>0</v>
      </c>
      <c r="E53" s="16">
        <f t="shared" si="7"/>
        <v>0</v>
      </c>
      <c r="F53" s="16">
        <f t="shared" si="7"/>
        <v>0</v>
      </c>
      <c r="G53" s="16">
        <f t="shared" si="7"/>
        <v>0</v>
      </c>
      <c r="H53" s="16">
        <f t="shared" si="7"/>
        <v>0</v>
      </c>
      <c r="I53" s="16">
        <f t="shared" si="7"/>
        <v>0</v>
      </c>
      <c r="J53" s="16">
        <f t="shared" si="7"/>
        <v>0</v>
      </c>
      <c r="K53" s="16">
        <f t="shared" si="7"/>
        <v>0</v>
      </c>
      <c r="L53" s="16">
        <f t="shared" si="7"/>
        <v>0</v>
      </c>
      <c r="M53" s="16">
        <f t="shared" si="7"/>
        <v>0</v>
      </c>
      <c r="N53" s="16">
        <f t="shared" si="7"/>
        <v>0</v>
      </c>
      <c r="O53" s="16">
        <f t="shared" si="7"/>
        <v>0</v>
      </c>
    </row>
    <row r="54" spans="1:15" ht="12" thickBot="1" x14ac:dyDescent="0.25">
      <c r="A54" s="15">
        <f>FEO!$J$5</f>
        <v>2031</v>
      </c>
      <c r="B54" s="16">
        <f t="shared" si="7"/>
        <v>0</v>
      </c>
      <c r="C54" s="16">
        <f t="shared" si="7"/>
        <v>0</v>
      </c>
      <c r="D54" s="16">
        <f t="shared" si="7"/>
        <v>0</v>
      </c>
      <c r="E54" s="16">
        <f t="shared" si="7"/>
        <v>0</v>
      </c>
      <c r="F54" s="16">
        <f t="shared" si="7"/>
        <v>0</v>
      </c>
      <c r="G54" s="16">
        <f t="shared" si="7"/>
        <v>0</v>
      </c>
      <c r="H54" s="16">
        <f t="shared" si="7"/>
        <v>0</v>
      </c>
      <c r="I54" s="16">
        <f t="shared" si="7"/>
        <v>0</v>
      </c>
      <c r="J54" s="16">
        <f t="shared" si="7"/>
        <v>0</v>
      </c>
      <c r="K54" s="16">
        <f t="shared" si="7"/>
        <v>0</v>
      </c>
      <c r="L54" s="16">
        <f t="shared" si="7"/>
        <v>0</v>
      </c>
      <c r="M54" s="16">
        <f t="shared" si="7"/>
        <v>0</v>
      </c>
      <c r="N54" s="16">
        <f t="shared" si="7"/>
        <v>0</v>
      </c>
      <c r="O54" s="16">
        <f t="shared" si="7"/>
        <v>0</v>
      </c>
    </row>
    <row r="55" spans="1:15" ht="12" thickBot="1" x14ac:dyDescent="0.25">
      <c r="A55" s="15">
        <f>FEO!$K$5</f>
        <v>2032</v>
      </c>
      <c r="B55" s="16">
        <f t="shared" si="7"/>
        <v>0</v>
      </c>
      <c r="C55" s="16">
        <f t="shared" si="7"/>
        <v>0</v>
      </c>
      <c r="D55" s="16">
        <f t="shared" si="7"/>
        <v>0</v>
      </c>
      <c r="E55" s="16">
        <f t="shared" si="7"/>
        <v>0</v>
      </c>
      <c r="F55" s="16">
        <f t="shared" si="7"/>
        <v>0</v>
      </c>
      <c r="G55" s="16">
        <f t="shared" si="7"/>
        <v>0</v>
      </c>
      <c r="H55" s="16">
        <f t="shared" si="7"/>
        <v>0</v>
      </c>
      <c r="I55" s="16">
        <f t="shared" si="7"/>
        <v>0</v>
      </c>
      <c r="J55" s="16">
        <f t="shared" si="7"/>
        <v>0</v>
      </c>
      <c r="K55" s="16">
        <f t="shared" si="7"/>
        <v>0</v>
      </c>
      <c r="L55" s="16">
        <f t="shared" si="7"/>
        <v>0</v>
      </c>
      <c r="M55" s="16">
        <f t="shared" si="7"/>
        <v>0</v>
      </c>
      <c r="N55" s="16">
        <f t="shared" si="7"/>
        <v>0</v>
      </c>
      <c r="O55" s="16">
        <f t="shared" si="7"/>
        <v>0</v>
      </c>
    </row>
    <row r="56" spans="1:15" ht="12" thickBot="1" x14ac:dyDescent="0.25">
      <c r="A56" s="15">
        <f>FEO!$L$5</f>
        <v>2033</v>
      </c>
      <c r="B56" s="16">
        <f t="shared" si="7"/>
        <v>0</v>
      </c>
      <c r="C56" s="16">
        <f t="shared" si="7"/>
        <v>0</v>
      </c>
      <c r="D56" s="16">
        <f t="shared" si="7"/>
        <v>0</v>
      </c>
      <c r="E56" s="16">
        <f t="shared" si="7"/>
        <v>0</v>
      </c>
      <c r="F56" s="16">
        <f t="shared" si="7"/>
        <v>0</v>
      </c>
      <c r="G56" s="16">
        <f t="shared" si="7"/>
        <v>0</v>
      </c>
      <c r="H56" s="16">
        <f t="shared" si="7"/>
        <v>0</v>
      </c>
      <c r="I56" s="16">
        <f t="shared" si="7"/>
        <v>0</v>
      </c>
      <c r="J56" s="16">
        <f t="shared" si="7"/>
        <v>0</v>
      </c>
      <c r="K56" s="16">
        <f t="shared" si="7"/>
        <v>0</v>
      </c>
      <c r="L56" s="16">
        <f t="shared" si="7"/>
        <v>0</v>
      </c>
      <c r="M56" s="16">
        <f t="shared" si="7"/>
        <v>0</v>
      </c>
      <c r="N56" s="16">
        <f t="shared" si="7"/>
        <v>0</v>
      </c>
      <c r="O56" s="16">
        <f t="shared" si="7"/>
        <v>0</v>
      </c>
    </row>
    <row r="57" spans="1:15" ht="12" thickBot="1" x14ac:dyDescent="0.25">
      <c r="A57" s="15">
        <f>FEO!$M$5</f>
        <v>2034</v>
      </c>
      <c r="B57" s="16">
        <f t="shared" si="7"/>
        <v>0</v>
      </c>
      <c r="C57" s="16">
        <f t="shared" si="7"/>
        <v>0</v>
      </c>
      <c r="D57" s="16">
        <f t="shared" si="7"/>
        <v>0</v>
      </c>
      <c r="E57" s="16">
        <f t="shared" si="7"/>
        <v>0</v>
      </c>
      <c r="F57" s="16">
        <f t="shared" si="7"/>
        <v>0</v>
      </c>
      <c r="G57" s="16">
        <f t="shared" si="7"/>
        <v>0</v>
      </c>
      <c r="H57" s="16">
        <f t="shared" si="7"/>
        <v>0</v>
      </c>
      <c r="I57" s="16">
        <f t="shared" si="7"/>
        <v>0</v>
      </c>
      <c r="J57" s="16">
        <f t="shared" si="7"/>
        <v>0</v>
      </c>
      <c r="K57" s="16">
        <f t="shared" si="7"/>
        <v>0</v>
      </c>
      <c r="L57" s="16">
        <f t="shared" si="7"/>
        <v>0</v>
      </c>
      <c r="M57" s="16">
        <f t="shared" si="7"/>
        <v>0</v>
      </c>
      <c r="N57" s="16">
        <f t="shared" si="7"/>
        <v>0</v>
      </c>
      <c r="O57" s="16">
        <f t="shared" si="7"/>
        <v>0</v>
      </c>
    </row>
    <row r="58" spans="1:15" ht="11.4" x14ac:dyDescent="0.2">
      <c r="F58" s="75"/>
      <c r="G58" s="72"/>
      <c r="H58" s="72"/>
      <c r="I58" s="72"/>
    </row>
    <row r="59" spans="1:15" ht="11.4" x14ac:dyDescent="0.2">
      <c r="F59" s="75"/>
      <c r="G59" s="72"/>
      <c r="H59" s="72"/>
      <c r="I59" s="72"/>
    </row>
    <row r="60" spans="1:15" ht="11.4" x14ac:dyDescent="0.2">
      <c r="F60" s="75"/>
      <c r="G60" s="72"/>
      <c r="H60" s="72"/>
      <c r="I60" s="72"/>
      <c r="K60" s="71"/>
    </row>
    <row r="61" spans="1:15" ht="11.4" x14ac:dyDescent="0.2">
      <c r="F61" s="75"/>
      <c r="G61" s="76"/>
      <c r="H61" s="72"/>
      <c r="I61" s="72"/>
      <c r="K61" s="71"/>
    </row>
    <row r="62" spans="1:15" x14ac:dyDescent="0.2">
      <c r="K62" s="71"/>
    </row>
    <row r="63" spans="1:15" x14ac:dyDescent="0.2">
      <c r="K63" s="71"/>
    </row>
    <row r="64" spans="1:15" x14ac:dyDescent="0.2">
      <c r="K64" s="71"/>
    </row>
    <row r="65" spans="11:11" x14ac:dyDescent="0.2">
      <c r="K65" s="71"/>
    </row>
    <row r="66" spans="11:11" x14ac:dyDescent="0.2">
      <c r="K66" s="71"/>
    </row>
    <row r="67" spans="11:11" x14ac:dyDescent="0.2">
      <c r="K67" s="71"/>
    </row>
    <row r="68" spans="11:11" x14ac:dyDescent="0.2">
      <c r="K68" s="71"/>
    </row>
    <row r="69" spans="11:11" x14ac:dyDescent="0.2">
      <c r="K69" s="71"/>
    </row>
    <row r="70" spans="11:11" x14ac:dyDescent="0.2">
      <c r="K70" s="71"/>
    </row>
    <row r="71" spans="11:11" x14ac:dyDescent="0.2">
      <c r="K71" s="71"/>
    </row>
    <row r="72" spans="11:11" x14ac:dyDescent="0.2">
      <c r="K72" s="71"/>
    </row>
    <row r="73" spans="11:11" x14ac:dyDescent="0.2">
      <c r="K73" s="71"/>
    </row>
    <row r="74" spans="11:11" x14ac:dyDescent="0.2">
      <c r="K74" s="71"/>
    </row>
    <row r="75" spans="11:11" x14ac:dyDescent="0.2">
      <c r="K75" s="71"/>
    </row>
    <row r="76" spans="11:11" x14ac:dyDescent="0.2">
      <c r="K76" s="71"/>
    </row>
    <row r="77" spans="11:11" x14ac:dyDescent="0.2">
      <c r="K77" s="71"/>
    </row>
    <row r="78" spans="11:11" x14ac:dyDescent="0.2">
      <c r="K78" s="71"/>
    </row>
    <row r="79" spans="11:11" x14ac:dyDescent="0.2">
      <c r="K79" s="71"/>
    </row>
    <row r="80" spans="11:11" x14ac:dyDescent="0.2">
      <c r="K80" s="71"/>
    </row>
    <row r="81" spans="11:11" x14ac:dyDescent="0.2">
      <c r="K81" s="71"/>
    </row>
    <row r="82" spans="11:11" x14ac:dyDescent="0.2">
      <c r="K82" s="71"/>
    </row>
    <row r="83" spans="11:11" x14ac:dyDescent="0.2">
      <c r="K83" s="71"/>
    </row>
    <row r="84" spans="11:11" x14ac:dyDescent="0.2">
      <c r="K84" s="71"/>
    </row>
    <row r="85" spans="11:11" x14ac:dyDescent="0.2">
      <c r="K85" s="71"/>
    </row>
    <row r="86" spans="11:11" x14ac:dyDescent="0.2">
      <c r="K86" s="71"/>
    </row>
    <row r="87" spans="11:11" x14ac:dyDescent="0.2">
      <c r="K87" s="71"/>
    </row>
    <row r="88" spans="11:11" x14ac:dyDescent="0.2">
      <c r="K88" s="71"/>
    </row>
    <row r="89" spans="11:11" x14ac:dyDescent="0.2">
      <c r="K89" s="71"/>
    </row>
    <row r="90" spans="11:11" x14ac:dyDescent="0.2">
      <c r="K90" s="71"/>
    </row>
    <row r="91" spans="11:11" x14ac:dyDescent="0.2">
      <c r="K91" s="71"/>
    </row>
    <row r="92" spans="11:11" x14ac:dyDescent="0.2">
      <c r="K92" s="71"/>
    </row>
    <row r="93" spans="11:11" x14ac:dyDescent="0.2">
      <c r="K93" s="71"/>
    </row>
    <row r="94" spans="11:11" x14ac:dyDescent="0.2">
      <c r="K94" s="71"/>
    </row>
    <row r="95" spans="11:11" x14ac:dyDescent="0.2">
      <c r="K95" s="71"/>
    </row>
    <row r="96" spans="11:11" x14ac:dyDescent="0.2">
      <c r="K96" s="71"/>
    </row>
    <row r="97" spans="11:11" x14ac:dyDescent="0.2">
      <c r="K97" s="71"/>
    </row>
    <row r="98" spans="11:11" x14ac:dyDescent="0.2">
      <c r="K98" s="71"/>
    </row>
    <row r="99" spans="11:11" x14ac:dyDescent="0.2">
      <c r="K99" s="71"/>
    </row>
    <row r="100" spans="11:11" x14ac:dyDescent="0.2">
      <c r="K100" s="71"/>
    </row>
    <row r="101" spans="11:11" x14ac:dyDescent="0.2">
      <c r="K101" s="71"/>
    </row>
    <row r="102" spans="11:11" x14ac:dyDescent="0.2">
      <c r="K102" s="71"/>
    </row>
    <row r="103" spans="11:11" x14ac:dyDescent="0.2">
      <c r="K103" s="71"/>
    </row>
    <row r="104" spans="11:11" x14ac:dyDescent="0.2">
      <c r="K104" s="71"/>
    </row>
    <row r="105" spans="11:11" x14ac:dyDescent="0.2">
      <c r="K105" s="71"/>
    </row>
    <row r="106" spans="11:11" x14ac:dyDescent="0.2">
      <c r="K106" s="71"/>
    </row>
    <row r="107" spans="11:11" x14ac:dyDescent="0.2">
      <c r="K107" s="71"/>
    </row>
    <row r="108" spans="11:11" x14ac:dyDescent="0.2">
      <c r="K108" s="71"/>
    </row>
    <row r="109" spans="11:11" x14ac:dyDescent="0.2">
      <c r="K109" s="71"/>
    </row>
    <row r="110" spans="11:11" x14ac:dyDescent="0.2">
      <c r="K110" s="71"/>
    </row>
    <row r="111" spans="11:11" x14ac:dyDescent="0.2">
      <c r="K111" s="71"/>
    </row>
    <row r="112" spans="11:11" x14ac:dyDescent="0.2">
      <c r="K112" s="71"/>
    </row>
    <row r="113" spans="11:11" x14ac:dyDescent="0.2">
      <c r="K113" s="71"/>
    </row>
    <row r="114" spans="11:11" x14ac:dyDescent="0.2">
      <c r="K114" s="71"/>
    </row>
    <row r="115" spans="11:11" x14ac:dyDescent="0.2">
      <c r="K115" s="71"/>
    </row>
    <row r="116" spans="11:11" x14ac:dyDescent="0.2">
      <c r="K116" s="71"/>
    </row>
    <row r="117" spans="11:11" x14ac:dyDescent="0.2">
      <c r="K117" s="71"/>
    </row>
    <row r="118" spans="11:11" x14ac:dyDescent="0.2">
      <c r="K118" s="71"/>
    </row>
    <row r="119" spans="11:11" x14ac:dyDescent="0.2">
      <c r="K119" s="71"/>
    </row>
    <row r="120" spans="11:11" x14ac:dyDescent="0.2">
      <c r="K120" s="71"/>
    </row>
    <row r="121" spans="11:11" x14ac:dyDescent="0.2">
      <c r="K121" s="71"/>
    </row>
    <row r="122" spans="11:11" x14ac:dyDescent="0.2">
      <c r="K122" s="71"/>
    </row>
    <row r="123" spans="11:11" x14ac:dyDescent="0.2">
      <c r="K123" s="71"/>
    </row>
    <row r="124" spans="11:11" x14ac:dyDescent="0.2">
      <c r="K124" s="71"/>
    </row>
    <row r="125" spans="11:11" x14ac:dyDescent="0.2">
      <c r="K125" s="71"/>
    </row>
    <row r="126" spans="11:11" x14ac:dyDescent="0.2">
      <c r="K126" s="71"/>
    </row>
    <row r="127" spans="11:11" x14ac:dyDescent="0.2">
      <c r="K127" s="71"/>
    </row>
    <row r="128" spans="11:11" x14ac:dyDescent="0.2">
      <c r="K128" s="71"/>
    </row>
    <row r="129" spans="11:11" x14ac:dyDescent="0.2">
      <c r="K129" s="71"/>
    </row>
    <row r="130" spans="11:11" x14ac:dyDescent="0.2">
      <c r="K130" s="71"/>
    </row>
    <row r="131" spans="11:11" x14ac:dyDescent="0.2">
      <c r="K131" s="71"/>
    </row>
    <row r="132" spans="11:11" x14ac:dyDescent="0.2">
      <c r="K132" s="71"/>
    </row>
    <row r="133" spans="11:11" x14ac:dyDescent="0.2">
      <c r="K133" s="71"/>
    </row>
    <row r="134" spans="11:11" x14ac:dyDescent="0.2">
      <c r="K134" s="71"/>
    </row>
    <row r="135" spans="11:11" x14ac:dyDescent="0.2">
      <c r="K135" s="71"/>
    </row>
    <row r="136" spans="11:11" x14ac:dyDescent="0.2">
      <c r="K136" s="71"/>
    </row>
    <row r="137" spans="11:11" x14ac:dyDescent="0.2">
      <c r="K137" s="71"/>
    </row>
    <row r="138" spans="11:11" x14ac:dyDescent="0.2">
      <c r="K138" s="71"/>
    </row>
    <row r="139" spans="11:11" x14ac:dyDescent="0.2">
      <c r="K139" s="71"/>
    </row>
    <row r="140" spans="11:11" x14ac:dyDescent="0.2">
      <c r="K140" s="71"/>
    </row>
    <row r="141" spans="11:11" x14ac:dyDescent="0.2">
      <c r="K141" s="71"/>
    </row>
    <row r="142" spans="11:11" x14ac:dyDescent="0.2">
      <c r="K142" s="71"/>
    </row>
    <row r="143" spans="11:11" x14ac:dyDescent="0.2">
      <c r="K143" s="71"/>
    </row>
    <row r="144" spans="11:11" x14ac:dyDescent="0.2">
      <c r="K144" s="71"/>
    </row>
    <row r="145" spans="11:11" x14ac:dyDescent="0.2">
      <c r="K145" s="71"/>
    </row>
    <row r="146" spans="11:11" x14ac:dyDescent="0.2">
      <c r="K146" s="71"/>
    </row>
    <row r="147" spans="11:11" x14ac:dyDescent="0.2">
      <c r="K147" s="71"/>
    </row>
    <row r="148" spans="11:11" x14ac:dyDescent="0.2">
      <c r="K148" s="71"/>
    </row>
    <row r="149" spans="11:11" x14ac:dyDescent="0.2">
      <c r="K149" s="71"/>
    </row>
    <row r="150" spans="11:11" x14ac:dyDescent="0.2">
      <c r="K150" s="71"/>
    </row>
    <row r="151" spans="11:11" x14ac:dyDescent="0.2">
      <c r="K151" s="71"/>
    </row>
    <row r="152" spans="11:11" x14ac:dyDescent="0.2">
      <c r="K152" s="71"/>
    </row>
    <row r="153" spans="11:11" x14ac:dyDescent="0.2">
      <c r="K153" s="71"/>
    </row>
    <row r="154" spans="11:11" x14ac:dyDescent="0.2">
      <c r="K154" s="71"/>
    </row>
    <row r="155" spans="11:11" x14ac:dyDescent="0.2">
      <c r="K155" s="71"/>
    </row>
    <row r="156" spans="11:11" x14ac:dyDescent="0.2">
      <c r="K156" s="71"/>
    </row>
    <row r="157" spans="11:11" x14ac:dyDescent="0.2">
      <c r="K157" s="71"/>
    </row>
    <row r="158" spans="11:11" x14ac:dyDescent="0.2">
      <c r="K158" s="71"/>
    </row>
    <row r="159" spans="11:11" x14ac:dyDescent="0.2">
      <c r="K159" s="71"/>
    </row>
    <row r="160" spans="11:11" x14ac:dyDescent="0.2">
      <c r="K160" s="71"/>
    </row>
    <row r="161" spans="11:11" x14ac:dyDescent="0.2">
      <c r="K161" s="71"/>
    </row>
    <row r="162" spans="11:11" x14ac:dyDescent="0.2">
      <c r="K162" s="71"/>
    </row>
    <row r="163" spans="11:11" x14ac:dyDescent="0.2">
      <c r="K163" s="71"/>
    </row>
    <row r="164" spans="11:11" x14ac:dyDescent="0.2">
      <c r="K164" s="71"/>
    </row>
    <row r="165" spans="11:11" x14ac:dyDescent="0.2">
      <c r="K165" s="71"/>
    </row>
    <row r="166" spans="11:11" x14ac:dyDescent="0.2">
      <c r="K166" s="71"/>
    </row>
    <row r="167" spans="11:11" x14ac:dyDescent="0.2">
      <c r="K167" s="71"/>
    </row>
    <row r="168" spans="11:11" x14ac:dyDescent="0.2">
      <c r="K168" s="71"/>
    </row>
    <row r="169" spans="11:11" x14ac:dyDescent="0.2">
      <c r="K169" s="71"/>
    </row>
    <row r="170" spans="11:11" x14ac:dyDescent="0.2">
      <c r="K170" s="71"/>
    </row>
    <row r="171" spans="11:11" x14ac:dyDescent="0.2">
      <c r="K171" s="71"/>
    </row>
    <row r="172" spans="11:11" x14ac:dyDescent="0.2">
      <c r="K172" s="71"/>
    </row>
    <row r="173" spans="11:11" x14ac:dyDescent="0.2">
      <c r="K173" s="71"/>
    </row>
    <row r="174" spans="11:11" x14ac:dyDescent="0.2">
      <c r="K174" s="71"/>
    </row>
    <row r="175" spans="11:11" x14ac:dyDescent="0.2">
      <c r="K175" s="71"/>
    </row>
    <row r="176" spans="11:11" x14ac:dyDescent="0.2">
      <c r="K176" s="71"/>
    </row>
    <row r="177" spans="11:11" x14ac:dyDescent="0.2">
      <c r="K177" s="71"/>
    </row>
    <row r="178" spans="11:11" x14ac:dyDescent="0.2">
      <c r="K178" s="71"/>
    </row>
    <row r="179" spans="11:11" x14ac:dyDescent="0.2">
      <c r="K179" s="71"/>
    </row>
    <row r="180" spans="11:11" x14ac:dyDescent="0.2">
      <c r="K180" s="71"/>
    </row>
    <row r="181" spans="11:11" x14ac:dyDescent="0.2">
      <c r="K181" s="71"/>
    </row>
    <row r="182" spans="11:11" x14ac:dyDescent="0.2">
      <c r="K182" s="71"/>
    </row>
    <row r="183" spans="11:11" x14ac:dyDescent="0.2">
      <c r="K183" s="71"/>
    </row>
    <row r="184" spans="11:11" x14ac:dyDescent="0.2">
      <c r="K184" s="71"/>
    </row>
    <row r="185" spans="11:11" x14ac:dyDescent="0.2">
      <c r="K185" s="71"/>
    </row>
    <row r="186" spans="11:11" x14ac:dyDescent="0.2">
      <c r="K186" s="71"/>
    </row>
    <row r="187" spans="11:11" x14ac:dyDescent="0.2">
      <c r="K187" s="71"/>
    </row>
    <row r="188" spans="11:11" x14ac:dyDescent="0.2">
      <c r="K188" s="71"/>
    </row>
    <row r="189" spans="11:11" x14ac:dyDescent="0.2">
      <c r="K189" s="71"/>
    </row>
    <row r="190" spans="11:11" x14ac:dyDescent="0.2">
      <c r="K190" s="71"/>
    </row>
    <row r="191" spans="11:11" x14ac:dyDescent="0.2">
      <c r="K191" s="71"/>
    </row>
    <row r="192" spans="11:11" x14ac:dyDescent="0.2">
      <c r="K192" s="71"/>
    </row>
    <row r="193" spans="11:11" x14ac:dyDescent="0.2">
      <c r="K193" s="71"/>
    </row>
    <row r="194" spans="11:11" x14ac:dyDescent="0.2">
      <c r="K194" s="71"/>
    </row>
    <row r="195" spans="11:11" x14ac:dyDescent="0.2">
      <c r="K195" s="71"/>
    </row>
    <row r="196" spans="11:11" x14ac:dyDescent="0.2">
      <c r="K196" s="71"/>
    </row>
    <row r="197" spans="11:11" x14ac:dyDescent="0.2">
      <c r="K197" s="71"/>
    </row>
    <row r="198" spans="11:11" x14ac:dyDescent="0.2">
      <c r="K198" s="71"/>
    </row>
    <row r="199" spans="11:11" x14ac:dyDescent="0.2">
      <c r="K199" s="71"/>
    </row>
    <row r="200" spans="11:11" x14ac:dyDescent="0.2">
      <c r="K200" s="71"/>
    </row>
    <row r="201" spans="11:11" x14ac:dyDescent="0.2">
      <c r="K201" s="71"/>
    </row>
    <row r="202" spans="11:11" x14ac:dyDescent="0.2">
      <c r="K202" s="71"/>
    </row>
    <row r="203" spans="11:11" x14ac:dyDescent="0.2">
      <c r="K203" s="71"/>
    </row>
    <row r="204" spans="11:11" x14ac:dyDescent="0.2">
      <c r="K204" s="71"/>
    </row>
    <row r="205" spans="11:11" x14ac:dyDescent="0.2">
      <c r="K205" s="71"/>
    </row>
    <row r="206" spans="11:11" x14ac:dyDescent="0.2">
      <c r="K206" s="71"/>
    </row>
    <row r="207" spans="11:11" x14ac:dyDescent="0.2">
      <c r="K207" s="71"/>
    </row>
    <row r="208" spans="11:11" x14ac:dyDescent="0.2">
      <c r="K208" s="71"/>
    </row>
    <row r="209" spans="11:11" x14ac:dyDescent="0.2">
      <c r="K209" s="71"/>
    </row>
    <row r="210" spans="11:11" x14ac:dyDescent="0.2">
      <c r="K210" s="71"/>
    </row>
    <row r="211" spans="11:11" x14ac:dyDescent="0.2">
      <c r="K211" s="71"/>
    </row>
    <row r="212" spans="11:11" x14ac:dyDescent="0.2">
      <c r="K212" s="71"/>
    </row>
    <row r="213" spans="11:11" x14ac:dyDescent="0.2">
      <c r="K213" s="71"/>
    </row>
    <row r="214" spans="11:11" x14ac:dyDescent="0.2">
      <c r="K214" s="71"/>
    </row>
    <row r="215" spans="11:11" x14ac:dyDescent="0.2">
      <c r="K215" s="71"/>
    </row>
    <row r="216" spans="11:11" x14ac:dyDescent="0.2">
      <c r="K216" s="71"/>
    </row>
    <row r="217" spans="11:11" x14ac:dyDescent="0.2">
      <c r="K217" s="71"/>
    </row>
    <row r="218" spans="11:11" x14ac:dyDescent="0.2">
      <c r="K218" s="71"/>
    </row>
    <row r="219" spans="11:11" x14ac:dyDescent="0.2">
      <c r="K219" s="71"/>
    </row>
    <row r="220" spans="11:11" x14ac:dyDescent="0.2">
      <c r="K220" s="71"/>
    </row>
    <row r="221" spans="11:11" x14ac:dyDescent="0.2">
      <c r="K221" s="71"/>
    </row>
    <row r="222" spans="11:11" x14ac:dyDescent="0.2">
      <c r="K222" s="71"/>
    </row>
    <row r="223" spans="11:11" x14ac:dyDescent="0.2">
      <c r="K223" s="71"/>
    </row>
    <row r="224" spans="11:11" x14ac:dyDescent="0.2">
      <c r="K224" s="71"/>
    </row>
    <row r="225" spans="11:11" x14ac:dyDescent="0.2">
      <c r="K225" s="71"/>
    </row>
    <row r="226" spans="11:11" x14ac:dyDescent="0.2">
      <c r="K226" s="71"/>
    </row>
    <row r="227" spans="11:11" x14ac:dyDescent="0.2">
      <c r="K227" s="71"/>
    </row>
    <row r="228" spans="11:11" x14ac:dyDescent="0.2">
      <c r="K228" s="71"/>
    </row>
    <row r="229" spans="11:11" x14ac:dyDescent="0.2">
      <c r="K229" s="71"/>
    </row>
    <row r="230" spans="11:11" x14ac:dyDescent="0.2">
      <c r="K230" s="71"/>
    </row>
    <row r="231" spans="11:11" x14ac:dyDescent="0.2">
      <c r="K231" s="71"/>
    </row>
    <row r="232" spans="11:11" x14ac:dyDescent="0.2">
      <c r="K232" s="71"/>
    </row>
    <row r="233" spans="11:11" x14ac:dyDescent="0.2">
      <c r="K233" s="71"/>
    </row>
    <row r="234" spans="11:11" x14ac:dyDescent="0.2">
      <c r="K234" s="71"/>
    </row>
    <row r="235" spans="11:11" x14ac:dyDescent="0.2">
      <c r="K235" s="71"/>
    </row>
    <row r="236" spans="11:11" x14ac:dyDescent="0.2">
      <c r="K236" s="71"/>
    </row>
    <row r="237" spans="11:11" x14ac:dyDescent="0.2">
      <c r="K237" s="71"/>
    </row>
    <row r="238" spans="11:11" x14ac:dyDescent="0.2">
      <c r="K238" s="71"/>
    </row>
    <row r="239" spans="11:11" x14ac:dyDescent="0.2">
      <c r="K239" s="71"/>
    </row>
    <row r="240" spans="11:11" x14ac:dyDescent="0.2">
      <c r="K240" s="71"/>
    </row>
    <row r="241" spans="11:11" x14ac:dyDescent="0.2">
      <c r="K241" s="71"/>
    </row>
    <row r="242" spans="11:11" x14ac:dyDescent="0.2">
      <c r="K242" s="71"/>
    </row>
    <row r="243" spans="11:11" x14ac:dyDescent="0.2">
      <c r="K243" s="71"/>
    </row>
    <row r="244" spans="11:11" x14ac:dyDescent="0.2">
      <c r="K244" s="71"/>
    </row>
    <row r="245" spans="11:11" x14ac:dyDescent="0.2">
      <c r="K245" s="71"/>
    </row>
    <row r="246" spans="11:11" x14ac:dyDescent="0.2">
      <c r="K246" s="71"/>
    </row>
    <row r="247" spans="11:11" x14ac:dyDescent="0.2">
      <c r="K247" s="71"/>
    </row>
    <row r="248" spans="11:11" x14ac:dyDescent="0.2">
      <c r="K248" s="71"/>
    </row>
    <row r="249" spans="11:11" x14ac:dyDescent="0.2">
      <c r="K249" s="71"/>
    </row>
    <row r="250" spans="11:11" x14ac:dyDescent="0.2">
      <c r="K250" s="71"/>
    </row>
    <row r="251" spans="11:11" x14ac:dyDescent="0.2">
      <c r="K251" s="71"/>
    </row>
    <row r="252" spans="11:11" x14ac:dyDescent="0.2">
      <c r="K252" s="71"/>
    </row>
    <row r="253" spans="11:11" x14ac:dyDescent="0.2">
      <c r="K253" s="71"/>
    </row>
    <row r="254" spans="11:11" x14ac:dyDescent="0.2">
      <c r="K254" s="71"/>
    </row>
    <row r="255" spans="11:11" x14ac:dyDescent="0.2">
      <c r="K255" s="71"/>
    </row>
    <row r="256" spans="11:11" x14ac:dyDescent="0.2">
      <c r="K256" s="71"/>
    </row>
    <row r="257" spans="11:11" x14ac:dyDescent="0.2">
      <c r="K257" s="71"/>
    </row>
    <row r="258" spans="11:11" x14ac:dyDescent="0.2">
      <c r="K258" s="71"/>
    </row>
    <row r="259" spans="11:11" x14ac:dyDescent="0.2">
      <c r="K259" s="71"/>
    </row>
    <row r="260" spans="11:11" x14ac:dyDescent="0.2">
      <c r="K260" s="71"/>
    </row>
    <row r="261" spans="11:11" x14ac:dyDescent="0.2">
      <c r="K261" s="71"/>
    </row>
    <row r="262" spans="11:11" x14ac:dyDescent="0.2">
      <c r="K262" s="71"/>
    </row>
    <row r="263" spans="11:11" x14ac:dyDescent="0.2">
      <c r="K263" s="71"/>
    </row>
    <row r="264" spans="11:11" x14ac:dyDescent="0.2">
      <c r="K264" s="71"/>
    </row>
    <row r="265" spans="11:11" x14ac:dyDescent="0.2">
      <c r="K265" s="71"/>
    </row>
    <row r="266" spans="11:11" x14ac:dyDescent="0.2">
      <c r="K266" s="71"/>
    </row>
    <row r="267" spans="11:11" x14ac:dyDescent="0.2">
      <c r="K267" s="71"/>
    </row>
    <row r="268" spans="11:11" x14ac:dyDescent="0.2">
      <c r="K268" s="71"/>
    </row>
    <row r="269" spans="11:11" x14ac:dyDescent="0.2">
      <c r="K269" s="71"/>
    </row>
    <row r="270" spans="11:11" x14ac:dyDescent="0.2">
      <c r="K270" s="71"/>
    </row>
    <row r="271" spans="11:11" x14ac:dyDescent="0.2">
      <c r="K271" s="71"/>
    </row>
    <row r="272" spans="11:11" x14ac:dyDescent="0.2">
      <c r="K272" s="71"/>
    </row>
    <row r="273" spans="11:11" x14ac:dyDescent="0.2">
      <c r="K273" s="71"/>
    </row>
    <row r="274" spans="11:11" x14ac:dyDescent="0.2">
      <c r="K274" s="71"/>
    </row>
    <row r="275" spans="11:11" x14ac:dyDescent="0.2">
      <c r="K275" s="71"/>
    </row>
    <row r="276" spans="11:11" x14ac:dyDescent="0.2">
      <c r="K276" s="71"/>
    </row>
    <row r="277" spans="11:11" x14ac:dyDescent="0.2">
      <c r="K277" s="71"/>
    </row>
    <row r="278" spans="11:11" x14ac:dyDescent="0.2">
      <c r="K278" s="71"/>
    </row>
    <row r="279" spans="11:11" x14ac:dyDescent="0.2">
      <c r="K279" s="71"/>
    </row>
    <row r="280" spans="11:11" x14ac:dyDescent="0.2">
      <c r="K280" s="71"/>
    </row>
    <row r="281" spans="11:11" x14ac:dyDescent="0.2">
      <c r="K281" s="71"/>
    </row>
    <row r="282" spans="11:11" x14ac:dyDescent="0.2">
      <c r="K282" s="71"/>
    </row>
    <row r="283" spans="11:11" x14ac:dyDescent="0.2">
      <c r="K283" s="71"/>
    </row>
    <row r="284" spans="11:11" x14ac:dyDescent="0.2">
      <c r="K284" s="71"/>
    </row>
    <row r="285" spans="11:11" x14ac:dyDescent="0.2">
      <c r="K285" s="71"/>
    </row>
    <row r="286" spans="11:11" x14ac:dyDescent="0.2">
      <c r="K286" s="71"/>
    </row>
    <row r="287" spans="11:11" x14ac:dyDescent="0.2">
      <c r="K287" s="71"/>
    </row>
    <row r="288" spans="11:11" x14ac:dyDescent="0.2">
      <c r="K288" s="71"/>
    </row>
    <row r="289" spans="11:11" x14ac:dyDescent="0.2">
      <c r="K289" s="71"/>
    </row>
    <row r="290" spans="11:11" x14ac:dyDescent="0.2">
      <c r="K290" s="71"/>
    </row>
    <row r="291" spans="11:11" x14ac:dyDescent="0.2">
      <c r="K291" s="71"/>
    </row>
    <row r="292" spans="11:11" x14ac:dyDescent="0.2">
      <c r="K292" s="71"/>
    </row>
    <row r="293" spans="11:11" x14ac:dyDescent="0.2">
      <c r="K293" s="71"/>
    </row>
    <row r="294" spans="11:11" x14ac:dyDescent="0.2">
      <c r="K294" s="71"/>
    </row>
    <row r="295" spans="11:11" x14ac:dyDescent="0.2">
      <c r="K295" s="71"/>
    </row>
    <row r="296" spans="11:11" x14ac:dyDescent="0.2">
      <c r="K296" s="71"/>
    </row>
    <row r="297" spans="11:11" x14ac:dyDescent="0.2">
      <c r="K297" s="71"/>
    </row>
    <row r="298" spans="11:11" x14ac:dyDescent="0.2">
      <c r="K298" s="71"/>
    </row>
    <row r="299" spans="11:11" x14ac:dyDescent="0.2">
      <c r="K299" s="71"/>
    </row>
    <row r="300" spans="11:11" x14ac:dyDescent="0.2">
      <c r="K300" s="71"/>
    </row>
    <row r="301" spans="11:11" x14ac:dyDescent="0.2">
      <c r="K301" s="71"/>
    </row>
    <row r="302" spans="11:11" x14ac:dyDescent="0.2">
      <c r="K302" s="71"/>
    </row>
    <row r="303" spans="11:11" x14ac:dyDescent="0.2">
      <c r="K303" s="71"/>
    </row>
    <row r="304" spans="11:11" x14ac:dyDescent="0.2">
      <c r="K304" s="71"/>
    </row>
    <row r="305" spans="11:11" x14ac:dyDescent="0.2">
      <c r="K305" s="71"/>
    </row>
    <row r="306" spans="11:11" x14ac:dyDescent="0.2">
      <c r="K306" s="71"/>
    </row>
    <row r="307" spans="11:11" x14ac:dyDescent="0.2">
      <c r="K307" s="71"/>
    </row>
    <row r="308" spans="11:11" x14ac:dyDescent="0.2">
      <c r="K308" s="71"/>
    </row>
    <row r="309" spans="11:11" x14ac:dyDescent="0.2">
      <c r="K309" s="71"/>
    </row>
    <row r="310" spans="11:11" x14ac:dyDescent="0.2">
      <c r="K310" s="71"/>
    </row>
    <row r="311" spans="11:11" x14ac:dyDescent="0.2">
      <c r="K311" s="71"/>
    </row>
    <row r="312" spans="11:11" x14ac:dyDescent="0.2">
      <c r="K312" s="71"/>
    </row>
    <row r="313" spans="11:11" x14ac:dyDescent="0.2">
      <c r="K313" s="71"/>
    </row>
    <row r="314" spans="11:11" x14ac:dyDescent="0.2">
      <c r="K314" s="71"/>
    </row>
    <row r="315" spans="11:11" x14ac:dyDescent="0.2">
      <c r="K315" s="71"/>
    </row>
    <row r="316" spans="11:11" x14ac:dyDescent="0.2">
      <c r="K316" s="71"/>
    </row>
    <row r="317" spans="11:11" x14ac:dyDescent="0.2">
      <c r="K317" s="71"/>
    </row>
    <row r="318" spans="11:11" x14ac:dyDescent="0.2">
      <c r="K318" s="71"/>
    </row>
    <row r="319" spans="11:11" x14ac:dyDescent="0.2">
      <c r="K319" s="71"/>
    </row>
    <row r="320" spans="11:11" x14ac:dyDescent="0.2">
      <c r="K320" s="71"/>
    </row>
    <row r="321" spans="11:11" x14ac:dyDescent="0.2">
      <c r="K321" s="71"/>
    </row>
    <row r="322" spans="11:11" x14ac:dyDescent="0.2">
      <c r="K322" s="71"/>
    </row>
    <row r="323" spans="11:11" x14ac:dyDescent="0.2">
      <c r="K323" s="71"/>
    </row>
    <row r="324" spans="11:11" x14ac:dyDescent="0.2">
      <c r="K324" s="71"/>
    </row>
    <row r="325" spans="11:11" x14ac:dyDescent="0.2">
      <c r="K325" s="71"/>
    </row>
    <row r="326" spans="11:11" x14ac:dyDescent="0.2">
      <c r="K326" s="71"/>
    </row>
    <row r="327" spans="11:11" x14ac:dyDescent="0.2">
      <c r="K327" s="71"/>
    </row>
    <row r="328" spans="11:11" x14ac:dyDescent="0.2">
      <c r="K328" s="71"/>
    </row>
    <row r="329" spans="11:11" x14ac:dyDescent="0.2">
      <c r="K329" s="71"/>
    </row>
    <row r="330" spans="11:11" x14ac:dyDescent="0.2">
      <c r="K330" s="71"/>
    </row>
    <row r="331" spans="11:11" x14ac:dyDescent="0.2">
      <c r="K331" s="71"/>
    </row>
    <row r="332" spans="11:11" x14ac:dyDescent="0.2">
      <c r="K332" s="71"/>
    </row>
    <row r="333" spans="11:11" x14ac:dyDescent="0.2">
      <c r="K333" s="71"/>
    </row>
    <row r="334" spans="11:11" x14ac:dyDescent="0.2">
      <c r="K334" s="71"/>
    </row>
    <row r="335" spans="11:11" x14ac:dyDescent="0.2">
      <c r="K335" s="71"/>
    </row>
    <row r="336" spans="11:11" x14ac:dyDescent="0.2">
      <c r="K336" s="71"/>
    </row>
    <row r="337" spans="11:11" x14ac:dyDescent="0.2">
      <c r="K337" s="71"/>
    </row>
    <row r="338" spans="11:11" x14ac:dyDescent="0.2">
      <c r="K338" s="71"/>
    </row>
    <row r="339" spans="11:11" x14ac:dyDescent="0.2">
      <c r="K339" s="71"/>
    </row>
    <row r="340" spans="11:11" x14ac:dyDescent="0.2">
      <c r="K340" s="71"/>
    </row>
    <row r="341" spans="11:11" x14ac:dyDescent="0.2">
      <c r="K341" s="71"/>
    </row>
    <row r="342" spans="11:11" x14ac:dyDescent="0.2">
      <c r="K342" s="71"/>
    </row>
    <row r="343" spans="11:11" x14ac:dyDescent="0.2">
      <c r="K343" s="71"/>
    </row>
    <row r="344" spans="11:11" x14ac:dyDescent="0.2">
      <c r="K344" s="71"/>
    </row>
    <row r="345" spans="11:11" x14ac:dyDescent="0.2">
      <c r="K345" s="71"/>
    </row>
    <row r="346" spans="11:11" x14ac:dyDescent="0.2">
      <c r="K346" s="71"/>
    </row>
    <row r="347" spans="11:11" x14ac:dyDescent="0.2">
      <c r="K347" s="71"/>
    </row>
    <row r="348" spans="11:11" x14ac:dyDescent="0.2">
      <c r="K348" s="71"/>
    </row>
    <row r="349" spans="11:11" x14ac:dyDescent="0.2">
      <c r="K349" s="71"/>
    </row>
    <row r="350" spans="11:11" x14ac:dyDescent="0.2">
      <c r="K350" s="71"/>
    </row>
    <row r="351" spans="11:11" x14ac:dyDescent="0.2">
      <c r="K351" s="71"/>
    </row>
    <row r="352" spans="11:11" x14ac:dyDescent="0.2">
      <c r="K352" s="71"/>
    </row>
    <row r="353" spans="11:11" x14ac:dyDescent="0.2">
      <c r="K353" s="71"/>
    </row>
    <row r="354" spans="11:11" x14ac:dyDescent="0.2">
      <c r="K354" s="71"/>
    </row>
    <row r="355" spans="11:11" x14ac:dyDescent="0.2">
      <c r="K355" s="71"/>
    </row>
    <row r="356" spans="11:11" x14ac:dyDescent="0.2">
      <c r="K356" s="71"/>
    </row>
    <row r="357" spans="11:11" x14ac:dyDescent="0.2">
      <c r="K357" s="71"/>
    </row>
    <row r="358" spans="11:11" x14ac:dyDescent="0.2">
      <c r="K358" s="71"/>
    </row>
    <row r="359" spans="11:11" x14ac:dyDescent="0.2">
      <c r="K359" s="71"/>
    </row>
    <row r="360" spans="11:11" x14ac:dyDescent="0.2">
      <c r="K360" s="71"/>
    </row>
    <row r="361" spans="11:11" x14ac:dyDescent="0.2">
      <c r="K361" s="71"/>
    </row>
    <row r="362" spans="11:11" x14ac:dyDescent="0.2">
      <c r="K362" s="71"/>
    </row>
    <row r="363" spans="11:11" x14ac:dyDescent="0.2">
      <c r="K363" s="71"/>
    </row>
    <row r="364" spans="11:11" x14ac:dyDescent="0.2">
      <c r="K364" s="71"/>
    </row>
    <row r="365" spans="11:11" x14ac:dyDescent="0.2">
      <c r="K365" s="71"/>
    </row>
    <row r="366" spans="11:11" x14ac:dyDescent="0.2">
      <c r="K366" s="71"/>
    </row>
    <row r="367" spans="11:11" x14ac:dyDescent="0.2">
      <c r="K367" s="71"/>
    </row>
    <row r="368" spans="11:11" x14ac:dyDescent="0.2">
      <c r="K368" s="71"/>
    </row>
    <row r="369" spans="11:11" x14ac:dyDescent="0.2">
      <c r="K369" s="71"/>
    </row>
    <row r="370" spans="11:11" x14ac:dyDescent="0.2">
      <c r="K370" s="71"/>
    </row>
    <row r="371" spans="11:11" x14ac:dyDescent="0.2">
      <c r="K371" s="71"/>
    </row>
    <row r="372" spans="11:11" x14ac:dyDescent="0.2">
      <c r="K372" s="71"/>
    </row>
    <row r="373" spans="11:11" x14ac:dyDescent="0.2">
      <c r="K373" s="71"/>
    </row>
    <row r="374" spans="11:11" x14ac:dyDescent="0.2">
      <c r="K374" s="71"/>
    </row>
    <row r="375" spans="11:11" x14ac:dyDescent="0.2">
      <c r="K375" s="71"/>
    </row>
    <row r="376" spans="11:11" x14ac:dyDescent="0.2">
      <c r="K376" s="71"/>
    </row>
    <row r="377" spans="11:11" x14ac:dyDescent="0.2">
      <c r="K377" s="71"/>
    </row>
    <row r="378" spans="11:11" x14ac:dyDescent="0.2">
      <c r="K378" s="71"/>
    </row>
    <row r="379" spans="11:11" x14ac:dyDescent="0.2">
      <c r="K379" s="71"/>
    </row>
    <row r="380" spans="11:11" x14ac:dyDescent="0.2">
      <c r="K380" s="71"/>
    </row>
    <row r="381" spans="11:11" x14ac:dyDescent="0.2">
      <c r="K381" s="71"/>
    </row>
    <row r="382" spans="11:11" x14ac:dyDescent="0.2">
      <c r="K382" s="71"/>
    </row>
    <row r="383" spans="11:11" x14ac:dyDescent="0.2">
      <c r="K383" s="71"/>
    </row>
    <row r="384" spans="11:11" x14ac:dyDescent="0.2">
      <c r="K384" s="71"/>
    </row>
    <row r="385" spans="11:11" x14ac:dyDescent="0.2">
      <c r="K385" s="71"/>
    </row>
    <row r="386" spans="11:11" x14ac:dyDescent="0.2">
      <c r="K386" s="71"/>
    </row>
    <row r="387" spans="11:11" x14ac:dyDescent="0.2">
      <c r="K387" s="71"/>
    </row>
    <row r="388" spans="11:11" x14ac:dyDescent="0.2">
      <c r="K388" s="71"/>
    </row>
    <row r="389" spans="11:11" x14ac:dyDescent="0.2">
      <c r="K389" s="71"/>
    </row>
    <row r="390" spans="11:11" x14ac:dyDescent="0.2">
      <c r="K390" s="71"/>
    </row>
    <row r="391" spans="11:11" x14ac:dyDescent="0.2">
      <c r="K391" s="71"/>
    </row>
    <row r="392" spans="11:11" x14ac:dyDescent="0.2">
      <c r="K392" s="71"/>
    </row>
    <row r="393" spans="11:11" x14ac:dyDescent="0.2">
      <c r="K393" s="71"/>
    </row>
    <row r="394" spans="11:11" x14ac:dyDescent="0.2">
      <c r="K394" s="71"/>
    </row>
    <row r="395" spans="11:11" x14ac:dyDescent="0.2">
      <c r="K395" s="71"/>
    </row>
    <row r="396" spans="11:11" x14ac:dyDescent="0.2">
      <c r="K396" s="71"/>
    </row>
    <row r="397" spans="11:11" x14ac:dyDescent="0.2">
      <c r="K397" s="71"/>
    </row>
    <row r="398" spans="11:11" x14ac:dyDescent="0.2">
      <c r="K398" s="71"/>
    </row>
    <row r="399" spans="11:11" x14ac:dyDescent="0.2">
      <c r="K399" s="71"/>
    </row>
    <row r="400" spans="11:11" x14ac:dyDescent="0.2">
      <c r="K400" s="71"/>
    </row>
    <row r="401" spans="11:11" x14ac:dyDescent="0.2">
      <c r="K401" s="71"/>
    </row>
    <row r="402" spans="11:11" x14ac:dyDescent="0.2">
      <c r="K402" s="71"/>
    </row>
    <row r="403" spans="11:11" x14ac:dyDescent="0.2">
      <c r="K403" s="71"/>
    </row>
    <row r="404" spans="11:11" x14ac:dyDescent="0.2">
      <c r="K404" s="71"/>
    </row>
  </sheetData>
  <mergeCells count="1">
    <mergeCell ref="M1:O1"/>
  </mergeCells>
  <hyperlinks>
    <hyperlink ref="A2" location="FEO!A1" display="terug" xr:uid="{57BF198C-001F-441F-85C9-82AD08C4C609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D8752-D731-4CAB-BFD2-3A2F66D5DDEB}">
  <sheetPr>
    <tabColor rgb="FF00B0F0"/>
  </sheetPr>
  <dimension ref="A1:AD120"/>
  <sheetViews>
    <sheetView workbookViewId="0"/>
  </sheetViews>
  <sheetFormatPr defaultRowHeight="10.199999999999999" x14ac:dyDescent="0.2"/>
  <cols>
    <col min="1" max="1" width="22.875" customWidth="1"/>
    <col min="2" max="2" width="13.875" customWidth="1"/>
    <col min="3" max="3" width="7.875" bestFit="1" customWidth="1"/>
    <col min="4" max="25" width="13.875" customWidth="1"/>
    <col min="26" max="26" width="11.25" customWidth="1"/>
    <col min="27" max="27" width="16.375" customWidth="1"/>
    <col min="28" max="30" width="19.125" customWidth="1"/>
    <col min="31" max="32" width="13.875" customWidth="1"/>
  </cols>
  <sheetData>
    <row r="1" spans="1:27" ht="16.2" x14ac:dyDescent="0.3">
      <c r="A1" s="12" t="s">
        <v>267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T1" s="67" t="s">
        <v>136</v>
      </c>
      <c r="U1" s="562" t="s">
        <v>18</v>
      </c>
      <c r="V1" s="563"/>
      <c r="W1" s="564"/>
    </row>
    <row r="2" spans="1:27" ht="15.6" x14ac:dyDescent="0.3">
      <c r="A2" s="17" t="s">
        <v>137</v>
      </c>
      <c r="B2" s="26"/>
      <c r="C2" s="26"/>
      <c r="D2" s="26"/>
      <c r="E2" s="26"/>
      <c r="F2" s="26"/>
      <c r="G2" s="26"/>
      <c r="H2" s="26"/>
      <c r="I2" s="26"/>
      <c r="V2" s="203" t="str">
        <f>FEO!R1</f>
        <v>Versie</v>
      </c>
      <c r="W2" s="211" t="str">
        <f>Legenda!D11</f>
        <v>Publicatie</v>
      </c>
    </row>
    <row r="3" spans="1:27" ht="18" x14ac:dyDescent="0.35">
      <c r="A3" s="26"/>
      <c r="B3" s="26"/>
      <c r="C3" s="26"/>
      <c r="D3" s="26"/>
      <c r="E3" s="26"/>
      <c r="F3" s="26"/>
      <c r="G3" s="26"/>
      <c r="H3" s="26"/>
      <c r="I3" s="26"/>
      <c r="Y3" s="132"/>
    </row>
    <row r="4" spans="1:27" x14ac:dyDescent="0.2">
      <c r="A4" s="78" t="s">
        <v>268</v>
      </c>
      <c r="B4" s="255"/>
      <c r="C4" s="255"/>
      <c r="P4" s="2" t="s">
        <v>269</v>
      </c>
      <c r="Q4" s="293" t="s">
        <v>270</v>
      </c>
      <c r="R4" s="293"/>
      <c r="S4" s="76" t="s">
        <v>271</v>
      </c>
      <c r="T4" s="76"/>
      <c r="Y4" s="76"/>
    </row>
    <row r="5" spans="1:27" x14ac:dyDescent="0.2">
      <c r="A5" s="65" t="s">
        <v>272</v>
      </c>
      <c r="B5" s="255"/>
      <c r="C5" s="255"/>
      <c r="O5" s="299">
        <f t="shared" ref="O5:O11" si="0">$Q$12-Q5</f>
        <v>55.79999999999999</v>
      </c>
      <c r="P5" t="s">
        <v>206</v>
      </c>
      <c r="Q5" s="252">
        <v>0</v>
      </c>
      <c r="R5" s="209"/>
      <c r="S5" s="72">
        <v>0</v>
      </c>
      <c r="T5" s="299"/>
      <c r="Y5" s="76"/>
    </row>
    <row r="6" spans="1:27" x14ac:dyDescent="0.2">
      <c r="A6" s="65" t="s">
        <v>273</v>
      </c>
      <c r="B6" s="255"/>
      <c r="C6" s="255"/>
      <c r="O6" s="299">
        <f t="shared" si="0"/>
        <v>38.899999999999991</v>
      </c>
      <c r="P6" t="s">
        <v>204</v>
      </c>
      <c r="Q6" s="253">
        <v>16.899999999999999</v>
      </c>
      <c r="R6" s="209"/>
      <c r="S6" s="72">
        <v>16.899999999999999</v>
      </c>
      <c r="T6" s="299"/>
      <c r="Y6" s="76"/>
    </row>
    <row r="7" spans="1:27" x14ac:dyDescent="0.2">
      <c r="A7" s="65" t="s">
        <v>274</v>
      </c>
      <c r="B7" s="255"/>
      <c r="C7" s="255"/>
      <c r="O7" s="299">
        <f t="shared" si="0"/>
        <v>25.79999999999999</v>
      </c>
      <c r="P7" t="s">
        <v>205</v>
      </c>
      <c r="Q7" s="253">
        <v>30</v>
      </c>
      <c r="R7" s="209"/>
      <c r="S7" s="72">
        <v>30.1</v>
      </c>
      <c r="T7" s="299"/>
      <c r="Y7" s="76"/>
    </row>
    <row r="8" spans="1:27" x14ac:dyDescent="0.2">
      <c r="A8" s="65" t="s">
        <v>275</v>
      </c>
      <c r="B8" s="255"/>
      <c r="C8" s="255"/>
      <c r="O8" s="299">
        <f t="shared" si="0"/>
        <v>16.199999999999996</v>
      </c>
      <c r="P8" t="s">
        <v>204</v>
      </c>
      <c r="Q8" s="253">
        <v>39.599999999999994</v>
      </c>
      <c r="R8" s="209"/>
      <c r="S8" s="72">
        <v>39.700000000000003</v>
      </c>
      <c r="T8" s="299"/>
      <c r="Y8" s="76"/>
    </row>
    <row r="9" spans="1:27" x14ac:dyDescent="0.2">
      <c r="A9" s="65" t="s">
        <v>276</v>
      </c>
      <c r="B9" s="255"/>
      <c r="C9" s="255"/>
      <c r="O9" s="299">
        <f t="shared" si="0"/>
        <v>12.599999999999994</v>
      </c>
      <c r="P9" t="s">
        <v>204</v>
      </c>
      <c r="Q9" s="253">
        <v>43.199999999999996</v>
      </c>
      <c r="R9" s="209"/>
      <c r="S9" s="72">
        <v>43.4</v>
      </c>
      <c r="T9" s="299"/>
      <c r="Y9" s="76"/>
    </row>
    <row r="10" spans="1:27" x14ac:dyDescent="0.2">
      <c r="A10" s="65" t="s">
        <v>277</v>
      </c>
      <c r="B10" s="255"/>
      <c r="C10" s="255"/>
      <c r="O10" s="299">
        <f t="shared" si="0"/>
        <v>10.799999999999997</v>
      </c>
      <c r="P10" t="s">
        <v>206</v>
      </c>
      <c r="Q10" s="253">
        <v>44.999999999999993</v>
      </c>
      <c r="R10" s="209"/>
      <c r="S10" s="72">
        <v>45.6</v>
      </c>
      <c r="T10" s="299"/>
      <c r="Y10" s="76"/>
    </row>
    <row r="11" spans="1:27" x14ac:dyDescent="0.2">
      <c r="A11" s="65" t="s">
        <v>278</v>
      </c>
      <c r="B11" s="255"/>
      <c r="C11" s="255"/>
      <c r="O11" s="299">
        <f t="shared" si="0"/>
        <v>9</v>
      </c>
      <c r="P11" t="s">
        <v>204</v>
      </c>
      <c r="Q11" s="253">
        <v>46.79999999999999</v>
      </c>
      <c r="R11" s="209"/>
      <c r="S11" s="72">
        <f>S10+(17.2-15.4)</f>
        <v>47.4</v>
      </c>
      <c r="T11" s="299"/>
      <c r="Y11" s="76"/>
    </row>
    <row r="12" spans="1:27" x14ac:dyDescent="0.2">
      <c r="A12" s="65" t="s">
        <v>279</v>
      </c>
      <c r="B12" s="255"/>
      <c r="C12" s="255"/>
      <c r="O12">
        <v>0</v>
      </c>
      <c r="P12" t="s">
        <v>205</v>
      </c>
      <c r="Q12" s="254">
        <v>55.79999999999999</v>
      </c>
      <c r="R12" s="209"/>
      <c r="S12" s="72">
        <f>S11+(26.2-17.2)</f>
        <v>56.4</v>
      </c>
      <c r="T12" s="299"/>
      <c r="Y12" s="76"/>
    </row>
    <row r="13" spans="1:27" x14ac:dyDescent="0.2">
      <c r="R13" s="471" t="s">
        <v>280</v>
      </c>
      <c r="S13" s="470">
        <f>S12/Q12-1</f>
        <v>1.0752688172043223E-2</v>
      </c>
      <c r="Y13" s="76"/>
    </row>
    <row r="14" spans="1:27" ht="18" x14ac:dyDescent="0.35">
      <c r="A14" s="194" t="s">
        <v>281</v>
      </c>
      <c r="B14" s="26"/>
      <c r="C14" s="26"/>
      <c r="D14" s="26"/>
      <c r="E14" s="26"/>
      <c r="F14" s="26"/>
      <c r="G14" s="26"/>
      <c r="H14" s="26"/>
      <c r="I14" s="26"/>
      <c r="Y14" s="76"/>
    </row>
    <row r="15" spans="1:27" x14ac:dyDescent="0.2">
      <c r="A15" s="78"/>
      <c r="Y15" s="76"/>
    </row>
    <row r="16" spans="1:27" x14ac:dyDescent="0.2">
      <c r="A16" s="257" t="s">
        <v>282</v>
      </c>
      <c r="B16" s="258"/>
      <c r="C16" s="258"/>
      <c r="D16" s="258"/>
      <c r="E16" s="283" t="s">
        <v>283</v>
      </c>
      <c r="F16" s="285"/>
      <c r="G16" s="285"/>
      <c r="H16" s="285"/>
      <c r="I16" s="285"/>
      <c r="J16" s="285"/>
      <c r="K16" s="285"/>
      <c r="L16" s="285"/>
      <c r="M16" s="285"/>
      <c r="N16" s="285"/>
      <c r="O16" s="347"/>
      <c r="P16" s="260" t="s">
        <v>284</v>
      </c>
      <c r="Q16" s="260" t="s">
        <v>285</v>
      </c>
      <c r="R16" s="260" t="s">
        <v>286</v>
      </c>
      <c r="S16" s="260" t="s">
        <v>283</v>
      </c>
      <c r="T16" s="362" t="s">
        <v>287</v>
      </c>
      <c r="U16" s="363"/>
      <c r="V16" s="363"/>
      <c r="W16" s="363"/>
      <c r="X16" s="364"/>
      <c r="Y16" s="260" t="s">
        <v>284</v>
      </c>
      <c r="Z16" s="76"/>
      <c r="AA16" s="260" t="s">
        <v>284</v>
      </c>
    </row>
    <row r="17" spans="1:27" ht="10.199999999999999" customHeight="1" x14ac:dyDescent="0.2">
      <c r="A17" s="294" t="s">
        <v>288</v>
      </c>
      <c r="B17" s="261"/>
      <c r="C17" s="261"/>
      <c r="D17" s="261"/>
      <c r="E17" s="283" t="s">
        <v>289</v>
      </c>
      <c r="F17" s="285"/>
      <c r="G17" s="285"/>
      <c r="H17" s="285"/>
      <c r="I17" s="347"/>
      <c r="J17" s="345" t="s">
        <v>290</v>
      </c>
      <c r="K17" s="460"/>
      <c r="L17" s="346"/>
      <c r="M17" s="345" t="s">
        <v>291</v>
      </c>
      <c r="N17" s="460"/>
      <c r="O17" s="346"/>
      <c r="P17" s="260" t="s">
        <v>292</v>
      </c>
      <c r="Q17" s="260" t="s">
        <v>293</v>
      </c>
      <c r="R17" s="260" t="s">
        <v>294</v>
      </c>
      <c r="S17" s="260" t="s">
        <v>295</v>
      </c>
      <c r="T17" s="365"/>
      <c r="U17" s="366"/>
      <c r="V17" s="366"/>
      <c r="W17" s="366"/>
      <c r="X17" s="367"/>
      <c r="Y17" s="260" t="s">
        <v>296</v>
      </c>
      <c r="Z17" s="76"/>
      <c r="AA17" s="260" t="s">
        <v>297</v>
      </c>
    </row>
    <row r="18" spans="1:27" ht="10.8" thickBot="1" x14ac:dyDescent="0.25">
      <c r="A18" s="295" t="s">
        <v>22</v>
      </c>
      <c r="B18" s="261" t="s">
        <v>298</v>
      </c>
      <c r="C18" s="261" t="s">
        <v>299</v>
      </c>
      <c r="D18" s="261" t="s">
        <v>300</v>
      </c>
      <c r="E18" s="348" t="s">
        <v>301</v>
      </c>
      <c r="F18" s="461"/>
      <c r="G18" s="461"/>
      <c r="H18" s="461"/>
      <c r="I18" s="462"/>
      <c r="J18" s="262" t="s">
        <v>301</v>
      </c>
      <c r="K18" s="462"/>
      <c r="L18" s="462"/>
      <c r="M18" s="262" t="s">
        <v>301</v>
      </c>
      <c r="N18" s="462"/>
      <c r="O18" s="462"/>
      <c r="P18" s="263" t="s">
        <v>302</v>
      </c>
      <c r="Q18" s="263"/>
      <c r="R18" s="263" t="s">
        <v>303</v>
      </c>
      <c r="S18" s="263" t="s">
        <v>304</v>
      </c>
      <c r="T18" s="263" t="s">
        <v>204</v>
      </c>
      <c r="U18" s="263" t="s">
        <v>205</v>
      </c>
      <c r="V18" s="263" t="s">
        <v>206</v>
      </c>
      <c r="W18" s="263" t="s">
        <v>207</v>
      </c>
      <c r="X18" s="263" t="s">
        <v>208</v>
      </c>
      <c r="Y18" s="263" t="s">
        <v>305</v>
      </c>
      <c r="Z18" s="76"/>
      <c r="AA18" s="263" t="s">
        <v>305</v>
      </c>
    </row>
    <row r="19" spans="1:27" x14ac:dyDescent="0.2">
      <c r="A19" s="296" t="s">
        <v>272</v>
      </c>
      <c r="B19" s="290" t="s">
        <v>279</v>
      </c>
      <c r="C19" s="388">
        <v>2</v>
      </c>
      <c r="D19" s="444">
        <v>132</v>
      </c>
      <c r="E19" s="349">
        <v>1</v>
      </c>
      <c r="F19" s="349"/>
      <c r="G19" s="349"/>
      <c r="H19" s="349"/>
      <c r="I19" s="349"/>
      <c r="J19" s="349">
        <v>1</v>
      </c>
      <c r="K19" s="349"/>
      <c r="L19" s="349"/>
      <c r="M19" s="349">
        <v>1</v>
      </c>
      <c r="N19" s="349"/>
      <c r="O19" s="349"/>
      <c r="P19" s="264">
        <f t="shared" ref="P19:P29" si="1">E19*$E$54+F19*$F$54+G19*$G$54+H19*$H$54+I19*$I$54+J19*$J$54+K19*$K$54+L19*$L$54+M19*$M$54+N19*$N$54+O19*$O$54</f>
        <v>365</v>
      </c>
      <c r="Q19" s="299">
        <f t="array" ref="Q19">IF(SUMIF($A$5:$A$12,B19,$Q$5:$Q$12)&gt;SUMIF($A$5:$A$12,A19,$Q$5:$Q$12),SUMIF($A$5:$A$12,B19,$Q$5:$Q$12)-SUMIF($A$5:$A$12,A19,$Q$5:$Q$12),SUMIF($A$5:$A$12,A19,$Q$5:$Q$12)-SUMIF($A$5:$A$12,B19,$Q$5:$Q$12))</f>
        <v>55.79999999999999</v>
      </c>
      <c r="R19" s="371">
        <f>P19*Q19</f>
        <v>20366.999999999996</v>
      </c>
      <c r="S19" s="374" t="s">
        <v>25</v>
      </c>
      <c r="T19" s="368">
        <v>4</v>
      </c>
      <c r="U19" s="368">
        <v>1</v>
      </c>
      <c r="V19" s="368"/>
      <c r="W19" s="368"/>
      <c r="X19" s="368"/>
      <c r="Y19" s="264">
        <f>P19*SUM(T19:X19)</f>
        <v>1825</v>
      </c>
      <c r="Z19" s="76"/>
      <c r="AA19" s="264">
        <f>R19*C19</f>
        <v>40733.999999999993</v>
      </c>
    </row>
    <row r="20" spans="1:27" x14ac:dyDescent="0.2">
      <c r="A20" s="297"/>
      <c r="B20" s="291"/>
      <c r="C20" s="389"/>
      <c r="D20" s="445"/>
      <c r="E20" s="350"/>
      <c r="F20" s="350"/>
      <c r="G20" s="350"/>
      <c r="H20" s="350"/>
      <c r="I20" s="350"/>
      <c r="J20" s="350"/>
      <c r="K20" s="350"/>
      <c r="L20" s="350"/>
      <c r="M20" s="350"/>
      <c r="N20" s="350"/>
      <c r="O20" s="350"/>
      <c r="P20" s="265">
        <f t="shared" si="1"/>
        <v>0</v>
      </c>
      <c r="Q20" s="299">
        <f t="array" ref="Q20">IF(SUMIF($A$5:$A$12,B20,$Q$5:$Q$12)&gt;SUMIF($A$5:$A$12,A20,$Q$5:$Q$12),SUMIF($A$5:$A$12,B20,$Q$5:$Q$12)-SUMIF($A$5:$A$12,A20,$Q$5:$Q$12),SUMIF($A$5:$A$12,A20,$Q$5:$Q$12)-SUMIF($A$5:$A$12,B20,$Q$5:$Q$12))</f>
        <v>0</v>
      </c>
      <c r="R20" s="372">
        <f>P20*Q20</f>
        <v>0</v>
      </c>
      <c r="S20" s="375"/>
      <c r="T20" s="369"/>
      <c r="U20" s="369"/>
      <c r="V20" s="369"/>
      <c r="W20" s="369"/>
      <c r="X20" s="369"/>
      <c r="Y20" s="265">
        <f>P20*SUM(T20:X20)</f>
        <v>0</v>
      </c>
      <c r="Z20" s="76"/>
      <c r="AA20" s="265">
        <f t="shared" ref="AA20:AA43" si="2">R20*C20</f>
        <v>0</v>
      </c>
    </row>
    <row r="21" spans="1:27" x14ac:dyDescent="0.2">
      <c r="A21" s="297"/>
      <c r="B21" s="291"/>
      <c r="C21" s="389"/>
      <c r="D21" s="445"/>
      <c r="E21" s="350"/>
      <c r="F21" s="350"/>
      <c r="G21" s="350"/>
      <c r="H21" s="350"/>
      <c r="I21" s="350"/>
      <c r="J21" s="350"/>
      <c r="K21" s="350"/>
      <c r="L21" s="350"/>
      <c r="M21" s="350"/>
      <c r="N21" s="350"/>
      <c r="O21" s="350"/>
      <c r="P21" s="265">
        <f t="shared" si="1"/>
        <v>0</v>
      </c>
      <c r="Q21" s="299">
        <f t="array" ref="Q21">IF(SUMIF($A$5:$A$12,B21,$Q$5:$Q$12)&gt;SUMIF($A$5:$A$12,A21,$Q$5:$Q$12),SUMIF($A$5:$A$12,B21,$Q$5:$Q$12)-SUMIF($A$5:$A$12,A21,$Q$5:$Q$12),SUMIF($A$5:$A$12,A21,$Q$5:$Q$12)-SUMIF($A$5:$A$12,B21,$Q$5:$Q$12))</f>
        <v>0</v>
      </c>
      <c r="R21" s="372">
        <f>P21*Q21</f>
        <v>0</v>
      </c>
      <c r="S21" s="375"/>
      <c r="T21" s="369"/>
      <c r="U21" s="369"/>
      <c r="V21" s="369"/>
      <c r="W21" s="369"/>
      <c r="X21" s="369"/>
      <c r="Y21" s="265">
        <f>P21*SUM(T21:X21)</f>
        <v>0</v>
      </c>
      <c r="Z21" s="76"/>
      <c r="AA21" s="265">
        <f t="shared" si="2"/>
        <v>0</v>
      </c>
    </row>
    <row r="22" spans="1:27" x14ac:dyDescent="0.2">
      <c r="A22" s="297"/>
      <c r="B22" s="291"/>
      <c r="C22" s="389"/>
      <c r="D22" s="445"/>
      <c r="E22" s="350"/>
      <c r="F22" s="350"/>
      <c r="G22" s="350"/>
      <c r="H22" s="350"/>
      <c r="I22" s="350"/>
      <c r="J22" s="350"/>
      <c r="K22" s="350"/>
      <c r="L22" s="350"/>
      <c r="M22" s="350"/>
      <c r="N22" s="350"/>
      <c r="O22" s="350"/>
      <c r="P22" s="265">
        <f t="shared" si="1"/>
        <v>0</v>
      </c>
      <c r="Q22" s="299">
        <f t="array" ref="Q22">IF(SUMIF($A$5:$A$12,B22,$Q$5:$Q$12)&gt;SUMIF($A$5:$A$12,A22,$Q$5:$Q$12),SUMIF($A$5:$A$12,B22,$Q$5:$Q$12)-SUMIF($A$5:$A$12,A22,$Q$5:$Q$12),SUMIF($A$5:$A$12,A22,$Q$5:$Q$12)-SUMIF($A$5:$A$12,B22,$Q$5:$Q$12))</f>
        <v>0</v>
      </c>
      <c r="R22" s="372">
        <f t="shared" ref="R22:R36" si="3">P22*Q22</f>
        <v>0</v>
      </c>
      <c r="S22" s="375"/>
      <c r="T22" s="369"/>
      <c r="U22" s="369"/>
      <c r="V22" s="369"/>
      <c r="W22" s="369"/>
      <c r="X22" s="369"/>
      <c r="Y22" s="265">
        <f t="shared" ref="Y22:Y36" si="4">P22*SUM(T22:X22)</f>
        <v>0</v>
      </c>
      <c r="Z22" s="76"/>
      <c r="AA22" s="265">
        <f t="shared" si="2"/>
        <v>0</v>
      </c>
    </row>
    <row r="23" spans="1:27" x14ac:dyDescent="0.2">
      <c r="A23" s="297"/>
      <c r="B23" s="291"/>
      <c r="C23" s="389"/>
      <c r="D23" s="445"/>
      <c r="E23" s="350"/>
      <c r="F23" s="350"/>
      <c r="G23" s="350"/>
      <c r="H23" s="350"/>
      <c r="I23" s="350"/>
      <c r="J23" s="350"/>
      <c r="K23" s="350"/>
      <c r="L23" s="350"/>
      <c r="M23" s="350"/>
      <c r="N23" s="350"/>
      <c r="O23" s="350"/>
      <c r="P23" s="265">
        <f t="shared" si="1"/>
        <v>0</v>
      </c>
      <c r="Q23" s="299">
        <f t="array" ref="Q23">IF(SUMIF($A$5:$A$12,B23,$Q$5:$Q$12)&gt;SUMIF($A$5:$A$12,A23,$Q$5:$Q$12),SUMIF($A$5:$A$12,B23,$Q$5:$Q$12)-SUMIF($A$5:$A$12,A23,$Q$5:$Q$12),SUMIF($A$5:$A$12,A23,$Q$5:$Q$12)-SUMIF($A$5:$A$12,B23,$Q$5:$Q$12))</f>
        <v>0</v>
      </c>
      <c r="R23" s="372">
        <f t="shared" si="3"/>
        <v>0</v>
      </c>
      <c r="S23" s="375"/>
      <c r="T23" s="369"/>
      <c r="U23" s="369"/>
      <c r="V23" s="369"/>
      <c r="W23" s="369"/>
      <c r="X23" s="369"/>
      <c r="Y23" s="265">
        <f t="shared" si="4"/>
        <v>0</v>
      </c>
      <c r="Z23" s="76"/>
      <c r="AA23" s="265">
        <f t="shared" si="2"/>
        <v>0</v>
      </c>
    </row>
    <row r="24" spans="1:27" x14ac:dyDescent="0.2">
      <c r="A24" s="297"/>
      <c r="B24" s="291"/>
      <c r="C24" s="389"/>
      <c r="D24" s="445"/>
      <c r="E24" s="350"/>
      <c r="F24" s="350"/>
      <c r="G24" s="350"/>
      <c r="H24" s="350"/>
      <c r="I24" s="350"/>
      <c r="J24" s="350"/>
      <c r="K24" s="350"/>
      <c r="L24" s="350"/>
      <c r="M24" s="350"/>
      <c r="N24" s="350"/>
      <c r="O24" s="350"/>
      <c r="P24" s="265">
        <f t="shared" si="1"/>
        <v>0</v>
      </c>
      <c r="Q24" s="299">
        <f t="array" ref="Q24">IF(SUMIF($A$5:$A$12,B24,$Q$5:$Q$12)&gt;SUMIF($A$5:$A$12,A24,$Q$5:$Q$12),SUMIF($A$5:$A$12,B24,$Q$5:$Q$12)-SUMIF($A$5:$A$12,A24,$Q$5:$Q$12),SUMIF($A$5:$A$12,A24,$Q$5:$Q$12)-SUMIF($A$5:$A$12,B24,$Q$5:$Q$12))</f>
        <v>0</v>
      </c>
      <c r="R24" s="372">
        <f t="shared" si="3"/>
        <v>0</v>
      </c>
      <c r="S24" s="375"/>
      <c r="T24" s="369"/>
      <c r="U24" s="369"/>
      <c r="V24" s="369"/>
      <c r="W24" s="369"/>
      <c r="X24" s="369"/>
      <c r="Y24" s="265">
        <f t="shared" si="4"/>
        <v>0</v>
      </c>
      <c r="Z24" s="76"/>
      <c r="AA24" s="265">
        <f t="shared" si="2"/>
        <v>0</v>
      </c>
    </row>
    <row r="25" spans="1:27" x14ac:dyDescent="0.2">
      <c r="A25" s="297"/>
      <c r="B25" s="291"/>
      <c r="C25" s="389"/>
      <c r="D25" s="445"/>
      <c r="E25" s="350"/>
      <c r="F25" s="350"/>
      <c r="G25" s="350"/>
      <c r="H25" s="350"/>
      <c r="I25" s="350"/>
      <c r="J25" s="350"/>
      <c r="K25" s="350"/>
      <c r="L25" s="350"/>
      <c r="M25" s="350"/>
      <c r="N25" s="350"/>
      <c r="O25" s="350"/>
      <c r="P25" s="265">
        <f t="shared" si="1"/>
        <v>0</v>
      </c>
      <c r="Q25" s="299">
        <f t="array" ref="Q25">IF(SUMIF($A$5:$A$12,B25,$Q$5:$Q$12)&gt;SUMIF($A$5:$A$12,A25,$Q$5:$Q$12),SUMIF($A$5:$A$12,B25,$Q$5:$Q$12)-SUMIF($A$5:$A$12,A25,$Q$5:$Q$12),SUMIF($A$5:$A$12,A25,$Q$5:$Q$12)-SUMIF($A$5:$A$12,B25,$Q$5:$Q$12))</f>
        <v>0</v>
      </c>
      <c r="R25" s="372">
        <f t="shared" si="3"/>
        <v>0</v>
      </c>
      <c r="S25" s="375"/>
      <c r="T25" s="369"/>
      <c r="U25" s="369"/>
      <c r="V25" s="369"/>
      <c r="W25" s="369"/>
      <c r="X25" s="369"/>
      <c r="Y25" s="265">
        <f t="shared" si="4"/>
        <v>0</v>
      </c>
      <c r="Z25" s="76"/>
      <c r="AA25" s="265">
        <f t="shared" si="2"/>
        <v>0</v>
      </c>
    </row>
    <row r="26" spans="1:27" x14ac:dyDescent="0.2">
      <c r="A26" s="297"/>
      <c r="B26" s="291"/>
      <c r="C26" s="389"/>
      <c r="D26" s="445"/>
      <c r="E26" s="350"/>
      <c r="F26" s="350"/>
      <c r="G26" s="350"/>
      <c r="H26" s="350"/>
      <c r="I26" s="350"/>
      <c r="J26" s="350"/>
      <c r="K26" s="350"/>
      <c r="L26" s="350"/>
      <c r="M26" s="350"/>
      <c r="N26" s="350"/>
      <c r="O26" s="350"/>
      <c r="P26" s="265">
        <f t="shared" si="1"/>
        <v>0</v>
      </c>
      <c r="Q26" s="299">
        <f t="array" ref="Q26">IF(SUMIF($A$5:$A$12,B26,$Q$5:$Q$12)&gt;SUMIF($A$5:$A$12,A26,$Q$5:$Q$12),SUMIF($A$5:$A$12,B26,$Q$5:$Q$12)-SUMIF($A$5:$A$12,A26,$Q$5:$Q$12),SUMIF($A$5:$A$12,A26,$Q$5:$Q$12)-SUMIF($A$5:$A$12,B26,$Q$5:$Q$12))</f>
        <v>0</v>
      </c>
      <c r="R26" s="372">
        <f t="shared" si="3"/>
        <v>0</v>
      </c>
      <c r="S26" s="375"/>
      <c r="T26" s="369"/>
      <c r="U26" s="369"/>
      <c r="V26" s="369"/>
      <c r="W26" s="369"/>
      <c r="X26" s="369"/>
      <c r="Y26" s="265">
        <f t="shared" si="4"/>
        <v>0</v>
      </c>
      <c r="Z26" s="76"/>
      <c r="AA26" s="265">
        <f t="shared" si="2"/>
        <v>0</v>
      </c>
    </row>
    <row r="27" spans="1:27" x14ac:dyDescent="0.2">
      <c r="A27" s="297"/>
      <c r="B27" s="291"/>
      <c r="C27" s="389"/>
      <c r="D27" s="445"/>
      <c r="E27" s="350"/>
      <c r="F27" s="350"/>
      <c r="G27" s="350"/>
      <c r="H27" s="350"/>
      <c r="I27" s="350"/>
      <c r="J27" s="350"/>
      <c r="K27" s="350"/>
      <c r="L27" s="350"/>
      <c r="M27" s="350"/>
      <c r="N27" s="350"/>
      <c r="O27" s="350"/>
      <c r="P27" s="265">
        <f t="shared" si="1"/>
        <v>0</v>
      </c>
      <c r="Q27" s="299">
        <f t="array" ref="Q27">IF(SUMIF($A$5:$A$12,B27,$Q$5:$Q$12)&gt;SUMIF($A$5:$A$12,A27,$Q$5:$Q$12),SUMIF($A$5:$A$12,B27,$Q$5:$Q$12)-SUMIF($A$5:$A$12,A27,$Q$5:$Q$12),SUMIF($A$5:$A$12,A27,$Q$5:$Q$12)-SUMIF($A$5:$A$12,B27,$Q$5:$Q$12))</f>
        <v>0</v>
      </c>
      <c r="R27" s="372">
        <f t="shared" si="3"/>
        <v>0</v>
      </c>
      <c r="S27" s="375"/>
      <c r="T27" s="369"/>
      <c r="U27" s="369"/>
      <c r="V27" s="369"/>
      <c r="W27" s="369"/>
      <c r="X27" s="369"/>
      <c r="Y27" s="265">
        <f t="shared" si="4"/>
        <v>0</v>
      </c>
      <c r="Z27" s="76"/>
      <c r="AA27" s="265">
        <f t="shared" si="2"/>
        <v>0</v>
      </c>
    </row>
    <row r="28" spans="1:27" x14ac:dyDescent="0.2">
      <c r="A28" s="297"/>
      <c r="B28" s="291"/>
      <c r="C28" s="389"/>
      <c r="D28" s="445"/>
      <c r="E28" s="350"/>
      <c r="F28" s="350"/>
      <c r="G28" s="350"/>
      <c r="H28" s="350"/>
      <c r="I28" s="350"/>
      <c r="J28" s="350"/>
      <c r="K28" s="350"/>
      <c r="L28" s="350"/>
      <c r="M28" s="350"/>
      <c r="N28" s="350"/>
      <c r="O28" s="350"/>
      <c r="P28" s="265">
        <f t="shared" si="1"/>
        <v>0</v>
      </c>
      <c r="Q28" s="299">
        <f t="array" ref="Q28">IF(SUMIF($A$5:$A$12,B28,$Q$5:$Q$12)&gt;SUMIF($A$5:$A$12,A28,$Q$5:$Q$12),SUMIF($A$5:$A$12,B28,$Q$5:$Q$12)-SUMIF($A$5:$A$12,A28,$Q$5:$Q$12),SUMIF($A$5:$A$12,A28,$Q$5:$Q$12)-SUMIF($A$5:$A$12,B28,$Q$5:$Q$12))</f>
        <v>0</v>
      </c>
      <c r="R28" s="372">
        <f t="shared" si="3"/>
        <v>0</v>
      </c>
      <c r="S28" s="375"/>
      <c r="T28" s="369"/>
      <c r="U28" s="369"/>
      <c r="V28" s="369"/>
      <c r="W28" s="369"/>
      <c r="X28" s="369"/>
      <c r="Y28" s="265">
        <f t="shared" si="4"/>
        <v>0</v>
      </c>
      <c r="Z28" s="76"/>
      <c r="AA28" s="265">
        <f t="shared" si="2"/>
        <v>0</v>
      </c>
    </row>
    <row r="29" spans="1:27" x14ac:dyDescent="0.2">
      <c r="A29" s="297"/>
      <c r="B29" s="291"/>
      <c r="C29" s="389"/>
      <c r="D29" s="445"/>
      <c r="E29" s="350"/>
      <c r="F29" s="350"/>
      <c r="G29" s="350"/>
      <c r="H29" s="350"/>
      <c r="I29" s="350"/>
      <c r="J29" s="350"/>
      <c r="K29" s="350"/>
      <c r="L29" s="350"/>
      <c r="M29" s="350"/>
      <c r="N29" s="350"/>
      <c r="O29" s="350"/>
      <c r="P29" s="265">
        <f t="shared" si="1"/>
        <v>0</v>
      </c>
      <c r="Q29" s="299">
        <f t="array" ref="Q29">IF(SUMIF($A$5:$A$12,B29,$Q$5:$Q$12)&gt;SUMIF($A$5:$A$12,A29,$Q$5:$Q$12),SUMIF($A$5:$A$12,B29,$Q$5:$Q$12)-SUMIF($A$5:$A$12,A29,$Q$5:$Q$12),SUMIF($A$5:$A$12,A29,$Q$5:$Q$12)-SUMIF($A$5:$A$12,B29,$Q$5:$Q$12))</f>
        <v>0</v>
      </c>
      <c r="R29" s="372">
        <f t="shared" si="3"/>
        <v>0</v>
      </c>
      <c r="S29" s="375"/>
      <c r="T29" s="369"/>
      <c r="U29" s="369"/>
      <c r="V29" s="369"/>
      <c r="W29" s="369"/>
      <c r="X29" s="369"/>
      <c r="Y29" s="265">
        <f t="shared" si="4"/>
        <v>0</v>
      </c>
      <c r="Z29" s="76"/>
      <c r="AA29" s="265">
        <f t="shared" si="2"/>
        <v>0</v>
      </c>
    </row>
    <row r="30" spans="1:27" x14ac:dyDescent="0.2">
      <c r="A30" s="297"/>
      <c r="B30" s="291"/>
      <c r="C30" s="389"/>
      <c r="D30" s="445"/>
      <c r="E30" s="350"/>
      <c r="F30" s="350"/>
      <c r="G30" s="350"/>
      <c r="H30" s="350"/>
      <c r="I30" s="350"/>
      <c r="J30" s="350"/>
      <c r="K30" s="350"/>
      <c r="L30" s="350"/>
      <c r="M30" s="350"/>
      <c r="N30" s="350"/>
      <c r="O30" s="350"/>
      <c r="P30" s="265">
        <f t="shared" ref="P30:P33" si="5">E30*$E$54+F30*$F$54+G30*$G$54+H30*$H$54+I30*$I$54+J30*$J$54+K30*$K$54+L30*$L$54+M30*$M$54+N30*$N$54+O30*$O$54</f>
        <v>0</v>
      </c>
      <c r="Q30" s="299">
        <f t="array" ref="Q30">IF(SUMIF($A$5:$A$12,B30,$Q$5:$Q$12)&gt;SUMIF($A$5:$A$12,A30,$Q$5:$Q$12),SUMIF($A$5:$A$12,B30,$Q$5:$Q$12)-SUMIF($A$5:$A$12,A30,$Q$5:$Q$12),SUMIF($A$5:$A$12,A30,$Q$5:$Q$12)-SUMIF($A$5:$A$12,B30,$Q$5:$Q$12))</f>
        <v>0</v>
      </c>
      <c r="R30" s="372">
        <f t="shared" ref="R30:R33" si="6">P30*Q30</f>
        <v>0</v>
      </c>
      <c r="S30" s="375"/>
      <c r="T30" s="369"/>
      <c r="U30" s="369"/>
      <c r="V30" s="369"/>
      <c r="W30" s="369"/>
      <c r="X30" s="369"/>
      <c r="Y30" s="265">
        <f t="shared" si="4"/>
        <v>0</v>
      </c>
      <c r="Z30" s="76"/>
      <c r="AA30" s="265">
        <f t="shared" si="2"/>
        <v>0</v>
      </c>
    </row>
    <row r="31" spans="1:27" x14ac:dyDescent="0.2">
      <c r="A31" s="297"/>
      <c r="B31" s="291"/>
      <c r="C31" s="389"/>
      <c r="D31" s="445"/>
      <c r="E31" s="350"/>
      <c r="F31" s="350"/>
      <c r="G31" s="350"/>
      <c r="H31" s="350"/>
      <c r="I31" s="350"/>
      <c r="J31" s="350"/>
      <c r="K31" s="350"/>
      <c r="L31" s="350"/>
      <c r="M31" s="350"/>
      <c r="N31" s="350"/>
      <c r="O31" s="350"/>
      <c r="P31" s="265">
        <f t="shared" si="5"/>
        <v>0</v>
      </c>
      <c r="Q31" s="299">
        <f t="array" ref="Q31">IF(SUMIF($A$5:$A$12,B31,$Q$5:$Q$12)&gt;SUMIF($A$5:$A$12,A31,$Q$5:$Q$12),SUMIF($A$5:$A$12,B31,$Q$5:$Q$12)-SUMIF($A$5:$A$12,A31,$Q$5:$Q$12),SUMIF($A$5:$A$12,A31,$Q$5:$Q$12)-SUMIF($A$5:$A$12,B31,$Q$5:$Q$12))</f>
        <v>0</v>
      </c>
      <c r="R31" s="372">
        <f t="shared" si="6"/>
        <v>0</v>
      </c>
      <c r="S31" s="375"/>
      <c r="T31" s="369"/>
      <c r="U31" s="369"/>
      <c r="V31" s="369"/>
      <c r="W31" s="369"/>
      <c r="X31" s="369"/>
      <c r="Y31" s="265">
        <f t="shared" si="4"/>
        <v>0</v>
      </c>
      <c r="Z31" s="76"/>
      <c r="AA31" s="265">
        <f t="shared" si="2"/>
        <v>0</v>
      </c>
    </row>
    <row r="32" spans="1:27" x14ac:dyDescent="0.2">
      <c r="A32" s="297"/>
      <c r="B32" s="291"/>
      <c r="C32" s="389"/>
      <c r="D32" s="445"/>
      <c r="E32" s="350"/>
      <c r="F32" s="350"/>
      <c r="G32" s="350"/>
      <c r="H32" s="350"/>
      <c r="I32" s="350"/>
      <c r="J32" s="350"/>
      <c r="K32" s="350"/>
      <c r="L32" s="350"/>
      <c r="M32" s="350"/>
      <c r="N32" s="350"/>
      <c r="O32" s="350"/>
      <c r="P32" s="265">
        <f t="shared" si="5"/>
        <v>0</v>
      </c>
      <c r="Q32" s="299">
        <f t="array" ref="Q32">IF(SUMIF($A$5:$A$12,B32,$Q$5:$Q$12)&gt;SUMIF($A$5:$A$12,A32,$Q$5:$Q$12),SUMIF($A$5:$A$12,B32,$Q$5:$Q$12)-SUMIF($A$5:$A$12,A32,$Q$5:$Q$12),SUMIF($A$5:$A$12,A32,$Q$5:$Q$12)-SUMIF($A$5:$A$12,B32,$Q$5:$Q$12))</f>
        <v>0</v>
      </c>
      <c r="R32" s="372">
        <f t="shared" si="6"/>
        <v>0</v>
      </c>
      <c r="S32" s="375"/>
      <c r="T32" s="369"/>
      <c r="U32" s="369"/>
      <c r="V32" s="369"/>
      <c r="W32" s="369"/>
      <c r="X32" s="369"/>
      <c r="Y32" s="265">
        <f t="shared" si="4"/>
        <v>0</v>
      </c>
      <c r="Z32" s="76"/>
      <c r="AA32" s="265">
        <f t="shared" si="2"/>
        <v>0</v>
      </c>
    </row>
    <row r="33" spans="1:27" x14ac:dyDescent="0.2">
      <c r="A33" s="297"/>
      <c r="B33" s="291"/>
      <c r="C33" s="389"/>
      <c r="D33" s="445"/>
      <c r="E33" s="350"/>
      <c r="F33" s="350"/>
      <c r="G33" s="350"/>
      <c r="H33" s="350"/>
      <c r="I33" s="350"/>
      <c r="J33" s="350"/>
      <c r="K33" s="350"/>
      <c r="L33" s="350"/>
      <c r="M33" s="350"/>
      <c r="N33" s="350"/>
      <c r="O33" s="350"/>
      <c r="P33" s="265">
        <f t="shared" si="5"/>
        <v>0</v>
      </c>
      <c r="Q33" s="299">
        <f t="array" ref="Q33">IF(SUMIF($A$5:$A$12,B33,$Q$5:$Q$12)&gt;SUMIF($A$5:$A$12,A33,$Q$5:$Q$12),SUMIF($A$5:$A$12,B33,$Q$5:$Q$12)-SUMIF($A$5:$A$12,A33,$Q$5:$Q$12),SUMIF($A$5:$A$12,A33,$Q$5:$Q$12)-SUMIF($A$5:$A$12,B33,$Q$5:$Q$12))</f>
        <v>0</v>
      </c>
      <c r="R33" s="372">
        <f t="shared" si="6"/>
        <v>0</v>
      </c>
      <c r="S33" s="375"/>
      <c r="T33" s="369"/>
      <c r="U33" s="369"/>
      <c r="V33" s="369"/>
      <c r="W33" s="369"/>
      <c r="X33" s="369"/>
      <c r="Y33" s="265">
        <f t="shared" si="4"/>
        <v>0</v>
      </c>
      <c r="Z33" s="76"/>
      <c r="AA33" s="265">
        <f t="shared" si="2"/>
        <v>0</v>
      </c>
    </row>
    <row r="34" spans="1:27" x14ac:dyDescent="0.2">
      <c r="A34" s="297"/>
      <c r="B34" s="291"/>
      <c r="C34" s="389"/>
      <c r="D34" s="445"/>
      <c r="E34" s="350"/>
      <c r="F34" s="350"/>
      <c r="G34" s="350"/>
      <c r="H34" s="350"/>
      <c r="I34" s="350"/>
      <c r="J34" s="350"/>
      <c r="K34" s="350"/>
      <c r="L34" s="350"/>
      <c r="M34" s="350"/>
      <c r="N34" s="350"/>
      <c r="O34" s="350"/>
      <c r="P34" s="265">
        <f t="shared" ref="P34:P43" si="7">E34*$E$54+F34*$F$54+G34*$G$54+H34*$H$54+I34*$I$54+J34*$J$54+K34*$K$54+L34*$L$54+M34*$M$54+N34*$N$54+O34*$O$54</f>
        <v>0</v>
      </c>
      <c r="Q34" s="299">
        <f t="array" ref="Q34">IF(SUMIF($A$5:$A$12,B34,$Q$5:$Q$12)&gt;SUMIF($A$5:$A$12,A34,$Q$5:$Q$12),SUMIF($A$5:$A$12,B34,$Q$5:$Q$12)-SUMIF($A$5:$A$12,A34,$Q$5:$Q$12),SUMIF($A$5:$A$12,A34,$Q$5:$Q$12)-SUMIF($A$5:$A$12,B34,$Q$5:$Q$12))</f>
        <v>0</v>
      </c>
      <c r="R34" s="372">
        <f t="shared" si="3"/>
        <v>0</v>
      </c>
      <c r="S34" s="375"/>
      <c r="T34" s="369"/>
      <c r="U34" s="369"/>
      <c r="V34" s="369"/>
      <c r="W34" s="369"/>
      <c r="X34" s="369"/>
      <c r="Y34" s="265">
        <f t="shared" si="4"/>
        <v>0</v>
      </c>
      <c r="Z34" s="76"/>
      <c r="AA34" s="265">
        <f t="shared" si="2"/>
        <v>0</v>
      </c>
    </row>
    <row r="35" spans="1:27" x14ac:dyDescent="0.2">
      <c r="A35" s="297"/>
      <c r="B35" s="291"/>
      <c r="C35" s="389"/>
      <c r="D35" s="445"/>
      <c r="E35" s="350"/>
      <c r="F35" s="350"/>
      <c r="G35" s="350"/>
      <c r="H35" s="350"/>
      <c r="I35" s="350"/>
      <c r="J35" s="350"/>
      <c r="K35" s="350"/>
      <c r="L35" s="350"/>
      <c r="M35" s="350"/>
      <c r="N35" s="350"/>
      <c r="O35" s="350"/>
      <c r="P35" s="265">
        <f t="shared" si="7"/>
        <v>0</v>
      </c>
      <c r="Q35" s="299">
        <f t="array" ref="Q35">IF(SUMIF($A$5:$A$12,B35,$Q$5:$Q$12)&gt;SUMIF($A$5:$A$12,A35,$Q$5:$Q$12),SUMIF($A$5:$A$12,B35,$Q$5:$Q$12)-SUMIF($A$5:$A$12,A35,$Q$5:$Q$12),SUMIF($A$5:$A$12,A35,$Q$5:$Q$12)-SUMIF($A$5:$A$12,B35,$Q$5:$Q$12))</f>
        <v>0</v>
      </c>
      <c r="R35" s="372">
        <f t="shared" si="3"/>
        <v>0</v>
      </c>
      <c r="S35" s="375"/>
      <c r="T35" s="369"/>
      <c r="U35" s="369"/>
      <c r="V35" s="369"/>
      <c r="W35" s="369"/>
      <c r="X35" s="369"/>
      <c r="Y35" s="265">
        <f t="shared" si="4"/>
        <v>0</v>
      </c>
      <c r="Z35" s="76"/>
      <c r="AA35" s="265">
        <f t="shared" si="2"/>
        <v>0</v>
      </c>
    </row>
    <row r="36" spans="1:27" x14ac:dyDescent="0.2">
      <c r="A36" s="297"/>
      <c r="B36" s="291"/>
      <c r="C36" s="389"/>
      <c r="D36" s="445"/>
      <c r="E36" s="350"/>
      <c r="F36" s="350"/>
      <c r="G36" s="350"/>
      <c r="H36" s="350"/>
      <c r="I36" s="350"/>
      <c r="J36" s="350"/>
      <c r="K36" s="350"/>
      <c r="L36" s="350"/>
      <c r="M36" s="350"/>
      <c r="N36" s="350"/>
      <c r="O36" s="350"/>
      <c r="P36" s="265">
        <f t="shared" si="7"/>
        <v>0</v>
      </c>
      <c r="Q36" s="299">
        <f t="array" ref="Q36">IF(SUMIF($A$5:$A$12,B36,$Q$5:$Q$12)&gt;SUMIF($A$5:$A$12,A36,$Q$5:$Q$12),SUMIF($A$5:$A$12,B36,$Q$5:$Q$12)-SUMIF($A$5:$A$12,A36,$Q$5:$Q$12),SUMIF($A$5:$A$12,A36,$Q$5:$Q$12)-SUMIF($A$5:$A$12,B36,$Q$5:$Q$12))</f>
        <v>0</v>
      </c>
      <c r="R36" s="372">
        <f t="shared" si="3"/>
        <v>0</v>
      </c>
      <c r="S36" s="375"/>
      <c r="T36" s="369"/>
      <c r="U36" s="369"/>
      <c r="V36" s="369"/>
      <c r="W36" s="369"/>
      <c r="X36" s="369"/>
      <c r="Y36" s="265">
        <f t="shared" si="4"/>
        <v>0</v>
      </c>
      <c r="Z36" s="76"/>
      <c r="AA36" s="265">
        <f t="shared" si="2"/>
        <v>0</v>
      </c>
    </row>
    <row r="37" spans="1:27" x14ac:dyDescent="0.2">
      <c r="A37" s="297"/>
      <c r="B37" s="291"/>
      <c r="C37" s="389"/>
      <c r="D37" s="445"/>
      <c r="E37" s="350"/>
      <c r="F37" s="350"/>
      <c r="G37" s="350"/>
      <c r="H37" s="350"/>
      <c r="I37" s="350"/>
      <c r="J37" s="350"/>
      <c r="K37" s="350"/>
      <c r="L37" s="350"/>
      <c r="M37" s="350"/>
      <c r="N37" s="350"/>
      <c r="O37" s="350"/>
      <c r="P37" s="265">
        <f t="shared" si="7"/>
        <v>0</v>
      </c>
      <c r="Q37" s="299">
        <f t="array" ref="Q37">IF(SUMIF($A$5:$A$12,B37,$Q$5:$Q$12)&gt;SUMIF($A$5:$A$12,A37,$Q$5:$Q$12),SUMIF($A$5:$A$12,B37,$Q$5:$Q$12)-SUMIF($A$5:$A$12,A37,$Q$5:$Q$12),SUMIF($A$5:$A$12,A37,$Q$5:$Q$12)-SUMIF($A$5:$A$12,B37,$Q$5:$Q$12))</f>
        <v>0</v>
      </c>
      <c r="R37" s="372">
        <f t="shared" ref="R37:R39" si="8">P37*Q37</f>
        <v>0</v>
      </c>
      <c r="S37" s="375"/>
      <c r="T37" s="369"/>
      <c r="U37" s="369"/>
      <c r="V37" s="369"/>
      <c r="W37" s="369"/>
      <c r="X37" s="369"/>
      <c r="Y37" s="265">
        <f t="shared" ref="Y37:Y39" si="9">P37*SUM(T37:X37)</f>
        <v>0</v>
      </c>
      <c r="Z37" s="76"/>
      <c r="AA37" s="265">
        <f t="shared" si="2"/>
        <v>0</v>
      </c>
    </row>
    <row r="38" spans="1:27" x14ac:dyDescent="0.2">
      <c r="A38" s="297"/>
      <c r="B38" s="291"/>
      <c r="C38" s="389"/>
      <c r="D38" s="445"/>
      <c r="E38" s="350"/>
      <c r="F38" s="350"/>
      <c r="G38" s="350"/>
      <c r="H38" s="350"/>
      <c r="I38" s="350"/>
      <c r="J38" s="350"/>
      <c r="K38" s="350"/>
      <c r="L38" s="350"/>
      <c r="M38" s="350"/>
      <c r="N38" s="350"/>
      <c r="O38" s="350"/>
      <c r="P38" s="265">
        <f t="shared" si="7"/>
        <v>0</v>
      </c>
      <c r="Q38" s="299">
        <f t="array" ref="Q38">IF(SUMIF($A$5:$A$12,B38,$Q$5:$Q$12)&gt;SUMIF($A$5:$A$12,A38,$Q$5:$Q$12),SUMIF($A$5:$A$12,B38,$Q$5:$Q$12)-SUMIF($A$5:$A$12,A38,$Q$5:$Q$12),SUMIF($A$5:$A$12,A38,$Q$5:$Q$12)-SUMIF($A$5:$A$12,B38,$Q$5:$Q$12))</f>
        <v>0</v>
      </c>
      <c r="R38" s="372">
        <f t="shared" si="8"/>
        <v>0</v>
      </c>
      <c r="S38" s="375"/>
      <c r="T38" s="369"/>
      <c r="U38" s="369"/>
      <c r="V38" s="369"/>
      <c r="W38" s="369"/>
      <c r="X38" s="369"/>
      <c r="Y38" s="265">
        <f t="shared" si="9"/>
        <v>0</v>
      </c>
      <c r="Z38" s="76"/>
      <c r="AA38" s="265">
        <f t="shared" si="2"/>
        <v>0</v>
      </c>
    </row>
    <row r="39" spans="1:27" x14ac:dyDescent="0.2">
      <c r="A39" s="297"/>
      <c r="B39" s="291"/>
      <c r="C39" s="389"/>
      <c r="D39" s="445"/>
      <c r="E39" s="350"/>
      <c r="F39" s="350"/>
      <c r="G39" s="350"/>
      <c r="H39" s="350"/>
      <c r="I39" s="350"/>
      <c r="J39" s="350"/>
      <c r="K39" s="350"/>
      <c r="L39" s="350"/>
      <c r="M39" s="350"/>
      <c r="N39" s="350"/>
      <c r="O39" s="350"/>
      <c r="P39" s="265">
        <f t="shared" si="7"/>
        <v>0</v>
      </c>
      <c r="Q39" s="299">
        <f t="array" ref="Q39">IF(SUMIF($A$5:$A$12,B39,$Q$5:$Q$12)&gt;SUMIF($A$5:$A$12,A39,$Q$5:$Q$12),SUMIF($A$5:$A$12,B39,$Q$5:$Q$12)-SUMIF($A$5:$A$12,A39,$Q$5:$Q$12),SUMIF($A$5:$A$12,A39,$Q$5:$Q$12)-SUMIF($A$5:$A$12,B39,$Q$5:$Q$12))</f>
        <v>0</v>
      </c>
      <c r="R39" s="372">
        <f t="shared" si="8"/>
        <v>0</v>
      </c>
      <c r="S39" s="375"/>
      <c r="T39" s="369"/>
      <c r="U39" s="369"/>
      <c r="V39" s="369"/>
      <c r="W39" s="369"/>
      <c r="X39" s="369"/>
      <c r="Y39" s="265">
        <f t="shared" si="9"/>
        <v>0</v>
      </c>
      <c r="Z39" s="76"/>
      <c r="AA39" s="265">
        <f t="shared" si="2"/>
        <v>0</v>
      </c>
    </row>
    <row r="40" spans="1:27" x14ac:dyDescent="0.2">
      <c r="A40" s="297"/>
      <c r="B40" s="291"/>
      <c r="C40" s="389"/>
      <c r="D40" s="445"/>
      <c r="E40" s="350"/>
      <c r="F40" s="350"/>
      <c r="G40" s="350"/>
      <c r="H40" s="350"/>
      <c r="I40" s="350"/>
      <c r="J40" s="350"/>
      <c r="K40" s="350"/>
      <c r="L40" s="350"/>
      <c r="M40" s="350"/>
      <c r="N40" s="350"/>
      <c r="O40" s="350"/>
      <c r="P40" s="265">
        <f t="shared" si="7"/>
        <v>0</v>
      </c>
      <c r="Q40" s="299">
        <f t="array" ref="Q40">IF(SUMIF($A$5:$A$12,B40,$Q$5:$Q$12)&gt;SUMIF($A$5:$A$12,A40,$Q$5:$Q$12),SUMIF($A$5:$A$12,B40,$Q$5:$Q$12)-SUMIF($A$5:$A$12,A40,$Q$5:$Q$12),SUMIF($A$5:$A$12,A40,$Q$5:$Q$12)-SUMIF($A$5:$A$12,B40,$Q$5:$Q$12))</f>
        <v>0</v>
      </c>
      <c r="R40" s="372">
        <f>P40*Q40</f>
        <v>0</v>
      </c>
      <c r="S40" s="375"/>
      <c r="T40" s="369"/>
      <c r="U40" s="369"/>
      <c r="V40" s="369"/>
      <c r="W40" s="369"/>
      <c r="X40" s="369"/>
      <c r="Y40" s="265">
        <f>P40*SUM(T40:X40)</f>
        <v>0</v>
      </c>
      <c r="Z40" s="76"/>
      <c r="AA40" s="265">
        <f t="shared" si="2"/>
        <v>0</v>
      </c>
    </row>
    <row r="41" spans="1:27" x14ac:dyDescent="0.2">
      <c r="A41" s="297"/>
      <c r="B41" s="291"/>
      <c r="C41" s="389"/>
      <c r="D41" s="445"/>
      <c r="E41" s="350"/>
      <c r="F41" s="350"/>
      <c r="G41" s="350"/>
      <c r="H41" s="350"/>
      <c r="I41" s="350"/>
      <c r="J41" s="350"/>
      <c r="K41" s="350"/>
      <c r="L41" s="350"/>
      <c r="M41" s="350"/>
      <c r="N41" s="350"/>
      <c r="O41" s="350"/>
      <c r="P41" s="265">
        <f t="shared" si="7"/>
        <v>0</v>
      </c>
      <c r="Q41" s="299">
        <f t="array" ref="Q41">IF(SUMIF($A$5:$A$12,B41,$Q$5:$Q$12)&gt;SUMIF($A$5:$A$12,A41,$Q$5:$Q$12),SUMIF($A$5:$A$12,B41,$Q$5:$Q$12)-SUMIF($A$5:$A$12,A41,$Q$5:$Q$12),SUMIF($A$5:$A$12,A41,$Q$5:$Q$12)-SUMIF($A$5:$A$12,B41,$Q$5:$Q$12))</f>
        <v>0</v>
      </c>
      <c r="R41" s="372">
        <f>P41*Q41</f>
        <v>0</v>
      </c>
      <c r="S41" s="375"/>
      <c r="T41" s="369"/>
      <c r="U41" s="369"/>
      <c r="V41" s="369"/>
      <c r="W41" s="369"/>
      <c r="X41" s="369"/>
      <c r="Y41" s="265">
        <f>P41*SUM(T41:X41)</f>
        <v>0</v>
      </c>
      <c r="Z41" s="76"/>
      <c r="AA41" s="265">
        <f t="shared" si="2"/>
        <v>0</v>
      </c>
    </row>
    <row r="42" spans="1:27" x14ac:dyDescent="0.2">
      <c r="A42" s="297"/>
      <c r="B42" s="291"/>
      <c r="C42" s="389"/>
      <c r="D42" s="445"/>
      <c r="E42" s="350"/>
      <c r="F42" s="350"/>
      <c r="G42" s="350"/>
      <c r="H42" s="350"/>
      <c r="I42" s="350"/>
      <c r="J42" s="350"/>
      <c r="K42" s="350"/>
      <c r="L42" s="350"/>
      <c r="M42" s="350"/>
      <c r="N42" s="350"/>
      <c r="O42" s="350"/>
      <c r="P42" s="265">
        <f t="shared" si="7"/>
        <v>0</v>
      </c>
      <c r="Q42" s="299">
        <f t="array" ref="Q42">IF(SUMIF($A$5:$A$12,B42,$Q$5:$Q$12)&gt;SUMIF($A$5:$A$12,A42,$Q$5:$Q$12),SUMIF($A$5:$A$12,B42,$Q$5:$Q$12)-SUMIF($A$5:$A$12,A42,$Q$5:$Q$12),SUMIF($A$5:$A$12,A42,$Q$5:$Q$12)-SUMIF($A$5:$A$12,B42,$Q$5:$Q$12))</f>
        <v>0</v>
      </c>
      <c r="R42" s="372">
        <f>P42*Q42</f>
        <v>0</v>
      </c>
      <c r="S42" s="375"/>
      <c r="T42" s="369"/>
      <c r="U42" s="369"/>
      <c r="V42" s="369"/>
      <c r="W42" s="369"/>
      <c r="X42" s="369"/>
      <c r="Y42" s="265">
        <f>P42*SUM(T42:X42)</f>
        <v>0</v>
      </c>
      <c r="Z42" s="76"/>
      <c r="AA42" s="265">
        <f t="shared" si="2"/>
        <v>0</v>
      </c>
    </row>
    <row r="43" spans="1:27" ht="10.8" thickBot="1" x14ac:dyDescent="0.25">
      <c r="A43" s="298"/>
      <c r="B43" s="292"/>
      <c r="C43" s="390"/>
      <c r="D43" s="446"/>
      <c r="E43" s="351"/>
      <c r="F43" s="351"/>
      <c r="G43" s="351"/>
      <c r="H43" s="351"/>
      <c r="I43" s="351"/>
      <c r="J43" s="351"/>
      <c r="K43" s="351"/>
      <c r="L43" s="351"/>
      <c r="M43" s="351"/>
      <c r="N43" s="351"/>
      <c r="O43" s="351"/>
      <c r="P43" s="266">
        <f t="shared" si="7"/>
        <v>0</v>
      </c>
      <c r="Q43" s="299">
        <f t="array" ref="Q43">IF(SUMIF($A$5:$A$12,B43,$Q$5:$Q$12)&gt;SUMIF($A$5:$A$12,A43,$Q$5:$Q$12),SUMIF($A$5:$A$12,B43,$Q$5:$Q$12)-SUMIF($A$5:$A$12,A43,$Q$5:$Q$12),SUMIF($A$5:$A$12,A43,$Q$5:$Q$12)-SUMIF($A$5:$A$12,B43,$Q$5:$Q$12))</f>
        <v>0</v>
      </c>
      <c r="R43" s="373">
        <f>P43*Q43</f>
        <v>0</v>
      </c>
      <c r="S43" s="376"/>
      <c r="T43" s="370"/>
      <c r="U43" s="370"/>
      <c r="V43" s="370"/>
      <c r="W43" s="370"/>
      <c r="X43" s="370"/>
      <c r="Y43" s="266">
        <f>P43*SUM(T43:X43)</f>
        <v>0</v>
      </c>
      <c r="Z43" s="76"/>
      <c r="AA43" s="266">
        <f t="shared" si="2"/>
        <v>0</v>
      </c>
    </row>
    <row r="44" spans="1:27" x14ac:dyDescent="0.2">
      <c r="A44" s="267" t="s">
        <v>20</v>
      </c>
      <c r="B44" s="267"/>
      <c r="C44" s="267"/>
      <c r="D44" s="267"/>
      <c r="E44" s="268">
        <f t="shared" ref="E44:P44" si="10">SUM(E19:E43)</f>
        <v>1</v>
      </c>
      <c r="F44" s="268">
        <f t="shared" ref="F44:I44" si="11">SUM(F19:F43)</f>
        <v>0</v>
      </c>
      <c r="G44" s="268">
        <f t="shared" si="11"/>
        <v>0</v>
      </c>
      <c r="H44" s="268">
        <f t="shared" si="11"/>
        <v>0</v>
      </c>
      <c r="I44" s="268">
        <f t="shared" si="11"/>
        <v>0</v>
      </c>
      <c r="J44" s="268">
        <f t="shared" si="10"/>
        <v>1</v>
      </c>
      <c r="K44" s="268">
        <f t="shared" ref="K44:O44" si="12">SUM(K19:K43)</f>
        <v>0</v>
      </c>
      <c r="L44" s="268">
        <f t="shared" si="12"/>
        <v>0</v>
      </c>
      <c r="M44" s="268">
        <f t="shared" si="12"/>
        <v>1</v>
      </c>
      <c r="N44" s="268">
        <f t="shared" si="12"/>
        <v>0</v>
      </c>
      <c r="O44" s="268">
        <f t="shared" si="12"/>
        <v>0</v>
      </c>
      <c r="P44" s="268">
        <f t="shared" si="10"/>
        <v>365</v>
      </c>
      <c r="R44" s="268"/>
      <c r="Z44" s="76"/>
    </row>
    <row r="45" spans="1:27" x14ac:dyDescent="0.2">
      <c r="A45" s="267" t="s">
        <v>306</v>
      </c>
      <c r="B45" s="267"/>
      <c r="C45" s="267"/>
      <c r="D45" s="267"/>
      <c r="E45" s="268">
        <f t="shared" ref="E45:O45" si="13">SUMPRODUCT($Q$19:$Q$43,E19:E43)*E54</f>
        <v>14228.999999999998</v>
      </c>
      <c r="F45" s="268">
        <f t="shared" si="13"/>
        <v>0</v>
      </c>
      <c r="G45" s="268">
        <f t="shared" si="13"/>
        <v>0</v>
      </c>
      <c r="H45" s="268">
        <f t="shared" si="13"/>
        <v>0</v>
      </c>
      <c r="I45" s="268">
        <f t="shared" si="13"/>
        <v>0</v>
      </c>
      <c r="J45" s="268">
        <f t="shared" si="13"/>
        <v>2901.5999999999995</v>
      </c>
      <c r="K45" s="268">
        <f t="shared" si="13"/>
        <v>0</v>
      </c>
      <c r="L45" s="268">
        <f t="shared" si="13"/>
        <v>0</v>
      </c>
      <c r="M45" s="268">
        <f t="shared" si="13"/>
        <v>3236.3999999999996</v>
      </c>
      <c r="N45" s="268">
        <f t="shared" si="13"/>
        <v>0</v>
      </c>
      <c r="O45" s="268">
        <f t="shared" si="13"/>
        <v>0</v>
      </c>
      <c r="P45" s="268"/>
      <c r="R45" s="268">
        <f>SUM(R19:R43)</f>
        <v>20366.999999999996</v>
      </c>
      <c r="T45" s="268">
        <f>SUMPRODUCT($P$19:$P$43,T19:T43)</f>
        <v>1460</v>
      </c>
      <c r="U45" s="268">
        <f>SUMPRODUCT($P$19:$P$43,U19:U43)</f>
        <v>365</v>
      </c>
      <c r="V45" s="268">
        <f>SUMPRODUCT($P$19:$P$43,V19:V43)</f>
        <v>0</v>
      </c>
      <c r="W45" s="268">
        <f>SUMPRODUCT($P$19:$P$43,W19:W43)</f>
        <v>0</v>
      </c>
      <c r="X45" s="268">
        <f>SUMPRODUCT($P$19:$P$43,X19:X43)</f>
        <v>0</v>
      </c>
      <c r="Y45" s="268">
        <f>SUM(Y19:Y43)</f>
        <v>1825</v>
      </c>
      <c r="Z45" s="76"/>
      <c r="AA45" s="268">
        <f>SUM(AA19:AA43)</f>
        <v>40733.999999999993</v>
      </c>
    </row>
    <row r="46" spans="1:27" x14ac:dyDescent="0.2">
      <c r="A46" s="256"/>
      <c r="S46" s="202" t="s">
        <v>25</v>
      </c>
      <c r="T46" s="386" cm="1">
        <f t="array" ref="T46">SUMPRODUCT(($S$19:$S$43=$S46)*$P$19:$P$43,T$19:T$43)</f>
        <v>1460</v>
      </c>
      <c r="U46" s="386" cm="1">
        <f t="array" ref="U46">SUMPRODUCT(($S$19:$S$43=$S46)*$P$19:$P$43,U$19:U$43)</f>
        <v>365</v>
      </c>
      <c r="V46" s="386" cm="1">
        <f t="array" ref="V46">SUMPRODUCT(($S$19:$S$43=$S46)*$P$19:$P$43,V$19:V$43)</f>
        <v>0</v>
      </c>
      <c r="W46" s="386" cm="1">
        <f t="array" ref="W46">SUMPRODUCT(($S$19:$S$43=$S46)*$P$19:$P$43,W$19:W$43)</f>
        <v>0</v>
      </c>
      <c r="X46" s="386" cm="1">
        <f t="array" ref="X46">SUMPRODUCT(($S$19:$S$43=$S46)*$P$19:$P$43,X$19:X$43)</f>
        <v>0</v>
      </c>
      <c r="Y46" s="387">
        <f>SUM(T46:X46)</f>
        <v>1825</v>
      </c>
    </row>
    <row r="47" spans="1:27" x14ac:dyDescent="0.2">
      <c r="A47" s="256"/>
      <c r="S47" s="202" t="s">
        <v>39</v>
      </c>
      <c r="T47" s="386" cm="1">
        <f t="array" ref="T47">SUMPRODUCT(($S$19:$S$43=$S47)*$P$19:$P$43,T$19:T$43)</f>
        <v>0</v>
      </c>
      <c r="U47" s="386" cm="1">
        <f t="array" ref="U47">SUMPRODUCT(($S$19:$S$43=$S47)*$P$19:$P$43,U$19:U$43)</f>
        <v>0</v>
      </c>
      <c r="V47" s="386" cm="1">
        <f t="array" ref="V47">SUMPRODUCT(($S$19:$S$43=$S47)*$P$19:$P$43,V$19:V$43)</f>
        <v>0</v>
      </c>
      <c r="W47" s="386" cm="1">
        <f t="array" ref="W47">SUMPRODUCT(($S$19:$S$43=$S47)*$P$19:$P$43,W$19:W$43)</f>
        <v>0</v>
      </c>
      <c r="X47" s="386" cm="1">
        <f t="array" ref="X47">SUMPRODUCT(($S$19:$S$43=$S47)*$P$19:$P$43,X$19:X$43)</f>
        <v>0</v>
      </c>
      <c r="Y47" s="387">
        <f>SUM(T47:X47)</f>
        <v>0</v>
      </c>
    </row>
    <row r="48" spans="1:27" x14ac:dyDescent="0.2">
      <c r="A48" s="256"/>
      <c r="S48" s="202" t="s">
        <v>54</v>
      </c>
      <c r="T48" s="386" cm="1">
        <f t="array" ref="T48">SUMPRODUCT(($S$19:$S$43=$S48)*$P$19:$P$43,T$19:T$43)</f>
        <v>0</v>
      </c>
      <c r="U48" s="386" cm="1">
        <f t="array" ref="U48">SUMPRODUCT(($S$19:$S$43=$S48)*$P$19:$P$43,U$19:U$43)</f>
        <v>0</v>
      </c>
      <c r="V48" s="386" cm="1">
        <f t="array" ref="V48">SUMPRODUCT(($S$19:$S$43=$S48)*$P$19:$P$43,V$19:V$43)</f>
        <v>0</v>
      </c>
      <c r="W48" s="386" cm="1">
        <f t="array" ref="W48">SUMPRODUCT(($S$19:$S$43=$S48)*$P$19:$P$43,W$19:W$43)</f>
        <v>0</v>
      </c>
      <c r="X48" s="386" cm="1">
        <f t="array" ref="X48">SUMPRODUCT(($S$19:$S$43=$S48)*$P$19:$P$43,X$19:X$43)</f>
        <v>0</v>
      </c>
      <c r="Y48" s="387">
        <f>SUM(T48:X48)</f>
        <v>0</v>
      </c>
    </row>
    <row r="49" spans="1:30" ht="18" x14ac:dyDescent="0.35">
      <c r="A49" s="194" t="s">
        <v>307</v>
      </c>
      <c r="B49" s="26"/>
      <c r="C49" s="26"/>
      <c r="D49" s="26"/>
      <c r="E49" s="26"/>
      <c r="F49" s="26"/>
      <c r="G49" s="26"/>
      <c r="H49" s="26"/>
      <c r="I49" s="26"/>
    </row>
    <row r="50" spans="1:30" x14ac:dyDescent="0.2">
      <c r="A50" s="78"/>
      <c r="S50" s="260" t="s">
        <v>283</v>
      </c>
      <c r="T50" s="362" t="s">
        <v>287</v>
      </c>
      <c r="U50" s="363"/>
      <c r="V50" s="363"/>
      <c r="W50" s="363"/>
      <c r="X50" s="364"/>
      <c r="Y50" s="260" t="s">
        <v>284</v>
      </c>
      <c r="AA50" s="260" t="s">
        <v>284</v>
      </c>
    </row>
    <row r="51" spans="1:30" x14ac:dyDescent="0.2">
      <c r="A51" s="257"/>
      <c r="B51" s="258"/>
      <c r="C51" s="258"/>
      <c r="D51" s="259"/>
      <c r="E51" s="569" t="s">
        <v>283</v>
      </c>
      <c r="F51" s="570"/>
      <c r="G51" s="570"/>
      <c r="H51" s="570"/>
      <c r="I51" s="570"/>
      <c r="J51" s="570"/>
      <c r="K51" s="570"/>
      <c r="L51" s="570"/>
      <c r="M51" s="570"/>
      <c r="N51" s="570"/>
      <c r="O51" s="571"/>
      <c r="P51" s="260" t="s">
        <v>20</v>
      </c>
      <c r="S51" s="260" t="s">
        <v>295</v>
      </c>
      <c r="T51" s="365"/>
      <c r="U51" s="366"/>
      <c r="V51" s="366"/>
      <c r="W51" s="366"/>
      <c r="X51" s="367"/>
      <c r="Y51" s="260" t="s">
        <v>296</v>
      </c>
      <c r="AA51" s="260" t="s">
        <v>297</v>
      </c>
    </row>
    <row r="52" spans="1:30" x14ac:dyDescent="0.2">
      <c r="A52" s="565" t="s">
        <v>288</v>
      </c>
      <c r="B52" s="261"/>
      <c r="C52" s="261"/>
      <c r="D52" s="269"/>
      <c r="E52" s="569" t="s">
        <v>289</v>
      </c>
      <c r="F52" s="570"/>
      <c r="G52" s="570"/>
      <c r="H52" s="570"/>
      <c r="I52" s="571"/>
      <c r="J52" s="572" t="s">
        <v>290</v>
      </c>
      <c r="K52" s="573"/>
      <c r="L52" s="574"/>
      <c r="M52" s="572" t="s">
        <v>291</v>
      </c>
      <c r="N52" s="573"/>
      <c r="O52" s="574"/>
      <c r="P52" s="260"/>
      <c r="S52" s="263" t="s">
        <v>304</v>
      </c>
      <c r="T52" s="263" t="s">
        <v>204</v>
      </c>
      <c r="U52" s="263" t="s">
        <v>205</v>
      </c>
      <c r="V52" s="263" t="s">
        <v>206</v>
      </c>
      <c r="W52" s="263" t="s">
        <v>207</v>
      </c>
      <c r="X52" s="263" t="s">
        <v>208</v>
      </c>
      <c r="Y52" s="263" t="s">
        <v>305</v>
      </c>
      <c r="AA52" s="263" t="s">
        <v>305</v>
      </c>
    </row>
    <row r="53" spans="1:30" ht="10.8" thickBot="1" x14ac:dyDescent="0.25">
      <c r="A53" s="566"/>
      <c r="B53" s="261"/>
      <c r="C53" s="261"/>
      <c r="D53" s="269"/>
      <c r="E53" s="262" t="str">
        <f>IF(E$18&lt;&gt;"",E$18,"")</f>
        <v>Standaard</v>
      </c>
      <c r="F53" s="262" t="str">
        <f t="shared" ref="F53:I53" si="14">IF(F$18&lt;&gt;"",F$18,"")</f>
        <v/>
      </c>
      <c r="G53" s="262" t="str">
        <f t="shared" si="14"/>
        <v/>
      </c>
      <c r="H53" s="262" t="str">
        <f t="shared" si="14"/>
        <v/>
      </c>
      <c r="I53" s="262" t="str">
        <f t="shared" si="14"/>
        <v/>
      </c>
      <c r="J53" s="262" t="s">
        <v>301</v>
      </c>
      <c r="K53" s="262" t="str">
        <f t="shared" ref="K53:L53" si="15">IF(K$18&lt;&gt;"",K$18,"")</f>
        <v/>
      </c>
      <c r="L53" s="262" t="str">
        <f t="shared" si="15"/>
        <v/>
      </c>
      <c r="M53" s="262" t="str">
        <f>IF(M$18&lt;&gt;"",M$18,"")</f>
        <v>Standaard</v>
      </c>
      <c r="N53" s="262" t="str">
        <f t="shared" ref="N53:O53" si="16">IF(N$18&lt;&gt;"",N$18,"")</f>
        <v/>
      </c>
      <c r="O53" s="262" t="str">
        <f t="shared" si="16"/>
        <v/>
      </c>
      <c r="P53" s="263"/>
      <c r="S53" s="261" t="s">
        <v>25</v>
      </c>
      <c r="T53" s="378">
        <f t="shared" ref="T53:X55" si="17">T46</f>
        <v>1460</v>
      </c>
      <c r="U53" s="379">
        <f t="shared" si="17"/>
        <v>365</v>
      </c>
      <c r="V53" s="379">
        <f t="shared" si="17"/>
        <v>0</v>
      </c>
      <c r="W53" s="379">
        <f t="shared" si="17"/>
        <v>0</v>
      </c>
      <c r="X53" s="380">
        <f t="shared" si="17"/>
        <v>0</v>
      </c>
      <c r="Y53" s="282">
        <f>SUM(T53:X53)</f>
        <v>1825</v>
      </c>
    </row>
    <row r="54" spans="1:30" x14ac:dyDescent="0.2">
      <c r="A54" s="270" t="s">
        <v>308</v>
      </c>
      <c r="B54" s="271"/>
      <c r="C54" s="271"/>
      <c r="D54" s="272"/>
      <c r="E54" s="273">
        <f>255</f>
        <v>255</v>
      </c>
      <c r="F54" s="463">
        <v>205</v>
      </c>
      <c r="G54" s="463"/>
      <c r="H54" s="463"/>
      <c r="I54" s="463"/>
      <c r="J54" s="273">
        <f>52</f>
        <v>52</v>
      </c>
      <c r="K54" s="463"/>
      <c r="L54" s="463"/>
      <c r="M54" s="273">
        <f>58</f>
        <v>58</v>
      </c>
      <c r="N54" s="463"/>
      <c r="O54" s="463"/>
      <c r="P54" s="274"/>
      <c r="S54" s="261" t="s">
        <v>39</v>
      </c>
      <c r="T54" s="381">
        <f t="shared" si="17"/>
        <v>0</v>
      </c>
      <c r="U54" s="5">
        <f t="shared" si="17"/>
        <v>0</v>
      </c>
      <c r="V54" s="5">
        <f t="shared" si="17"/>
        <v>0</v>
      </c>
      <c r="W54" s="5">
        <f t="shared" si="17"/>
        <v>0</v>
      </c>
      <c r="X54" s="382">
        <f t="shared" si="17"/>
        <v>0</v>
      </c>
      <c r="Y54" s="282">
        <f t="shared" ref="Y54:Y55" si="18">SUM(T54:X54)</f>
        <v>0</v>
      </c>
    </row>
    <row r="55" spans="1:30" ht="10.8" thickBot="1" x14ac:dyDescent="0.25">
      <c r="A55" s="275" t="s">
        <v>309</v>
      </c>
      <c r="B55" s="276"/>
      <c r="C55" s="276"/>
      <c r="D55" s="277"/>
      <c r="E55" s="278">
        <f t="shared" ref="E55:O55" si="19">SUMPRODUCT(E19:E43,$Q$19:$Q$43)*E$54</f>
        <v>14228.999999999998</v>
      </c>
      <c r="F55" s="278">
        <f t="shared" si="19"/>
        <v>0</v>
      </c>
      <c r="G55" s="278">
        <f t="shared" si="19"/>
        <v>0</v>
      </c>
      <c r="H55" s="278">
        <f t="shared" si="19"/>
        <v>0</v>
      </c>
      <c r="I55" s="278">
        <f t="shared" si="19"/>
        <v>0</v>
      </c>
      <c r="J55" s="278">
        <f t="shared" si="19"/>
        <v>2901.5999999999995</v>
      </c>
      <c r="K55" s="278">
        <f t="shared" si="19"/>
        <v>0</v>
      </c>
      <c r="L55" s="278">
        <f t="shared" si="19"/>
        <v>0</v>
      </c>
      <c r="M55" s="278">
        <f t="shared" si="19"/>
        <v>3236.3999999999996</v>
      </c>
      <c r="N55" s="278">
        <f t="shared" si="19"/>
        <v>0</v>
      </c>
      <c r="O55" s="278">
        <f t="shared" si="19"/>
        <v>0</v>
      </c>
      <c r="P55" s="279">
        <f>SUM(E55:O55)</f>
        <v>20367</v>
      </c>
      <c r="S55" s="261" t="s">
        <v>54</v>
      </c>
      <c r="T55" s="383">
        <f t="shared" si="17"/>
        <v>0</v>
      </c>
      <c r="U55" s="384">
        <f t="shared" si="17"/>
        <v>0</v>
      </c>
      <c r="V55" s="384">
        <f t="shared" si="17"/>
        <v>0</v>
      </c>
      <c r="W55" s="384">
        <f t="shared" si="17"/>
        <v>0</v>
      </c>
      <c r="X55" s="385">
        <f t="shared" si="17"/>
        <v>0</v>
      </c>
      <c r="Y55" s="282">
        <f t="shared" si="18"/>
        <v>0</v>
      </c>
    </row>
    <row r="56" spans="1:30" x14ac:dyDescent="0.2">
      <c r="A56" s="280" t="s">
        <v>310</v>
      </c>
      <c r="B56" s="280"/>
      <c r="C56" s="280"/>
      <c r="D56" s="280"/>
      <c r="E56" s="281">
        <f t="shared" ref="E56:O56" si="20">SUMPRODUCT(E19:E43,$Q$19:$Q$43)</f>
        <v>55.79999999999999</v>
      </c>
      <c r="F56" s="281">
        <f t="shared" si="20"/>
        <v>0</v>
      </c>
      <c r="G56" s="281">
        <f t="shared" si="20"/>
        <v>0</v>
      </c>
      <c r="H56" s="281">
        <f t="shared" si="20"/>
        <v>0</v>
      </c>
      <c r="I56" s="281">
        <f t="shared" si="20"/>
        <v>0</v>
      </c>
      <c r="J56" s="281">
        <f t="shared" si="20"/>
        <v>55.79999999999999</v>
      </c>
      <c r="K56" s="281">
        <f t="shared" si="20"/>
        <v>0</v>
      </c>
      <c r="L56" s="281">
        <f t="shared" si="20"/>
        <v>0</v>
      </c>
      <c r="M56" s="281">
        <f t="shared" si="20"/>
        <v>55.79999999999999</v>
      </c>
      <c r="N56" s="281">
        <f t="shared" si="20"/>
        <v>0</v>
      </c>
      <c r="O56" s="281">
        <f t="shared" si="20"/>
        <v>0</v>
      </c>
      <c r="P56" s="282"/>
      <c r="S56" s="261" t="s">
        <v>20</v>
      </c>
      <c r="T56" s="377">
        <f t="shared" ref="T56:Y56" si="21">SUM(T53:T55)</f>
        <v>1460</v>
      </c>
      <c r="U56" s="377">
        <f t="shared" si="21"/>
        <v>365</v>
      </c>
      <c r="V56" s="377">
        <f t="shared" si="21"/>
        <v>0</v>
      </c>
      <c r="W56" s="377">
        <f t="shared" si="21"/>
        <v>0</v>
      </c>
      <c r="X56" s="377">
        <f t="shared" si="21"/>
        <v>0</v>
      </c>
      <c r="Y56" s="377">
        <f t="shared" si="21"/>
        <v>1825</v>
      </c>
      <c r="AA56" s="391">
        <f>AA45</f>
        <v>40733.999999999993</v>
      </c>
    </row>
    <row r="57" spans="1:30" x14ac:dyDescent="0.2">
      <c r="A57" s="267"/>
      <c r="B57" s="281"/>
      <c r="C57" s="281"/>
      <c r="E57" s="281"/>
      <c r="G57" s="281"/>
      <c r="H57" s="281"/>
      <c r="J57" s="281"/>
      <c r="M57" s="281"/>
    </row>
    <row r="58" spans="1:30" x14ac:dyDescent="0.2">
      <c r="T58" s="72"/>
      <c r="Y58" s="121"/>
      <c r="Z58" s="120"/>
      <c r="AA58" s="120"/>
      <c r="AB58" s="120"/>
      <c r="AC58" s="120"/>
      <c r="AD58" s="120"/>
    </row>
    <row r="59" spans="1:30" ht="18" x14ac:dyDescent="0.35">
      <c r="A59" s="194" t="s">
        <v>311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</row>
    <row r="61" spans="1:30" x14ac:dyDescent="0.2">
      <c r="A61" s="78"/>
      <c r="E61" s="467" t="s">
        <v>312</v>
      </c>
      <c r="F61" s="468"/>
      <c r="G61" s="468"/>
      <c r="H61" s="468"/>
      <c r="I61" s="468"/>
      <c r="J61" s="468"/>
      <c r="K61" s="468"/>
    </row>
    <row r="62" spans="1:30" ht="12" x14ac:dyDescent="0.2">
      <c r="A62" s="283"/>
      <c r="B62" s="285"/>
      <c r="C62" s="285"/>
      <c r="D62" s="284" t="s">
        <v>313</v>
      </c>
      <c r="E62" s="286" t="s">
        <v>314</v>
      </c>
      <c r="F62" s="286">
        <v>2029</v>
      </c>
      <c r="G62" s="286">
        <v>2030</v>
      </c>
      <c r="H62" s="286">
        <v>2031</v>
      </c>
      <c r="I62" s="286" t="s">
        <v>315</v>
      </c>
      <c r="J62" s="286">
        <v>2033</v>
      </c>
      <c r="K62" s="286" t="s">
        <v>316</v>
      </c>
    </row>
    <row r="63" spans="1:30" x14ac:dyDescent="0.2">
      <c r="A63" s="287" t="s">
        <v>289</v>
      </c>
      <c r="B63" s="287" t="str">
        <f>IF($E$18&lt;&gt;"",$E$18,"")</f>
        <v>Standaard</v>
      </c>
      <c r="C63" s="287"/>
      <c r="D63" s="288">
        <f>E56</f>
        <v>55.79999999999999</v>
      </c>
      <c r="E63" s="289">
        <f>13-E67</f>
        <v>13</v>
      </c>
      <c r="F63" s="288">
        <f>$E$54</f>
        <v>255</v>
      </c>
      <c r="G63" s="288">
        <f>$E$54</f>
        <v>255</v>
      </c>
      <c r="H63" s="288">
        <f>$E$54</f>
        <v>255</v>
      </c>
      <c r="I63" s="288">
        <f>$E$54+1</f>
        <v>256</v>
      </c>
      <c r="J63" s="288">
        <f>$E$54</f>
        <v>255</v>
      </c>
      <c r="K63" s="288">
        <f>238+4</f>
        <v>242</v>
      </c>
    </row>
    <row r="64" spans="1:30" x14ac:dyDescent="0.2">
      <c r="A64" s="287"/>
      <c r="B64" s="287" t="str">
        <f>IF($F$18&lt;&gt;"",$F$18,"")</f>
        <v/>
      </c>
      <c r="C64" s="466"/>
      <c r="D64" s="288">
        <f>F56</f>
        <v>0</v>
      </c>
      <c r="E64" s="464"/>
      <c r="F64" s="288">
        <f>$F$54</f>
        <v>205</v>
      </c>
      <c r="G64" s="288">
        <f>$F$54</f>
        <v>205</v>
      </c>
      <c r="H64" s="288">
        <f>$F$54</f>
        <v>205</v>
      </c>
      <c r="I64" s="288">
        <f>$F$54+$C$64</f>
        <v>205</v>
      </c>
      <c r="J64" s="288">
        <f>$F$54</f>
        <v>205</v>
      </c>
      <c r="K64" s="465"/>
    </row>
    <row r="65" spans="1:25" x14ac:dyDescent="0.2">
      <c r="A65" s="287"/>
      <c r="B65" s="287" t="str">
        <f>IF($G$18&lt;&gt;"",$G$18,"")</f>
        <v/>
      </c>
      <c r="C65" s="466"/>
      <c r="D65" s="288">
        <f>G56</f>
        <v>0</v>
      </c>
      <c r="E65" s="464"/>
      <c r="F65" s="288">
        <f>$G$54</f>
        <v>0</v>
      </c>
      <c r="G65" s="288">
        <f>$G$54</f>
        <v>0</v>
      </c>
      <c r="H65" s="288">
        <f>$G$54</f>
        <v>0</v>
      </c>
      <c r="I65" s="288">
        <f>$G$54+$C$65</f>
        <v>0</v>
      </c>
      <c r="J65" s="288">
        <f>$G$54</f>
        <v>0</v>
      </c>
      <c r="K65" s="465"/>
    </row>
    <row r="66" spans="1:25" x14ac:dyDescent="0.2">
      <c r="A66" s="287"/>
      <c r="B66" s="287" t="str">
        <f>IF($H$18&lt;&gt;"",$H$18,"")</f>
        <v/>
      </c>
      <c r="C66" s="466"/>
      <c r="D66" s="288">
        <f>H56</f>
        <v>0</v>
      </c>
      <c r="E66" s="464"/>
      <c r="F66" s="288">
        <f>$H$54</f>
        <v>0</v>
      </c>
      <c r="G66" s="288">
        <f>$H$54</f>
        <v>0</v>
      </c>
      <c r="H66" s="288">
        <f>$H$54</f>
        <v>0</v>
      </c>
      <c r="I66" s="288">
        <f>$H$54+$C$66</f>
        <v>0</v>
      </c>
      <c r="J66" s="288">
        <f>$H$54</f>
        <v>0</v>
      </c>
      <c r="K66" s="465"/>
    </row>
    <row r="67" spans="1:25" x14ac:dyDescent="0.2">
      <c r="A67" s="287"/>
      <c r="B67" s="287" t="str">
        <f>IF($I$18&lt;&gt;"",$I$18,"")</f>
        <v/>
      </c>
      <c r="C67" s="466"/>
      <c r="D67" s="288">
        <f>I56</f>
        <v>0</v>
      </c>
      <c r="E67" s="464"/>
      <c r="F67" s="288">
        <f>$I$54</f>
        <v>0</v>
      </c>
      <c r="G67" s="288">
        <f>$I$54</f>
        <v>0</v>
      </c>
      <c r="H67" s="288">
        <f>$I$54</f>
        <v>0</v>
      </c>
      <c r="I67" s="288">
        <f>$I$54+$C$67</f>
        <v>0</v>
      </c>
      <c r="J67" s="288">
        <f>$I$54</f>
        <v>0</v>
      </c>
      <c r="K67" s="465"/>
    </row>
    <row r="68" spans="1:25" x14ac:dyDescent="0.2">
      <c r="A68" s="287" t="s">
        <v>317</v>
      </c>
      <c r="B68" s="287" t="str">
        <f>IF($J$18&lt;&gt;"",$J$18,"")</f>
        <v>Standaard</v>
      </c>
      <c r="C68" s="287"/>
      <c r="D68" s="288">
        <f>J56</f>
        <v>55.79999999999999</v>
      </c>
      <c r="E68" s="289">
        <f>3-E70</f>
        <v>3</v>
      </c>
      <c r="F68" s="288">
        <f>$J$54</f>
        <v>52</v>
      </c>
      <c r="G68" s="288">
        <f>$J$54</f>
        <v>52</v>
      </c>
      <c r="H68" s="288">
        <f>$J$54</f>
        <v>52</v>
      </c>
      <c r="I68" s="288">
        <f>$J$54</f>
        <v>52</v>
      </c>
      <c r="J68" s="288">
        <f>$J$54</f>
        <v>52</v>
      </c>
      <c r="K68" s="288">
        <f>39+12</f>
        <v>51</v>
      </c>
    </row>
    <row r="69" spans="1:25" x14ac:dyDescent="0.2">
      <c r="A69" s="287"/>
      <c r="B69" s="287" t="str">
        <f>IF($K$18&lt;&gt;"",$K$18,"")</f>
        <v/>
      </c>
      <c r="C69" s="287"/>
      <c r="D69" s="288">
        <f>K56</f>
        <v>0</v>
      </c>
      <c r="E69" s="464"/>
      <c r="F69" s="288">
        <f>$K$54</f>
        <v>0</v>
      </c>
      <c r="G69" s="288">
        <f>$K$54</f>
        <v>0</v>
      </c>
      <c r="H69" s="288">
        <f>$K$54</f>
        <v>0</v>
      </c>
      <c r="I69" s="288">
        <f>$K$54</f>
        <v>0</v>
      </c>
      <c r="J69" s="288">
        <f>$K$54</f>
        <v>0</v>
      </c>
      <c r="K69" s="465"/>
    </row>
    <row r="70" spans="1:25" x14ac:dyDescent="0.2">
      <c r="A70" s="287"/>
      <c r="B70" s="287" t="str">
        <f>IF($L$18&lt;&gt;"",$L$18,"")</f>
        <v/>
      </c>
      <c r="C70" s="287"/>
      <c r="D70" s="288">
        <f>L56</f>
        <v>0</v>
      </c>
      <c r="E70" s="464"/>
      <c r="F70" s="288">
        <f>$L$54</f>
        <v>0</v>
      </c>
      <c r="G70" s="288">
        <f>$L$54</f>
        <v>0</v>
      </c>
      <c r="H70" s="288">
        <f>$L$54</f>
        <v>0</v>
      </c>
      <c r="I70" s="288">
        <f>$L$54</f>
        <v>0</v>
      </c>
      <c r="J70" s="288">
        <f>$L$54</f>
        <v>0</v>
      </c>
      <c r="K70" s="465"/>
    </row>
    <row r="71" spans="1:25" x14ac:dyDescent="0.2">
      <c r="A71" s="287" t="s">
        <v>318</v>
      </c>
      <c r="B71" s="287" t="str">
        <f>IF($M$18&lt;&gt;"",$M$18,"")</f>
        <v>Standaard</v>
      </c>
      <c r="C71" s="287"/>
      <c r="D71" s="288">
        <f>M56</f>
        <v>55.79999999999999</v>
      </c>
      <c r="E71" s="289">
        <f>6-E73</f>
        <v>6</v>
      </c>
      <c r="F71" s="288">
        <f>$M$54</f>
        <v>58</v>
      </c>
      <c r="G71" s="288">
        <f>$M$54</f>
        <v>58</v>
      </c>
      <c r="H71" s="288">
        <f>$M$54</f>
        <v>58</v>
      </c>
      <c r="I71" s="288">
        <f>$M$54</f>
        <v>58</v>
      </c>
      <c r="J71" s="288">
        <f>$M$54</f>
        <v>58</v>
      </c>
      <c r="K71" s="288">
        <f>44+9</f>
        <v>53</v>
      </c>
    </row>
    <row r="72" spans="1:25" x14ac:dyDescent="0.2">
      <c r="A72" s="287"/>
      <c r="B72" s="287" t="str">
        <f>IF($N$18&lt;&gt;"",$N$18,"")</f>
        <v/>
      </c>
      <c r="C72" s="287"/>
      <c r="D72" s="288">
        <f>N56</f>
        <v>0</v>
      </c>
      <c r="E72" s="464"/>
      <c r="F72" s="288">
        <f>$N$54</f>
        <v>0</v>
      </c>
      <c r="G72" s="288">
        <f>$N$54</f>
        <v>0</v>
      </c>
      <c r="H72" s="288">
        <f>$N$54</f>
        <v>0</v>
      </c>
      <c r="I72" s="288">
        <f>$N$54</f>
        <v>0</v>
      </c>
      <c r="J72" s="288">
        <f>$N$54</f>
        <v>0</v>
      </c>
      <c r="K72" s="465"/>
    </row>
    <row r="73" spans="1:25" ht="10.8" thickBot="1" x14ac:dyDescent="0.25">
      <c r="A73" s="287"/>
      <c r="B73" s="287" t="str">
        <f>IF($O$18&lt;&gt;"",$O$18,"")</f>
        <v/>
      </c>
      <c r="C73" s="287"/>
      <c r="D73" s="288">
        <f>O56</f>
        <v>0</v>
      </c>
      <c r="E73" s="464"/>
      <c r="F73" s="288">
        <f>$O$54</f>
        <v>0</v>
      </c>
      <c r="G73" s="288">
        <f>$O$54</f>
        <v>0</v>
      </c>
      <c r="H73" s="288">
        <f>$O$54</f>
        <v>0</v>
      </c>
      <c r="I73" s="288">
        <f>$O$54</f>
        <v>0</v>
      </c>
      <c r="J73" s="288">
        <f>$O$54</f>
        <v>0</v>
      </c>
      <c r="K73" s="465"/>
    </row>
    <row r="74" spans="1:25" ht="10.8" thickBot="1" x14ac:dyDescent="0.25">
      <c r="A74" s="567"/>
      <c r="B74" s="568"/>
      <c r="C74" s="360"/>
      <c r="D74" s="357"/>
      <c r="E74" s="358">
        <f>$D63*E63+$D64*E64+$D65*E65+$D66*E66+$D67*E67+$D68*E68+$D69*E69+$D70*E70+$D71*E71+$D72*E72+$D73*E73</f>
        <v>1227.5999999999999</v>
      </c>
      <c r="F74" s="358">
        <f>$D63*F63+$D64*F64+$D65*F65+$D66*F66+$D67*F67+$D68*F68+$D69*F69+$D70*F70+$D71*F71+$D72*F72+$D73*F73</f>
        <v>20367</v>
      </c>
      <c r="G74" s="358">
        <f>$D63*G63+$D64*G64+$D65*G65+$D66*G66+$D67*G67+$D68*G68+$D69*G69+$D70*G70+$D71*G71+$D72*G72+$D73*G73</f>
        <v>20367</v>
      </c>
      <c r="H74" s="358">
        <f t="shared" ref="H74:K74" si="22">$D63*H63+$D64*H64+$D65*H65+$D66*H66+$D67*H67+$D68*H68+$D69*H69+$D70*H70+$D71*H71+$D72*H72+$D73*H73</f>
        <v>20367</v>
      </c>
      <c r="I74" s="358">
        <f t="shared" si="22"/>
        <v>20422.799999999996</v>
      </c>
      <c r="J74" s="358">
        <f t="shared" si="22"/>
        <v>20367</v>
      </c>
      <c r="K74" s="359">
        <f t="shared" si="22"/>
        <v>19306.799999999996</v>
      </c>
    </row>
    <row r="75" spans="1:25" ht="12" x14ac:dyDescent="0.2">
      <c r="A75" t="s">
        <v>319</v>
      </c>
    </row>
    <row r="76" spans="1:25" ht="12" x14ac:dyDescent="0.2">
      <c r="A76" s="225" t="s">
        <v>320</v>
      </c>
      <c r="Y76" s="76"/>
    </row>
    <row r="77" spans="1:25" ht="12" x14ac:dyDescent="0.2">
      <c r="A77" s="225"/>
      <c r="Y77" s="76"/>
    </row>
    <row r="78" spans="1:25" ht="15.6" x14ac:dyDescent="0.3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</row>
    <row r="79" spans="1:25" ht="15.6" x14ac:dyDescent="0.3">
      <c r="A79" s="63" t="s">
        <v>321</v>
      </c>
      <c r="B79" s="557"/>
      <c r="C79" s="558"/>
      <c r="D79" s="558"/>
      <c r="E79" s="558"/>
      <c r="F79" s="558"/>
      <c r="G79" s="558"/>
      <c r="H79" s="558"/>
      <c r="I79" s="558"/>
      <c r="J79" s="558"/>
      <c r="K79" s="558"/>
      <c r="L79" s="558"/>
      <c r="M79" s="558"/>
      <c r="N79" s="558"/>
      <c r="O79" s="558"/>
      <c r="P79" s="559"/>
    </row>
    <row r="80" spans="1:25" ht="78" x14ac:dyDescent="0.3">
      <c r="A80" s="61" t="s">
        <v>322</v>
      </c>
      <c r="B80" s="557"/>
      <c r="C80" s="558"/>
      <c r="D80" s="558"/>
      <c r="E80" s="558"/>
      <c r="F80" s="558"/>
      <c r="G80" s="558"/>
      <c r="H80" s="558"/>
      <c r="I80" s="558"/>
      <c r="J80" s="558"/>
      <c r="K80" s="558"/>
      <c r="L80" s="558"/>
      <c r="M80" s="558"/>
      <c r="N80" s="558"/>
      <c r="O80" s="558"/>
      <c r="P80" s="559"/>
    </row>
    <row r="81" spans="1:16" ht="15.6" x14ac:dyDescent="0.3">
      <c r="A81" s="62" t="s">
        <v>323</v>
      </c>
      <c r="B81" s="557"/>
      <c r="C81" s="558"/>
      <c r="D81" s="558"/>
      <c r="E81" s="558"/>
      <c r="F81" s="558"/>
      <c r="G81" s="558"/>
      <c r="H81" s="558"/>
      <c r="I81" s="558"/>
      <c r="J81" s="558"/>
      <c r="K81" s="558"/>
      <c r="L81" s="558"/>
      <c r="M81" s="558"/>
      <c r="N81" s="558"/>
      <c r="O81" s="558"/>
      <c r="P81" s="559"/>
    </row>
    <row r="82" spans="1:16" ht="78" x14ac:dyDescent="0.3">
      <c r="A82" s="61" t="s">
        <v>324</v>
      </c>
      <c r="B82" s="557"/>
      <c r="C82" s="558"/>
      <c r="D82" s="558"/>
      <c r="E82" s="558"/>
      <c r="F82" s="558"/>
      <c r="G82" s="558"/>
      <c r="H82" s="558"/>
      <c r="I82" s="558"/>
      <c r="J82" s="558"/>
      <c r="K82" s="558"/>
      <c r="L82" s="558"/>
      <c r="M82" s="558"/>
      <c r="N82" s="558"/>
      <c r="O82" s="558"/>
      <c r="P82" s="559"/>
    </row>
    <row r="83" spans="1:16" ht="15.6" x14ac:dyDescent="0.3">
      <c r="A83" s="61" t="s">
        <v>325</v>
      </c>
      <c r="B83" s="560"/>
      <c r="C83" s="561"/>
      <c r="D83" s="558"/>
      <c r="E83" s="558"/>
      <c r="F83" s="558"/>
      <c r="G83" s="558"/>
      <c r="H83" s="558"/>
      <c r="I83" s="558"/>
      <c r="J83" s="558"/>
      <c r="K83" s="558"/>
      <c r="L83" s="558"/>
      <c r="M83" s="558"/>
      <c r="N83" s="558"/>
      <c r="O83" s="558"/>
      <c r="P83" s="559"/>
    </row>
    <row r="84" spans="1:16" ht="15.6" x14ac:dyDescent="0.3">
      <c r="A84" s="26"/>
      <c r="B84" s="26"/>
      <c r="C84" s="26"/>
      <c r="D84" s="26"/>
      <c r="E84" s="26"/>
      <c r="F84" s="26"/>
      <c r="G84" s="26"/>
      <c r="H84" s="26"/>
      <c r="I84" s="26"/>
    </row>
    <row r="87" spans="1:16" x14ac:dyDescent="0.2">
      <c r="B87" s="60"/>
      <c r="C87" s="60"/>
      <c r="O87" s="59"/>
    </row>
    <row r="88" spans="1:16" x14ac:dyDescent="0.2">
      <c r="B88" s="60"/>
      <c r="C88" s="60"/>
      <c r="O88" s="59"/>
    </row>
    <row r="89" spans="1:16" x14ac:dyDescent="0.2">
      <c r="B89" s="60"/>
      <c r="C89" s="60"/>
    </row>
    <row r="90" spans="1:16" x14ac:dyDescent="0.2">
      <c r="B90" s="60"/>
      <c r="C90" s="60"/>
      <c r="O90" s="59"/>
    </row>
    <row r="91" spans="1:16" x14ac:dyDescent="0.2">
      <c r="B91" s="60"/>
      <c r="C91" s="60"/>
      <c r="O91" s="59"/>
    </row>
    <row r="92" spans="1:16" x14ac:dyDescent="0.2">
      <c r="B92" s="60"/>
      <c r="C92" s="60"/>
    </row>
    <row r="93" spans="1:16" x14ac:dyDescent="0.2">
      <c r="B93" s="60"/>
      <c r="C93" s="60"/>
      <c r="O93" s="59"/>
    </row>
    <row r="94" spans="1:16" x14ac:dyDescent="0.2">
      <c r="B94" s="60"/>
      <c r="C94" s="60"/>
      <c r="O94" s="59"/>
    </row>
    <row r="95" spans="1:16" x14ac:dyDescent="0.2">
      <c r="B95" s="60"/>
      <c r="C95" s="60"/>
      <c r="O95" s="59"/>
    </row>
    <row r="97" spans="2:24" x14ac:dyDescent="0.2">
      <c r="B97" s="58"/>
      <c r="C97" s="58"/>
    </row>
    <row r="105" spans="2:24" x14ac:dyDescent="0.2">
      <c r="B105" s="57"/>
      <c r="C105" s="57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P105" s="57"/>
      <c r="Q105" s="56"/>
      <c r="R105" s="56"/>
      <c r="S105" s="56"/>
      <c r="T105" s="56"/>
      <c r="U105" s="56"/>
      <c r="V105" s="56"/>
      <c r="W105" s="56"/>
      <c r="X105" s="56"/>
    </row>
    <row r="106" spans="2:24" x14ac:dyDescent="0.2">
      <c r="B106" s="56"/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P106" s="56"/>
      <c r="Q106" s="56"/>
      <c r="R106" s="56"/>
      <c r="S106" s="56"/>
      <c r="T106" s="56"/>
      <c r="U106" s="56"/>
      <c r="V106" s="56"/>
      <c r="W106" s="56"/>
      <c r="X106" s="56"/>
    </row>
    <row r="107" spans="2:24" x14ac:dyDescent="0.2"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P107" s="56"/>
      <c r="Q107" s="56"/>
      <c r="R107" s="56"/>
      <c r="S107" s="56"/>
      <c r="T107" s="56"/>
      <c r="U107" s="56"/>
      <c r="V107" s="56"/>
      <c r="W107" s="56"/>
      <c r="X107" s="56"/>
    </row>
    <row r="108" spans="2:24" x14ac:dyDescent="0.2"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P108" s="56"/>
      <c r="Q108" s="56"/>
      <c r="R108" s="56"/>
      <c r="S108" s="56"/>
      <c r="T108" s="56"/>
      <c r="U108" s="56"/>
      <c r="V108" s="56"/>
      <c r="W108" s="56"/>
      <c r="X108" s="56"/>
    </row>
    <row r="109" spans="2:24" x14ac:dyDescent="0.2"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P109" s="56"/>
      <c r="Q109" s="56"/>
      <c r="R109" s="56"/>
      <c r="S109" s="56"/>
      <c r="T109" s="56"/>
      <c r="U109" s="56"/>
      <c r="V109" s="56"/>
      <c r="W109" s="56"/>
      <c r="X109" s="56"/>
    </row>
    <row r="110" spans="2:24" x14ac:dyDescent="0.2">
      <c r="B110" s="56"/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6"/>
      <c r="N110" s="56"/>
      <c r="P110" s="56"/>
      <c r="Q110" s="56"/>
      <c r="R110" s="56"/>
      <c r="S110" s="56"/>
      <c r="T110" s="56"/>
      <c r="U110" s="56"/>
      <c r="V110" s="56"/>
      <c r="W110" s="56"/>
      <c r="X110" s="56"/>
    </row>
    <row r="111" spans="2:24" x14ac:dyDescent="0.2">
      <c r="B111" s="56"/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6"/>
      <c r="P111" s="56"/>
      <c r="Q111" s="56"/>
      <c r="R111" s="56"/>
      <c r="S111" s="56"/>
      <c r="T111" s="56"/>
      <c r="U111" s="56"/>
      <c r="V111" s="56"/>
      <c r="W111" s="56"/>
      <c r="X111" s="56"/>
    </row>
    <row r="112" spans="2:24" x14ac:dyDescent="0.2">
      <c r="B112" s="56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P112" s="56"/>
      <c r="Q112" s="56"/>
      <c r="R112" s="56"/>
      <c r="S112" s="56"/>
      <c r="T112" s="56"/>
      <c r="U112" s="56"/>
      <c r="V112" s="56"/>
      <c r="W112" s="56"/>
      <c r="X112" s="56"/>
    </row>
    <row r="113" spans="2:24" x14ac:dyDescent="0.2">
      <c r="B113" s="56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P113" s="56"/>
      <c r="Q113" s="56"/>
      <c r="R113" s="56"/>
      <c r="S113" s="56"/>
      <c r="T113" s="56"/>
      <c r="U113" s="56"/>
      <c r="V113" s="56"/>
      <c r="W113" s="56"/>
      <c r="X113" s="56"/>
    </row>
    <row r="114" spans="2:24" x14ac:dyDescent="0.2">
      <c r="B114" s="56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P114" s="56"/>
      <c r="Q114" s="56"/>
      <c r="R114" s="56"/>
      <c r="S114" s="56"/>
      <c r="T114" s="56"/>
      <c r="U114" s="56"/>
      <c r="V114" s="56"/>
      <c r="W114" s="56"/>
      <c r="X114" s="56"/>
    </row>
    <row r="115" spans="2:24" x14ac:dyDescent="0.2">
      <c r="B115" s="56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P115" s="56"/>
      <c r="Q115" s="56"/>
      <c r="R115" s="56"/>
      <c r="S115" s="56"/>
      <c r="T115" s="56"/>
      <c r="U115" s="56"/>
      <c r="V115" s="56"/>
      <c r="W115" s="56"/>
      <c r="X115" s="56"/>
    </row>
    <row r="116" spans="2:24" x14ac:dyDescent="0.2">
      <c r="B116" s="56"/>
      <c r="C116" s="56"/>
      <c r="D116" s="56"/>
      <c r="E116" s="56"/>
      <c r="F116" s="56"/>
      <c r="G116" s="56"/>
      <c r="H116" s="56"/>
      <c r="I116" s="56"/>
      <c r="J116" s="56"/>
      <c r="K116" s="56"/>
      <c r="L116" s="56"/>
      <c r="M116" s="56"/>
      <c r="N116" s="56"/>
      <c r="P116" s="56"/>
      <c r="Q116" s="56"/>
      <c r="R116" s="56"/>
      <c r="S116" s="56"/>
      <c r="T116" s="56"/>
      <c r="U116" s="56"/>
      <c r="V116" s="56"/>
      <c r="W116" s="56"/>
      <c r="X116" s="56"/>
    </row>
    <row r="117" spans="2:24" x14ac:dyDescent="0.2">
      <c r="B117" s="56"/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P117" s="56"/>
      <c r="Q117" s="56"/>
      <c r="R117" s="56"/>
      <c r="S117" s="56"/>
      <c r="T117" s="56"/>
      <c r="U117" s="56"/>
      <c r="V117" s="56"/>
      <c r="W117" s="56"/>
      <c r="X117" s="56"/>
    </row>
    <row r="118" spans="2:24" x14ac:dyDescent="0.2">
      <c r="B118" s="56"/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P118" s="56"/>
      <c r="Q118" s="56"/>
      <c r="R118" s="56"/>
      <c r="S118" s="56"/>
      <c r="T118" s="56"/>
      <c r="U118" s="56"/>
      <c r="V118" s="56"/>
      <c r="W118" s="56"/>
      <c r="X118" s="56"/>
    </row>
    <row r="119" spans="2:24" x14ac:dyDescent="0.2">
      <c r="B119" s="56"/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6"/>
      <c r="N119" s="56"/>
      <c r="P119" s="56"/>
      <c r="Q119" s="56"/>
      <c r="R119" s="56"/>
      <c r="S119" s="56"/>
      <c r="T119" s="56"/>
      <c r="U119" s="56"/>
      <c r="V119" s="56"/>
      <c r="W119" s="56"/>
      <c r="X119" s="56"/>
    </row>
    <row r="120" spans="2:24" x14ac:dyDescent="0.2">
      <c r="B120" s="56"/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P120" s="56"/>
      <c r="Q120" s="56"/>
      <c r="R120" s="56"/>
      <c r="S120" s="56"/>
      <c r="T120" s="56"/>
      <c r="U120" s="56"/>
      <c r="V120" s="56"/>
      <c r="W120" s="56"/>
      <c r="X120" s="56"/>
    </row>
  </sheetData>
  <mergeCells count="12">
    <mergeCell ref="A52:A53"/>
    <mergeCell ref="A74:B74"/>
    <mergeCell ref="E51:O51"/>
    <mergeCell ref="M52:O52"/>
    <mergeCell ref="J52:L52"/>
    <mergeCell ref="E52:I52"/>
    <mergeCell ref="B81:P81"/>
    <mergeCell ref="B82:P82"/>
    <mergeCell ref="B83:P83"/>
    <mergeCell ref="U1:W1"/>
    <mergeCell ref="B79:P79"/>
    <mergeCell ref="B80:P80"/>
  </mergeCells>
  <phoneticPr fontId="14" type="noConversion"/>
  <dataValidations count="4">
    <dataValidation type="list" allowBlank="1" showInputMessage="1" showErrorMessage="1" sqref="G57:H57 J57 E57 M57" xr:uid="{7B0A8752-FCC8-4F26-B67E-9A6F3874DF37}">
      <formula1>"Ja,Nee"</formula1>
    </dataValidation>
    <dataValidation type="list" allowBlank="1" showInputMessage="1" showErrorMessage="1" sqref="A19:B43" xr:uid="{C11237EF-39AB-407A-89FC-9EF4839B87BB}">
      <formula1>$A$5:$A$12</formula1>
    </dataValidation>
    <dataValidation type="list" allowBlank="1" showInputMessage="1" showErrorMessage="1" sqref="S19:S43" xr:uid="{B434316E-2440-4AE6-BEEB-EFC61CEC8618}">
      <formula1>"A,B,C"</formula1>
    </dataValidation>
    <dataValidation type="list" allowBlank="1" showInputMessage="1" showErrorMessage="1" sqref="C64:C67" xr:uid="{F7CB6805-5435-4273-9F69-FE3DB676F7D1}">
      <formula1>"1,0"</formula1>
    </dataValidation>
  </dataValidations>
  <hyperlinks>
    <hyperlink ref="A2" location="FEO!A1" display="terug" xr:uid="{3B393034-F3A5-4441-863F-6A7B68208E1F}"/>
  </hyperlinks>
  <pageMargins left="0.7" right="0.7" top="0.75" bottom="0.75" header="0.3" footer="0.3"/>
  <pageSetup paperSize="9" orientation="portrait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81715-F440-4E4A-B9F7-9416BCF9FF7A}">
  <sheetPr>
    <tabColor rgb="FF00B050"/>
  </sheetPr>
  <dimension ref="A1:J139"/>
  <sheetViews>
    <sheetView workbookViewId="0"/>
  </sheetViews>
  <sheetFormatPr defaultColWidth="9.125" defaultRowHeight="10.199999999999999" outlineLevelRow="1" x14ac:dyDescent="0.2"/>
  <cols>
    <col min="1" max="1" width="4" style="65" customWidth="1"/>
    <col min="2" max="2" width="56.125" style="65" customWidth="1"/>
    <col min="3" max="3" width="13.875" style="65" customWidth="1"/>
    <col min="4" max="4" width="35" style="65" customWidth="1"/>
    <col min="5" max="7" width="16.375" style="65" customWidth="1"/>
    <col min="8" max="8" width="9.125" style="65"/>
    <col min="9" max="9" width="12.875" style="65" bestFit="1" customWidth="1"/>
    <col min="10" max="16384" width="9.125" style="65"/>
  </cols>
  <sheetData>
    <row r="1" spans="1:10" ht="26.25" customHeight="1" x14ac:dyDescent="0.55000000000000004">
      <c r="A1" s="110" t="s">
        <v>390</v>
      </c>
      <c r="B1" s="78"/>
    </row>
    <row r="2" spans="1:10" x14ac:dyDescent="0.2">
      <c r="A2" s="104"/>
      <c r="G2" s="410" t="s">
        <v>16</v>
      </c>
    </row>
    <row r="3" spans="1:10" x14ac:dyDescent="0.2">
      <c r="A3" s="104"/>
      <c r="G3" s="411" t="str">
        <f>Legenda!D11</f>
        <v>Publicatie</v>
      </c>
    </row>
    <row r="4" spans="1:10" x14ac:dyDescent="0.2">
      <c r="A4" s="104"/>
      <c r="G4" s="400"/>
    </row>
    <row r="5" spans="1:10" s="104" customFormat="1" x14ac:dyDescent="0.2">
      <c r="B5" s="104" t="s">
        <v>22</v>
      </c>
      <c r="C5" s="89"/>
      <c r="D5" s="109"/>
      <c r="E5" s="306">
        <f>FEO!G6</f>
        <v>47097</v>
      </c>
      <c r="F5" s="306">
        <f>FEO!H6</f>
        <v>47119</v>
      </c>
      <c r="G5" s="306">
        <f>FEO!I6</f>
        <v>47484</v>
      </c>
    </row>
    <row r="6" spans="1:10" s="104" customFormat="1" x14ac:dyDescent="0.2">
      <c r="B6" s="104" t="s">
        <v>23</v>
      </c>
      <c r="C6" s="89"/>
      <c r="D6" s="109"/>
      <c r="E6" s="306">
        <f>FEO!G7</f>
        <v>47118</v>
      </c>
      <c r="F6" s="306">
        <f>FEO!H7</f>
        <v>47483</v>
      </c>
      <c r="G6" s="306">
        <f>FEO!I7</f>
        <v>47848</v>
      </c>
    </row>
    <row r="7" spans="1:10" s="104" customFormat="1" x14ac:dyDescent="0.2">
      <c r="B7" s="104" t="s">
        <v>326</v>
      </c>
      <c r="C7" s="89"/>
      <c r="D7" s="109"/>
      <c r="E7" s="104">
        <f>E6-E5+1</f>
        <v>22</v>
      </c>
      <c r="F7" s="104">
        <f>F6-F5+1</f>
        <v>365</v>
      </c>
      <c r="G7" s="104">
        <f>G6-G5+1</f>
        <v>365</v>
      </c>
    </row>
    <row r="8" spans="1:10" s="104" customFormat="1" x14ac:dyDescent="0.2">
      <c r="C8" s="89"/>
      <c r="D8" s="109"/>
    </row>
    <row r="9" spans="1:10" s="104" customFormat="1" x14ac:dyDescent="0.2">
      <c r="B9" s="104" t="s">
        <v>327</v>
      </c>
      <c r="C9" s="109"/>
      <c r="D9" s="109"/>
      <c r="E9" s="108"/>
      <c r="F9" s="108"/>
      <c r="G9" s="108"/>
    </row>
    <row r="10" spans="1:10" s="104" customFormat="1" x14ac:dyDescent="0.2">
      <c r="B10" s="104" t="s">
        <v>328</v>
      </c>
      <c r="C10" s="109"/>
      <c r="D10" s="109"/>
      <c r="E10" s="108"/>
      <c r="F10" s="108"/>
      <c r="G10" s="108"/>
    </row>
    <row r="11" spans="1:10" s="106" customFormat="1" x14ac:dyDescent="0.2">
      <c r="C11" s="107"/>
      <c r="D11" s="107"/>
    </row>
    <row r="13" spans="1:10" ht="16.2" x14ac:dyDescent="0.3">
      <c r="A13" s="86" t="s">
        <v>329</v>
      </c>
      <c r="B13" s="86" t="s">
        <v>108</v>
      </c>
      <c r="E13" s="116"/>
    </row>
    <row r="14" spans="1:10" ht="10.8" thickBot="1" x14ac:dyDescent="0.25"/>
    <row r="15" spans="1:10" ht="10.8" thickBot="1" x14ac:dyDescent="0.25">
      <c r="E15" s="205">
        <v>2028</v>
      </c>
      <c r="F15" s="204">
        <v>2029</v>
      </c>
      <c r="G15" s="206">
        <v>2030</v>
      </c>
    </row>
    <row r="16" spans="1:10" x14ac:dyDescent="0.2">
      <c r="A16" s="83"/>
      <c r="B16" s="83"/>
      <c r="C16" s="83"/>
      <c r="D16" s="83"/>
      <c r="E16" s="83"/>
      <c r="F16" s="83"/>
      <c r="G16" s="83"/>
      <c r="H16" s="83"/>
      <c r="I16" s="83"/>
      <c r="J16" s="83"/>
    </row>
    <row r="17" spans="1:7" x14ac:dyDescent="0.2">
      <c r="A17" s="85" t="s">
        <v>330</v>
      </c>
      <c r="B17" s="85" t="s">
        <v>108</v>
      </c>
      <c r="C17" s="84"/>
      <c r="D17" s="84" t="s">
        <v>331</v>
      </c>
      <c r="E17" s="82"/>
      <c r="F17" s="82"/>
      <c r="G17" s="82"/>
    </row>
    <row r="18" spans="1:7" ht="10.5" customHeight="1" x14ac:dyDescent="0.2">
      <c r="B18" s="104"/>
    </row>
    <row r="19" spans="1:7" ht="10.5" customHeight="1" thickBot="1" x14ac:dyDescent="0.25">
      <c r="B19" s="104"/>
    </row>
    <row r="20" spans="1:7" ht="11.25" customHeight="1" x14ac:dyDescent="0.2">
      <c r="B20" s="88" t="s">
        <v>332</v>
      </c>
      <c r="E20" s="310"/>
      <c r="F20" s="322"/>
      <c r="G20" s="316"/>
    </row>
    <row r="21" spans="1:7" ht="10.5" customHeight="1" outlineLevel="1" x14ac:dyDescent="0.2">
      <c r="B21" s="78" t="s">
        <v>333</v>
      </c>
      <c r="D21" s="352"/>
      <c r="E21" s="311"/>
      <c r="F21" s="323"/>
      <c r="G21" s="317"/>
    </row>
    <row r="22" spans="1:7" ht="10.5" customHeight="1" outlineLevel="1" x14ac:dyDescent="0.2">
      <c r="B22" s="96" t="s">
        <v>387</v>
      </c>
      <c r="C22" s="91"/>
      <c r="D22" s="91"/>
      <c r="E22" s="311">
        <f>'I.01 DRK ZHO'!E74</f>
        <v>1227.5999999999999</v>
      </c>
      <c r="F22" s="323">
        <f>'I.01 DRK ZHO'!F74</f>
        <v>20367</v>
      </c>
      <c r="G22" s="317">
        <f>'I.01 DRK ZHO'!G74</f>
        <v>20367</v>
      </c>
    </row>
    <row r="23" spans="1:7" ht="10.5" customHeight="1" x14ac:dyDescent="0.2">
      <c r="B23" s="78" t="s">
        <v>334</v>
      </c>
      <c r="D23" s="72"/>
      <c r="E23" s="312">
        <f>SUM(E22:E22)</f>
        <v>1227.5999999999999</v>
      </c>
      <c r="F23" s="324">
        <f>SUM(F22:F22)</f>
        <v>20367</v>
      </c>
      <c r="G23" s="318">
        <f>SUM(G22:G22)</f>
        <v>20367</v>
      </c>
    </row>
    <row r="24" spans="1:7" ht="10.5" customHeight="1" x14ac:dyDescent="0.2">
      <c r="B24" s="78"/>
      <c r="D24" s="91"/>
      <c r="E24" s="313"/>
      <c r="F24" s="325"/>
      <c r="G24" s="319"/>
    </row>
    <row r="25" spans="1:7" ht="10.5" customHeight="1" x14ac:dyDescent="0.2">
      <c r="B25" s="78" t="s">
        <v>392</v>
      </c>
      <c r="D25" s="352"/>
      <c r="E25" s="401">
        <f>SUM(E26:E28)</f>
        <v>0</v>
      </c>
      <c r="F25" s="402">
        <f t="shared" ref="F25:G25" si="0">SUM(F26:F28)</f>
        <v>0</v>
      </c>
      <c r="G25" s="403">
        <f t="shared" si="0"/>
        <v>0</v>
      </c>
    </row>
    <row r="26" spans="1:7" ht="10.5" customHeight="1" x14ac:dyDescent="0.2">
      <c r="B26" s="65" t="s">
        <v>335</v>
      </c>
      <c r="D26" s="91"/>
      <c r="E26" s="314">
        <f>FEO!G93</f>
        <v>0</v>
      </c>
      <c r="F26" s="326">
        <f>FEO!H93</f>
        <v>0</v>
      </c>
      <c r="G26" s="320">
        <f>FEO!I93</f>
        <v>0</v>
      </c>
    </row>
    <row r="27" spans="1:7" ht="10.5" customHeight="1" x14ac:dyDescent="0.2">
      <c r="B27" s="65" t="s">
        <v>336</v>
      </c>
      <c r="D27" s="91"/>
      <c r="E27" s="314">
        <f>FEO!G94</f>
        <v>0</v>
      </c>
      <c r="F27" s="326">
        <f>FEO!H94</f>
        <v>0</v>
      </c>
      <c r="G27" s="320">
        <f>FEO!I94</f>
        <v>0</v>
      </c>
    </row>
    <row r="28" spans="1:7" ht="10.5" customHeight="1" thickBot="1" x14ac:dyDescent="0.25">
      <c r="B28" s="65" t="s">
        <v>337</v>
      </c>
      <c r="D28" s="91"/>
      <c r="E28" s="315">
        <f>FEO!G95</f>
        <v>0</v>
      </c>
      <c r="F28" s="327">
        <f>FEO!H95</f>
        <v>0</v>
      </c>
      <c r="G28" s="321">
        <f>FEO!I95</f>
        <v>0</v>
      </c>
    </row>
    <row r="29" spans="1:7" x14ac:dyDescent="0.2">
      <c r="D29" s="91"/>
      <c r="E29" s="81"/>
      <c r="F29" s="81"/>
      <c r="G29" s="81"/>
    </row>
    <row r="30" spans="1:7" x14ac:dyDescent="0.2">
      <c r="B30" s="88" t="s">
        <v>391</v>
      </c>
      <c r="D30" s="353"/>
      <c r="E30" s="90"/>
      <c r="F30" s="90"/>
      <c r="G30" s="90"/>
    </row>
    <row r="31" spans="1:7" outlineLevel="1" x14ac:dyDescent="0.2">
      <c r="B31" s="65" t="s">
        <v>338</v>
      </c>
      <c r="C31" s="103" t="s">
        <v>339</v>
      </c>
      <c r="D31" s="125"/>
      <c r="E31" s="307">
        <v>1.02</v>
      </c>
      <c r="F31" s="307">
        <v>1.02</v>
      </c>
      <c r="G31" s="307">
        <v>1.02</v>
      </c>
    </row>
    <row r="32" spans="1:7" outlineLevel="1" x14ac:dyDescent="0.2">
      <c r="B32" s="65" t="s">
        <v>340</v>
      </c>
      <c r="C32" s="103"/>
      <c r="D32" s="125"/>
      <c r="E32" s="308">
        <v>1.02</v>
      </c>
      <c r="F32" s="308">
        <v>1.02</v>
      </c>
      <c r="G32" s="308">
        <v>1.02</v>
      </c>
    </row>
    <row r="33" spans="2:7" outlineLevel="1" x14ac:dyDescent="0.2">
      <c r="B33" s="65" t="s">
        <v>341</v>
      </c>
      <c r="C33" s="103"/>
      <c r="D33" s="125"/>
      <c r="E33" s="308">
        <v>1.02</v>
      </c>
      <c r="F33" s="308">
        <v>1.02</v>
      </c>
      <c r="G33" s="308">
        <v>1.02</v>
      </c>
    </row>
    <row r="34" spans="2:7" outlineLevel="1" x14ac:dyDescent="0.2">
      <c r="B34" s="65" t="s">
        <v>342</v>
      </c>
      <c r="C34" s="103"/>
      <c r="D34" s="125"/>
      <c r="E34" s="308">
        <v>1.02</v>
      </c>
      <c r="F34" s="308">
        <v>1.02</v>
      </c>
      <c r="G34" s="308">
        <v>1.02</v>
      </c>
    </row>
    <row r="35" spans="2:7" outlineLevel="1" x14ac:dyDescent="0.2">
      <c r="B35" s="65" t="s">
        <v>343</v>
      </c>
      <c r="C35" s="103"/>
      <c r="D35" s="125"/>
      <c r="E35" s="308"/>
      <c r="F35" s="308">
        <v>1.02</v>
      </c>
      <c r="G35" s="308">
        <v>1.02</v>
      </c>
    </row>
    <row r="36" spans="2:7" outlineLevel="1" x14ac:dyDescent="0.2">
      <c r="B36" s="65" t="s">
        <v>344</v>
      </c>
      <c r="C36" s="102" t="s">
        <v>345</v>
      </c>
      <c r="D36" s="125"/>
      <c r="E36" s="308"/>
      <c r="F36" s="308"/>
      <c r="G36" s="308">
        <v>1.02</v>
      </c>
    </row>
    <row r="37" spans="2:7" outlineLevel="1" x14ac:dyDescent="0.2">
      <c r="C37" s="89"/>
      <c r="D37" s="91"/>
      <c r="E37" s="309"/>
      <c r="F37" s="309"/>
      <c r="G37" s="309"/>
    </row>
    <row r="38" spans="2:7" x14ac:dyDescent="0.2">
      <c r="B38" s="65" t="s">
        <v>388</v>
      </c>
      <c r="C38" s="89"/>
      <c r="D38" s="72"/>
      <c r="E38" s="90"/>
      <c r="F38" s="90"/>
      <c r="G38" s="90"/>
    </row>
    <row r="39" spans="2:7" x14ac:dyDescent="0.2">
      <c r="B39" s="101"/>
      <c r="C39" s="100"/>
      <c r="D39" s="91"/>
      <c r="E39" s="90"/>
      <c r="F39" s="90"/>
      <c r="G39" s="90"/>
    </row>
    <row r="40" spans="2:7" ht="10.8" thickBot="1" x14ac:dyDescent="0.25">
      <c r="B40" s="78"/>
      <c r="C40" s="100"/>
      <c r="D40" s="91"/>
      <c r="E40" s="90"/>
      <c r="F40" s="90"/>
      <c r="G40" s="90"/>
    </row>
    <row r="41" spans="2:7" ht="10.5" customHeight="1" outlineLevel="1" x14ac:dyDescent="0.2">
      <c r="B41" s="78" t="s">
        <v>346</v>
      </c>
      <c r="C41" s="91"/>
      <c r="D41" s="125"/>
      <c r="E41" s="111">
        <f>SUM(E42:E44)</f>
        <v>0</v>
      </c>
      <c r="F41" s="111">
        <f>SUM(F42:F44)</f>
        <v>0</v>
      </c>
      <c r="G41" s="111">
        <f>SUM(G42:G44)</f>
        <v>0</v>
      </c>
    </row>
    <row r="42" spans="2:7" outlineLevel="1" x14ac:dyDescent="0.2">
      <c r="B42" s="65" t="s">
        <v>335</v>
      </c>
      <c r="C42" s="91"/>
      <c r="D42" s="353"/>
      <c r="E42" s="112">
        <f t="shared" ref="E42:G43" si="1">E26*PRODUCT(E$31:E$37)</f>
        <v>0</v>
      </c>
      <c r="F42" s="112">
        <f t="shared" si="1"/>
        <v>0</v>
      </c>
      <c r="G42" s="112">
        <f t="shared" si="1"/>
        <v>0</v>
      </c>
    </row>
    <row r="43" spans="2:7" outlineLevel="1" x14ac:dyDescent="0.2">
      <c r="B43" s="65" t="s">
        <v>336</v>
      </c>
      <c r="C43" s="91"/>
      <c r="D43" s="154"/>
      <c r="E43" s="112">
        <f t="shared" si="1"/>
        <v>0</v>
      </c>
      <c r="F43" s="112">
        <f t="shared" si="1"/>
        <v>0</v>
      </c>
      <c r="G43" s="112">
        <f t="shared" si="1"/>
        <v>0</v>
      </c>
    </row>
    <row r="44" spans="2:7" ht="10.5" customHeight="1" outlineLevel="1" thickBot="1" x14ac:dyDescent="0.25">
      <c r="B44" s="65" t="s">
        <v>337</v>
      </c>
      <c r="C44" s="91"/>
      <c r="D44" s="154"/>
      <c r="E44" s="113">
        <f>E28</f>
        <v>0</v>
      </c>
      <c r="F44" s="113">
        <f>F28</f>
        <v>0</v>
      </c>
      <c r="G44" s="113">
        <f>G28</f>
        <v>0</v>
      </c>
    </row>
    <row r="45" spans="2:7" x14ac:dyDescent="0.2">
      <c r="B45" s="124"/>
      <c r="C45" s="91"/>
      <c r="D45" s="91"/>
      <c r="E45" s="90"/>
      <c r="F45" s="90"/>
      <c r="G45" s="90"/>
    </row>
    <row r="46" spans="2:7" ht="10.8" thickBot="1" x14ac:dyDescent="0.25">
      <c r="B46" s="88" t="s">
        <v>347</v>
      </c>
      <c r="D46" s="353"/>
      <c r="E46" s="97"/>
      <c r="F46" s="97"/>
      <c r="G46" s="97"/>
    </row>
    <row r="47" spans="2:7" outlineLevel="1" x14ac:dyDescent="0.2">
      <c r="B47" s="96" t="s">
        <v>393</v>
      </c>
      <c r="C47" s="91"/>
      <c r="D47" s="91"/>
      <c r="E47" s="171">
        <f>E22</f>
        <v>1227.5999999999999</v>
      </c>
      <c r="F47" s="172">
        <f>F22</f>
        <v>20367</v>
      </c>
      <c r="G47" s="172">
        <f>G22</f>
        <v>20367</v>
      </c>
    </row>
    <row r="48" spans="2:7" outlineLevel="1" x14ac:dyDescent="0.2">
      <c r="B48" s="99"/>
      <c r="C48" s="91"/>
      <c r="D48" s="91"/>
      <c r="E48" s="173"/>
      <c r="F48" s="166"/>
      <c r="G48" s="166"/>
    </row>
    <row r="49" spans="2:9" ht="10.8" thickBot="1" x14ac:dyDescent="0.25">
      <c r="B49" s="78" t="s">
        <v>348</v>
      </c>
      <c r="E49" s="170">
        <f>SUM(E47:E48)</f>
        <v>1227.5999999999999</v>
      </c>
      <c r="F49" s="95">
        <f>SUM(F47:F48)</f>
        <v>20367</v>
      </c>
      <c r="G49" s="95">
        <f>SUM(G47:G48)</f>
        <v>20367</v>
      </c>
    </row>
    <row r="50" spans="2:9" x14ac:dyDescent="0.2">
      <c r="B50" s="98"/>
      <c r="E50" s="94"/>
      <c r="F50" s="94"/>
      <c r="G50" s="94"/>
    </row>
    <row r="51" spans="2:9" ht="10.8" thickBot="1" x14ac:dyDescent="0.25">
      <c r="B51" s="88" t="s">
        <v>349</v>
      </c>
      <c r="C51" s="91"/>
      <c r="D51" s="91"/>
      <c r="E51" s="97"/>
      <c r="F51" s="97"/>
      <c r="G51" s="97"/>
    </row>
    <row r="52" spans="2:9" outlineLevel="1" x14ac:dyDescent="0.2">
      <c r="B52" s="96" t="s">
        <v>393</v>
      </c>
      <c r="C52" s="91"/>
      <c r="D52" s="91"/>
      <c r="E52" s="168">
        <f>E47-E22</f>
        <v>0</v>
      </c>
      <c r="F52" s="105">
        <f>F47-F22</f>
        <v>0</v>
      </c>
      <c r="G52" s="105">
        <f>G47-G22</f>
        <v>0</v>
      </c>
    </row>
    <row r="53" spans="2:9" outlineLevel="1" x14ac:dyDescent="0.2">
      <c r="B53" s="96"/>
      <c r="C53" s="91"/>
      <c r="D53" s="91"/>
      <c r="E53" s="169"/>
      <c r="F53" s="165"/>
      <c r="G53" s="165"/>
    </row>
    <row r="54" spans="2:9" ht="10.8" thickBot="1" x14ac:dyDescent="0.25">
      <c r="B54" s="78" t="s">
        <v>350</v>
      </c>
      <c r="E54" s="170">
        <f>SUM(E52:E53)</f>
        <v>0</v>
      </c>
      <c r="F54" s="95">
        <f>SUM(F52:F53)</f>
        <v>0</v>
      </c>
      <c r="G54" s="95">
        <f>SUM(G52:G53)</f>
        <v>0</v>
      </c>
    </row>
    <row r="55" spans="2:9" x14ac:dyDescent="0.2">
      <c r="B55" s="78"/>
    </row>
    <row r="56" spans="2:9" x14ac:dyDescent="0.2">
      <c r="B56" s="92" t="s">
        <v>351</v>
      </c>
      <c r="C56" s="91"/>
      <c r="D56" s="91"/>
      <c r="E56" s="115">
        <f>SUM(E57:E58)</f>
        <v>0</v>
      </c>
      <c r="F56" s="115">
        <f>SUM(F57:F58)</f>
        <v>0</v>
      </c>
      <c r="G56" s="115">
        <f>SUM(G57:G58)</f>
        <v>0</v>
      </c>
    </row>
    <row r="57" spans="2:9" x14ac:dyDescent="0.2">
      <c r="B57" s="65" t="s">
        <v>335</v>
      </c>
      <c r="D57" s="93"/>
      <c r="E57" s="115">
        <f>E49*E42</f>
        <v>0</v>
      </c>
      <c r="F57" s="115">
        <f>F49*F42</f>
        <v>0</v>
      </c>
      <c r="G57" s="115">
        <f>G49*G42</f>
        <v>0</v>
      </c>
      <c r="I57" s="123"/>
    </row>
    <row r="58" spans="2:9" x14ac:dyDescent="0.2">
      <c r="B58" s="65" t="s">
        <v>352</v>
      </c>
      <c r="C58" s="91"/>
      <c r="D58" s="91"/>
      <c r="E58" s="115">
        <f>SUM(E43:E44)*E23</f>
        <v>0</v>
      </c>
      <c r="F58" s="115">
        <f>SUM(F43:F44)*F23</f>
        <v>0</v>
      </c>
      <c r="G58" s="115">
        <f>SUM(G43:G44)*G23</f>
        <v>0</v>
      </c>
    </row>
    <row r="59" spans="2:9" x14ac:dyDescent="0.2">
      <c r="C59" s="91"/>
      <c r="D59" s="91"/>
      <c r="E59" s="91"/>
      <c r="F59" s="91"/>
      <c r="G59" s="91"/>
    </row>
    <row r="60" spans="2:9" x14ac:dyDescent="0.2">
      <c r="B60" s="78" t="s">
        <v>394</v>
      </c>
      <c r="E60" s="115">
        <f>E54*E26</f>
        <v>0</v>
      </c>
      <c r="F60" s="115">
        <f>F54*F26</f>
        <v>0</v>
      </c>
      <c r="G60" s="115">
        <f>G54*G26</f>
        <v>0</v>
      </c>
      <c r="I60" s="87"/>
    </row>
    <row r="61" spans="2:9" x14ac:dyDescent="0.2">
      <c r="B61" s="78" t="s">
        <v>353</v>
      </c>
      <c r="E61" s="115">
        <f>(E42-E26)*E49+(E43-E27)*E23+(E44-E28)*E23</f>
        <v>0</v>
      </c>
      <c r="F61" s="115">
        <f>(F42-F26)*F49+(F43-F27)*F23+(F44-F28)*F23</f>
        <v>0</v>
      </c>
      <c r="G61" s="115">
        <f>(G42-G26)*G49+(G43-G27)*G23+(G44-G28)*G23</f>
        <v>0</v>
      </c>
    </row>
    <row r="62" spans="2:9" x14ac:dyDescent="0.2">
      <c r="B62" s="78" t="s">
        <v>21</v>
      </c>
    </row>
    <row r="63" spans="2:9" ht="10.8" thickBot="1" x14ac:dyDescent="0.25">
      <c r="B63" s="78"/>
      <c r="C63" s="78"/>
      <c r="D63" s="78"/>
      <c r="E63" s="78"/>
      <c r="F63" s="78"/>
      <c r="G63" s="78"/>
    </row>
    <row r="64" spans="2:9" ht="10.8" thickBot="1" x14ac:dyDescent="0.25">
      <c r="E64" s="205">
        <f>E$15</f>
        <v>2028</v>
      </c>
      <c r="F64" s="204">
        <f t="shared" ref="F64:G64" si="2">F$15</f>
        <v>2029</v>
      </c>
      <c r="G64" s="206">
        <f t="shared" si="2"/>
        <v>2030</v>
      </c>
    </row>
    <row r="65" spans="1:7" x14ac:dyDescent="0.2">
      <c r="A65" s="83"/>
      <c r="B65" s="83"/>
      <c r="C65" s="84"/>
      <c r="D65" s="84"/>
      <c r="E65" s="167"/>
      <c r="F65" s="82"/>
      <c r="G65" s="82"/>
    </row>
    <row r="66" spans="1:7" x14ac:dyDescent="0.2">
      <c r="A66" s="85" t="s">
        <v>354</v>
      </c>
      <c r="B66" s="85" t="s">
        <v>355</v>
      </c>
      <c r="C66" s="84"/>
      <c r="D66" s="84" t="s">
        <v>356</v>
      </c>
      <c r="E66" s="167"/>
      <c r="F66" s="82"/>
      <c r="G66" s="82"/>
    </row>
    <row r="67" spans="1:7" x14ac:dyDescent="0.2">
      <c r="A67" s="83"/>
      <c r="B67" s="65" t="s">
        <v>357</v>
      </c>
      <c r="E67" s="331"/>
      <c r="F67" s="332"/>
      <c r="G67" s="333"/>
    </row>
    <row r="68" spans="1:7" x14ac:dyDescent="0.2">
      <c r="B68" s="65" t="s">
        <v>358</v>
      </c>
      <c r="C68" s="78"/>
      <c r="D68" s="78"/>
      <c r="E68" s="328"/>
      <c r="F68" s="329"/>
      <c r="G68" s="330"/>
    </row>
    <row r="69" spans="1:7" x14ac:dyDescent="0.2">
      <c r="C69" s="78"/>
      <c r="D69" s="78"/>
      <c r="E69" s="328"/>
      <c r="F69" s="329"/>
      <c r="G69" s="330"/>
    </row>
    <row r="70" spans="1:7" x14ac:dyDescent="0.2">
      <c r="B70" s="65" t="s">
        <v>190</v>
      </c>
      <c r="C70" s="78"/>
      <c r="D70" s="352"/>
      <c r="E70" s="340">
        <f>D.01!C137</f>
        <v>0</v>
      </c>
      <c r="F70" s="341">
        <f>D.01!D137</f>
        <v>0</v>
      </c>
      <c r="G70" s="342">
        <f>D.01!E137</f>
        <v>0</v>
      </c>
    </row>
    <row r="71" spans="1:7" x14ac:dyDescent="0.2">
      <c r="B71" s="65" t="s">
        <v>203</v>
      </c>
      <c r="C71" s="78"/>
      <c r="D71" s="352"/>
      <c r="E71" s="340">
        <f>D.01!C138</f>
        <v>12.76</v>
      </c>
      <c r="F71" s="341">
        <f>D.01!D138</f>
        <v>211.7</v>
      </c>
      <c r="G71" s="342">
        <f>D.01!E138</f>
        <v>211.7</v>
      </c>
    </row>
    <row r="72" spans="1:7" x14ac:dyDescent="0.2">
      <c r="B72" s="65" t="s">
        <v>230</v>
      </c>
      <c r="C72" s="78"/>
      <c r="D72" s="352"/>
      <c r="E72" s="340">
        <f>D.01!C139</f>
        <v>0</v>
      </c>
      <c r="F72" s="341">
        <f>D.01!D139</f>
        <v>0</v>
      </c>
      <c r="G72" s="342">
        <f>D.01!E139</f>
        <v>0</v>
      </c>
    </row>
    <row r="73" spans="1:7" x14ac:dyDescent="0.2">
      <c r="B73" s="65" t="s">
        <v>219</v>
      </c>
      <c r="C73" s="78"/>
      <c r="D73" s="352"/>
      <c r="E73" s="340">
        <f>D.01!C140</f>
        <v>0</v>
      </c>
      <c r="F73" s="341">
        <f>D.01!D140</f>
        <v>0</v>
      </c>
      <c r="G73" s="342">
        <f>D.01!E140</f>
        <v>0</v>
      </c>
    </row>
    <row r="74" spans="1:7" x14ac:dyDescent="0.2">
      <c r="B74" s="65" t="s">
        <v>231</v>
      </c>
      <c r="C74" s="78"/>
      <c r="D74" s="352"/>
      <c r="E74" s="340">
        <f>D.01!C141</f>
        <v>319.88</v>
      </c>
      <c r="F74" s="341">
        <f>D.01!D141</f>
        <v>5307.1</v>
      </c>
      <c r="G74" s="342">
        <f>D.01!E141</f>
        <v>5307.1</v>
      </c>
    </row>
    <row r="75" spans="1:7" x14ac:dyDescent="0.2">
      <c r="C75" s="78"/>
      <c r="D75" s="78"/>
      <c r="E75" s="334"/>
      <c r="F75" s="335"/>
      <c r="G75" s="336"/>
    </row>
    <row r="76" spans="1:7" ht="10.8" thickBot="1" x14ac:dyDescent="0.25">
      <c r="B76" s="78" t="s">
        <v>359</v>
      </c>
      <c r="C76" s="78"/>
      <c r="D76" s="78"/>
      <c r="E76" s="337">
        <f>SUM(E67:E75)</f>
        <v>332.64</v>
      </c>
      <c r="F76" s="338">
        <f>SUM(F67:F75)</f>
        <v>5518.8</v>
      </c>
      <c r="G76" s="339">
        <f>SUM(G67:G75)</f>
        <v>5518.8</v>
      </c>
    </row>
    <row r="77" spans="1:7" ht="10.8" thickBot="1" x14ac:dyDescent="0.25">
      <c r="B77" s="76"/>
      <c r="C77" s="78"/>
      <c r="D77" s="78"/>
      <c r="E77" s="78"/>
      <c r="F77" s="78"/>
      <c r="G77" s="78"/>
    </row>
    <row r="78" spans="1:7" ht="10.8" thickBot="1" x14ac:dyDescent="0.25">
      <c r="E78" s="205">
        <f>E$15</f>
        <v>2028</v>
      </c>
      <c r="F78" s="204">
        <f t="shared" ref="F78:G78" si="3">F$15</f>
        <v>2029</v>
      </c>
      <c r="G78" s="206">
        <f t="shared" si="3"/>
        <v>2030</v>
      </c>
    </row>
    <row r="79" spans="1:7" x14ac:dyDescent="0.2">
      <c r="A79" s="83"/>
      <c r="B79" s="83"/>
      <c r="C79" s="84"/>
      <c r="D79" s="84"/>
      <c r="E79" s="167"/>
      <c r="F79" s="82"/>
      <c r="G79" s="82"/>
    </row>
    <row r="80" spans="1:7" x14ac:dyDescent="0.2">
      <c r="A80" s="85" t="s">
        <v>360</v>
      </c>
      <c r="B80" s="85" t="s">
        <v>389</v>
      </c>
      <c r="C80" s="84"/>
      <c r="D80" s="84" t="s">
        <v>361</v>
      </c>
      <c r="E80" s="167"/>
      <c r="F80" s="82"/>
      <c r="G80" s="82"/>
    </row>
    <row r="81" spans="1:7" x14ac:dyDescent="0.2">
      <c r="A81" s="83"/>
      <c r="B81" s="65" t="s">
        <v>357</v>
      </c>
      <c r="D81" s="352"/>
      <c r="E81" s="331"/>
      <c r="F81" s="332"/>
      <c r="G81" s="333"/>
    </row>
    <row r="82" spans="1:7" x14ac:dyDescent="0.2">
      <c r="B82" s="65" t="s">
        <v>358</v>
      </c>
      <c r="C82" s="78"/>
      <c r="D82" s="78"/>
      <c r="E82" s="328"/>
      <c r="F82" s="329"/>
      <c r="G82" s="330"/>
    </row>
    <row r="83" spans="1:7" x14ac:dyDescent="0.2">
      <c r="C83" s="78"/>
      <c r="D83" s="78"/>
      <c r="E83" s="328"/>
      <c r="F83" s="329"/>
      <c r="G83" s="330"/>
    </row>
    <row r="84" spans="1:7" x14ac:dyDescent="0.2">
      <c r="B84" s="65" t="s">
        <v>362</v>
      </c>
      <c r="C84" s="78"/>
      <c r="D84" s="78"/>
      <c r="E84" s="340"/>
      <c r="F84" s="341"/>
      <c r="G84" s="342"/>
    </row>
    <row r="85" spans="1:7" x14ac:dyDescent="0.2">
      <c r="B85" s="65" t="s">
        <v>363</v>
      </c>
      <c r="C85" s="78"/>
      <c r="D85" s="78"/>
      <c r="E85" s="340"/>
      <c r="F85" s="341"/>
      <c r="G85" s="342"/>
    </row>
    <row r="86" spans="1:7" x14ac:dyDescent="0.2">
      <c r="B86" s="65" t="s">
        <v>364</v>
      </c>
      <c r="C86" s="78"/>
      <c r="D86" s="78"/>
      <c r="E86" s="340"/>
      <c r="F86" s="341"/>
      <c r="G86" s="342"/>
    </row>
    <row r="87" spans="1:7" x14ac:dyDescent="0.2">
      <c r="B87" s="65" t="s">
        <v>365</v>
      </c>
      <c r="C87" s="78"/>
      <c r="D87" s="78"/>
      <c r="E87" s="340"/>
      <c r="F87" s="341"/>
      <c r="G87" s="342"/>
    </row>
    <row r="88" spans="1:7" x14ac:dyDescent="0.2">
      <c r="B88" s="65" t="s">
        <v>366</v>
      </c>
      <c r="C88" s="78"/>
      <c r="D88" s="78"/>
      <c r="E88" s="340"/>
      <c r="F88" s="341"/>
      <c r="G88" s="342"/>
    </row>
    <row r="89" spans="1:7" x14ac:dyDescent="0.2">
      <c r="B89" s="65" t="s">
        <v>367</v>
      </c>
      <c r="C89" s="78"/>
      <c r="D89" s="78"/>
      <c r="E89" s="340"/>
      <c r="F89" s="341"/>
      <c r="G89" s="342"/>
    </row>
    <row r="90" spans="1:7" x14ac:dyDescent="0.2">
      <c r="B90" s="65" t="s">
        <v>368</v>
      </c>
      <c r="C90" s="78"/>
      <c r="D90" s="78"/>
      <c r="E90" s="340"/>
      <c r="F90" s="341"/>
      <c r="G90" s="342"/>
    </row>
    <row r="91" spans="1:7" x14ac:dyDescent="0.2">
      <c r="B91" s="65" t="s">
        <v>248</v>
      </c>
      <c r="C91" s="78"/>
      <c r="D91" s="78"/>
      <c r="E91" s="340"/>
      <c r="F91" s="341"/>
      <c r="G91" s="342"/>
    </row>
    <row r="92" spans="1:7" x14ac:dyDescent="0.2">
      <c r="B92" s="65" t="s">
        <v>369</v>
      </c>
      <c r="C92" s="78"/>
      <c r="D92" s="78"/>
      <c r="E92" s="340"/>
      <c r="F92" s="341"/>
      <c r="G92" s="342"/>
    </row>
    <row r="93" spans="1:7" x14ac:dyDescent="0.2">
      <c r="B93" s="65" t="s">
        <v>370</v>
      </c>
      <c r="C93" s="78"/>
      <c r="D93" s="78"/>
      <c r="E93" s="340"/>
      <c r="F93" s="341"/>
      <c r="G93" s="342"/>
    </row>
    <row r="94" spans="1:7" x14ac:dyDescent="0.2">
      <c r="C94" s="78"/>
      <c r="D94" s="78"/>
      <c r="E94" s="334"/>
      <c r="F94" s="335"/>
      <c r="G94" s="336"/>
    </row>
    <row r="95" spans="1:7" ht="10.8" thickBot="1" x14ac:dyDescent="0.25">
      <c r="B95" s="78" t="s">
        <v>371</v>
      </c>
      <c r="C95" s="78"/>
      <c r="D95" s="78"/>
      <c r="E95" s="337">
        <f>SUM(E81:E94)</f>
        <v>0</v>
      </c>
      <c r="F95" s="338">
        <f>SUM(F81:F94)</f>
        <v>0</v>
      </c>
      <c r="G95" s="339">
        <f>SUM(G81:G94)</f>
        <v>0</v>
      </c>
    </row>
    <row r="96" spans="1:7" ht="10.8" thickBot="1" x14ac:dyDescent="0.25">
      <c r="B96" s="78"/>
      <c r="C96" s="78"/>
      <c r="D96" s="78"/>
      <c r="E96" s="78"/>
      <c r="F96" s="78"/>
      <c r="G96" s="78"/>
    </row>
    <row r="97" spans="1:7" ht="10.8" thickBot="1" x14ac:dyDescent="0.25">
      <c r="E97" s="205">
        <f>E$15</f>
        <v>2028</v>
      </c>
      <c r="F97" s="204">
        <f t="shared" ref="F97:G97" si="4">F$15</f>
        <v>2029</v>
      </c>
      <c r="G97" s="206">
        <f t="shared" si="4"/>
        <v>2030</v>
      </c>
    </row>
    <row r="98" spans="1:7" x14ac:dyDescent="0.2">
      <c r="A98" s="83"/>
      <c r="B98" s="83"/>
      <c r="C98" s="84"/>
      <c r="D98" s="84"/>
      <c r="E98" s="167"/>
      <c r="F98" s="82"/>
      <c r="G98" s="82"/>
    </row>
    <row r="99" spans="1:7" x14ac:dyDescent="0.2">
      <c r="A99" s="85" t="s">
        <v>372</v>
      </c>
      <c r="B99" s="85" t="s">
        <v>395</v>
      </c>
      <c r="C99" s="84"/>
      <c r="D99" s="84" t="s">
        <v>396</v>
      </c>
      <c r="E99" s="167"/>
      <c r="F99" s="82"/>
      <c r="G99" s="82"/>
    </row>
    <row r="100" spans="1:7" x14ac:dyDescent="0.2">
      <c r="A100" s="83"/>
      <c r="B100" s="65" t="s">
        <v>357</v>
      </c>
      <c r="D100" s="352"/>
      <c r="E100" s="331"/>
      <c r="F100" s="332"/>
      <c r="G100" s="333"/>
    </row>
    <row r="101" spans="1:7" x14ac:dyDescent="0.2">
      <c r="B101" s="65" t="s">
        <v>358</v>
      </c>
      <c r="C101" s="78"/>
      <c r="D101" s="78"/>
      <c r="E101" s="328"/>
      <c r="F101" s="329"/>
      <c r="G101" s="330"/>
    </row>
    <row r="102" spans="1:7" x14ac:dyDescent="0.2">
      <c r="C102" s="78"/>
      <c r="D102" s="78"/>
      <c r="E102" s="328"/>
      <c r="F102" s="329"/>
      <c r="G102" s="330"/>
    </row>
    <row r="103" spans="1:7" x14ac:dyDescent="0.2">
      <c r="C103" s="78"/>
      <c r="D103" s="78"/>
      <c r="E103" s="340"/>
      <c r="F103" s="341"/>
      <c r="G103" s="342"/>
    </row>
    <row r="104" spans="1:7" x14ac:dyDescent="0.2">
      <c r="C104" s="78"/>
      <c r="D104" s="78"/>
      <c r="E104" s="340"/>
      <c r="F104" s="341"/>
      <c r="G104" s="342"/>
    </row>
    <row r="105" spans="1:7" x14ac:dyDescent="0.2">
      <c r="C105" s="78"/>
      <c r="D105" s="78"/>
      <c r="E105" s="340"/>
      <c r="F105" s="341"/>
      <c r="G105" s="342"/>
    </row>
    <row r="106" spans="1:7" x14ac:dyDescent="0.2">
      <c r="C106" s="78"/>
      <c r="D106" s="78"/>
      <c r="E106" s="334"/>
      <c r="F106" s="335"/>
      <c r="G106" s="336"/>
    </row>
    <row r="107" spans="1:7" ht="10.8" thickBot="1" x14ac:dyDescent="0.25">
      <c r="B107" s="78" t="s">
        <v>371</v>
      </c>
      <c r="C107" s="78"/>
      <c r="D107" s="78"/>
      <c r="E107" s="337">
        <f>SUM(E100:E106)</f>
        <v>0</v>
      </c>
      <c r="F107" s="338">
        <f>SUM(F100:F106)</f>
        <v>0</v>
      </c>
      <c r="G107" s="339">
        <f>SUM(G100:G106)</f>
        <v>0</v>
      </c>
    </row>
    <row r="108" spans="1:7" x14ac:dyDescent="0.2">
      <c r="B108" s="78"/>
      <c r="C108" s="78"/>
      <c r="D108" s="78"/>
      <c r="E108" s="78"/>
      <c r="F108" s="78"/>
      <c r="G108" s="78"/>
    </row>
    <row r="109" spans="1:7" ht="16.8" thickBot="1" x14ac:dyDescent="0.35">
      <c r="A109" s="86">
        <v>2</v>
      </c>
      <c r="B109" s="86" t="s">
        <v>373</v>
      </c>
      <c r="C109" s="78"/>
      <c r="D109" s="78"/>
      <c r="E109" s="114"/>
      <c r="F109" s="114"/>
      <c r="G109" s="114"/>
    </row>
    <row r="110" spans="1:7" ht="10.8" thickBot="1" x14ac:dyDescent="0.25">
      <c r="E110" s="205">
        <f>E$15</f>
        <v>2028</v>
      </c>
      <c r="F110" s="204">
        <f t="shared" ref="F110:G110" si="5">F$15</f>
        <v>2029</v>
      </c>
      <c r="G110" s="206">
        <f t="shared" si="5"/>
        <v>2030</v>
      </c>
    </row>
    <row r="111" spans="1:7" x14ac:dyDescent="0.2">
      <c r="A111" s="85"/>
      <c r="B111" s="85"/>
      <c r="C111" s="84"/>
      <c r="D111" s="84"/>
      <c r="E111" s="167"/>
      <c r="F111" s="82"/>
      <c r="G111" s="82"/>
    </row>
    <row r="112" spans="1:7" x14ac:dyDescent="0.2">
      <c r="A112" s="65" t="str">
        <f>A17</f>
        <v>a</v>
      </c>
      <c r="B112" s="65" t="str">
        <f>B17</f>
        <v>Exploitatiebijdrage</v>
      </c>
      <c r="E112" s="328">
        <f>E56</f>
        <v>0</v>
      </c>
      <c r="F112" s="329">
        <f>F56</f>
        <v>0</v>
      </c>
      <c r="G112" s="330">
        <f>G56</f>
        <v>0</v>
      </c>
    </row>
    <row r="113" spans="1:7" x14ac:dyDescent="0.2">
      <c r="A113" s="65" t="str">
        <f>A66</f>
        <v>b</v>
      </c>
      <c r="B113" s="65" t="str">
        <f>B66</f>
        <v>Bijdrage Gebruiksvergoeding spoor</v>
      </c>
      <c r="E113" s="328">
        <f>E76</f>
        <v>332.64</v>
      </c>
      <c r="F113" s="329">
        <f>F76</f>
        <v>5518.8</v>
      </c>
      <c r="G113" s="330">
        <f>G76</f>
        <v>5518.8</v>
      </c>
    </row>
    <row r="114" spans="1:7" x14ac:dyDescent="0.2">
      <c r="A114" s="65" t="str">
        <f>A80</f>
        <v>c</v>
      </c>
      <c r="B114" s="65" t="str">
        <f>B80</f>
        <v>Reizigersopbrengsten incl. SOV concessie ZHO (Trein)</v>
      </c>
      <c r="E114" s="328">
        <f>E95</f>
        <v>0</v>
      </c>
      <c r="F114" s="329">
        <f>F95</f>
        <v>0</v>
      </c>
      <c r="G114" s="330">
        <f>G95</f>
        <v>0</v>
      </c>
    </row>
    <row r="115" spans="1:7" x14ac:dyDescent="0.2">
      <c r="A115" s="65" t="str">
        <f>A99</f>
        <v>d</v>
      </c>
      <c r="B115" s="65" t="str">
        <f>B99</f>
        <v>Bonus-/malus-/boeteregeling /Marketingbudget</v>
      </c>
      <c r="E115" s="328">
        <f>E107</f>
        <v>0</v>
      </c>
      <c r="F115" s="329">
        <f t="shared" ref="F115:G115" si="6">F107</f>
        <v>0</v>
      </c>
      <c r="G115" s="330">
        <f t="shared" si="6"/>
        <v>0</v>
      </c>
    </row>
    <row r="116" spans="1:7" x14ac:dyDescent="0.2">
      <c r="E116" s="404"/>
      <c r="F116" s="405"/>
      <c r="G116" s="406"/>
    </row>
    <row r="117" spans="1:7" ht="10.8" thickBot="1" x14ac:dyDescent="0.25">
      <c r="B117" s="65" t="s">
        <v>374</v>
      </c>
      <c r="E117" s="407">
        <f>SUM(E112:E116)</f>
        <v>332.64</v>
      </c>
      <c r="F117" s="408">
        <f>SUM(F112:F116)</f>
        <v>5518.8</v>
      </c>
      <c r="G117" s="409">
        <f>SUM(G112:G116)</f>
        <v>5518.8</v>
      </c>
    </row>
    <row r="119" spans="1:7" ht="16.2" x14ac:dyDescent="0.3">
      <c r="A119" s="86" t="s">
        <v>375</v>
      </c>
      <c r="B119" s="86" t="s">
        <v>376</v>
      </c>
    </row>
    <row r="120" spans="1:7" ht="16.8" thickBot="1" x14ac:dyDescent="0.35">
      <c r="A120" s="86"/>
      <c r="B120" s="86"/>
    </row>
    <row r="121" spans="1:7" ht="11.25" customHeight="1" thickBot="1" x14ac:dyDescent="0.35">
      <c r="A121" s="86"/>
      <c r="B121" s="86"/>
      <c r="E121" s="205">
        <f>E$15</f>
        <v>2028</v>
      </c>
      <c r="F121" s="204">
        <f t="shared" ref="F121:G121" si="7">F$15</f>
        <v>2029</v>
      </c>
      <c r="G121" s="206">
        <f t="shared" si="7"/>
        <v>2030</v>
      </c>
    </row>
    <row r="122" spans="1:7" x14ac:dyDescent="0.2">
      <c r="A122" s="84"/>
      <c r="B122" s="84"/>
      <c r="C122" s="84"/>
      <c r="D122" s="84"/>
      <c r="E122" s="82"/>
      <c r="F122" s="82"/>
      <c r="G122" s="82"/>
    </row>
    <row r="123" spans="1:7" x14ac:dyDescent="0.2">
      <c r="E123" s="80"/>
      <c r="F123" s="80"/>
      <c r="G123" s="80"/>
    </row>
    <row r="124" spans="1:7" x14ac:dyDescent="0.2">
      <c r="A124" s="78" t="s">
        <v>25</v>
      </c>
      <c r="B124" s="78" t="s">
        <v>377</v>
      </c>
      <c r="E124" s="80"/>
      <c r="F124" s="80"/>
      <c r="G124" s="80"/>
    </row>
    <row r="125" spans="1:7" x14ac:dyDescent="0.2">
      <c r="A125" s="78" t="s">
        <v>39</v>
      </c>
      <c r="B125" s="78" t="s">
        <v>378</v>
      </c>
      <c r="E125" s="80"/>
      <c r="F125" s="80"/>
      <c r="G125" s="80"/>
    </row>
    <row r="126" spans="1:7" x14ac:dyDescent="0.2">
      <c r="A126" s="65" t="s">
        <v>54</v>
      </c>
      <c r="B126" s="65" t="s">
        <v>379</v>
      </c>
      <c r="E126" s="80"/>
      <c r="F126" s="80"/>
      <c r="G126" s="80"/>
    </row>
    <row r="127" spans="1:7" x14ac:dyDescent="0.2">
      <c r="A127" s="65" t="s">
        <v>57</v>
      </c>
      <c r="B127" s="65" t="s">
        <v>380</v>
      </c>
      <c r="D127" s="78"/>
      <c r="E127" s="80"/>
      <c r="F127" s="80"/>
      <c r="G127" s="80"/>
    </row>
    <row r="128" spans="1:7" s="78" customFormat="1" x14ac:dyDescent="0.2">
      <c r="A128" s="78" t="s">
        <v>62</v>
      </c>
      <c r="B128" s="78" t="str">
        <f>"Betaald in termijnen tot deze periode ("&amp;A126&amp;" t/m "&amp;A127&amp;")"</f>
        <v>Betaald in termijnen tot deze periode (C t/m D)</v>
      </c>
      <c r="E128" s="79"/>
      <c r="F128" s="79"/>
      <c r="G128" s="79"/>
    </row>
    <row r="129" spans="1:7" s="78" customFormat="1" x14ac:dyDescent="0.2">
      <c r="A129" s="78" t="s">
        <v>69</v>
      </c>
      <c r="B129" s="78" t="str">
        <f>"Nog te betalen in termijnen ("&amp;A125&amp;" -/- "&amp;A128&amp;")"</f>
        <v>Nog te betalen in termijnen (B -/- E)</v>
      </c>
      <c r="E129" s="79"/>
      <c r="F129" s="79"/>
      <c r="G129" s="79"/>
    </row>
    <row r="130" spans="1:7" s="78" customFormat="1" x14ac:dyDescent="0.2">
      <c r="A130" s="65" t="s">
        <v>85</v>
      </c>
      <c r="B130" s="65" t="s">
        <v>381</v>
      </c>
      <c r="E130" s="79"/>
      <c r="F130" s="79"/>
      <c r="G130" s="79"/>
    </row>
    <row r="131" spans="1:7" s="78" customFormat="1" x14ac:dyDescent="0.2">
      <c r="A131" s="65" t="s">
        <v>87</v>
      </c>
      <c r="B131" s="65" t="s">
        <v>382</v>
      </c>
      <c r="E131" s="79"/>
      <c r="F131" s="79"/>
      <c r="G131" s="79"/>
    </row>
    <row r="132" spans="1:7" s="78" customFormat="1" x14ac:dyDescent="0.2">
      <c r="A132" s="65" t="s">
        <v>92</v>
      </c>
      <c r="B132" s="65" t="s">
        <v>383</v>
      </c>
      <c r="E132" s="79"/>
      <c r="F132" s="79"/>
      <c r="G132" s="79"/>
    </row>
    <row r="133" spans="1:7" s="78" customFormat="1" x14ac:dyDescent="0.2">
      <c r="A133" s="78" t="s">
        <v>99</v>
      </c>
      <c r="B133" s="78" t="str">
        <f>"Subtotaal betaald in termijnen na deze periode ("&amp;A130&amp;" X "&amp;A132&amp;" + "&amp;A128&amp;")"</f>
        <v>Subtotaal betaald in termijnen na deze periode (G X I + E)</v>
      </c>
      <c r="E133" s="79"/>
      <c r="F133" s="79"/>
      <c r="G133" s="79"/>
    </row>
    <row r="134" spans="1:7" s="78" customFormat="1" x14ac:dyDescent="0.2">
      <c r="A134" s="78" t="s">
        <v>106</v>
      </c>
      <c r="B134" s="78" t="str">
        <f>"Nog te betalen overige ("&amp;A124&amp;" -/- "&amp;A133&amp;")"</f>
        <v>Nog te betalen overige (A -/- J)</v>
      </c>
      <c r="E134" s="79"/>
      <c r="F134" s="79"/>
      <c r="G134" s="79"/>
    </row>
    <row r="135" spans="1:7" x14ac:dyDescent="0.2">
      <c r="A135" s="65" t="s">
        <v>112</v>
      </c>
      <c r="B135" s="65" t="s">
        <v>245</v>
      </c>
      <c r="E135" s="80"/>
      <c r="F135" s="80"/>
      <c r="G135" s="80"/>
    </row>
    <row r="136" spans="1:7" x14ac:dyDescent="0.2">
      <c r="A136" s="65" t="s">
        <v>117</v>
      </c>
      <c r="B136" s="65" t="s">
        <v>245</v>
      </c>
      <c r="E136" s="80"/>
      <c r="F136" s="80"/>
      <c r="G136" s="80"/>
    </row>
    <row r="137" spans="1:7" x14ac:dyDescent="0.2">
      <c r="A137" s="78" t="s">
        <v>118</v>
      </c>
      <c r="B137" s="78" t="str">
        <f>"Subtotaal overige betalingen ("&amp;A135&amp;" t/m "&amp;A136&amp;")"</f>
        <v>Subtotaal overige betalingen (L t/m M)</v>
      </c>
      <c r="E137" s="80"/>
      <c r="F137" s="80"/>
      <c r="G137" s="80"/>
    </row>
    <row r="138" spans="1:7" x14ac:dyDescent="0.2">
      <c r="A138" s="78" t="s">
        <v>384</v>
      </c>
      <c r="B138" s="78" t="str">
        <f>"Totaal betaald ("&amp;A133&amp;" + "&amp;A137&amp;")"</f>
        <v>Totaal betaald (J + N)</v>
      </c>
      <c r="C138" s="78"/>
      <c r="D138" s="78"/>
      <c r="E138" s="79"/>
      <c r="F138" s="79"/>
      <c r="G138" s="79"/>
    </row>
    <row r="139" spans="1:7" x14ac:dyDescent="0.2">
      <c r="B139" s="7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SharedContentType xmlns="Microsoft.SharePoint.Taxonomy.ContentTypeSync" SourceId="61134e7c-f487-4f3e-b234-30d43b5f02e1" ContentTypeId="0x010100A00871B6ADF1FF46A0727E13CD234E7E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Overijssel Document" ma:contentTypeID="0x010100A00871B6ADF1FF46A0727E13CD234E7E0081A2996EDA59794389956023C7B5D088" ma:contentTypeVersion="7" ma:contentTypeDescription="Standaard document met de generieke eigenschappen." ma:contentTypeScope="" ma:versionID="7a74a4e29ea51dac544b68693cd4025d">
  <xsd:schema xmlns:xsd="http://www.w3.org/2001/XMLSchema" xmlns:xs="http://www.w3.org/2001/XMLSchema" xmlns:p="http://schemas.microsoft.com/office/2006/metadata/properties" xmlns:ns2="ba4790f2-98c4-4268-a930-bdc80538f7bb" xmlns:ns3="4acbeb18-ac9e-4cef-960b-11086eb40b49" targetNamespace="http://schemas.microsoft.com/office/2006/metadata/properties" ma:root="true" ma:fieldsID="e31fefc47099a32e95d6e38e87751824" ns2:_="" ns3:_="">
    <xsd:import namespace="ba4790f2-98c4-4268-a930-bdc80538f7bb"/>
    <xsd:import namespace="4acbeb18-ac9e-4cef-960b-11086eb40b49"/>
    <xsd:element name="properties">
      <xsd:complexType>
        <xsd:sequence>
          <xsd:element name="documentManagement">
            <xsd:complexType>
              <xsd:all>
                <xsd:element ref="ns2:ExternSysteemIdentificatiekenmerk" minOccurs="0"/>
                <xsd:element ref="ns2:TaxCatchAll" minOccurs="0"/>
                <xsd:element ref="ns2:TaxCatchAllLabel" minOccurs="0"/>
                <xsd:element ref="ns2:g5a2340f0f904ba4a99e1492014754c9" minOccurs="0"/>
                <xsd:element ref="ns2:ae6d95edee634b2792e6f1a4ecf2da08" minOccurs="0"/>
                <xsd:element ref="ns2:ZaaksysteemKenmerk" minOccurs="0"/>
                <xsd:element ref="ns2:Bijvoegen" minOccurs="0"/>
                <xsd:element ref="ns2:StartZaak_x0020_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4790f2-98c4-4268-a930-bdc80538f7bb" elementFormDefault="qualified">
    <xsd:import namespace="http://schemas.microsoft.com/office/2006/documentManagement/types"/>
    <xsd:import namespace="http://schemas.microsoft.com/office/infopath/2007/PartnerControls"/>
    <xsd:element name="ExternSysteemIdentificatiekenmerk" ma:index="4" nillable="true" ma:displayName="Extern systeem identificatiekenmerk" ma:description="Specificeer hier het systeem en het kenmerk (bijv. SAP-19373836)" ma:internalName="ExternSysteemIdentificatiekenmerk">
      <xsd:simpleType>
        <xsd:restriction base="dms:Text">
          <xsd:maxLength value="255"/>
        </xsd:restriction>
      </xsd:simpleType>
    </xsd:element>
    <xsd:element name="TaxCatchAll" ma:index="6" nillable="true" ma:displayName="Taxonomy Catch All Column" ma:hidden="true" ma:list="{b81a7171-84c7-4c26-815b-a6a6e59521fe}" ma:internalName="TaxCatchAll" ma:showField="CatchAllData" ma:web="4acbeb18-ac9e-4cef-960b-11086eb40b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7" nillable="true" ma:displayName="Taxonomy Catch All Column1" ma:hidden="true" ma:list="{b81a7171-84c7-4c26-815b-a6a6e59521fe}" ma:internalName="TaxCatchAllLabel" ma:readOnly="true" ma:showField="CatchAllDataLabel" ma:web="4acbeb18-ac9e-4cef-960b-11086eb40b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5a2340f0f904ba4a99e1492014754c9" ma:index="9" nillable="true" ma:taxonomy="true" ma:internalName="g5a2340f0f904ba4a99e1492014754c9" ma:taxonomyFieldName="Documenttype" ma:displayName="Documenttype" ma:default="" ma:fieldId="{05a2340f-0f90-4ba4-a99e-1492014754c9}" ma:sspId="61134e7c-f487-4f3e-b234-30d43b5f02e1" ma:termSetId="dd23a233-2f62-4320-bc53-288f842bf37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e6d95edee634b2792e6f1a4ecf2da08" ma:index="13" nillable="true" ma:taxonomy="true" ma:internalName="ae6d95edee634b2792e6f1a4ecf2da08" ma:taxonomyFieldName="Documentstatus" ma:displayName="Documentstatus" ma:fieldId="{ae6d95ed-ee63-4b27-92e6-f1a4ecf2da08}" ma:sspId="61134e7c-f487-4f3e-b234-30d43b5f02e1" ma:termSetId="d4545161-d101-419d-849d-c2735aac7eb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ZaaksysteemKenmerk" ma:index="15" nillable="true" ma:displayName="Zaaksysteem kenmerk" ma:hidden="true" ma:internalName="ZaaksysteemKenmerk" ma:readOnly="false">
      <xsd:simpleType>
        <xsd:restriction base="dms:Text">
          <xsd:maxLength value="255"/>
        </xsd:restriction>
      </xsd:simpleType>
    </xsd:element>
    <xsd:element name="Bijvoegen" ma:index="16" nillable="true" ma:displayName="Bijvoegen" ma:default="0" ma:hidden="true" ma:internalName="Bijvoegen" ma:readOnly="false">
      <xsd:simpleType>
        <xsd:restriction base="dms:Boolean"/>
      </xsd:simpleType>
    </xsd:element>
    <xsd:element name="StartZaak_x0020_" ma:index="17" nillable="true" ma:displayName="Start zaak" ma:hidden="true" ma:internalName="StartZaak_x0020_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cbeb18-ac9e-4cef-960b-11086eb40b49" elementFormDefault="qualified">
    <xsd:import namespace="http://schemas.microsoft.com/office/2006/documentManagement/types"/>
    <xsd:import namespace="http://schemas.microsoft.com/office/infopath/2007/PartnerControls"/>
    <xsd:element name="_dlc_DocId" ma:index="1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1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xternSysteemIdentificatiekenmerk xmlns="ba4790f2-98c4-4268-a930-bdc80538f7bb" xsi:nil="true"/>
    <ae6d95edee634b2792e6f1a4ecf2da08 xmlns="ba4790f2-98c4-4268-a930-bdc80538f7bb">
      <Terms xmlns="http://schemas.microsoft.com/office/infopath/2007/PartnerControls"/>
    </ae6d95edee634b2792e6f1a4ecf2da08>
    <Bijvoegen xmlns="ba4790f2-98c4-4268-a930-bdc80538f7bb">false</Bijvoegen>
    <StartZaak_x0020_ xmlns="ba4790f2-98c4-4268-a930-bdc80538f7bb" xsi:nil="true"/>
    <g5a2340f0f904ba4a99e1492014754c9 xmlns="ba4790f2-98c4-4268-a930-bdc80538f7bb">
      <Terms xmlns="http://schemas.microsoft.com/office/infopath/2007/PartnerControls"/>
    </g5a2340f0f904ba4a99e1492014754c9>
    <ZaaksysteemKenmerk xmlns="ba4790f2-98c4-4268-a930-bdc80538f7bb" xsi:nil="true"/>
    <TaxCatchAll xmlns="ba4790f2-98c4-4268-a930-bdc80538f7bb">
      <Value>2</Value>
      <Value>1</Value>
    </TaxCatchAll>
    <_dlc_DocId xmlns="4acbeb18-ac9e-4cef-960b-11086eb40b49">POV365-1456469620-346</_dlc_DocId>
    <_dlc_DocIdUrl xmlns="4acbeb18-ac9e-4cef-960b-11086eb40b49">
      <Url>https://overijssel.sharepoint.com/sites/PROJ-RBMOVAanbestedingconcessieZHO2028-2032/_layouts/15/DocIdRedir.aspx?ID=POV365-1456469620-346</Url>
      <Description>POV365-1456469620-346</Description>
    </_dlc_DocIdUrl>
  </documentManagement>
</p:properties>
</file>

<file path=customXml/itemProps1.xml><?xml version="1.0" encoding="utf-8"?>
<ds:datastoreItem xmlns:ds="http://schemas.openxmlformats.org/officeDocument/2006/customXml" ds:itemID="{92643019-2432-4DA7-9CC1-CEE49C4A156C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A307DAE-71BD-4819-B7C3-293C6C9DB6FE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B2A76ACE-9A9D-4A31-BF44-3E524E07B1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4790f2-98c4-4268-a930-bdc80538f7bb"/>
    <ds:schemaRef ds:uri="4acbeb18-ac9e-4cef-960b-11086eb40b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C1A0FC7-8249-40C4-925B-509B3D92EB67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EED2728D-386C-45A2-BE2A-11CC20410957}">
  <ds:schemaRefs>
    <ds:schemaRef ds:uri="http://purl.org/dc/terms/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4acbeb18-ac9e-4cef-960b-11086eb40b49"/>
    <ds:schemaRef ds:uri="ba4790f2-98c4-4268-a930-bdc80538f7b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17</vt:i4>
      </vt:variant>
      <vt:variant>
        <vt:lpstr>Benoemde bereiken</vt:lpstr>
      </vt:variant>
      <vt:variant>
        <vt:i4>1</vt:i4>
      </vt:variant>
    </vt:vector>
  </HeadingPairs>
  <TitlesOfParts>
    <vt:vector size="18" baseType="lpstr">
      <vt:lpstr>Legenda</vt:lpstr>
      <vt:lpstr>FEO</vt:lpstr>
      <vt:lpstr>A.01</vt:lpstr>
      <vt:lpstr>A.02</vt:lpstr>
      <vt:lpstr>A.03</vt:lpstr>
      <vt:lpstr>A.04</vt:lpstr>
      <vt:lpstr>B.01</vt:lpstr>
      <vt:lpstr>B.03</vt:lpstr>
      <vt:lpstr>D.01</vt:lpstr>
      <vt:lpstr>E.01</vt:lpstr>
      <vt:lpstr>E.02</vt:lpstr>
      <vt:lpstr>F.01</vt:lpstr>
      <vt:lpstr>F.02</vt:lpstr>
      <vt:lpstr>F.03</vt:lpstr>
      <vt:lpstr>F.10</vt:lpstr>
      <vt:lpstr>I.01 DRK ZHO</vt:lpstr>
      <vt:lpstr>Subsidieverlening ZHO</vt:lpstr>
      <vt:lpstr>FEO!Afdrukbereik</vt:lpstr>
    </vt:vector>
  </TitlesOfParts>
  <Manager/>
  <Company>Provincie Overijssel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bekl</dc:creator>
  <cp:keywords/>
  <dc:description/>
  <cp:lastModifiedBy>Bekhuis, TMJ. (Mathijs)</cp:lastModifiedBy>
  <cp:revision/>
  <dcterms:created xsi:type="dcterms:W3CDTF">2016-07-11T13:48:04Z</dcterms:created>
  <dcterms:modified xsi:type="dcterms:W3CDTF">2026-10-26T09:18:15Z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0x010100A00871B6ADF1FF46A0727E13CD234E7E0081A2996EDA59794389956023C7B5D088</vt:lpwstr>
  </property>
  <property fmtid="{D5CDD505-2E9C-101B-9397-08002B2CF9AE}" pid="3" name="hc177bb5d1a84cadb04e5c71ff211ad4">
    <vt:lpwstr>Verkeer en vervoer|1067d225-fad3-46b5-babf-1d4fb2eab7e5</vt:lpwstr>
  </property>
  <property fmtid="{D5CDD505-2E9C-101B-9397-08002B2CF9AE}" pid="4" name="g4911d1be07a4422a8ee2ce893e0df3b">
    <vt:lpwstr>RBM|b7234c63-dd4e-4fcf-aa01-b20216e1330f</vt:lpwstr>
  </property>
  <property fmtid="{D5CDD505-2E9C-101B-9397-08002B2CF9AE}" pid="5" name="_dlc_DocIdItemGuid">
    <vt:lpwstr>e663e836-059b-4fd6-9d3e-79033aaf7be1</vt:lpwstr>
  </property>
  <property fmtid="{D5CDD505-2E9C-101B-9397-08002B2CF9AE}" pid="6" name="MSIP_Label_1f7c1374-3856-4efe-8a20-c736d592c69d_Enabled">
    <vt:lpwstr>True</vt:lpwstr>
  </property>
  <property fmtid="{D5CDD505-2E9C-101B-9397-08002B2CF9AE}" pid="7" name="MSIP_Label_1f7c1374-3856-4efe-8a20-c736d592c69d_SiteId">
    <vt:lpwstr>198fc6c4-dbc7-4471-82ef-764d9e62caf1</vt:lpwstr>
  </property>
  <property fmtid="{D5CDD505-2E9C-101B-9397-08002B2CF9AE}" pid="8" name="MSIP_Label_1f7c1374-3856-4efe-8a20-c736d592c69d_SetDate">
    <vt:lpwstr>2024-04-10T10:03:04Z</vt:lpwstr>
  </property>
  <property fmtid="{D5CDD505-2E9C-101B-9397-08002B2CF9AE}" pid="9" name="MSIP_Label_1f7c1374-3856-4efe-8a20-c736d592c69d_Name">
    <vt:lpwstr>Intern</vt:lpwstr>
  </property>
  <property fmtid="{D5CDD505-2E9C-101B-9397-08002B2CF9AE}" pid="10" name="MSIP_Label_1f7c1374-3856-4efe-8a20-c736d592c69d_ActionId">
    <vt:lpwstr>aff93d66-a5e9-435f-b351-71695db640b2</vt:lpwstr>
  </property>
  <property fmtid="{D5CDD505-2E9C-101B-9397-08002B2CF9AE}" pid="11" name="MSIP_Label_1f7c1374-3856-4efe-8a20-c736d592c69d_Removed">
    <vt:lpwstr>False</vt:lpwstr>
  </property>
  <property fmtid="{D5CDD505-2E9C-101B-9397-08002B2CF9AE}" pid="12" name="MSIP_Label_1f7c1374-3856-4efe-8a20-c736d592c69d_Extended_MSFT_Method">
    <vt:lpwstr>Standard</vt:lpwstr>
  </property>
  <property fmtid="{D5CDD505-2E9C-101B-9397-08002B2CF9AE}" pid="13" name="Sensitivity">
    <vt:lpwstr>Intern</vt:lpwstr>
  </property>
  <property fmtid="{D5CDD505-2E9C-101B-9397-08002B2CF9AE}" pid="14" name="MediaServiceImageTags">
    <vt:lpwstr/>
  </property>
  <property fmtid="{D5CDD505-2E9C-101B-9397-08002B2CF9AE}" pid="15" name="gdee63a8b651439cb8bd2cdd061035cb">
    <vt:lpwstr/>
  </property>
  <property fmtid="{D5CDD505-2E9C-101B-9397-08002B2CF9AE}" pid="16" name="Verantwoordelijk organisatieonderdeel">
    <vt:lpwstr>2;#RBM|b7234c63-dd4e-4fcf-aa01-b20216e1330f</vt:lpwstr>
  </property>
  <property fmtid="{D5CDD505-2E9C-101B-9397-08002B2CF9AE}" pid="17" name="Documenttype">
    <vt:lpwstr/>
  </property>
  <property fmtid="{D5CDD505-2E9C-101B-9397-08002B2CF9AE}" pid="18" name="Documentstatus">
    <vt:lpwstr/>
  </property>
  <property fmtid="{D5CDD505-2E9C-101B-9397-08002B2CF9AE}" pid="19" name="Proces">
    <vt:lpwstr/>
  </property>
  <property fmtid="{D5CDD505-2E9C-101B-9397-08002B2CF9AE}" pid="20" name="Secretariaat">
    <vt:lpwstr/>
  </property>
  <property fmtid="{D5CDD505-2E9C-101B-9397-08002B2CF9AE}" pid="21" name="b7d5404cb2a5404d83710578ba68e687">
    <vt:lpwstr/>
  </property>
  <property fmtid="{D5CDD505-2E9C-101B-9397-08002B2CF9AE}" pid="22" name="i3a97997f2484179be2952c5602acc27">
    <vt:lpwstr/>
  </property>
  <property fmtid="{D5CDD505-2E9C-101B-9397-08002B2CF9AE}" pid="23" name="Hotspot">
    <vt:lpwstr/>
  </property>
  <property fmtid="{D5CDD505-2E9C-101B-9397-08002B2CF9AE}" pid="24" name="lcf76f155ced4ddcb4097134ff3c332f">
    <vt:lpwstr/>
  </property>
  <property fmtid="{D5CDD505-2E9C-101B-9397-08002B2CF9AE}" pid="25" name="Taakveld">
    <vt:lpwstr>1;#Verkeer en vervoer|1067d225-fad3-46b5-babf-1d4fb2eab7e5</vt:lpwstr>
  </property>
  <property fmtid="{D5CDD505-2E9C-101B-9397-08002B2CF9AE}" pid="26" name="Verantwoordelijk_x0020_organisatieonderdeel">
    <vt:lpwstr>2;#RBM|b7234c63-dd4e-4fcf-aa01-b20216e1330f</vt:lpwstr>
  </property>
  <property fmtid="{D5CDD505-2E9C-101B-9397-08002B2CF9AE}" pid="27" name="Order">
    <vt:r8>272200</vt:r8>
  </property>
  <property fmtid="{D5CDD505-2E9C-101B-9397-08002B2CF9AE}" pid="28" name="BeperkingOpenbaarheid">
    <vt:lpwstr/>
  </property>
  <property fmtid="{D5CDD505-2E9C-101B-9397-08002B2CF9AE}" pid="29" name="AfzenderOntvanger">
    <vt:lpwstr/>
  </property>
  <property fmtid="{D5CDD505-2E9C-101B-9397-08002B2CF9AE}" pid="30" name="xd_ProgID">
    <vt:lpwstr/>
  </property>
  <property fmtid="{D5CDD505-2E9C-101B-9397-08002B2CF9AE}" pid="31" name="DocumentSetDescription">
    <vt:lpwstr/>
  </property>
  <property fmtid="{D5CDD505-2E9C-101B-9397-08002B2CF9AE}" pid="32" name="Gerelateerd document">
    <vt:lpwstr/>
  </property>
  <property fmtid="{D5CDD505-2E9C-101B-9397-08002B2CF9AE}" pid="33" name="AdresBetrokkene">
    <vt:lpwstr/>
  </property>
  <property fmtid="{D5CDD505-2E9C-101B-9397-08002B2CF9AE}" pid="34" name="ScanUser">
    <vt:lpwstr/>
  </property>
  <property fmtid="{D5CDD505-2E9C-101B-9397-08002B2CF9AE}" pid="35" name="ComplianceAssetId">
    <vt:lpwstr/>
  </property>
  <property fmtid="{D5CDD505-2E9C-101B-9397-08002B2CF9AE}" pid="36" name="TemplateUrl">
    <vt:lpwstr/>
  </property>
  <property fmtid="{D5CDD505-2E9C-101B-9397-08002B2CF9AE}" pid="37" name="Behandelaars">
    <vt:lpwstr/>
  </property>
  <property fmtid="{D5CDD505-2E9C-101B-9397-08002B2CF9AE}" pid="38" name="Referentiekenmerk">
    <vt:lpwstr/>
  </property>
  <property fmtid="{D5CDD505-2E9C-101B-9397-08002B2CF9AE}" pid="39" name="ControlePost">
    <vt:bool>false</vt:bool>
  </property>
  <property fmtid="{D5CDD505-2E9C-101B-9397-08002B2CF9AE}" pid="40" name="Oorsprong">
    <vt:lpwstr/>
  </property>
  <property fmtid="{D5CDD505-2E9C-101B-9397-08002B2CF9AE}" pid="41" name="_ExtendedDescription">
    <vt:lpwstr/>
  </property>
  <property fmtid="{D5CDD505-2E9C-101B-9397-08002B2CF9AE}" pid="42" name="Locatie van object">
    <vt:lpwstr/>
  </property>
  <property fmtid="{D5CDD505-2E9C-101B-9397-08002B2CF9AE}" pid="43" name="ScanBatchID">
    <vt:lpwstr/>
  </property>
  <property fmtid="{D5CDD505-2E9C-101B-9397-08002B2CF9AE}" pid="44" name="TriggerFlowInfo">
    <vt:lpwstr/>
  </property>
  <property fmtid="{D5CDD505-2E9C-101B-9397-08002B2CF9AE}" pid="45" name="Aantekeningsnummer">
    <vt:lpwstr/>
  </property>
  <property fmtid="{D5CDD505-2E9C-101B-9397-08002B2CF9AE}" pid="46" name="Start Werkstroom">
    <vt:lpwstr/>
  </property>
  <property fmtid="{D5CDD505-2E9C-101B-9397-08002B2CF9AE}" pid="47" name="PostOpmerkingen">
    <vt:lpwstr/>
  </property>
  <property fmtid="{D5CDD505-2E9C-101B-9397-08002B2CF9AE}" pid="48" name="xd_Signature">
    <vt:bool>false</vt:bool>
  </property>
  <property fmtid="{D5CDD505-2E9C-101B-9397-08002B2CF9AE}" pid="49" name="Richting">
    <vt:lpwstr/>
  </property>
  <property fmtid="{D5CDD505-2E9C-101B-9397-08002B2CF9AE}" pid="50" name="SharedWithUsers">
    <vt:lpwstr/>
  </property>
  <property fmtid="{D5CDD505-2E9C-101B-9397-08002B2CF9AE}" pid="51" name="leedccc8b8a64a658e7b6cf4fb0de248">
    <vt:lpwstr/>
  </property>
  <property fmtid="{D5CDD505-2E9C-101B-9397-08002B2CF9AE}" pid="52" name="a9d9304080c442a390f71e3ceccb5a7c">
    <vt:lpwstr/>
  </property>
  <property fmtid="{D5CDD505-2E9C-101B-9397-08002B2CF9AE}" pid="53" name="Bewaartermijn">
    <vt:lpwstr/>
  </property>
  <property fmtid="{D5CDD505-2E9C-101B-9397-08002B2CF9AE}" pid="54" name="Selectielijstnummer">
    <vt:lpwstr/>
  </property>
</Properties>
</file>