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24226"/>
  <mc:AlternateContent xmlns:mc="http://schemas.openxmlformats.org/markup-compatibility/2006">
    <mc:Choice Requires="x15">
      <x15ac:absPath xmlns:x15ac="http://schemas.microsoft.com/office/spreadsheetml/2010/11/ac" url="https://aw3527318310796.sharepoint.com/sites/HIPOost/Gedeelde documenten/General/06. Detachering en projecten/Gemeente Oldambt/2026 EA Horecavoorzieningen/01 Offerteaanvraag/"/>
    </mc:Choice>
  </mc:AlternateContent>
  <xr:revisionPtr revIDLastSave="839" documentId="8_{74B1D184-47E2-441E-908E-811F81C531A7}" xr6:coauthVersionLast="47" xr6:coauthVersionMax="47" xr10:uidLastSave="{11764362-48FA-4301-8D3C-E68BCC052D61}"/>
  <bookViews>
    <workbookView xWindow="-96" yWindow="-96" windowWidth="23232" windowHeight="13872" activeTab="2" xr2:uid="{3833DB4B-A01C-4797-815A-C2D86B0B86F5}"/>
  </bookViews>
  <sheets>
    <sheet name="Toelichting" sheetId="2" r:id="rId1"/>
    <sheet name="Toeslagen" sheetId="3" r:id="rId2"/>
    <sheet name="Kernassortiment" sheetId="1"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96" i="1" l="1"/>
  <c r="K319" i="1"/>
  <c r="K302" i="1"/>
  <c r="K303" i="1"/>
  <c r="K304" i="1"/>
  <c r="K305" i="1"/>
  <c r="K306" i="1"/>
  <c r="K307" i="1"/>
  <c r="K308" i="1"/>
  <c r="K309" i="1"/>
  <c r="K310" i="1"/>
  <c r="K311" i="1"/>
  <c r="K312" i="1"/>
  <c r="K313" i="1"/>
  <c r="K314" i="1"/>
  <c r="K287" i="1"/>
  <c r="K288" i="1"/>
  <c r="K289" i="1"/>
  <c r="K290" i="1"/>
  <c r="K291" i="1"/>
  <c r="K292" i="1"/>
  <c r="K293" i="1"/>
  <c r="K294" i="1"/>
  <c r="K295" i="1"/>
  <c r="K297" i="1"/>
  <c r="K282" i="1"/>
  <c r="K283" i="1"/>
  <c r="K284" i="1"/>
  <c r="K281" i="1"/>
  <c r="K274" i="1"/>
  <c r="K275" i="1"/>
  <c r="K276" i="1"/>
  <c r="K277" i="1"/>
  <c r="K278" i="1"/>
  <c r="K279" i="1"/>
  <c r="K256" i="1"/>
  <c r="K257" i="1"/>
  <c r="K258" i="1"/>
  <c r="K259" i="1"/>
  <c r="K260" i="1"/>
  <c r="K261" i="1"/>
  <c r="K262" i="1"/>
  <c r="K263" i="1"/>
  <c r="K264" i="1"/>
  <c r="K265" i="1"/>
  <c r="K266" i="1"/>
  <c r="K267" i="1"/>
  <c r="K268" i="1"/>
  <c r="K269" i="1"/>
  <c r="K270" i="1"/>
  <c r="K271" i="1"/>
  <c r="K251"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2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145" i="1"/>
  <c r="K146" i="1"/>
  <c r="K147" i="1"/>
  <c r="K148" i="1"/>
  <c r="C119"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13" i="1"/>
  <c r="K114" i="1"/>
  <c r="K115" i="1"/>
  <c r="K104" i="1"/>
  <c r="K105" i="1"/>
  <c r="K106" i="1"/>
  <c r="K107" i="1"/>
  <c r="K108" i="1"/>
  <c r="K103" i="1"/>
  <c r="K94" i="1"/>
  <c r="K95" i="1"/>
  <c r="K96" i="1"/>
  <c r="K97" i="1"/>
  <c r="K98" i="1"/>
  <c r="K99" i="1"/>
  <c r="K100" i="1"/>
  <c r="K101" i="1"/>
  <c r="K86" i="1"/>
  <c r="K87" i="1"/>
  <c r="K88" i="1"/>
  <c r="K89" i="1"/>
  <c r="K90" i="1"/>
  <c r="K9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21" i="1"/>
  <c r="K22" i="1"/>
  <c r="K23" i="1"/>
  <c r="K24" i="1"/>
  <c r="K25" i="1"/>
  <c r="K26" i="1"/>
  <c r="K27" i="1"/>
  <c r="K28" i="1"/>
  <c r="K29" i="1"/>
  <c r="K30" i="1"/>
  <c r="K31" i="1"/>
  <c r="K32" i="1"/>
  <c r="K33" i="1"/>
  <c r="K34" i="1"/>
  <c r="K35" i="1"/>
  <c r="K36" i="1"/>
  <c r="K37" i="1"/>
  <c r="K38" i="1"/>
  <c r="K39" i="1"/>
  <c r="K20" i="1"/>
  <c r="K10" i="1"/>
  <c r="K6" i="1"/>
  <c r="K7" i="1"/>
  <c r="K8" i="1"/>
  <c r="K9" i="1"/>
  <c r="K11" i="1"/>
  <c r="K12" i="1"/>
  <c r="K13" i="1"/>
  <c r="K14" i="1"/>
  <c r="K15" i="1"/>
  <c r="K16" i="1"/>
  <c r="K17" i="1"/>
  <c r="K18" i="1"/>
  <c r="K5" i="1"/>
  <c r="I303" i="1"/>
  <c r="I273" i="1"/>
  <c r="I253" i="1"/>
  <c r="I252" i="1"/>
  <c r="I251" i="1"/>
  <c r="I249" i="1"/>
  <c r="I248" i="1"/>
  <c r="I246" i="1"/>
  <c r="I244" i="1"/>
  <c r="I242" i="1"/>
  <c r="I241" i="1"/>
  <c r="I236" i="1"/>
  <c r="I234" i="1"/>
  <c r="I233" i="1"/>
  <c r="I231" i="1"/>
  <c r="I230" i="1"/>
  <c r="I227" i="1"/>
  <c r="I226" i="1"/>
  <c r="I225" i="1"/>
  <c r="I224" i="1"/>
  <c r="I223" i="1"/>
  <c r="I183" i="1"/>
  <c r="K166" i="1"/>
  <c r="K165" i="1"/>
  <c r="K164" i="1"/>
  <c r="K157" i="1"/>
  <c r="K156" i="1"/>
  <c r="I139" i="1"/>
  <c r="I138" i="1"/>
  <c r="I137" i="1"/>
  <c r="I135" i="1"/>
  <c r="I134" i="1"/>
  <c r="I133" i="1"/>
  <c r="I128" i="1"/>
  <c r="I127" i="1"/>
  <c r="I126" i="1"/>
  <c r="I125" i="1"/>
  <c r="I124" i="1"/>
  <c r="I123" i="1"/>
  <c r="I122" i="1"/>
  <c r="I121" i="1"/>
  <c r="I120" i="1"/>
  <c r="I118" i="1"/>
  <c r="I117" i="1"/>
  <c r="I82" i="1"/>
  <c r="I80" i="1"/>
  <c r="I78" i="1"/>
  <c r="I74" i="1"/>
  <c r="I51" i="1"/>
  <c r="I50" i="1"/>
  <c r="I46" i="1"/>
  <c r="I45" i="1"/>
  <c r="I44" i="1"/>
  <c r="I43" i="1"/>
  <c r="I42" i="1"/>
  <c r="C303" i="1"/>
  <c r="C273" i="1"/>
  <c r="C253" i="1"/>
  <c r="C252" i="1"/>
  <c r="C251" i="1"/>
  <c r="C249" i="1"/>
  <c r="C248" i="1"/>
  <c r="C246" i="1"/>
  <c r="C244" i="1"/>
  <c r="C242" i="1"/>
  <c r="C241" i="1"/>
  <c r="C236" i="1"/>
  <c r="C234" i="1"/>
  <c r="C233" i="1"/>
  <c r="C231" i="1"/>
  <c r="C230" i="1"/>
  <c r="C227" i="1"/>
  <c r="C226" i="1"/>
  <c r="C225" i="1"/>
  <c r="C224" i="1"/>
  <c r="C223" i="1"/>
  <c r="C183" i="1"/>
  <c r="C139" i="1"/>
  <c r="C138" i="1"/>
  <c r="C137" i="1"/>
  <c r="C135" i="1"/>
  <c r="C134" i="1"/>
  <c r="C133" i="1"/>
  <c r="C128" i="1"/>
  <c r="C127" i="1"/>
  <c r="C126" i="1"/>
  <c r="C125" i="1"/>
  <c r="C124" i="1"/>
  <c r="C123" i="1"/>
  <c r="C122" i="1"/>
  <c r="C121" i="1"/>
  <c r="C120" i="1"/>
  <c r="C118" i="1"/>
  <c r="C117" i="1"/>
  <c r="C82" i="1"/>
  <c r="C80" i="1"/>
  <c r="C78" i="1"/>
  <c r="C74" i="1"/>
  <c r="C51" i="1"/>
  <c r="C50" i="1"/>
  <c r="C46" i="1"/>
  <c r="C45" i="1"/>
  <c r="C44" i="1"/>
  <c r="C43" i="1"/>
  <c r="C42" i="1"/>
  <c r="I39" i="1"/>
  <c r="I38" i="1"/>
  <c r="I37" i="1"/>
  <c r="I36" i="1"/>
  <c r="I35" i="1"/>
  <c r="I34" i="1"/>
  <c r="I33" i="1"/>
  <c r="I32" i="1"/>
  <c r="I31" i="1"/>
  <c r="I30" i="1"/>
  <c r="I29" i="1"/>
  <c r="I18" i="1"/>
  <c r="I16" i="1"/>
  <c r="I15" i="1"/>
  <c r="I14" i="1"/>
  <c r="I13" i="1"/>
  <c r="I7" i="1"/>
  <c r="C39" i="1"/>
  <c r="C38" i="1"/>
  <c r="C37" i="1"/>
  <c r="C36" i="1"/>
  <c r="C35" i="1"/>
  <c r="C34" i="1"/>
  <c r="C33" i="1"/>
  <c r="C32" i="1"/>
  <c r="C31" i="1"/>
  <c r="C30" i="1"/>
  <c r="C29" i="1"/>
  <c r="C18" i="1"/>
  <c r="C16" i="1"/>
  <c r="C15" i="1"/>
  <c r="C14" i="1"/>
  <c r="C13" i="1"/>
  <c r="C7" i="1"/>
  <c r="K316" i="1"/>
  <c r="K144" i="1"/>
  <c r="K150" i="1"/>
  <c r="K151" i="1"/>
  <c r="K152" i="1"/>
  <c r="K155" i="1"/>
  <c r="K158" i="1"/>
  <c r="K159" i="1"/>
  <c r="K160" i="1"/>
  <c r="K161" i="1"/>
  <c r="K163" i="1"/>
  <c r="K167" i="1"/>
  <c r="K168" i="1"/>
  <c r="K169" i="1"/>
  <c r="K170" i="1"/>
  <c r="K172" i="1"/>
  <c r="K255" i="1"/>
  <c r="K286" i="1"/>
  <c r="K299" i="1"/>
  <c r="K301" i="1"/>
  <c r="K112" i="1"/>
  <c r="K110" i="1"/>
  <c r="K93" i="1"/>
  <c r="K85" i="1"/>
  <c r="K41" i="1"/>
  <c r="K273" i="1"/>
  <c r="K253" i="1"/>
  <c r="K252" i="1"/>
  <c r="C153" i="1"/>
  <c r="K153" i="1" s="1"/>
  <c r="K117" i="1"/>
  <c r="M65" i="1"/>
  <c r="M66" i="1"/>
  <c r="M68" i="1"/>
  <c r="M69" i="1"/>
  <c r="M4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tc={A568DB65-AA80-4CA0-800F-1659329802DB}</author>
    <author>tc={DB0709E1-B915-4BE1-8EE5-02BD3771DD06}</author>
    <author>tc={538E7B34-310A-4495-97BF-9D7C4EC2B104}</author>
    <author>tc={56D16C39-DC10-4F44-9501-A5060B6A22D7}</author>
  </authors>
  <commentList>
    <comment ref="B174" authorId="0" shapeId="0" xr:uid="{A568DB65-AA80-4CA0-800F-1659329802DB}">
      <text>
        <t>[Opmerkingenthread]
U kunt deze opmerkingenthread lezen in uw versie van Excel. Eventuele wijzigingen aan de thread gaan echter verloren als het bestand wordt geopend in een nieuwere versie van Excel. Meer informatie: https://go.microsoft.com/fwlink/?linkid=870924
Opmerking:
    Of: aantal 50 x 20?</t>
      </text>
    </comment>
    <comment ref="B217" authorId="1" shapeId="0" xr:uid="{DB0709E1-B915-4BE1-8EE5-02BD3771DD06}">
      <text>
        <t>[Opmerkingenthread]
U kunt deze opmerkingenthread lezen in uw versie van Excel. Eventuele wijzigingen aan de thread gaan echter verloren als het bestand wordt geopend in een nieuwere versie van Excel. Meer informatie: https://go.microsoft.com/fwlink/?linkid=870924
Opmerking:
    Welke hoeveelheid is dit?</t>
      </text>
    </comment>
    <comment ref="B294" authorId="2" shapeId="0" xr:uid="{538E7B34-310A-4495-97BF-9D7C4EC2B104}">
      <text>
        <t>[Opmerkingenthread]
U kunt deze opmerkingenthread lezen in uw versie van Excel. Eventuele wijzigingen aan de thread gaan echter verloren als het bestand wordt geopend in een nieuwere versie van Excel. Meer informatie: https://go.microsoft.com/fwlink/?linkid=870924
Opmerking:
    IS RL EEN ROL?</t>
      </text>
    </comment>
    <comment ref="B296" authorId="3" shapeId="0" xr:uid="{56D16C39-DC10-4F44-9501-A5060B6A22D7}">
      <text>
        <t>[Opmerkingenthread]
U kunt deze opmerkingenthread lezen in uw versie van Excel. Eventuele wijzigingen aan de thread gaan echter verloren als het bestand wordt geopend in een nieuwere versie van Excel. Meer informatie: https://go.microsoft.com/fwlink/?linkid=870924
Opmerking:
    AANTAL?</t>
      </text>
    </comment>
  </commentList>
</comments>
</file>

<file path=xl/sharedStrings.xml><?xml version="1.0" encoding="utf-8"?>
<sst xmlns="http://schemas.openxmlformats.org/spreadsheetml/2006/main" count="932" uniqueCount="645">
  <si>
    <t>Merk</t>
  </si>
  <si>
    <t>Art.nr. aanbieder</t>
  </si>
  <si>
    <t>Omschrijving aanbieder</t>
  </si>
  <si>
    <t>Thee, koffie, chocolademelk en toebehoren</t>
  </si>
  <si>
    <t>Food diversen</t>
  </si>
  <si>
    <t>LOTU</t>
  </si>
  <si>
    <t>VEGT</t>
  </si>
  <si>
    <t>PEPERMUNT PER STUK VERPAKT</t>
  </si>
  <si>
    <t>COCA</t>
  </si>
  <si>
    <t>SPIT</t>
  </si>
  <si>
    <t>SPA</t>
  </si>
  <si>
    <t>COCA COLA REGULAR 20CL GLAS</t>
  </si>
  <si>
    <t>FANTA ORANGE 20CL GLAS</t>
  </si>
  <si>
    <t>FANT</t>
  </si>
  <si>
    <t>RIVE</t>
  </si>
  <si>
    <t>7-UP</t>
  </si>
  <si>
    <t>CAPRI-SUN ORANGE 20CL</t>
  </si>
  <si>
    <t>CASU</t>
  </si>
  <si>
    <t>CHOCOLADEMELK VOL ORIGINAL 1L</t>
  </si>
  <si>
    <t>KAAS JONG BEL.GESN. 50 PLAKKEN A 20GR</t>
  </si>
  <si>
    <t>DIENBLAD 345X265MM  POLYPROPYLEEN ZWART</t>
  </si>
  <si>
    <t>RECHAUD 3-LICHTS  ZWART/ALU BOVENPLAAT</t>
  </si>
  <si>
    <t>THEELEPEL BASIC RVS 18/0</t>
  </si>
  <si>
    <t>SUPER L1 (SUMAZON) VAATWASMIDDEL</t>
  </si>
  <si>
    <t>SUMA</t>
  </si>
  <si>
    <t>POETSROL MINI CENTERFEED M1 C&amp;C</t>
  </si>
  <si>
    <t>TORK</t>
  </si>
  <si>
    <t>KLEE</t>
  </si>
  <si>
    <t>HERTOG JAN 30CL</t>
  </si>
  <si>
    <t>HERT</t>
  </si>
  <si>
    <t>AMST</t>
  </si>
  <si>
    <t>APPEL GOLDEN  DELICIOUS</t>
  </si>
  <si>
    <t>DRUIF BLAUW PITLOOS</t>
  </si>
  <si>
    <t>MANDARIJN</t>
  </si>
  <si>
    <t>HEINEKEN PILS 30CL</t>
  </si>
  <si>
    <t>HEIN</t>
  </si>
  <si>
    <t>AMSTEL RADLER DUBBEL CITR. 0.0% 30CL 4X6</t>
  </si>
  <si>
    <t>BROODBELEG ASSORTI CUPS 10/15GR</t>
  </si>
  <si>
    <t>FRUITBELEG ASSORTIMENT CUP 15GR</t>
  </si>
  <si>
    <t>KAAS BELEGEN GESN.  50 PLAKKEN A 20GR</t>
  </si>
  <si>
    <t>RAUWKOSTSALADE  RODE BIETJES</t>
  </si>
  <si>
    <t>THERMOSKAN 1.0 LTR ZWART</t>
  </si>
  <si>
    <t>THERMOSKAN 2.0 LTR ZWART</t>
  </si>
  <si>
    <t>THERMOSKAN 1.0 LTR GEEL</t>
  </si>
  <si>
    <t>THERMOSKAN 2.0 LTR GEEL</t>
  </si>
  <si>
    <t>COCKTAILPRIKKER HOUT 6,5 CM</t>
  </si>
  <si>
    <t>Textiel</t>
  </si>
  <si>
    <t>Bier</t>
  </si>
  <si>
    <t>Frisdrank</t>
  </si>
  <si>
    <t>Agf</t>
  </si>
  <si>
    <t>Grutterswaren</t>
  </si>
  <si>
    <t>Zuren, sauzen (nat)</t>
  </si>
  <si>
    <t>Diepvries</t>
  </si>
  <si>
    <t>Wijnen</t>
  </si>
  <si>
    <t>Huishoudwaren</t>
  </si>
  <si>
    <t>Papier, servies</t>
  </si>
  <si>
    <t>SOEPKETEL</t>
  </si>
  <si>
    <t xml:space="preserve">KRUIDNOTEN BAKKERS </t>
  </si>
  <si>
    <t>1 KG</t>
  </si>
  <si>
    <t>ZACHTE MARGARINE</t>
  </si>
  <si>
    <t>ZONNEBLOEMOLIE</t>
  </si>
  <si>
    <t xml:space="preserve">CACAO FANTASY BLUE </t>
  </si>
  <si>
    <t>SCHILMESJE 7CM</t>
  </si>
  <si>
    <t>GASAANSTEKER FLEXIBLE</t>
  </si>
  <si>
    <t>POETSROL MINI CENTERFEED M2 C&amp;C</t>
  </si>
  <si>
    <t>COCA COLA ZERO PET</t>
  </si>
  <si>
    <t>TONIC 20CL</t>
  </si>
  <si>
    <t>COCA COLA  ZERO 20CL GLAS</t>
  </si>
  <si>
    <t>FANTA CASSIS 20CL GLAS</t>
  </si>
  <si>
    <t>APPELSAP 20CL GLAS</t>
  </si>
  <si>
    <t>SPARKLING WATER 25CL GLAS</t>
  </si>
  <si>
    <t>COCA COLA REGULAR PET</t>
  </si>
  <si>
    <t>RIVELLA ORIGINAL PET</t>
  </si>
  <si>
    <t>1L</t>
  </si>
  <si>
    <t xml:space="preserve">SEVEN-UP REGULAR  20CL VE </t>
  </si>
  <si>
    <t>SPA REINE 33CL PET</t>
  </si>
  <si>
    <t>BLAUWE BES</t>
  </si>
  <si>
    <t xml:space="preserve">RAUWKOSTSALADE </t>
  </si>
  <si>
    <t>HERTOG JAN 0.0% 30CL</t>
  </si>
  <si>
    <t>MAYONAISE</t>
  </si>
  <si>
    <t xml:space="preserve">TOMATENKETCHUP KNIJPFLES </t>
  </si>
  <si>
    <t xml:space="preserve">CURRYSAUS KNIJPFLES </t>
  </si>
  <si>
    <t xml:space="preserve">MOSTERD FRANSE KNIJPFLES </t>
  </si>
  <si>
    <t>MELK HALFVOL LANGHOUDBAAR</t>
  </si>
  <si>
    <t>ROSÉ</t>
  </si>
  <si>
    <t>CHARDONNAY/WITTE WIJN</t>
  </si>
  <si>
    <t>CABERNET SAUVIGNON/ RODE WIJN</t>
  </si>
  <si>
    <t xml:space="preserve">OVENWANT </t>
  </si>
  <si>
    <t>PINDA'S GEZOUTEN</t>
  </si>
  <si>
    <t>BORRELNOTEN PROVENCALE</t>
  </si>
  <si>
    <t>150 ST</t>
  </si>
  <si>
    <t>1000GR</t>
  </si>
  <si>
    <t>10 X 1KG</t>
  </si>
  <si>
    <t>21 X 175ML</t>
  </si>
  <si>
    <t>22 X 175ML</t>
  </si>
  <si>
    <t>23 X 175ML</t>
  </si>
  <si>
    <t>24 X 175ML</t>
  </si>
  <si>
    <t>25 X 175ML</t>
  </si>
  <si>
    <t>26 X 175ML</t>
  </si>
  <si>
    <t>27 X 175ML</t>
  </si>
  <si>
    <t>80 X 3GR</t>
  </si>
  <si>
    <t>81 X 3GR</t>
  </si>
  <si>
    <t>82 X 3GR</t>
  </si>
  <si>
    <t>DRINKBOUILLON TOMAAT</t>
  </si>
  <si>
    <t>DRINKBOUILLON KIP</t>
  </si>
  <si>
    <t>DRINKBOUILLON RUNDVLEES</t>
  </si>
  <si>
    <t>KRISTALSUIKER</t>
  </si>
  <si>
    <t>Fictieve hoeveelheid (per jaar)</t>
  </si>
  <si>
    <t>Totale fictieve prijs per artikel in €</t>
  </si>
  <si>
    <t>Naam inschrijver:</t>
  </si>
  <si>
    <t>Handtekening:</t>
  </si>
  <si>
    <t>Rechtsgeldig ondertekend door:</t>
  </si>
  <si>
    <t>Inschrijver dient alleen de blauwe cellen in te vullen</t>
  </si>
  <si>
    <t>Rij</t>
  </si>
  <si>
    <t xml:space="preserve">Kolom </t>
  </si>
  <si>
    <t>Betreft</t>
  </si>
  <si>
    <t>Toelichting</t>
  </si>
  <si>
    <t>C</t>
  </si>
  <si>
    <t>D</t>
  </si>
  <si>
    <t>E</t>
  </si>
  <si>
    <t>F</t>
  </si>
  <si>
    <t>I</t>
  </si>
  <si>
    <t>J</t>
  </si>
  <si>
    <t>Bedrijfsgegevens en handtekening</t>
  </si>
  <si>
    <t>U dient het gevraagde in de blauwe cellen in te vullen</t>
  </si>
  <si>
    <t>Fictieve kosten kernassortiment per jaar</t>
  </si>
  <si>
    <t>B</t>
  </si>
  <si>
    <t>H</t>
  </si>
  <si>
    <t xml:space="preserve">Bij sommige artikelen is een merk genoemd, inschrijver dient een prijs in te dienen van dit merk. Indien inschrijver het merk niet kan leveren, dan kan inschrijver een gelijkwaardig product aanbieden in kolom H. Daar waar geen merk wordt genoemd, dient inschrijver zelf aan te geven welk merk zij offreert. Dit merk dient te voldoen aan de gestelde eisen. </t>
  </si>
  <si>
    <t>Totale fictieve kosten kernassortiment per jaar exclusief btw (ter beoordeling van G1 Prijs)</t>
  </si>
  <si>
    <t>KERSTKRANSJES</t>
  </si>
  <si>
    <t>Non-food</t>
  </si>
  <si>
    <t>KOP SOEP CHAMPIGNON</t>
  </si>
  <si>
    <t>KOP SOEP TOMATEN CREME</t>
  </si>
  <si>
    <t>KOP SOEP GROENTE</t>
  </si>
  <si>
    <t>KOP SOEP MOSTERD</t>
  </si>
  <si>
    <t>KOP SOEP ASPERGE</t>
  </si>
  <si>
    <t>KOP SOEP KIP</t>
  </si>
  <si>
    <t>KOP SOEP KERRIE</t>
  </si>
  <si>
    <t>PER STUK</t>
  </si>
  <si>
    <t>ALLESREINIGER FRIS</t>
  </si>
  <si>
    <t>Vleeswaren</t>
  </si>
  <si>
    <t>Koeling / zuivel / conv</t>
  </si>
  <si>
    <t>Bedrijfsbenodigheden</t>
  </si>
  <si>
    <t>Persoonlijke verzorging</t>
  </si>
  <si>
    <t>2L</t>
  </si>
  <si>
    <t>SPRITE PET</t>
  </si>
  <si>
    <t>VAATWASTABLETTEN ALL-IN-1</t>
  </si>
  <si>
    <t>TORONDO'S (PER STUK VERPAKT)</t>
  </si>
  <si>
    <t>28 X 65GR</t>
  </si>
  <si>
    <t>SPECULAASPOP (PER STUK VERPAKT)</t>
  </si>
  <si>
    <t>LOTUS HORECA SPECULOOS PER STUK VERPAKT</t>
  </si>
  <si>
    <t>100 ST</t>
  </si>
  <si>
    <t>NOTENKOEK (HELE KOEK/CAKE)</t>
  </si>
  <si>
    <t>24 ST</t>
  </si>
  <si>
    <t>VEGTER'S ROLLETJES (PER PAK)</t>
  </si>
  <si>
    <t>CHOCOLADELETTER MELK</t>
  </si>
  <si>
    <t>135GR</t>
  </si>
  <si>
    <t>200 GR PER PAK</t>
  </si>
  <si>
    <t>200 ST</t>
  </si>
  <si>
    <t>8,5 LTR</t>
  </si>
  <si>
    <t>TAFELMES RVS 18/0 A 22,5CM</t>
  </si>
  <si>
    <t>12ST</t>
  </si>
  <si>
    <t>250ML</t>
  </si>
  <si>
    <t>2ST PER PAK</t>
  </si>
  <si>
    <t>3ST PER PAK</t>
  </si>
  <si>
    <t>500GR PER PAK</t>
  </si>
  <si>
    <t>24 X 0,5L</t>
  </si>
  <si>
    <t xml:space="preserve">SPA ROOD PET </t>
  </si>
  <si>
    <t>24ST PER KRAT</t>
  </si>
  <si>
    <t>1,5L PER FLES</t>
  </si>
  <si>
    <t>FANTA ORANGE REGULAR PET</t>
  </si>
  <si>
    <t xml:space="preserve">JUS D'ORANGE 20CL </t>
  </si>
  <si>
    <t xml:space="preserve">BITTER LEMON 20CL </t>
  </si>
  <si>
    <t>1L PER FLES</t>
  </si>
  <si>
    <t>600ML</t>
  </si>
  <si>
    <t>6 x 1L</t>
  </si>
  <si>
    <t>1,5 KG</t>
  </si>
  <si>
    <t>1,5 KG PER BAK</t>
  </si>
  <si>
    <t xml:space="preserve">1,5 KG </t>
  </si>
  <si>
    <t>4x6 FLESSEN</t>
  </si>
  <si>
    <t>1KG PER ZAK</t>
  </si>
  <si>
    <t>DE</t>
  </si>
  <si>
    <t>80ST</t>
  </si>
  <si>
    <t>1KG</t>
  </si>
  <si>
    <t>900ML PER FLES</t>
  </si>
  <si>
    <t>PER PAK</t>
  </si>
  <si>
    <t>MOSTERDKAAS GESNEDEN 25 PLAKKEN A 20GR</t>
  </si>
  <si>
    <t>24 X 20CL PER KRAT</t>
  </si>
  <si>
    <t>KIPKERRIE SALADE 50 GR PER BAK</t>
  </si>
  <si>
    <t>6ST PER DOOS</t>
  </si>
  <si>
    <t>2,5 KG PER BAK</t>
  </si>
  <si>
    <t xml:space="preserve">OUDE KAAS SALADE </t>
  </si>
  <si>
    <t xml:space="preserve">BRETONSE KIP SALADE </t>
  </si>
  <si>
    <t>40 x 20CL PER TRAY</t>
  </si>
  <si>
    <t>MELK HALFVOL PAK</t>
  </si>
  <si>
    <t>BOEREN KARNEMELK PAK</t>
  </si>
  <si>
    <t>6 x 1L PER TRAY</t>
  </si>
  <si>
    <t>700ML PER SPUITBUS</t>
  </si>
  <si>
    <t>24 x 33CL PER TRAY</t>
  </si>
  <si>
    <t>500GR PER BAK</t>
  </si>
  <si>
    <t>24ST</t>
  </si>
  <si>
    <t>PISTOLET WIT 75GR P/ST</t>
  </si>
  <si>
    <t>6 x 75CL</t>
  </si>
  <si>
    <t>1L PER STUK</t>
  </si>
  <si>
    <t>ISOLEERKAN RVS</t>
  </si>
  <si>
    <t>5000ST PER DOOS</t>
  </si>
  <si>
    <t>1000ST PER DOOS</t>
  </si>
  <si>
    <t>TANDENSTOKERS HOUT PER STUK VERPAKT</t>
  </si>
  <si>
    <t>MELAMINE SOEPKOM WIT 12,5CM x 12,5CM</t>
  </si>
  <si>
    <t>MELAMINE BORD WIT 35 x 18CM</t>
  </si>
  <si>
    <t>SNIJPLANK KUNSTSTOF VERSCHILLENDE KLEUREN 40 x 25 X 1,5 CM</t>
  </si>
  <si>
    <t xml:space="preserve">COLAGLAS KLEIN 20CL </t>
  </si>
  <si>
    <t>BORD 21,5CM PLAT PORSELEIN</t>
  </si>
  <si>
    <t>WITTE WIJNGLAS 29CL</t>
  </si>
  <si>
    <t>RODE WIJNGLAS 36 CL</t>
  </si>
  <si>
    <t>72 STUKS PER DOOS</t>
  </si>
  <si>
    <t xml:space="preserve">KLEENEX TISSUES ULTRASOFT </t>
  </si>
  <si>
    <t>SNIJPLANK HOUT 53X32,5 CM</t>
  </si>
  <si>
    <t>SCHUURSPONSJES</t>
  </si>
  <si>
    <t>EMMER KUNSTSTOF 5L</t>
  </si>
  <si>
    <t>AFWASMIDDEL FLES</t>
  </si>
  <si>
    <t>U dient in deze kolom het artikelnummer in te vullen dat u hanteert voor het gevraagde product.</t>
  </si>
  <si>
    <t>U dient in deze kolom de omschrijving in te vullen die u zelf hanteert voor het gevraagde product.</t>
  </si>
  <si>
    <t>Wordt automatisch berekend in tabblad kernassortiment en wordt gebruikt ten behoeve van de beoordeling van G1.1. U hoeft hier niets in te vullen.</t>
  </si>
  <si>
    <t>Totale inhoud (conform kolom B)</t>
  </si>
  <si>
    <t>Door inschrijver gehanteerde inhoud (conform eenheid kolom B)</t>
  </si>
  <si>
    <t>Totale inhoud (conform eenheid kolom B)</t>
  </si>
  <si>
    <t>Inhoud conform gevraagde eenheid</t>
  </si>
  <si>
    <t>Nettoprijs in € van de in kolom H opgegeven inhoud (inclusief korting)</t>
  </si>
  <si>
    <t>In deze kolom staat de door opdrachtgever gewenste eenheid van het artikel vermeld (bijvoorbeeld stuk, gram, kilogram, milliliter of liter). Inschrijver hoeft deze kolom niet in te vullen.</t>
  </si>
  <si>
    <t>In deze kolom staat de totale door opdrachtgever gevraagde inhoud per artikel, uitgedrukt in de eenheid van kolom B. Inschrijver hoeft deze kolom niet in te vullen.</t>
  </si>
  <si>
    <t>G</t>
  </si>
  <si>
    <t>Dit betreft een fictieve hoeveelheid op basis van de verwachte jaarlijkse afname. Hieraan kunnen geen rechten worden ontleend. Inschrijver hoeft deze kolom niet in te vullen.</t>
  </si>
  <si>
    <t xml:space="preserve">Inschrijver dient in deze kolom de nettoprijs op te geven van de in kolom H vermelde inhoud. De prijs is inclusief alle kortingen, exclusief BTW en conform de voorwaarden zoals beschreven in de offerteaanvraag en het programma van eisen. </t>
  </si>
  <si>
    <r>
      <t>Deze kolom wordt gebruikt voor de beoordeling. De totale fictieve prijs per artikel wordt berekend door inschrijver opgegeven prijs in kolom I eerst te herleiden naar de door opdrachtgever gevraagde inhoud in kolom C en deze vervolgens te vermenigvuldigen met de fictieve hoeveelheid in kolom G. Inschrijver hoeft deze kolom niet in te vullen, deze wordt automatisch berekend.
In formulevorm:</t>
    </r>
    <r>
      <rPr>
        <i/>
        <sz val="10"/>
        <rFont val="Calibri"/>
        <family val="2"/>
        <scheme val="minor"/>
      </rPr>
      <t xml:space="preserve"> (C / H) x I x G</t>
    </r>
  </si>
  <si>
    <t>MUESLI</t>
  </si>
  <si>
    <t>CRUESLI</t>
  </si>
  <si>
    <t>KWARK MAGER</t>
  </si>
  <si>
    <t>KWARK HALFVOL</t>
  </si>
  <si>
    <t>KWARK VOL</t>
  </si>
  <si>
    <r>
      <t>Inschrijver dient in deze kolom de inhoud op te geven van de door hem aangeboden verpakking of eenheid, uitgedrukt in dezelfde eenheid als opgenomen in kolom B. Indien opdrachtgever bijvoorbeeld grammen uitvraagt, dient inschrijver ook de eigen inhoud in grammen op te geven. De in deze kolom reeds ingevulde waarden zijn gebaseerd op de door opdrachtgever gevraagde inhoud zoals opgenomen in kolom C. Indien inschrijver een aanbieding doet die aansluit bij deze gevraagde inhoud, kunnen deze waarden ongewijzigd blijven. Indien inschrijver een afwijkende inhoud of verpakkingseenheid hanteert, dient inschrijver de waarde in deze kolom aan te passen, zodat de daadwerkelijk aangeboden inhoud correct wordt weergegeven. Het niet (correct) aanpassen van deze kolom terwijl de aangeboden inhoud afwijkt van de gevraagde inhoud, kan leiden tot een onjuiste prijsstelling en komt volledig voor rekening en risico van inschrijver.</t>
    </r>
    <r>
      <rPr>
        <sz val="10"/>
        <color rgb="FFFF0000"/>
        <rFont val="Calibri"/>
        <family val="2"/>
        <scheme val="minor"/>
      </rPr>
      <t xml:space="preserve"> </t>
    </r>
  </si>
  <si>
    <t>Gelijkwaardig merk (indien van toepassing)</t>
  </si>
  <si>
    <t>Kernassortiment gemeente Oldambt</t>
  </si>
  <si>
    <t xml:space="preserve">Inschrijver dient de producten uit het kernassortiment af te prijzen. De opgegeven prijzen zijn all-in prijzen, exclusief BTW. Alle kosten zoals (niet uitputtend) transportkosten, coördinatiekosten, kosten voor de hard- en software, telefoonkosten, salariskosten dienen in de opgegeven prijzen te zitten. Het is niet toegestaan om aanvullende kosten separaat in rekening te brengen. 
Inschrijver verklaart dat deze zich volledig conformeert aan het programma van eisen zoals opgenomen in de offerteaanvraag met referentienummer: 73699-2026. Tevens accepteert Inschrijver eventuele wijzigingen/aanvullingen, zoals opgenomen in de nota‘s van inlichtingen en gaat ermee akkoord dat de hierin opgenomen wijzigingen/aanvullingen prevaleren boven hetgeen bepaald in het eerder genoemde programma van eisen.
Ondergetekende verklaart tevens dat de Inschrijving volledig is gebaseerd op en voldoet aan de bepalingen in het eerder genoemde programma van eisen, de nota‘s van inlichtingen en de eigen beantwoording van vragen. Inschrijver verklaart met het ondertekenen van onderhavig prijsinvulformulier dat de door hem geoffreerde prijzen zonder voorbehoud zijn.
</t>
  </si>
  <si>
    <t>KOFFIE AROM.RD SNELF</t>
  </si>
  <si>
    <t>500 GR</t>
  </si>
  <si>
    <t>SENSEO CLASSIC</t>
  </si>
  <si>
    <t>36ST</t>
  </si>
  <si>
    <t>PURE GOLD STICKS</t>
  </si>
  <si>
    <t>NATRENA ZOETSTOF NAVUL</t>
  </si>
  <si>
    <t>800 STUKS</t>
  </si>
  <si>
    <t>KOFFIEFILTER 1/4 BRUIN</t>
  </si>
  <si>
    <t>80 STUKS</t>
  </si>
  <si>
    <t>KORFILTER BRUIN 250/90MM</t>
  </si>
  <si>
    <t>1000 STUKS</t>
  </si>
  <si>
    <t>HALVAMEL MILD ZACHT</t>
  </si>
  <si>
    <t>455 ML</t>
  </si>
  <si>
    <t>MELKPOEDER V AUTOMAT</t>
  </si>
  <si>
    <t>SUIKERSTICKS</t>
  </si>
  <si>
    <t>INSTANT DECAFÉ STICKS</t>
  </si>
  <si>
    <t>CREAMERSTICKS</t>
  </si>
  <si>
    <t>SNELFILTER KOFFIE MELANGE ROOD</t>
  </si>
  <si>
    <t>500GR</t>
  </si>
  <si>
    <t>OPLOSKOFFIE DECAFE STICKS</t>
  </si>
  <si>
    <t>NATRENA</t>
  </si>
  <si>
    <t>MELITTA</t>
  </si>
  <si>
    <t>BLANCO</t>
  </si>
  <si>
    <t>FRIESCHE VLAG</t>
  </si>
  <si>
    <t>BRAVOUR ESSENTIALS</t>
  </si>
  <si>
    <t xml:space="preserve">DE </t>
  </si>
  <si>
    <t>SMIT EN DORLAS</t>
  </si>
  <si>
    <t>Cup a soup en drinkbouillon en grootverpakking soep</t>
  </si>
  <si>
    <t>HELDERE GROENTENSOEP</t>
  </si>
  <si>
    <t>880GR</t>
  </si>
  <si>
    <t>ERWTENSOEP</t>
  </si>
  <si>
    <t>TOMATEN-GROENTENSOEP</t>
  </si>
  <si>
    <t>1.42KG</t>
  </si>
  <si>
    <t>ASPERGE CREMESOEP</t>
  </si>
  <si>
    <t>JAVAANSE KERRIESOEP</t>
  </si>
  <si>
    <t>MOSTERDSOEP</t>
  </si>
  <si>
    <t>HELDERE KIPPENSOEP</t>
  </si>
  <si>
    <t>1.14KG</t>
  </si>
  <si>
    <t>LENTE-UI EN PREISOEP</t>
  </si>
  <si>
    <t>CHAMPIGNOG CREMESOEP</t>
  </si>
  <si>
    <t>900GR</t>
  </si>
  <si>
    <t>KOP SOEP ERWT</t>
  </si>
  <si>
    <t>KNORR PROFESSIOAL</t>
  </si>
  <si>
    <t>KOEKJES ASSORTI MELANGE FAVORITE</t>
  </si>
  <si>
    <t>STROOPWAFELS( PER STUK VERPAKT)</t>
  </si>
  <si>
    <t>GEVULDE APPELKOEKEN SUPER RB (PER STUK VERPAKT)</t>
  </si>
  <si>
    <t>APPELKOEK (PER STUK VERPAKT)</t>
  </si>
  <si>
    <t>SPRITS PSV</t>
  </si>
  <si>
    <t>CAKEPLAKKEN ROOMBOTER</t>
  </si>
  <si>
    <t>TIJGERNOTEN BACON</t>
  </si>
  <si>
    <t>SPECULAAS KOEKEN</t>
  </si>
  <si>
    <t>PEPERNOTEN</t>
  </si>
  <si>
    <t>VLEESJUS ALA MINUTE</t>
  </si>
  <si>
    <t>SOEPVERRIJKER GESNEDE KIPFILET</t>
  </si>
  <si>
    <t>PAASEITJES</t>
  </si>
  <si>
    <t>HAZELNOOT BONBONS ASSORTI</t>
  </si>
  <si>
    <t>WALNOTEN GEPELD</t>
  </si>
  <si>
    <t>LUXE NOTEN MELANGE GEZOUTEN</t>
  </si>
  <si>
    <t>CHOCOLADE EITJES M/P/W/</t>
  </si>
  <si>
    <t xml:space="preserve">SOEPGROENTEN </t>
  </si>
  <si>
    <t>PREI FIJN 3MM</t>
  </si>
  <si>
    <t>CHAMPIGNONS GESNEDEN</t>
  </si>
  <si>
    <t>UIEN BLOK WIT 20MM</t>
  </si>
  <si>
    <t>YOGHURT ROOM- VRUCHTEN AS</t>
  </si>
  <si>
    <t>SPEKBLOKJES GEROOKT</t>
  </si>
  <si>
    <t>TORTILLA WRAPS LARGE 25 CM</t>
  </si>
  <si>
    <t>WORTEL WRAPS</t>
  </si>
  <si>
    <t>AUGURKEN</t>
  </si>
  <si>
    <t>AMERIKAANSE HOTDOGS</t>
  </si>
  <si>
    <t>JAM ASSORTI</t>
  </si>
  <si>
    <t>CHOCOLADE EN VRUCHTENHAGEL</t>
  </si>
  <si>
    <t>HALVARINE</t>
  </si>
  <si>
    <t>REUSER &amp; SMULDERS</t>
  </si>
  <si>
    <t>DE LEKKERSTE</t>
  </si>
  <si>
    <t>MOLEN</t>
  </si>
  <si>
    <t>DUYVIS</t>
  </si>
  <si>
    <t>MAGGIE</t>
  </si>
  <si>
    <t>850GR</t>
  </si>
  <si>
    <t>WILHELMINA</t>
  </si>
  <si>
    <t>1.25KG PER DOOS</t>
  </si>
  <si>
    <t>BARONIE</t>
  </si>
  <si>
    <t>800GR</t>
  </si>
  <si>
    <t>750GR</t>
  </si>
  <si>
    <t>DE HEER</t>
  </si>
  <si>
    <t>VERS&amp;ZO</t>
  </si>
  <si>
    <t>1GK</t>
  </si>
  <si>
    <t>BAUER</t>
  </si>
  <si>
    <t>LA COMIDA</t>
  </si>
  <si>
    <t>240GR</t>
  </si>
  <si>
    <t>KNORR</t>
  </si>
  <si>
    <t>2.4LT 2 POTTEN</t>
  </si>
  <si>
    <t>32 STUKS PER BLIK</t>
  </si>
  <si>
    <t>MEICA</t>
  </si>
  <si>
    <t>25 GR DOOS 120 CUPS</t>
  </si>
  <si>
    <t>HERO</t>
  </si>
  <si>
    <t>300 STUKS</t>
  </si>
  <si>
    <t>VAN OORDT</t>
  </si>
  <si>
    <t>10 GR PER  CUPJE/ 400 CUPJES</t>
  </si>
  <si>
    <t>BEBO</t>
  </si>
  <si>
    <t>48ST</t>
  </si>
  <si>
    <t xml:space="preserve">SAPKAN </t>
  </si>
  <si>
    <t>Overige Food &amp; toebehoren, non-food</t>
  </si>
  <si>
    <t>HENDI</t>
  </si>
  <si>
    <t>WEGTER</t>
  </si>
  <si>
    <t>AMEFA</t>
  </si>
  <si>
    <t>APS</t>
  </si>
  <si>
    <t>MICROVEZELDOEK 40x40CM VERSCHILLENDE KLEUREN</t>
  </si>
  <si>
    <t>10 STUKS</t>
  </si>
  <si>
    <t>THEELICHTEN MET CAP 10 UUR WIT</t>
  </si>
  <si>
    <t>40ST PER ZAK</t>
  </si>
  <si>
    <t xml:space="preserve">WATERKOKER 1,7L </t>
  </si>
  <si>
    <t>KORFFILTERPAPIER 1X 6 NATURAL</t>
  </si>
  <si>
    <t>40 STUKS PER DOOS</t>
  </si>
  <si>
    <t>5LT</t>
  </si>
  <si>
    <t>200STUKS PER DOOS</t>
  </si>
  <si>
    <t>900ML</t>
  </si>
  <si>
    <t>KISAG</t>
  </si>
  <si>
    <t>PRO SMART CHOISE TABLE</t>
  </si>
  <si>
    <t>BESTRON</t>
  </si>
  <si>
    <t>ANDY</t>
  </si>
  <si>
    <t>SUN</t>
  </si>
  <si>
    <t>DUBRO</t>
  </si>
  <si>
    <t>SERVET 1/4 VOUW 33X33CM</t>
  </si>
  <si>
    <t>125 STUKS</t>
  </si>
  <si>
    <t>PRO SMART CHOICE DISPOSABLES SERVET WIT 2LG 33CM 250ST</t>
  </si>
  <si>
    <t>250 ST</t>
  </si>
  <si>
    <t>TISSUE FACIAL PREM</t>
  </si>
  <si>
    <t>100ST</t>
  </si>
  <si>
    <t>ROERSTAAFJE 110MM</t>
  </si>
  <si>
    <t>1000STUKS</t>
  </si>
  <si>
    <t>DUNI</t>
  </si>
  <si>
    <t xml:space="preserve">TAFELLAKENTafellaken evolin wit 1,27x1,8 mtr FSC, </t>
  </si>
  <si>
    <t>25 STUKS PER DOOS</t>
  </si>
  <si>
    <t xml:space="preserve">SCHOUDERHAM GESN. 40 PLAKKEN </t>
  </si>
  <si>
    <t>KIPFILET GESN. 66 PLAKKEN</t>
  </si>
  <si>
    <t>SLAGERS ACHTERHAM</t>
  </si>
  <si>
    <t>TOSTI SCHOUDERHAM</t>
  </si>
  <si>
    <t>KOOLZUURVRIJ WATER</t>
  </si>
  <si>
    <t>24 X 500CL PER 9 KRIMPFLESSEN</t>
  </si>
  <si>
    <t>STILL WATER 500 ML</t>
  </si>
  <si>
    <t>24 FLESSEN PER TRAY</t>
  </si>
  <si>
    <t xml:space="preserve">SINAASAPPELSAP </t>
  </si>
  <si>
    <t>1LT</t>
  </si>
  <si>
    <t>KARVAN CEVITAM  AARDBEI</t>
  </si>
  <si>
    <t>VITAMIN WATER MANGO &amp;GUAVE</t>
  </si>
  <si>
    <t>50CL</t>
  </si>
  <si>
    <t>VITAMIN WATER FRAMBOOS&amp;GRANAAT</t>
  </si>
  <si>
    <t>TRENDIC</t>
  </si>
  <si>
    <t>ROYAL CLUB</t>
  </si>
  <si>
    <t>SCHULP</t>
  </si>
  <si>
    <t>CHAUDFONTAINE</t>
  </si>
  <si>
    <t>ROYAL BLISS</t>
  </si>
  <si>
    <t>SMART CHOICE</t>
  </si>
  <si>
    <t>CHOCOMEL</t>
  </si>
  <si>
    <t>KARVAN CEVITAM</t>
  </si>
  <si>
    <t>TASTING GOOD</t>
  </si>
  <si>
    <t>2KG</t>
  </si>
  <si>
    <t>WIJNZUURKOOL</t>
  </si>
  <si>
    <t>BLOEMENHONING</t>
  </si>
  <si>
    <t>KRAMER</t>
  </si>
  <si>
    <t>FRITESSAUS 25%</t>
  </si>
  <si>
    <t>GRONINGER MOSTERD</t>
  </si>
  <si>
    <t>BIET BALSAMICO DRESS</t>
  </si>
  <si>
    <t>775 ML</t>
  </si>
  <si>
    <t>PITTIGE CHILISAUS</t>
  </si>
  <si>
    <t>700 ML</t>
  </si>
  <si>
    <t>OLIEHOORN</t>
  </si>
  <si>
    <t>MARNE</t>
  </si>
  <si>
    <t>LUCULLUS</t>
  </si>
  <si>
    <t>GESN. 48+J.BEL.GOUDA</t>
  </si>
  <si>
    <t>50PL</t>
  </si>
  <si>
    <t>BUFFELMOZZARELLA</t>
  </si>
  <si>
    <t>308GR</t>
  </si>
  <si>
    <t>KIP WALNOOT SALADE</t>
  </si>
  <si>
    <t>ROSBIEF 5X 2 PLAKKEN</t>
  </si>
  <si>
    <t>113 GR</t>
  </si>
  <si>
    <t xml:space="preserve">LUXE EIERSALADE </t>
  </si>
  <si>
    <t>140GR</t>
  </si>
  <si>
    <t>HUZARENSALADE</t>
  </si>
  <si>
    <t>KOMKOMMERSALADE ROOM</t>
  </si>
  <si>
    <t>50GR PER ZAK DOOS 6 ZAKKEN</t>
  </si>
  <si>
    <t>SLAGROOM SPUITBUS  MET SUIKER</t>
  </si>
  <si>
    <t>3 KG</t>
  </si>
  <si>
    <t>KARNEMELK BIOL0GISCH</t>
  </si>
  <si>
    <t>250GR</t>
  </si>
  <si>
    <t>CITROENSAP</t>
  </si>
  <si>
    <t>KRABSALADE</t>
  </si>
  <si>
    <t xml:space="preserve"> SCHAR.EI-SAL BLK E</t>
  </si>
  <si>
    <t>BEENHAMSALADE BLK V*</t>
  </si>
  <si>
    <t>FILET AMERICAIN NAT.</t>
  </si>
  <si>
    <t>HUMMUS PIKANT</t>
  </si>
  <si>
    <t>50GR</t>
  </si>
  <si>
    <t>AMBACHTELIJKE ROOKWORST</t>
  </si>
  <si>
    <t>HEKS'NKAAS</t>
  </si>
  <si>
    <t>GRIEKSE STIJLE YOGHURT</t>
  </si>
  <si>
    <t>TAUGE VERPAKT</t>
  </si>
  <si>
    <t>TONIJN IN OLIE MCS</t>
  </si>
  <si>
    <t>1705GR</t>
  </si>
  <si>
    <t>UIEN MIDDEL 60/80MM</t>
  </si>
  <si>
    <t>IJSBERGSLA</t>
  </si>
  <si>
    <t>1 STUK</t>
  </si>
  <si>
    <t>WITTE GESCHILDE ASPERGES</t>
  </si>
  <si>
    <t>430GR</t>
  </si>
  <si>
    <t>ROOMBRIE RECHTHOEK</t>
  </si>
  <si>
    <t>BIESLOOK GESNEDE</t>
  </si>
  <si>
    <t>75GR</t>
  </si>
  <si>
    <t>ROOMBOTER</t>
  </si>
  <si>
    <t>200GR</t>
  </si>
  <si>
    <t>ROOMKAAS BIESLOOK</t>
  </si>
  <si>
    <t>AARDBEIEN</t>
  </si>
  <si>
    <t>AARBEIEN 10X10 MM</t>
  </si>
  <si>
    <t>DRINK MANGO/PASSIE</t>
  </si>
  <si>
    <t>DRINK FRAMBOOS</t>
  </si>
  <si>
    <t>DRINK LIMOEN</t>
  </si>
  <si>
    <t>MANGO</t>
  </si>
  <si>
    <t>20/20MM</t>
  </si>
  <si>
    <t>HOEMMOES ZONGEDROOOGDE TOMATEN</t>
  </si>
  <si>
    <t>GROENE PESTO GLUTENVRIJ</t>
  </si>
  <si>
    <t>520GR</t>
  </si>
  <si>
    <t>VERSE SMOOTHIE AARDBEI APPEL BANAAN</t>
  </si>
  <si>
    <t>PONTE REALE</t>
  </si>
  <si>
    <t>KING CAUSINE</t>
  </si>
  <si>
    <t>HUIS VAN BELEG</t>
  </si>
  <si>
    <t>WESTLAND</t>
  </si>
  <si>
    <t>BIEZE</t>
  </si>
  <si>
    <t>JOHMA</t>
  </si>
  <si>
    <t>DEBIC</t>
  </si>
  <si>
    <t>CAMPINA</t>
  </si>
  <si>
    <t>GRENSLAND</t>
  </si>
  <si>
    <t>MILRAM</t>
  </si>
  <si>
    <t>METSTREET PREMIUM</t>
  </si>
  <si>
    <t>VAN DOORN</t>
  </si>
  <si>
    <t>OPTIMEL</t>
  </si>
  <si>
    <t>MAZA</t>
  </si>
  <si>
    <t>I'M</t>
  </si>
  <si>
    <t>PAIN RUSTIQUE</t>
  </si>
  <si>
    <t>BECKERS</t>
  </si>
  <si>
    <t>KAMSTRA</t>
  </si>
  <si>
    <t>BAKKERS BRIGADE</t>
  </si>
  <si>
    <t>MOLCO</t>
  </si>
  <si>
    <t>DIVERSI FOODS</t>
  </si>
  <si>
    <t>DUTCH BAKERY</t>
  </si>
  <si>
    <t>DE VEGATARISCHE SLAGER</t>
  </si>
  <si>
    <t>WALDKORN</t>
  </si>
  <si>
    <t>SMART CHOICE FOR SMART CHEFS</t>
  </si>
  <si>
    <t>DE BOURGONDIER</t>
  </si>
  <si>
    <t>MORA</t>
  </si>
  <si>
    <t>MAISON DE PATISSERIE</t>
  </si>
  <si>
    <t>HEKOS</t>
  </si>
  <si>
    <t>OLA</t>
  </si>
  <si>
    <t>SPELTBOL 90 GR P/ST</t>
  </si>
  <si>
    <t>80ST PER DOOS</t>
  </si>
  <si>
    <t>KIPLOEMPIA</t>
  </si>
  <si>
    <t>200GR /DOOS 12 STUKS</t>
  </si>
  <si>
    <t>GEGAARDE HAMBURGER</t>
  </si>
  <si>
    <t>100GR 30 STUKS</t>
  </si>
  <si>
    <t>KAISERBROODJE DONKER</t>
  </si>
  <si>
    <t>65GR /DOOS 95 STUKS</t>
  </si>
  <si>
    <t>WITTE PUNTJES AMBACHTELIJK GESNEDEN</t>
  </si>
  <si>
    <t>50GR /DOOS 36 STUKS</t>
  </si>
  <si>
    <t>WITTE KADET SESAM</t>
  </si>
  <si>
    <t>8 PER ZAK/4 DOZEN</t>
  </si>
  <si>
    <t>CASINO WIT HEEL GESNEDEN</t>
  </si>
  <si>
    <t>CASINO BRUIN HEEL GESNEDEN</t>
  </si>
  <si>
    <t>KRENTENBOL</t>
  </si>
  <si>
    <t>30X 33 GR</t>
  </si>
  <si>
    <t>PETIT PAIN WIT</t>
  </si>
  <si>
    <t>75X 80GR</t>
  </si>
  <si>
    <t>PISTOLET BRUIN  80GR P/ST</t>
  </si>
  <si>
    <t>75ST</t>
  </si>
  <si>
    <t>FOCCACIA</t>
  </si>
  <si>
    <t>135GR X 30 STUKS</t>
  </si>
  <si>
    <t xml:space="preserve">PAYESITA RUSTIEK WIT </t>
  </si>
  <si>
    <t>65X100GR</t>
  </si>
  <si>
    <t>BRUINE KADET GESNEDEN</t>
  </si>
  <si>
    <t>DOOS 4X78 STUKS</t>
  </si>
  <si>
    <t>SAUCIJZENBROODJES 90 GR P/ST</t>
  </si>
  <si>
    <t>VEGETARISCHE SAUCIJZENBROODJES P/ST 110GR</t>
  </si>
  <si>
    <t>30ST</t>
  </si>
  <si>
    <t>WALDKORN BOLLETJES 100GR P/ST</t>
  </si>
  <si>
    <t>TOASTIE HAM/KAAS 113 GR</t>
  </si>
  <si>
    <t>HYBRIDE RUNDVLEESKROKET 100GR</t>
  </si>
  <si>
    <t>100GR 20 STUKS</t>
  </si>
  <si>
    <t>VEGATARISCHE  VLEESCH KROKET</t>
  </si>
  <si>
    <t>75GR 20 STUKS</t>
  </si>
  <si>
    <t xml:space="preserve">GEROOKTE ZALM  </t>
  </si>
  <si>
    <t>PETIT FOURS ASSORTI</t>
  </si>
  <si>
    <t>25X30GR</t>
  </si>
  <si>
    <t>RUNDERSOEPBALLETJES</t>
  </si>
  <si>
    <t>BAPAO RUND</t>
  </si>
  <si>
    <t>10X120GR</t>
  </si>
  <si>
    <t>RAKET- IJS</t>
  </si>
  <si>
    <t>55ML</t>
  </si>
  <si>
    <t>FESTINI PEER</t>
  </si>
  <si>
    <t>50ML/45 STUKS</t>
  </si>
  <si>
    <t>SUPERTWISTER</t>
  </si>
  <si>
    <t>110 ML PER STUK/28 STUKS</t>
  </si>
  <si>
    <t>SNIJPLANK KUNSTSTOF VERSCHILLENDE KLEUREN 24.5X16 CM</t>
  </si>
  <si>
    <t xml:space="preserve">FLESOPENER </t>
  </si>
  <si>
    <t>1STUK</t>
  </si>
  <si>
    <t>STAAFMIXER PROFI MIX</t>
  </si>
  <si>
    <t>ROERLEPEL HITTEBESTENDIG</t>
  </si>
  <si>
    <t>OVENWANT KATOEN 35 CM</t>
  </si>
  <si>
    <t>SIER</t>
  </si>
  <si>
    <t>FUCHS</t>
  </si>
  <si>
    <t>ECONOMIE</t>
  </si>
  <si>
    <t>SEVERIN</t>
  </si>
  <si>
    <t>Glas, porcelein</t>
  </si>
  <si>
    <t>48 x 2 CL</t>
  </si>
  <si>
    <t>THEEGLAS 25ML</t>
  </si>
  <si>
    <t>12 STUKS</t>
  </si>
  <si>
    <t>GLAZEN KAN MET KLAPDEKSEL 1.7</t>
  </si>
  <si>
    <t xml:space="preserve">ZOUTSTROOIER GLAS </t>
  </si>
  <si>
    <t>6 STUK</t>
  </si>
  <si>
    <t>ARCOROC</t>
  </si>
  <si>
    <t>PASABAHCE</t>
  </si>
  <si>
    <t>BRAVILOR</t>
  </si>
  <si>
    <t>10STUK</t>
  </si>
  <si>
    <t>MENUHOUDER EIKEN</t>
  </si>
  <si>
    <t>PROFESSIONAL VLOEBAAR WASMIDDEL</t>
  </si>
  <si>
    <t>4.5 LT</t>
  </si>
  <si>
    <t>ARIEL</t>
  </si>
  <si>
    <t>DRINKRIETJES</t>
  </si>
  <si>
    <t>250STUK</t>
  </si>
  <si>
    <t>HOUTEN LEPEL 16 CM</t>
  </si>
  <si>
    <t>100STUK</t>
  </si>
  <si>
    <t>CATERINGDOOS MEDIUM</t>
  </si>
  <si>
    <t>CATERINGDOOS GROOT</t>
  </si>
  <si>
    <t>VETVRIJ PAPIER 40X30</t>
  </si>
  <si>
    <t>1000 STUK</t>
  </si>
  <si>
    <t>REKFOLIE 30X300DISP</t>
  </si>
  <si>
    <t>1RL</t>
  </si>
  <si>
    <t>VLEESWARENSCHAALTJE KARTON</t>
  </si>
  <si>
    <t>KOFFIEBEKER 'ALTIJD KOFFIE'</t>
  </si>
  <si>
    <t>175CL</t>
  </si>
  <si>
    <t>PRO SMART CHOICE DISPOSABLES</t>
  </si>
  <si>
    <t xml:space="preserve"> PRO SMART CHOICE DISPOSABLES</t>
  </si>
  <si>
    <t>PAPSTAR</t>
  </si>
  <si>
    <t>CONPAX VERPAKKINGEN</t>
  </si>
  <si>
    <t>HANDZEEP ANTIBACTERIEEL MET POMP 500ML</t>
  </si>
  <si>
    <t>PER STUK DOOS 6 FLESSEN</t>
  </si>
  <si>
    <t>PRO SMART CHOICE TOOLS</t>
  </si>
  <si>
    <t>Schoonmaakartikelen</t>
  </si>
  <si>
    <t xml:space="preserve">AFWASBORSTEL KUNSTSTOF </t>
  </si>
  <si>
    <t>AFWASMIDDEL</t>
  </si>
  <si>
    <t>PROFESSIONEEL HANDAFWAS</t>
  </si>
  <si>
    <t>8X1 LT</t>
  </si>
  <si>
    <t>EMMER KUNSTSTOF  12L</t>
  </si>
  <si>
    <t>SUMA CALC D5 ONTKALKER</t>
  </si>
  <si>
    <t>2LT</t>
  </si>
  <si>
    <t>AFVALZAKKEN  TR T15 50X55</t>
  </si>
  <si>
    <t xml:space="preserve">50ST </t>
  </si>
  <si>
    <t>ZAK TRANSP. 18X27CM</t>
  </si>
  <si>
    <t>1000 ST</t>
  </si>
  <si>
    <t>SCHOONMAAKAZIJN</t>
  </si>
  <si>
    <t>CREAM SCHUURMIDDEL</t>
  </si>
  <si>
    <t>POETSROL 1LT REC MINI</t>
  </si>
  <si>
    <t>12RL</t>
  </si>
  <si>
    <t>SPOELGLANS</t>
  </si>
  <si>
    <t>VAATWAS PF ALL IN</t>
  </si>
  <si>
    <t>200STUK</t>
  </si>
  <si>
    <t>ONTHARDINGSZOUT</t>
  </si>
  <si>
    <t>NON FOOD PROFESSIAL</t>
  </si>
  <si>
    <t>DREFT</t>
  </si>
  <si>
    <t>RIO</t>
  </si>
  <si>
    <t>CIF</t>
  </si>
  <si>
    <t>BROXO</t>
  </si>
  <si>
    <t>THEEDOEK 65x65 CM RUIT</t>
  </si>
  <si>
    <t>9 X 0,5L</t>
  </si>
  <si>
    <t>24 X 0.5l</t>
  </si>
  <si>
    <t xml:space="preserve">1KG </t>
  </si>
  <si>
    <t>TAFELLEPEL 19CM</t>
  </si>
  <si>
    <t>10 STUK</t>
  </si>
  <si>
    <t>BAKPAPIER 38CM</t>
  </si>
  <si>
    <t>50 METR PER ROL</t>
  </si>
  <si>
    <t>BORD WIT KARTON 18CM</t>
  </si>
  <si>
    <t>100 STUKS</t>
  </si>
  <si>
    <t>BORD SUIKERRIET 23CM</t>
  </si>
  <si>
    <r>
      <t>Bijlage G -</t>
    </r>
    <r>
      <rPr>
        <b/>
        <sz val="16"/>
        <rFont val="Calibri"/>
        <family val="2"/>
      </rPr>
      <t xml:space="preserve"> Prijsinvulformulier incl. kernassortiment</t>
    </r>
  </si>
  <si>
    <t>323 - 331</t>
  </si>
  <si>
    <t>200 X 1.5 GR</t>
  </si>
  <si>
    <t>500 X 4GR</t>
  </si>
  <si>
    <t>500 X 2.5GR</t>
  </si>
  <si>
    <t>200 X 1.5GR</t>
  </si>
  <si>
    <t>200 X 1.5MG</t>
  </si>
  <si>
    <t>1.38KG</t>
  </si>
  <si>
    <t>1.125KG</t>
  </si>
  <si>
    <t>1.16KG</t>
  </si>
  <si>
    <t>21 X 175 ML</t>
  </si>
  <si>
    <t>31.5GR X 30 STUKS</t>
  </si>
  <si>
    <t>30 ST X 50GR</t>
  </si>
  <si>
    <t>24ST X 100GR</t>
  </si>
  <si>
    <t>40ST X 40GR</t>
  </si>
  <si>
    <t>60GR X 24 STUKS</t>
  </si>
  <si>
    <t>22 x 50GR</t>
  </si>
  <si>
    <t>20 X 150GR</t>
  </si>
  <si>
    <t>Toeslagen</t>
  </si>
  <si>
    <t>Bedrag</t>
  </si>
  <si>
    <t>Spoedbesteling</t>
  </si>
  <si>
    <t>Bestelling onder €350,00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</si>
</sst>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quot;€&quot;\ * #,##0.00_ ;_ &quot;€&quot;\ * \-#,##0.00_ ;_ &quot;€&quot;\ * &quot;-&quot;??_ ;_ @_ "/>
    <numFmt numFmtId="164" formatCode="_-&quot;€&quot;\ * #,##0.00_-;_-&quot;€&quot;\ * #,##0.00\-;_-&quot;€&quot;\ * &quot;-&quot;??_-;_-@_-"/>
    <numFmt numFmtId="165" formatCode="&quot;€&quot;\ #,##0.00"/>
    <numFmt numFmtId="166" formatCode="_(&quot;€&quot;* #,##0.00_);_(&quot;€&quot;* \(#,##0.00\);_(&quot;€&quot;* &quot;-&quot;??_);_(@_)"/>
    <numFmt numFmtId="167" formatCode="0.000"/>
  </numFmts>
  <fonts count="23" x14ac:knownFonts="1">
    <font>
      <sz val="10"/>
      <name val="Arial"/>
    </font>
    <font>
      <sz val="8"/>
      <name val="Arial"/>
      <family val="2"/>
    </font>
    <font>
      <sz val="10"/>
      <name val="Arial"/>
      <family val="2"/>
    </font>
    <font>
      <sz val="10"/>
      <color indexed="8"/>
      <name val="Verdana"/>
      <family val="2"/>
    </font>
    <font>
      <b/>
      <sz val="16"/>
      <name val="Calibri"/>
      <family val="2"/>
    </font>
    <font>
      <sz val="10"/>
      <color theme="1"/>
      <name val="Verdana"/>
      <family val="2"/>
    </font>
    <font>
      <sz val="10"/>
      <color rgb="FF000000"/>
      <name val="Arial"/>
      <family val="2"/>
    </font>
    <font>
      <b/>
      <sz val="10"/>
      <color indexed="9"/>
      <name val="Calibri"/>
      <family val="2"/>
      <scheme val="minor"/>
    </font>
    <font>
      <sz val="10"/>
      <name val="Calibri"/>
      <family val="2"/>
      <scheme val="minor"/>
    </font>
    <font>
      <sz val="11"/>
      <name val="Calibri"/>
      <family val="2"/>
      <scheme val="minor"/>
    </font>
    <font>
      <b/>
      <sz val="14"/>
      <color rgb="FFFF0000"/>
      <name val="Calibri"/>
      <family val="2"/>
      <scheme val="minor"/>
    </font>
    <font>
      <b/>
      <sz val="16"/>
      <name val="Calibri"/>
      <family val="2"/>
      <scheme val="minor"/>
    </font>
    <font>
      <b/>
      <sz val="10"/>
      <color rgb="FFFF0000"/>
      <name val="Calibri"/>
      <family val="2"/>
      <scheme val="minor"/>
    </font>
    <font>
      <sz val="10"/>
      <color rgb="FFFF0000"/>
      <name val="Calibri"/>
      <family val="2"/>
      <scheme val="minor"/>
    </font>
    <font>
      <b/>
      <i/>
      <sz val="10"/>
      <color rgb="FFFF0000"/>
      <name val="Calibri"/>
      <family val="2"/>
      <scheme val="minor"/>
    </font>
    <font>
      <b/>
      <sz val="10"/>
      <name val="Calibri"/>
      <family val="2"/>
      <scheme val="minor"/>
    </font>
    <font>
      <b/>
      <sz val="14"/>
      <name val="Calibri"/>
      <family val="2"/>
      <scheme val="minor"/>
    </font>
    <font>
      <i/>
      <sz val="10"/>
      <name val="Calibri"/>
      <family val="2"/>
      <scheme val="minor"/>
    </font>
    <font>
      <sz val="10"/>
      <name val="Trebuchet MS"/>
      <family val="2"/>
    </font>
    <font>
      <sz val="10"/>
      <name val="Arial"/>
    </font>
    <font>
      <b/>
      <i/>
      <sz val="14"/>
      <color rgb="FFFF0000"/>
      <name val="Calibri"/>
      <family val="2"/>
      <scheme val="minor"/>
    </font>
    <font>
      <sz val="14"/>
      <name val="Calibri"/>
      <family val="2"/>
      <scheme val="minor"/>
    </font>
    <font>
      <b/>
      <sz val="14"/>
      <color indexed="9"/>
      <name val="Calibri"/>
      <family val="2"/>
      <scheme val="minor"/>
    </font>
  </fonts>
  <fills count="10">
    <fill>
      <patternFill patternType="none"/>
    </fill>
    <fill>
      <patternFill patternType="gray125"/>
    </fill>
    <fill>
      <patternFill patternType="solid">
        <fgColor indexed="48"/>
        <bgColor indexed="64"/>
      </patternFill>
    </fill>
    <fill>
      <patternFill patternType="solid">
        <fgColor indexed="44"/>
        <bgColor indexed="64"/>
      </patternFill>
    </fill>
    <fill>
      <patternFill patternType="solid">
        <fgColor rgb="FF99CCFF"/>
        <bgColor indexed="64"/>
      </patternFill>
    </fill>
    <fill>
      <patternFill patternType="solid">
        <fgColor theme="0"/>
        <bgColor indexed="64"/>
      </patternFill>
    </fill>
    <fill>
      <patternFill patternType="solid">
        <fgColor rgb="FF00B0F0"/>
        <bgColor indexed="64"/>
      </patternFill>
    </fill>
    <fill>
      <patternFill patternType="solid">
        <fgColor theme="0" tint="-0.14999847407452621"/>
        <bgColor indexed="64"/>
      </patternFill>
    </fill>
    <fill>
      <patternFill patternType="solid">
        <fgColor indexed="9"/>
        <bgColor indexed="64"/>
      </patternFill>
    </fill>
    <fill>
      <patternFill patternType="solid">
        <fgColor rgb="FFFFC00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9"/>
      </left>
      <right style="thin">
        <color indexed="9"/>
      </right>
      <top style="thin">
        <color indexed="9"/>
      </top>
      <bottom style="thin">
        <color indexed="9"/>
      </bottom>
      <diagonal/>
    </border>
    <border>
      <left style="thin">
        <color indexed="9"/>
      </left>
      <right style="thin">
        <color indexed="9"/>
      </right>
      <top/>
      <bottom/>
      <diagonal/>
    </border>
    <border>
      <left style="thin">
        <color indexed="9"/>
      </left>
      <right/>
      <top/>
      <bottom/>
      <diagonal/>
    </border>
    <border>
      <left style="thin">
        <color indexed="9"/>
      </left>
      <right style="thin">
        <color indexed="9"/>
      </right>
      <top/>
      <bottom style="thin">
        <color indexed="9"/>
      </bottom>
      <diagonal/>
    </border>
    <border>
      <left style="thin">
        <color indexed="9"/>
      </left>
      <right/>
      <top/>
      <bottom style="thin">
        <color indexed="9"/>
      </bottom>
      <diagonal/>
    </border>
    <border>
      <left style="thin">
        <color indexed="9"/>
      </left>
      <right/>
      <top style="thin">
        <color indexed="9"/>
      </top>
      <bottom style="thin">
        <color indexed="9"/>
      </bottom>
      <diagonal/>
    </border>
    <border>
      <left style="thin">
        <color indexed="9"/>
      </left>
      <right style="thin">
        <color indexed="9"/>
      </right>
      <top style="thin">
        <color indexed="9"/>
      </top>
      <bottom/>
      <diagonal/>
    </border>
    <border>
      <left style="thin">
        <color indexed="9"/>
      </left>
      <right/>
      <top style="thin">
        <color indexed="9"/>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medium">
        <color indexed="64"/>
      </bottom>
      <diagonal/>
    </border>
  </borders>
  <cellStyleXfs count="8">
    <xf numFmtId="0" fontId="0" fillId="0" borderId="0"/>
    <xf numFmtId="164" fontId="2" fillId="0" borderId="0" applyFont="0" applyFill="0" applyBorder="0" applyAlignment="0" applyProtection="0"/>
    <xf numFmtId="9" fontId="3" fillId="0" borderId="0" applyFont="0" applyFill="0" applyBorder="0" applyAlignment="0" applyProtection="0"/>
    <xf numFmtId="0" fontId="3" fillId="0" borderId="0"/>
    <xf numFmtId="0" fontId="5" fillId="0" borderId="0"/>
    <xf numFmtId="0" fontId="6" fillId="0" borderId="0"/>
    <xf numFmtId="166" fontId="3" fillId="0" borderId="0" applyFont="0" applyFill="0" applyBorder="0" applyAlignment="0" applyProtection="0"/>
    <xf numFmtId="44" fontId="19" fillId="0" borderId="0" applyFont="0" applyFill="0" applyBorder="0" applyAlignment="0" applyProtection="0"/>
  </cellStyleXfs>
  <cellXfs count="126">
    <xf numFmtId="0" fontId="0" fillId="0" borderId="0" xfId="0"/>
    <xf numFmtId="0" fontId="7" fillId="2" borderId="1" xfId="0" applyFont="1" applyFill="1" applyBorder="1" applyAlignment="1">
      <alignment vertical="top" wrapText="1"/>
    </xf>
    <xf numFmtId="0" fontId="7" fillId="2" borderId="1" xfId="0" applyFont="1" applyFill="1" applyBorder="1" applyAlignment="1">
      <alignment horizontal="left" vertical="top" wrapText="1"/>
    </xf>
    <xf numFmtId="165" fontId="7" fillId="2" borderId="1" xfId="0" applyNumberFormat="1" applyFont="1" applyFill="1" applyBorder="1" applyAlignment="1">
      <alignment horizontal="left" vertical="top" wrapText="1"/>
    </xf>
    <xf numFmtId="165" fontId="7" fillId="0" borderId="0" xfId="0" applyNumberFormat="1" applyFont="1" applyAlignment="1">
      <alignment horizontal="left" vertical="top" wrapText="1"/>
    </xf>
    <xf numFmtId="0" fontId="7" fillId="2" borderId="1" xfId="0" applyFont="1" applyFill="1" applyBorder="1" applyAlignment="1">
      <alignment vertical="top"/>
    </xf>
    <xf numFmtId="0" fontId="8" fillId="0" borderId="2" xfId="0" applyFont="1" applyBorder="1"/>
    <xf numFmtId="0" fontId="8" fillId="0" borderId="1" xfId="0" applyFont="1" applyBorder="1" applyAlignment="1">
      <alignment horizontal="left"/>
    </xf>
    <xf numFmtId="0" fontId="8" fillId="4" borderId="1" xfId="0" applyFont="1" applyFill="1" applyBorder="1" applyAlignment="1" applyProtection="1">
      <alignment vertical="top"/>
      <protection locked="0"/>
    </xf>
    <xf numFmtId="0" fontId="8" fillId="0" borderId="1" xfId="0" applyFont="1" applyBorder="1" applyAlignment="1">
      <alignment horizontal="center"/>
    </xf>
    <xf numFmtId="165" fontId="8" fillId="3" borderId="1" xfId="0" applyNumberFormat="1" applyFont="1" applyFill="1" applyBorder="1" applyAlignment="1" applyProtection="1">
      <alignment horizontal="center" vertical="top"/>
      <protection locked="0"/>
    </xf>
    <xf numFmtId="165" fontId="8" fillId="0" borderId="1" xfId="0" applyNumberFormat="1" applyFont="1" applyBorder="1" applyAlignment="1">
      <alignment horizontal="center"/>
    </xf>
    <xf numFmtId="165" fontId="8" fillId="0" borderId="0" xfId="0" applyNumberFormat="1" applyFont="1" applyAlignment="1">
      <alignment horizontal="center"/>
    </xf>
    <xf numFmtId="3" fontId="8" fillId="3" borderId="1" xfId="0" applyNumberFormat="1" applyFont="1" applyFill="1" applyBorder="1" applyAlignment="1" applyProtection="1">
      <alignment vertical="top"/>
      <protection locked="0"/>
    </xf>
    <xf numFmtId="49" fontId="8" fillId="3" borderId="1" xfId="0" applyNumberFormat="1" applyFont="1" applyFill="1" applyBorder="1" applyAlignment="1" applyProtection="1">
      <alignment vertical="top"/>
      <protection locked="0"/>
    </xf>
    <xf numFmtId="0" fontId="8" fillId="5" borderId="1" xfId="0" applyFont="1" applyFill="1" applyBorder="1" applyAlignment="1">
      <alignment horizontal="left"/>
    </xf>
    <xf numFmtId="0" fontId="8" fillId="0" borderId="1" xfId="0" applyFont="1" applyBorder="1" applyAlignment="1">
      <alignment vertical="top"/>
    </xf>
    <xf numFmtId="0" fontId="8" fillId="0" borderId="2" xfId="0" applyFont="1" applyBorder="1" applyAlignment="1">
      <alignment wrapText="1"/>
    </xf>
    <xf numFmtId="0" fontId="8" fillId="0" borderId="1" xfId="0" applyFont="1" applyBorder="1"/>
    <xf numFmtId="165" fontId="8" fillId="0" borderId="0" xfId="0" applyNumberFormat="1" applyFont="1" applyAlignment="1">
      <alignment horizontal="center" vertical="top"/>
    </xf>
    <xf numFmtId="165" fontId="8" fillId="0" borderId="1" xfId="0" applyNumberFormat="1" applyFont="1" applyBorder="1" applyAlignment="1">
      <alignment horizontal="center" vertical="top"/>
    </xf>
    <xf numFmtId="0" fontId="9" fillId="0" borderId="2" xfId="0" applyFont="1" applyBorder="1"/>
    <xf numFmtId="0" fontId="8" fillId="6" borderId="1" xfId="0" applyFont="1" applyFill="1" applyBorder="1" applyAlignment="1">
      <alignment horizontal="left"/>
    </xf>
    <xf numFmtId="165" fontId="8" fillId="6" borderId="1" xfId="0" applyNumberFormat="1" applyFont="1" applyFill="1" applyBorder="1" applyAlignment="1">
      <alignment horizontal="left"/>
    </xf>
    <xf numFmtId="165" fontId="8" fillId="0" borderId="0" xfId="0" applyNumberFormat="1" applyFont="1" applyAlignment="1">
      <alignment horizontal="left"/>
    </xf>
    <xf numFmtId="0" fontId="8" fillId="6" borderId="1" xfId="0" applyFont="1" applyFill="1" applyBorder="1" applyAlignment="1">
      <alignment horizontal="center"/>
    </xf>
    <xf numFmtId="165" fontId="8" fillId="6" borderId="1" xfId="0" applyNumberFormat="1" applyFont="1" applyFill="1" applyBorder="1" applyAlignment="1">
      <alignment horizontal="center"/>
    </xf>
    <xf numFmtId="0" fontId="8" fillId="6" borderId="1" xfId="0" applyFont="1" applyFill="1" applyBorder="1"/>
    <xf numFmtId="0" fontId="8" fillId="0" borderId="0" xfId="0" applyFont="1"/>
    <xf numFmtId="0" fontId="8" fillId="6" borderId="2" xfId="0" applyFont="1" applyFill="1" applyBorder="1"/>
    <xf numFmtId="0" fontId="8" fillId="0" borderId="0" xfId="0" applyFont="1" applyAlignment="1">
      <alignment horizontal="center"/>
    </xf>
    <xf numFmtId="0" fontId="8" fillId="0" borderId="3" xfId="0" applyFont="1" applyBorder="1"/>
    <xf numFmtId="0" fontId="8" fillId="0" borderId="3" xfId="0" applyFont="1" applyBorder="1" applyAlignment="1">
      <alignment horizontal="center"/>
    </xf>
    <xf numFmtId="165" fontId="8" fillId="0" borderId="3" xfId="0" applyNumberFormat="1" applyFont="1" applyBorder="1" applyAlignment="1">
      <alignment horizontal="center"/>
    </xf>
    <xf numFmtId="165" fontId="8" fillId="0" borderId="4" xfId="0" applyNumberFormat="1" applyFont="1" applyBorder="1" applyAlignment="1">
      <alignment horizontal="center"/>
    </xf>
    <xf numFmtId="0" fontId="8" fillId="0" borderId="5" xfId="0" applyFont="1" applyBorder="1"/>
    <xf numFmtId="0" fontId="8" fillId="0" borderId="5" xfId="0" applyFont="1" applyBorder="1" applyAlignment="1">
      <alignment horizontal="center"/>
    </xf>
    <xf numFmtId="165" fontId="8" fillId="0" borderId="5" xfId="0" applyNumberFormat="1" applyFont="1" applyBorder="1" applyAlignment="1">
      <alignment horizontal="center"/>
    </xf>
    <xf numFmtId="165" fontId="8" fillId="0" borderId="6" xfId="0" applyNumberFormat="1" applyFont="1" applyBorder="1" applyAlignment="1">
      <alignment horizontal="center"/>
    </xf>
    <xf numFmtId="0" fontId="8" fillId="0" borderId="2" xfId="0" applyFont="1" applyBorder="1" applyAlignment="1">
      <alignment horizontal="center"/>
    </xf>
    <xf numFmtId="165" fontId="8" fillId="0" borderId="2" xfId="0" applyNumberFormat="1" applyFont="1" applyBorder="1" applyAlignment="1">
      <alignment horizontal="center"/>
    </xf>
    <xf numFmtId="165" fontId="8" fillId="0" borderId="7" xfId="0" applyNumberFormat="1" applyFont="1" applyBorder="1" applyAlignment="1">
      <alignment horizontal="center"/>
    </xf>
    <xf numFmtId="165" fontId="10" fillId="0" borderId="1" xfId="0" applyNumberFormat="1" applyFont="1" applyBorder="1" applyAlignment="1">
      <alignment horizontal="center"/>
    </xf>
    <xf numFmtId="165" fontId="8" fillId="4" borderId="1" xfId="0" applyNumberFormat="1" applyFont="1" applyFill="1" applyBorder="1" applyAlignment="1" applyProtection="1">
      <alignment horizontal="center" vertical="top"/>
      <protection locked="0"/>
    </xf>
    <xf numFmtId="0" fontId="8" fillId="0" borderId="7" xfId="0" applyFont="1" applyBorder="1"/>
    <xf numFmtId="0" fontId="8" fillId="0" borderId="8" xfId="0" applyFont="1" applyBorder="1"/>
    <xf numFmtId="0" fontId="8" fillId="0" borderId="8" xfId="0" applyFont="1" applyBorder="1" applyAlignment="1">
      <alignment horizontal="center"/>
    </xf>
    <xf numFmtId="165" fontId="8" fillId="0" borderId="8" xfId="0" applyNumberFormat="1" applyFont="1" applyBorder="1" applyAlignment="1">
      <alignment horizontal="center"/>
    </xf>
    <xf numFmtId="165" fontId="8" fillId="0" borderId="9" xfId="0" applyNumberFormat="1" applyFont="1" applyBorder="1" applyAlignment="1">
      <alignment horizontal="center"/>
    </xf>
    <xf numFmtId="0" fontId="11" fillId="0" borderId="0" xfId="0" applyFont="1"/>
    <xf numFmtId="0" fontId="12" fillId="0" borderId="0" xfId="0" applyFont="1"/>
    <xf numFmtId="0" fontId="13" fillId="0" borderId="0" xfId="0" applyFont="1" applyAlignment="1">
      <alignment wrapText="1"/>
    </xf>
    <xf numFmtId="0" fontId="14" fillId="0" borderId="0" xfId="0" applyFont="1"/>
    <xf numFmtId="0" fontId="8" fillId="0" borderId="1" xfId="0" applyFont="1" applyBorder="1" applyAlignment="1">
      <alignment horizontal="left" vertical="top"/>
    </xf>
    <xf numFmtId="2" fontId="8" fillId="3" borderId="1" xfId="0" applyNumberFormat="1" applyFont="1" applyFill="1" applyBorder="1" applyAlignment="1" applyProtection="1">
      <alignment horizontal="center" vertical="top"/>
      <protection locked="0"/>
    </xf>
    <xf numFmtId="0" fontId="8" fillId="0" borderId="0" xfId="0" applyFont="1" applyAlignment="1">
      <alignment horizontal="left"/>
    </xf>
    <xf numFmtId="0" fontId="8" fillId="0" borderId="3" xfId="0" applyFont="1" applyBorder="1" applyAlignment="1">
      <alignment horizontal="left"/>
    </xf>
    <xf numFmtId="0" fontId="8" fillId="0" borderId="5" xfId="0" applyFont="1" applyBorder="1" applyAlignment="1">
      <alignment horizontal="left"/>
    </xf>
    <xf numFmtId="0" fontId="8" fillId="0" borderId="2" xfId="0" applyFont="1" applyBorder="1" applyAlignment="1">
      <alignment horizontal="left"/>
    </xf>
    <xf numFmtId="0" fontId="8" fillId="0" borderId="8" xfId="0" applyFont="1" applyBorder="1" applyAlignment="1">
      <alignment horizontal="left"/>
    </xf>
    <xf numFmtId="2" fontId="8" fillId="6" borderId="1" xfId="0" applyNumberFormat="1" applyFont="1" applyFill="1" applyBorder="1" applyAlignment="1">
      <alignment horizontal="left"/>
    </xf>
    <xf numFmtId="2" fontId="8" fillId="6" borderId="1" xfId="0" applyNumberFormat="1" applyFont="1" applyFill="1" applyBorder="1" applyAlignment="1">
      <alignment horizontal="center"/>
    </xf>
    <xf numFmtId="2" fontId="8" fillId="6" borderId="1" xfId="0" applyNumberFormat="1" applyFont="1" applyFill="1" applyBorder="1"/>
    <xf numFmtId="0" fontId="8" fillId="0" borderId="30" xfId="0" applyFont="1" applyBorder="1" applyAlignment="1">
      <alignment vertical="top" wrapText="1"/>
    </xf>
    <xf numFmtId="0" fontId="8" fillId="0" borderId="31" xfId="0" applyFont="1" applyBorder="1" applyAlignment="1">
      <alignment vertical="top" wrapText="1"/>
    </xf>
    <xf numFmtId="0" fontId="8" fillId="0" borderId="32" xfId="0" applyFont="1" applyBorder="1" applyAlignment="1">
      <alignment vertical="top" wrapText="1"/>
    </xf>
    <xf numFmtId="0" fontId="8" fillId="0" borderId="26" xfId="0" applyFont="1" applyBorder="1" applyAlignment="1">
      <alignment vertical="top"/>
    </xf>
    <xf numFmtId="0" fontId="8" fillId="0" borderId="27" xfId="0" applyFont="1" applyBorder="1" applyAlignment="1">
      <alignment vertical="top" wrapText="1"/>
    </xf>
    <xf numFmtId="0" fontId="8" fillId="0" borderId="27" xfId="0" applyFont="1" applyBorder="1" applyAlignment="1">
      <alignment vertical="top"/>
    </xf>
    <xf numFmtId="0" fontId="8" fillId="0" borderId="28" xfId="0" applyFont="1" applyBorder="1" applyAlignment="1">
      <alignment vertical="top"/>
    </xf>
    <xf numFmtId="0" fontId="15" fillId="7" borderId="22" xfId="0" applyFont="1" applyFill="1" applyBorder="1" applyAlignment="1">
      <alignment vertical="top"/>
    </xf>
    <xf numFmtId="0" fontId="15" fillId="7" borderId="21" xfId="0" applyFont="1" applyFill="1" applyBorder="1" applyAlignment="1">
      <alignment vertical="top"/>
    </xf>
    <xf numFmtId="0" fontId="15" fillId="7" borderId="29" xfId="0" applyFont="1" applyFill="1" applyBorder="1" applyAlignment="1">
      <alignment vertical="top" wrapText="1"/>
    </xf>
    <xf numFmtId="0" fontId="8" fillId="0" borderId="24" xfId="0" applyFont="1" applyBorder="1" applyAlignment="1">
      <alignment vertical="top"/>
    </xf>
    <xf numFmtId="0" fontId="8" fillId="0" borderId="23" xfId="0" applyFont="1" applyBorder="1" applyAlignment="1">
      <alignment vertical="top"/>
    </xf>
    <xf numFmtId="0" fontId="15" fillId="0" borderId="0" xfId="0" applyFont="1" applyAlignment="1">
      <alignment horizontal="left"/>
    </xf>
    <xf numFmtId="0" fontId="8" fillId="0" borderId="24" xfId="0" applyFont="1" applyBorder="1" applyAlignment="1">
      <alignment horizontal="left" vertical="top"/>
    </xf>
    <xf numFmtId="0" fontId="8" fillId="0" borderId="25" xfId="0" applyFont="1" applyBorder="1" applyAlignment="1">
      <alignment horizontal="left" vertical="top" wrapText="1"/>
    </xf>
    <xf numFmtId="0" fontId="8" fillId="4" borderId="1" xfId="0" applyFont="1" applyFill="1" applyBorder="1" applyAlignment="1">
      <alignment horizontal="left"/>
    </xf>
    <xf numFmtId="0" fontId="8" fillId="4" borderId="33" xfId="0" applyFont="1" applyFill="1" applyBorder="1" applyAlignment="1" applyProtection="1">
      <alignment vertical="top"/>
      <protection locked="0"/>
    </xf>
    <xf numFmtId="3" fontId="8" fillId="0" borderId="1" xfId="0" applyNumberFormat="1" applyFont="1" applyBorder="1" applyAlignment="1" applyProtection="1">
      <alignment vertical="top"/>
      <protection locked="0"/>
    </xf>
    <xf numFmtId="0" fontId="8" fillId="4" borderId="1" xfId="0" applyFont="1" applyFill="1" applyBorder="1"/>
    <xf numFmtId="0" fontId="8" fillId="0" borderId="1" xfId="0" applyFont="1" applyBorder="1" applyAlignment="1" applyProtection="1">
      <alignment vertical="top"/>
      <protection locked="0"/>
    </xf>
    <xf numFmtId="0" fontId="8" fillId="4" borderId="1" xfId="0" applyFont="1" applyFill="1" applyBorder="1" applyAlignment="1">
      <alignment vertical="top"/>
    </xf>
    <xf numFmtId="0" fontId="8" fillId="0" borderId="33" xfId="0" applyFont="1" applyBorder="1" applyAlignment="1" applyProtection="1">
      <alignment vertical="top"/>
      <protection locked="0"/>
    </xf>
    <xf numFmtId="0" fontId="8" fillId="9" borderId="1" xfId="0" applyFont="1" applyFill="1" applyBorder="1" applyAlignment="1">
      <alignment vertical="top"/>
    </xf>
    <xf numFmtId="0" fontId="8" fillId="9" borderId="1" xfId="0" applyFont="1" applyFill="1" applyBorder="1" applyAlignment="1">
      <alignment horizontal="left"/>
    </xf>
    <xf numFmtId="2" fontId="8" fillId="4" borderId="1" xfId="0" applyNumberFormat="1" applyFont="1" applyFill="1" applyBorder="1" applyAlignment="1">
      <alignment horizontal="center"/>
    </xf>
    <xf numFmtId="167" fontId="8" fillId="4" borderId="1" xfId="0" applyNumberFormat="1" applyFont="1" applyFill="1" applyBorder="1" applyAlignment="1">
      <alignment horizontal="center"/>
    </xf>
    <xf numFmtId="2" fontId="8" fillId="4" borderId="1" xfId="0" applyNumberFormat="1" applyFont="1" applyFill="1" applyBorder="1" applyAlignment="1">
      <alignment horizontal="center" vertical="top"/>
    </xf>
    <xf numFmtId="0" fontId="8" fillId="0" borderId="0" xfId="0" applyFont="1" applyAlignment="1">
      <alignment horizontal="left" vertical="top" wrapText="1"/>
    </xf>
    <xf numFmtId="0" fontId="8" fillId="0" borderId="0" xfId="0" applyFont="1" applyAlignment="1">
      <alignment horizontal="center" vertical="top" wrapText="1"/>
    </xf>
    <xf numFmtId="0" fontId="18" fillId="8" borderId="0" xfId="0" applyFont="1" applyFill="1" applyAlignment="1">
      <alignment horizontal="left" vertical="top" wrapText="1"/>
    </xf>
    <xf numFmtId="0" fontId="8" fillId="4" borderId="10" xfId="0" applyFont="1" applyFill="1" applyBorder="1" applyAlignment="1">
      <alignment horizontal="center"/>
    </xf>
    <xf numFmtId="0" fontId="8" fillId="4" borderId="11" xfId="0" applyFont="1" applyFill="1" applyBorder="1" applyAlignment="1">
      <alignment horizontal="center"/>
    </xf>
    <xf numFmtId="0" fontId="8" fillId="4" borderId="12" xfId="0" applyFont="1" applyFill="1" applyBorder="1" applyAlignment="1">
      <alignment horizontal="center"/>
    </xf>
    <xf numFmtId="0" fontId="8" fillId="4" borderId="13" xfId="0" applyFont="1" applyFill="1" applyBorder="1" applyAlignment="1">
      <alignment horizontal="center"/>
    </xf>
    <xf numFmtId="0" fontId="8" fillId="4" borderId="0" xfId="0" applyFont="1" applyFill="1" applyAlignment="1">
      <alignment horizontal="center"/>
    </xf>
    <xf numFmtId="0" fontId="8" fillId="4" borderId="14" xfId="0" applyFont="1" applyFill="1" applyBorder="1" applyAlignment="1">
      <alignment horizontal="center"/>
    </xf>
    <xf numFmtId="0" fontId="8" fillId="4" borderId="15" xfId="0" applyFont="1" applyFill="1" applyBorder="1" applyAlignment="1">
      <alignment horizontal="center"/>
    </xf>
    <xf numFmtId="0" fontId="8" fillId="4" borderId="16" xfId="0" applyFont="1" applyFill="1" applyBorder="1" applyAlignment="1">
      <alignment horizontal="center"/>
    </xf>
    <xf numFmtId="0" fontId="8" fillId="4" borderId="17" xfId="0" applyFont="1" applyFill="1" applyBorder="1" applyAlignment="1">
      <alignment horizontal="center"/>
    </xf>
    <xf numFmtId="0" fontId="15" fillId="0" borderId="10" xfId="0" applyFont="1" applyBorder="1" applyAlignment="1">
      <alignment horizontal="left"/>
    </xf>
    <xf numFmtId="0" fontId="15" fillId="0" borderId="11" xfId="0" applyFont="1" applyBorder="1" applyAlignment="1">
      <alignment horizontal="left"/>
    </xf>
    <xf numFmtId="0" fontId="15" fillId="0" borderId="12" xfId="0" applyFont="1" applyBorder="1" applyAlignment="1">
      <alignment horizontal="left"/>
    </xf>
    <xf numFmtId="0" fontId="15" fillId="0" borderId="13" xfId="0" applyFont="1" applyBorder="1" applyAlignment="1">
      <alignment horizontal="left"/>
    </xf>
    <xf numFmtId="0" fontId="15" fillId="0" borderId="0" xfId="0" applyFont="1" applyAlignment="1">
      <alignment horizontal="left"/>
    </xf>
    <xf numFmtId="0" fontId="15" fillId="0" borderId="14" xfId="0" applyFont="1" applyBorder="1" applyAlignment="1">
      <alignment horizontal="left"/>
    </xf>
    <xf numFmtId="0" fontId="15" fillId="0" borderId="15" xfId="0" applyFont="1" applyBorder="1" applyAlignment="1">
      <alignment horizontal="left"/>
    </xf>
    <xf numFmtId="0" fontId="15" fillId="0" borderId="16" xfId="0" applyFont="1" applyBorder="1" applyAlignment="1">
      <alignment horizontal="left"/>
    </xf>
    <xf numFmtId="0" fontId="15" fillId="0" borderId="17" xfId="0" applyFont="1" applyBorder="1" applyAlignment="1">
      <alignment horizontal="left"/>
    </xf>
    <xf numFmtId="0" fontId="16" fillId="0" borderId="18" xfId="0" applyFont="1" applyBorder="1" applyAlignment="1">
      <alignment horizontal="right"/>
    </xf>
    <xf numFmtId="0" fontId="16" fillId="0" borderId="19" xfId="0" applyFont="1" applyBorder="1" applyAlignment="1">
      <alignment horizontal="right"/>
    </xf>
    <xf numFmtId="0" fontId="16" fillId="0" borderId="20" xfId="0" applyFont="1" applyBorder="1" applyAlignment="1">
      <alignment horizontal="right"/>
    </xf>
    <xf numFmtId="0" fontId="15" fillId="0" borderId="1" xfId="0" applyFont="1" applyBorder="1" applyAlignment="1">
      <alignment horizontal="left"/>
    </xf>
    <xf numFmtId="0" fontId="8" fillId="4" borderId="18" xfId="0" applyFont="1" applyFill="1" applyBorder="1" applyAlignment="1">
      <alignment horizontal="center"/>
    </xf>
    <xf numFmtId="0" fontId="8" fillId="4" borderId="19" xfId="0" applyFont="1" applyFill="1" applyBorder="1" applyAlignment="1">
      <alignment horizontal="center"/>
    </xf>
    <xf numFmtId="0" fontId="8" fillId="4" borderId="20" xfId="0" applyFont="1" applyFill="1" applyBorder="1" applyAlignment="1">
      <alignment horizontal="center"/>
    </xf>
    <xf numFmtId="0" fontId="8" fillId="4" borderId="1" xfId="0" applyFont="1" applyFill="1" applyBorder="1" applyAlignment="1">
      <alignment horizontal="center"/>
    </xf>
    <xf numFmtId="0" fontId="8" fillId="4" borderId="34" xfId="0" applyFont="1" applyFill="1" applyBorder="1" applyAlignment="1">
      <alignment horizontal="left" vertical="top" wrapText="1"/>
    </xf>
    <xf numFmtId="0" fontId="20" fillId="0" borderId="0" xfId="0" applyFont="1"/>
    <xf numFmtId="0" fontId="21" fillId="0" borderId="0" xfId="0" applyFont="1"/>
    <xf numFmtId="0" fontId="22" fillId="2" borderId="1" xfId="0" applyFont="1" applyFill="1" applyBorder="1" applyAlignment="1">
      <alignment vertical="top" wrapText="1"/>
    </xf>
    <xf numFmtId="0" fontId="21" fillId="0" borderId="1" xfId="0" applyFont="1" applyBorder="1"/>
    <xf numFmtId="44" fontId="21" fillId="4" borderId="1" xfId="7" applyFont="1" applyFill="1" applyBorder="1" applyAlignment="1">
      <alignment vertical="top"/>
    </xf>
    <xf numFmtId="0" fontId="8" fillId="0" borderId="1" xfId="0" applyNumberFormat="1" applyFont="1" applyBorder="1" applyAlignment="1">
      <alignment horizontal="center"/>
    </xf>
  </cellXfs>
  <cellStyles count="8">
    <cellStyle name="Euro" xfId="1" xr:uid="{57AD2DEF-DA5C-4EA6-8762-EA15758CFE39}"/>
    <cellStyle name="Procent 2" xfId="2" xr:uid="{FC822932-7C29-4801-B74F-9C047E12B9E7}"/>
    <cellStyle name="Standaard" xfId="0" builtinId="0"/>
    <cellStyle name="Standaard 2" xfId="3" xr:uid="{3A7D5C65-5EF8-495D-9B54-4109817AEB03}"/>
    <cellStyle name="Standaard 3" xfId="4" xr:uid="{1581BB29-F1E8-4E20-A009-792C6CE91ED8}"/>
    <cellStyle name="Standaard 4" xfId="5" xr:uid="{2EA9BCC4-8BFE-4273-9469-BBDB14E0B4EE}"/>
    <cellStyle name="Valuta" xfId="7" builtinId="4"/>
    <cellStyle name="Valuta 2" xfId="6" xr:uid="{43D131F2-FD01-4D10-980F-120C81916989}"/>
  </cellStyles>
  <dxfs count="0"/>
  <tableStyles count="0" defaultTableStyle="TableStyleMedium9"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Lejanne Lutjeboer" id="{4E1ECB51-3C76-407B-8B18-66A261DC8D2B}" userId="S::lejanne.lutjeboer@gemeente-oldambt.nl::aff97a12-a533-44bd-8b4b-b0001a4754d8"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174" dT="2026-10-27T10:23:19.17" personId="{4E1ECB51-3C76-407B-8B18-66A261DC8D2B}" id="{A568DB65-AA80-4CA0-800F-1659329802DB}">
    <text>Of: aantal 50 x 20?</text>
  </threadedComment>
  <threadedComment ref="B217" dT="2026-10-27T10:24:52.14" personId="{4E1ECB51-3C76-407B-8B18-66A261DC8D2B}" id="{DB0709E1-B915-4BE1-8EE5-02BD3771DD06}">
    <text>Welke hoeveelheid is dit?</text>
  </threadedComment>
  <threadedComment ref="B294" dT="2026-10-27T10:40:03.48" personId="{4E1ECB51-3C76-407B-8B18-66A261DC8D2B}" id="{538E7B34-310A-4495-97BF-9D7C4EC2B104}">
    <text>IS RL EEN ROL?</text>
  </threadedComment>
  <threadedComment ref="B296" dT="2026-10-27T10:41:40.70" personId="{4E1ECB51-3C76-407B-8B18-66A261DC8D2B}" id="{56D16C39-DC10-4F44-9501-A5060B6A22D7}">
    <text>AANTAL?</text>
  </threadedComment>
</ThreadedComment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BE79E-617D-4142-BA1E-A8ADBA928A33}">
  <dimension ref="B1:O14"/>
  <sheetViews>
    <sheetView showGridLines="0" zoomScale="110" zoomScaleNormal="110" workbookViewId="0">
      <selection activeCell="B2" sqref="B2:E2"/>
    </sheetView>
  </sheetViews>
  <sheetFormatPr defaultColWidth="8.88671875" defaultRowHeight="13.8" x14ac:dyDescent="0.3"/>
  <cols>
    <col min="1" max="1" width="2.33203125" style="28" customWidth="1"/>
    <col min="2" max="2" width="12.44140625" style="28" customWidth="1"/>
    <col min="3" max="3" width="6.5546875" style="28" bestFit="1" customWidth="1"/>
    <col min="4" max="4" width="36.5546875" style="28" customWidth="1"/>
    <col min="5" max="5" width="69.88671875" style="28" customWidth="1"/>
    <col min="6" max="6" width="8.88671875" style="28"/>
    <col min="7" max="7" width="26.88671875" style="28" customWidth="1"/>
    <col min="8" max="9" width="8.88671875" style="28"/>
    <col min="10" max="10" width="26.33203125" style="28" customWidth="1"/>
    <col min="11" max="16384" width="8.88671875" style="28"/>
  </cols>
  <sheetData>
    <row r="1" spans="2:15" ht="21" x14ac:dyDescent="0.4">
      <c r="B1" s="49" t="s">
        <v>623</v>
      </c>
    </row>
    <row r="2" spans="2:15" ht="169.5" customHeight="1" thickBot="1" x14ac:dyDescent="0.35">
      <c r="B2" s="119" t="s">
        <v>244</v>
      </c>
      <c r="C2" s="119"/>
      <c r="D2" s="119"/>
      <c r="E2" s="119"/>
      <c r="G2" s="92"/>
      <c r="H2" s="92"/>
      <c r="I2" s="92"/>
      <c r="J2" s="92"/>
      <c r="K2" s="92"/>
      <c r="L2" s="92"/>
      <c r="M2" s="92"/>
      <c r="N2" s="92"/>
      <c r="O2" s="92"/>
    </row>
    <row r="3" spans="2:15" ht="14.4" thickBot="1" x14ac:dyDescent="0.35">
      <c r="B3" s="70" t="s">
        <v>113</v>
      </c>
      <c r="C3" s="71" t="s">
        <v>114</v>
      </c>
      <c r="D3" s="71" t="s">
        <v>115</v>
      </c>
      <c r="E3" s="72" t="s">
        <v>116</v>
      </c>
    </row>
    <row r="4" spans="2:15" ht="39" customHeight="1" x14ac:dyDescent="0.3">
      <c r="B4" s="74"/>
      <c r="C4" s="66" t="s">
        <v>126</v>
      </c>
      <c r="D4" s="66" t="s">
        <v>228</v>
      </c>
      <c r="E4" s="63" t="s">
        <v>230</v>
      </c>
      <c r="G4" s="92"/>
      <c r="H4" s="92"/>
      <c r="I4" s="92"/>
      <c r="J4" s="92"/>
      <c r="K4" s="92"/>
      <c r="L4" s="92"/>
      <c r="M4" s="92"/>
      <c r="N4" s="92"/>
      <c r="O4" s="92"/>
    </row>
    <row r="5" spans="2:15" ht="27.75" customHeight="1" x14ac:dyDescent="0.3">
      <c r="B5" s="73"/>
      <c r="C5" s="68" t="s">
        <v>117</v>
      </c>
      <c r="D5" s="67" t="s">
        <v>227</v>
      </c>
      <c r="E5" s="64" t="s">
        <v>231</v>
      </c>
      <c r="G5" s="90"/>
      <c r="H5" s="90"/>
      <c r="I5" s="90"/>
      <c r="J5" s="51"/>
    </row>
    <row r="6" spans="2:15" ht="72" customHeight="1" x14ac:dyDescent="0.3">
      <c r="B6" s="73"/>
      <c r="C6" s="68" t="s">
        <v>118</v>
      </c>
      <c r="D6" s="68" t="s">
        <v>0</v>
      </c>
      <c r="E6" s="64" t="s">
        <v>128</v>
      </c>
      <c r="G6" s="90"/>
      <c r="H6" s="90"/>
      <c r="I6" s="90"/>
      <c r="J6" s="51"/>
    </row>
    <row r="7" spans="2:15" ht="27.75" customHeight="1" x14ac:dyDescent="0.3">
      <c r="B7" s="73"/>
      <c r="C7" s="68" t="s">
        <v>119</v>
      </c>
      <c r="D7" s="68" t="s">
        <v>1</v>
      </c>
      <c r="E7" s="64" t="s">
        <v>222</v>
      </c>
    </row>
    <row r="8" spans="2:15" ht="28.5" customHeight="1" x14ac:dyDescent="0.3">
      <c r="B8" s="73"/>
      <c r="C8" s="68" t="s">
        <v>120</v>
      </c>
      <c r="D8" s="68" t="s">
        <v>2</v>
      </c>
      <c r="E8" s="64" t="s">
        <v>223</v>
      </c>
    </row>
    <row r="9" spans="2:15" ht="40.5" customHeight="1" x14ac:dyDescent="0.3">
      <c r="B9" s="73"/>
      <c r="C9" s="68" t="s">
        <v>232</v>
      </c>
      <c r="D9" s="68" t="s">
        <v>107</v>
      </c>
      <c r="E9" s="64" t="s">
        <v>233</v>
      </c>
    </row>
    <row r="10" spans="2:15" ht="165" customHeight="1" x14ac:dyDescent="0.3">
      <c r="B10" s="73"/>
      <c r="C10" s="68" t="s">
        <v>127</v>
      </c>
      <c r="D10" s="67" t="s">
        <v>226</v>
      </c>
      <c r="E10" s="64" t="s">
        <v>241</v>
      </c>
      <c r="G10" s="91"/>
      <c r="H10" s="91"/>
      <c r="I10" s="91"/>
      <c r="J10" s="51"/>
    </row>
    <row r="11" spans="2:15" ht="42" customHeight="1" x14ac:dyDescent="0.3">
      <c r="B11" s="73"/>
      <c r="C11" s="68" t="s">
        <v>121</v>
      </c>
      <c r="D11" s="67" t="s">
        <v>229</v>
      </c>
      <c r="E11" s="64" t="s">
        <v>234</v>
      </c>
      <c r="G11" s="91"/>
      <c r="H11" s="91"/>
      <c r="I11" s="91"/>
      <c r="J11" s="51"/>
    </row>
    <row r="12" spans="2:15" ht="99.6" customHeight="1" x14ac:dyDescent="0.3">
      <c r="B12" s="73"/>
      <c r="C12" s="68" t="s">
        <v>122</v>
      </c>
      <c r="D12" s="68" t="s">
        <v>108</v>
      </c>
      <c r="E12" s="64" t="s">
        <v>235</v>
      </c>
    </row>
    <row r="13" spans="2:15" ht="28.5" customHeight="1" x14ac:dyDescent="0.3">
      <c r="B13" s="76">
        <v>319</v>
      </c>
      <c r="C13" s="68"/>
      <c r="D13" s="67" t="s">
        <v>125</v>
      </c>
      <c r="E13" s="64" t="s">
        <v>224</v>
      </c>
    </row>
    <row r="14" spans="2:15" ht="14.4" thickBot="1" x14ac:dyDescent="0.35">
      <c r="B14" s="77" t="s">
        <v>624</v>
      </c>
      <c r="C14" s="69"/>
      <c r="D14" s="69" t="s">
        <v>123</v>
      </c>
      <c r="E14" s="65" t="s">
        <v>124</v>
      </c>
    </row>
  </sheetData>
  <sheetProtection algorithmName="SHA-512" hashValue="3ifTvdMiy31FpNxRTPZOzkUMS4FoWt/e+DwBTcvyH40gnbjH8dfYVbjD6ZPG+WiqeTdZ/Bwo9qOfDYsgL9RG5w==" saltValue="LHg6JDcFTwEIKyzeHmbs8w==" spinCount="100000" sheet="1" objects="1" scenarios="1"/>
  <mergeCells count="7">
    <mergeCell ref="B2:E2"/>
    <mergeCell ref="G6:I6"/>
    <mergeCell ref="G11:I11"/>
    <mergeCell ref="G10:I10"/>
    <mergeCell ref="G5:I5"/>
    <mergeCell ref="G2:O2"/>
    <mergeCell ref="G4:O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C5EEF-0B60-44EE-B1A2-B92A77424296}">
  <dimension ref="A1:B6"/>
  <sheetViews>
    <sheetView showGridLines="0" workbookViewId="0">
      <selection activeCell="B22" sqref="B22"/>
    </sheetView>
  </sheetViews>
  <sheetFormatPr defaultRowHeight="13.2" x14ac:dyDescent="0.25"/>
  <cols>
    <col min="1" max="1" width="47.6640625" bestFit="1" customWidth="1"/>
    <col min="2" max="2" width="33" customWidth="1"/>
  </cols>
  <sheetData>
    <row r="1" spans="1:2" ht="21" x14ac:dyDescent="0.4">
      <c r="A1" s="49" t="s">
        <v>641</v>
      </c>
      <c r="B1" s="28"/>
    </row>
    <row r="2" spans="1:2" ht="13.8" x14ac:dyDescent="0.3">
      <c r="A2" s="50"/>
      <c r="B2" s="28"/>
    </row>
    <row r="3" spans="1:2" ht="18" x14ac:dyDescent="0.35">
      <c r="A3" s="120" t="s">
        <v>112</v>
      </c>
      <c r="B3" s="121"/>
    </row>
    <row r="4" spans="1:2" ht="18" x14ac:dyDescent="0.25">
      <c r="A4" s="122" t="s">
        <v>641</v>
      </c>
      <c r="B4" s="122" t="s">
        <v>642</v>
      </c>
    </row>
    <row r="5" spans="1:2" ht="18" x14ac:dyDescent="0.35">
      <c r="A5" s="123" t="s">
        <v>644</v>
      </c>
      <c r="B5" s="124"/>
    </row>
    <row r="6" spans="1:2" ht="18" x14ac:dyDescent="0.35">
      <c r="A6" s="123" t="s">
        <v>643</v>
      </c>
      <c r="B6" s="124"/>
    </row>
  </sheetData>
  <sheetProtection algorithmName="SHA-512" hashValue="LXeBol7z5ohe10mcUcPP6pJKZi2dG/4cmnFEDVsveLGzeGxgTF2UmQCz1+7NxRMJklkn1TLsi/E646IL33CsGA==" saltValue="Dvj+H3XrOYXDrsFj98yNGQ==" spinCount="100000" sheet="1" objects="1" scenarios="1"/>
  <protectedRanges>
    <protectedRange sqref="B5:B6" name="Toeslagen"/>
  </protectedRange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58531-64A6-4B8B-A792-6BA99761506E}">
  <sheetPr>
    <pageSetUpPr fitToPage="1"/>
  </sheetPr>
  <dimension ref="A1:AG386"/>
  <sheetViews>
    <sheetView showGridLines="0" tabSelected="1" topLeftCell="C288" zoomScaleNormal="100" workbookViewId="0">
      <selection activeCell="K297" sqref="K297"/>
    </sheetView>
  </sheetViews>
  <sheetFormatPr defaultColWidth="9.109375" defaultRowHeight="13.8" x14ac:dyDescent="0.3"/>
  <cols>
    <col min="1" max="1" width="50.88671875" style="6" customWidth="1"/>
    <col min="2" max="2" width="26.5546875" style="6" bestFit="1" customWidth="1"/>
    <col min="3" max="3" width="20.33203125" style="58" customWidth="1"/>
    <col min="4" max="4" width="27.88671875" style="6" bestFit="1" customWidth="1"/>
    <col min="5" max="5" width="16.109375" style="6" customWidth="1"/>
    <col min="6" max="6" width="19.44140625" style="6" customWidth="1"/>
    <col min="7" max="7" width="42.33203125" style="6" customWidth="1"/>
    <col min="8" max="9" width="19.5546875" style="39" customWidth="1"/>
    <col min="10" max="10" width="19.5546875" style="40" customWidth="1"/>
    <col min="11" max="11" width="21.109375" style="40" customWidth="1"/>
    <col min="12" max="12" width="19.5546875" style="40" customWidth="1"/>
    <col min="13" max="13" width="25" style="6" hidden="1" customWidth="1"/>
    <col min="14" max="16384" width="9.109375" style="6"/>
  </cols>
  <sheetData>
    <row r="1" spans="1:12" ht="21" x14ac:dyDescent="0.4">
      <c r="A1" s="49" t="s">
        <v>243</v>
      </c>
      <c r="B1" s="28"/>
      <c r="C1" s="55"/>
      <c r="D1" s="28"/>
      <c r="E1" s="28"/>
      <c r="F1" s="28"/>
      <c r="G1" s="28"/>
      <c r="H1" s="30"/>
      <c r="I1" s="30"/>
      <c r="J1" s="12"/>
      <c r="K1" s="12"/>
      <c r="L1" s="12"/>
    </row>
    <row r="2" spans="1:12" x14ac:dyDescent="0.3">
      <c r="A2" s="50"/>
      <c r="B2" s="28"/>
      <c r="C2" s="55"/>
      <c r="D2" s="28"/>
      <c r="E2" s="28"/>
      <c r="F2" s="28"/>
      <c r="G2" s="28"/>
      <c r="H2" s="30"/>
      <c r="I2" s="30"/>
      <c r="J2" s="12"/>
      <c r="K2" s="12"/>
      <c r="L2" s="12"/>
    </row>
    <row r="3" spans="1:12" ht="14.1" customHeight="1" x14ac:dyDescent="0.3">
      <c r="A3" s="52" t="s">
        <v>112</v>
      </c>
      <c r="B3" s="28"/>
      <c r="C3" s="55"/>
      <c r="D3" s="28"/>
      <c r="E3" s="28"/>
      <c r="F3" s="28"/>
      <c r="G3" s="28"/>
      <c r="H3" s="30"/>
      <c r="I3" s="30"/>
      <c r="J3" s="12"/>
      <c r="K3" s="12"/>
      <c r="L3" s="12"/>
    </row>
    <row r="4" spans="1:12" ht="54.75" customHeight="1" x14ac:dyDescent="0.3">
      <c r="A4" s="1" t="s">
        <v>3</v>
      </c>
      <c r="B4" s="1" t="s">
        <v>228</v>
      </c>
      <c r="C4" s="2" t="s">
        <v>227</v>
      </c>
      <c r="D4" s="1" t="s">
        <v>0</v>
      </c>
      <c r="E4" s="1" t="s">
        <v>242</v>
      </c>
      <c r="F4" s="5" t="s">
        <v>1</v>
      </c>
      <c r="G4" s="1" t="s">
        <v>2</v>
      </c>
      <c r="H4" s="2" t="s">
        <v>107</v>
      </c>
      <c r="I4" s="2" t="s">
        <v>226</v>
      </c>
      <c r="J4" s="3" t="s">
        <v>229</v>
      </c>
      <c r="K4" s="3" t="s">
        <v>108</v>
      </c>
      <c r="L4" s="4"/>
    </row>
    <row r="5" spans="1:12" ht="14.1" customHeight="1" x14ac:dyDescent="0.3">
      <c r="A5" s="18" t="s">
        <v>245</v>
      </c>
      <c r="B5" s="16" t="s">
        <v>246</v>
      </c>
      <c r="C5" s="7">
        <v>500</v>
      </c>
      <c r="D5" s="18" t="s">
        <v>182</v>
      </c>
      <c r="E5" s="13"/>
      <c r="F5" s="13"/>
      <c r="G5" s="14"/>
      <c r="H5" s="9"/>
      <c r="I5" s="87">
        <v>500</v>
      </c>
      <c r="J5" s="10"/>
      <c r="K5" s="11">
        <f>(J5/I5)*C5*H5</f>
        <v>0</v>
      </c>
      <c r="L5" s="12"/>
    </row>
    <row r="6" spans="1:12" ht="14.1" customHeight="1" x14ac:dyDescent="0.3">
      <c r="A6" s="18" t="s">
        <v>247</v>
      </c>
      <c r="B6" s="16" t="s">
        <v>248</v>
      </c>
      <c r="C6" s="7">
        <v>36</v>
      </c>
      <c r="D6" s="18" t="s">
        <v>182</v>
      </c>
      <c r="E6" s="13"/>
      <c r="F6" s="13"/>
      <c r="G6" s="14"/>
      <c r="H6" s="9"/>
      <c r="I6" s="87">
        <v>36</v>
      </c>
      <c r="J6" s="43"/>
      <c r="K6" s="11">
        <f>(J6/I6)*C6*H6</f>
        <v>0</v>
      </c>
      <c r="L6" s="12"/>
    </row>
    <row r="7" spans="1:12" ht="14.1" customHeight="1" x14ac:dyDescent="0.3">
      <c r="A7" s="18" t="s">
        <v>249</v>
      </c>
      <c r="B7" s="16" t="s">
        <v>625</v>
      </c>
      <c r="C7" s="7">
        <f>200*1.5</f>
        <v>300</v>
      </c>
      <c r="D7" s="18" t="s">
        <v>182</v>
      </c>
      <c r="E7" s="13"/>
      <c r="F7" s="13"/>
      <c r="G7" s="14"/>
      <c r="H7" s="9"/>
      <c r="I7" s="87">
        <f>200*1.5</f>
        <v>300</v>
      </c>
      <c r="J7" s="10"/>
      <c r="K7" s="11">
        <f t="shared" ref="K7:K39" si="0">(J7/I7)*C7*H7</f>
        <v>0</v>
      </c>
      <c r="L7" s="12"/>
    </row>
    <row r="8" spans="1:12" ht="14.1" customHeight="1" x14ac:dyDescent="0.3">
      <c r="A8" s="18" t="s">
        <v>250</v>
      </c>
      <c r="B8" s="16" t="s">
        <v>251</v>
      </c>
      <c r="C8" s="7">
        <v>800</v>
      </c>
      <c r="D8" s="18" t="s">
        <v>265</v>
      </c>
      <c r="E8" s="13"/>
      <c r="F8" s="13"/>
      <c r="G8" s="14"/>
      <c r="H8" s="9"/>
      <c r="I8" s="87">
        <v>800</v>
      </c>
      <c r="J8" s="10"/>
      <c r="K8" s="11">
        <f t="shared" si="0"/>
        <v>0</v>
      </c>
      <c r="L8" s="12"/>
    </row>
    <row r="9" spans="1:12" ht="14.1" customHeight="1" x14ac:dyDescent="0.3">
      <c r="A9" s="18" t="s">
        <v>252</v>
      </c>
      <c r="B9" s="16" t="s">
        <v>253</v>
      </c>
      <c r="C9" s="7">
        <v>80</v>
      </c>
      <c r="D9" s="18" t="s">
        <v>266</v>
      </c>
      <c r="E9" s="13"/>
      <c r="F9" s="13"/>
      <c r="G9" s="14"/>
      <c r="H9" s="9"/>
      <c r="I9" s="87">
        <v>80</v>
      </c>
      <c r="J9" s="10"/>
      <c r="K9" s="11">
        <f t="shared" si="0"/>
        <v>0</v>
      </c>
      <c r="L9" s="12"/>
    </row>
    <row r="10" spans="1:12" ht="14.1" customHeight="1" x14ac:dyDescent="0.3">
      <c r="A10" s="18" t="s">
        <v>254</v>
      </c>
      <c r="B10" s="16" t="s">
        <v>255</v>
      </c>
      <c r="C10" s="7">
        <v>1000</v>
      </c>
      <c r="D10" s="18" t="s">
        <v>267</v>
      </c>
      <c r="E10" s="13"/>
      <c r="F10" s="13"/>
      <c r="G10" s="14"/>
      <c r="H10" s="9"/>
      <c r="I10" s="87">
        <v>1000</v>
      </c>
      <c r="J10" s="10"/>
      <c r="K10" s="11">
        <f>(J10/I10)*C10*H10</f>
        <v>0</v>
      </c>
      <c r="L10" s="12"/>
    </row>
    <row r="11" spans="1:12" ht="14.1" customHeight="1" x14ac:dyDescent="0.3">
      <c r="A11" s="18" t="s">
        <v>256</v>
      </c>
      <c r="B11" s="16" t="s">
        <v>257</v>
      </c>
      <c r="C11" s="7">
        <v>455</v>
      </c>
      <c r="D11" s="18" t="s">
        <v>268</v>
      </c>
      <c r="E11" s="13"/>
      <c r="F11" s="13"/>
      <c r="G11" s="14"/>
      <c r="H11" s="9"/>
      <c r="I11" s="87">
        <v>455</v>
      </c>
      <c r="J11" s="10"/>
      <c r="K11" s="11">
        <f t="shared" si="0"/>
        <v>0</v>
      </c>
      <c r="L11" s="12"/>
    </row>
    <row r="12" spans="1:12" ht="14.1" customHeight="1" x14ac:dyDescent="0.3">
      <c r="A12" s="18" t="s">
        <v>258</v>
      </c>
      <c r="B12" s="16" t="s">
        <v>181</v>
      </c>
      <c r="C12" s="7">
        <v>1</v>
      </c>
      <c r="D12" s="18" t="s">
        <v>182</v>
      </c>
      <c r="E12" s="13"/>
      <c r="F12" s="13"/>
      <c r="G12" s="14"/>
      <c r="H12" s="9"/>
      <c r="I12" s="87">
        <v>1</v>
      </c>
      <c r="J12" s="10"/>
      <c r="K12" s="11">
        <f t="shared" si="0"/>
        <v>0</v>
      </c>
      <c r="L12" s="12"/>
    </row>
    <row r="13" spans="1:12" ht="14.1" customHeight="1" x14ac:dyDescent="0.3">
      <c r="A13" s="18" t="s">
        <v>106</v>
      </c>
      <c r="B13" s="16" t="s">
        <v>92</v>
      </c>
      <c r="C13" s="7">
        <f>10*1</f>
        <v>10</v>
      </c>
      <c r="D13" s="18" t="s">
        <v>269</v>
      </c>
      <c r="E13" s="13"/>
      <c r="F13" s="13"/>
      <c r="G13" s="14"/>
      <c r="H13" s="9"/>
      <c r="I13" s="87">
        <f>10*1</f>
        <v>10</v>
      </c>
      <c r="J13" s="10"/>
      <c r="K13" s="11">
        <f t="shared" si="0"/>
        <v>0</v>
      </c>
      <c r="L13" s="12"/>
    </row>
    <row r="14" spans="1:12" ht="14.1" customHeight="1" x14ac:dyDescent="0.3">
      <c r="A14" s="18" t="s">
        <v>259</v>
      </c>
      <c r="B14" s="16" t="s">
        <v>626</v>
      </c>
      <c r="C14" s="7">
        <f>500*4</f>
        <v>2000</v>
      </c>
      <c r="D14" s="18" t="s">
        <v>270</v>
      </c>
      <c r="E14" s="13"/>
      <c r="F14" s="13"/>
      <c r="G14" s="14"/>
      <c r="H14" s="9"/>
      <c r="I14" s="87">
        <f>500*4</f>
        <v>2000</v>
      </c>
      <c r="J14" s="10"/>
      <c r="K14" s="11">
        <f t="shared" si="0"/>
        <v>0</v>
      </c>
      <c r="L14" s="12"/>
    </row>
    <row r="15" spans="1:12" ht="14.1" customHeight="1" x14ac:dyDescent="0.3">
      <c r="A15" s="18" t="s">
        <v>260</v>
      </c>
      <c r="B15" s="16" t="s">
        <v>629</v>
      </c>
      <c r="C15" s="7">
        <f>200*1.5</f>
        <v>300</v>
      </c>
      <c r="D15" s="18" t="s">
        <v>271</v>
      </c>
      <c r="E15" s="13"/>
      <c r="F15" s="13"/>
      <c r="G15" s="14"/>
      <c r="H15" s="9"/>
      <c r="I15" s="87">
        <f>200*1.5</f>
        <v>300</v>
      </c>
      <c r="J15" s="10"/>
      <c r="K15" s="11">
        <f t="shared" si="0"/>
        <v>0</v>
      </c>
      <c r="L15" s="12"/>
    </row>
    <row r="16" spans="1:12" ht="14.1" customHeight="1" x14ac:dyDescent="0.3">
      <c r="A16" s="18" t="s">
        <v>261</v>
      </c>
      <c r="B16" s="16" t="s">
        <v>627</v>
      </c>
      <c r="C16" s="7">
        <f>5-0*2.5</f>
        <v>5</v>
      </c>
      <c r="D16" s="18" t="s">
        <v>269</v>
      </c>
      <c r="E16" s="13"/>
      <c r="F16" s="13"/>
      <c r="G16" s="14"/>
      <c r="H16" s="9"/>
      <c r="I16" s="87">
        <f>5-0*2.5</f>
        <v>5</v>
      </c>
      <c r="J16" s="10"/>
      <c r="K16" s="11">
        <f t="shared" si="0"/>
        <v>0</v>
      </c>
      <c r="L16" s="12"/>
    </row>
    <row r="17" spans="1:12" ht="14.1" customHeight="1" x14ac:dyDescent="0.3">
      <c r="A17" s="18" t="s">
        <v>262</v>
      </c>
      <c r="B17" s="16" t="s">
        <v>263</v>
      </c>
      <c r="C17" s="53">
        <v>500</v>
      </c>
      <c r="D17" s="18" t="s">
        <v>182</v>
      </c>
      <c r="E17" s="13"/>
      <c r="F17" s="13"/>
      <c r="G17" s="14"/>
      <c r="H17" s="9"/>
      <c r="I17" s="89">
        <v>500</v>
      </c>
      <c r="J17" s="10"/>
      <c r="K17" s="11">
        <f t="shared" si="0"/>
        <v>0</v>
      </c>
      <c r="L17" s="12"/>
    </row>
    <row r="18" spans="1:12" ht="14.1" customHeight="1" x14ac:dyDescent="0.3">
      <c r="A18" s="18" t="s">
        <v>264</v>
      </c>
      <c r="B18" s="16" t="s">
        <v>628</v>
      </c>
      <c r="C18" s="53">
        <f>200*1.5</f>
        <v>300</v>
      </c>
      <c r="D18" s="18" t="s">
        <v>182</v>
      </c>
      <c r="E18" s="13"/>
      <c r="F18" s="13"/>
      <c r="G18" s="14"/>
      <c r="H18" s="9"/>
      <c r="I18" s="89">
        <f>200*1.5</f>
        <v>300</v>
      </c>
      <c r="J18" s="10"/>
      <c r="K18" s="11">
        <f t="shared" si="0"/>
        <v>0</v>
      </c>
      <c r="L18" s="12"/>
    </row>
    <row r="19" spans="1:12" s="17" customFormat="1" ht="55.2" x14ac:dyDescent="0.3">
      <c r="A19" s="1" t="s">
        <v>272</v>
      </c>
      <c r="B19" s="1" t="s">
        <v>228</v>
      </c>
      <c r="C19" s="2" t="s">
        <v>225</v>
      </c>
      <c r="D19" s="1" t="s">
        <v>0</v>
      </c>
      <c r="E19" s="1" t="s">
        <v>242</v>
      </c>
      <c r="F19" s="5" t="s">
        <v>1</v>
      </c>
      <c r="G19" s="1" t="s">
        <v>2</v>
      </c>
      <c r="H19" s="2" t="s">
        <v>107</v>
      </c>
      <c r="I19" s="2" t="s">
        <v>226</v>
      </c>
      <c r="J19" s="3" t="s">
        <v>229</v>
      </c>
      <c r="K19" s="3" t="s">
        <v>108</v>
      </c>
      <c r="L19" s="4"/>
    </row>
    <row r="20" spans="1:12" ht="14.1" customHeight="1" x14ac:dyDescent="0.3">
      <c r="A20" s="18" t="s">
        <v>273</v>
      </c>
      <c r="B20" s="16" t="s">
        <v>274</v>
      </c>
      <c r="C20" s="7">
        <v>880</v>
      </c>
      <c r="D20" s="18" t="s">
        <v>287</v>
      </c>
      <c r="E20" s="13"/>
      <c r="F20" s="13"/>
      <c r="G20" s="14"/>
      <c r="H20" s="9"/>
      <c r="I20" s="87">
        <v>880</v>
      </c>
      <c r="J20" s="10"/>
      <c r="K20" s="11">
        <f t="shared" si="0"/>
        <v>0</v>
      </c>
      <c r="L20" s="19"/>
    </row>
    <row r="21" spans="1:12" ht="14.1" customHeight="1" x14ac:dyDescent="0.3">
      <c r="A21" s="18" t="s">
        <v>275</v>
      </c>
      <c r="B21" s="16" t="s">
        <v>630</v>
      </c>
      <c r="C21" s="7">
        <v>1.38</v>
      </c>
      <c r="D21" s="18" t="s">
        <v>287</v>
      </c>
      <c r="E21" s="13"/>
      <c r="F21" s="13"/>
      <c r="G21" s="14"/>
      <c r="H21" s="9"/>
      <c r="I21" s="87">
        <v>1.38</v>
      </c>
      <c r="J21" s="10"/>
      <c r="K21" s="11">
        <f t="shared" si="0"/>
        <v>0</v>
      </c>
      <c r="L21" s="19"/>
    </row>
    <row r="22" spans="1:12" ht="14.1" customHeight="1" x14ac:dyDescent="0.3">
      <c r="A22" s="18" t="s">
        <v>276</v>
      </c>
      <c r="B22" s="16" t="s">
        <v>277</v>
      </c>
      <c r="C22" s="7">
        <v>1.42</v>
      </c>
      <c r="D22" s="18" t="s">
        <v>287</v>
      </c>
      <c r="E22" s="13"/>
      <c r="F22" s="13"/>
      <c r="G22" s="14"/>
      <c r="H22" s="9"/>
      <c r="I22" s="87">
        <v>1.42</v>
      </c>
      <c r="J22" s="10"/>
      <c r="K22" s="11">
        <f t="shared" si="0"/>
        <v>0</v>
      </c>
      <c r="L22" s="19"/>
    </row>
    <row r="23" spans="1:12" ht="14.1" customHeight="1" x14ac:dyDescent="0.3">
      <c r="A23" s="18" t="s">
        <v>278</v>
      </c>
      <c r="B23" s="16" t="s">
        <v>631</v>
      </c>
      <c r="C23" s="7">
        <v>1.125</v>
      </c>
      <c r="D23" s="18" t="s">
        <v>287</v>
      </c>
      <c r="E23" s="13"/>
      <c r="F23" s="13"/>
      <c r="G23" s="14"/>
      <c r="H23" s="9"/>
      <c r="I23" s="87">
        <v>1.125</v>
      </c>
      <c r="J23" s="10"/>
      <c r="K23" s="11">
        <f t="shared" si="0"/>
        <v>0</v>
      </c>
      <c r="L23" s="19"/>
    </row>
    <row r="24" spans="1:12" ht="14.1" customHeight="1" x14ac:dyDescent="0.3">
      <c r="A24" s="18" t="s">
        <v>279</v>
      </c>
      <c r="B24" s="16" t="s">
        <v>632</v>
      </c>
      <c r="C24" s="7">
        <v>1.1599999999999999</v>
      </c>
      <c r="D24" s="18" t="s">
        <v>287</v>
      </c>
      <c r="E24" s="13"/>
      <c r="F24" s="13"/>
      <c r="G24" s="14"/>
      <c r="H24" s="9"/>
      <c r="I24" s="87">
        <v>1.1599999999999999</v>
      </c>
      <c r="J24" s="10"/>
      <c r="K24" s="11">
        <f t="shared" si="0"/>
        <v>0</v>
      </c>
      <c r="L24" s="19"/>
    </row>
    <row r="25" spans="1:12" ht="14.1" customHeight="1" x14ac:dyDescent="0.3">
      <c r="A25" s="18" t="s">
        <v>280</v>
      </c>
      <c r="B25" s="16" t="s">
        <v>632</v>
      </c>
      <c r="C25" s="7">
        <v>1.1599999999999999</v>
      </c>
      <c r="D25" s="18" t="s">
        <v>287</v>
      </c>
      <c r="E25" s="13"/>
      <c r="F25" s="13"/>
      <c r="G25" s="14"/>
      <c r="H25" s="9"/>
      <c r="I25" s="87">
        <v>1.1599999999999999</v>
      </c>
      <c r="J25" s="10"/>
      <c r="K25" s="11">
        <f t="shared" si="0"/>
        <v>0</v>
      </c>
      <c r="L25" s="19"/>
    </row>
    <row r="26" spans="1:12" ht="14.1" customHeight="1" x14ac:dyDescent="0.3">
      <c r="A26" s="18" t="s">
        <v>281</v>
      </c>
      <c r="B26" s="16" t="s">
        <v>282</v>
      </c>
      <c r="C26" s="7">
        <v>1.1399999999999999</v>
      </c>
      <c r="D26" s="18" t="s">
        <v>287</v>
      </c>
      <c r="E26" s="13"/>
      <c r="F26" s="13"/>
      <c r="G26" s="14"/>
      <c r="H26" s="9"/>
      <c r="I26" s="87">
        <v>1.1399999999999999</v>
      </c>
      <c r="J26" s="10"/>
      <c r="K26" s="11">
        <f t="shared" si="0"/>
        <v>0</v>
      </c>
      <c r="L26" s="19"/>
    </row>
    <row r="27" spans="1:12" ht="14.1" customHeight="1" x14ac:dyDescent="0.3">
      <c r="A27" s="18" t="s">
        <v>283</v>
      </c>
      <c r="B27" s="16" t="s">
        <v>184</v>
      </c>
      <c r="C27" s="7">
        <v>1</v>
      </c>
      <c r="D27" s="18" t="s">
        <v>287</v>
      </c>
      <c r="E27" s="13"/>
      <c r="F27" s="13"/>
      <c r="G27" s="14"/>
      <c r="H27" s="9"/>
      <c r="I27" s="87">
        <v>1</v>
      </c>
      <c r="J27" s="10"/>
      <c r="K27" s="11">
        <f t="shared" si="0"/>
        <v>0</v>
      </c>
      <c r="L27" s="19"/>
    </row>
    <row r="28" spans="1:12" ht="14.1" customHeight="1" x14ac:dyDescent="0.3">
      <c r="A28" s="18" t="s">
        <v>284</v>
      </c>
      <c r="B28" s="16" t="s">
        <v>285</v>
      </c>
      <c r="C28" s="7">
        <v>900</v>
      </c>
      <c r="D28" s="18" t="s">
        <v>287</v>
      </c>
      <c r="E28" s="13"/>
      <c r="F28" s="13"/>
      <c r="G28" s="14"/>
      <c r="H28" s="9"/>
      <c r="I28" s="87">
        <v>900</v>
      </c>
      <c r="J28" s="10"/>
      <c r="K28" s="11">
        <f t="shared" si="0"/>
        <v>0</v>
      </c>
      <c r="L28" s="19"/>
    </row>
    <row r="29" spans="1:12" ht="14.1" customHeight="1" x14ac:dyDescent="0.3">
      <c r="A29" s="18" t="s">
        <v>286</v>
      </c>
      <c r="B29" s="16" t="s">
        <v>633</v>
      </c>
      <c r="C29" s="7">
        <f>21*175</f>
        <v>3675</v>
      </c>
      <c r="D29" s="18" t="s">
        <v>287</v>
      </c>
      <c r="E29" s="13"/>
      <c r="F29" s="13"/>
      <c r="G29" s="14"/>
      <c r="H29" s="9"/>
      <c r="I29" s="87">
        <f>21*175</f>
        <v>3675</v>
      </c>
      <c r="J29" s="10"/>
      <c r="K29" s="11">
        <f t="shared" si="0"/>
        <v>0</v>
      </c>
      <c r="L29" s="19"/>
    </row>
    <row r="30" spans="1:12" ht="14.1" customHeight="1" x14ac:dyDescent="0.3">
      <c r="A30" s="18" t="s">
        <v>132</v>
      </c>
      <c r="B30" s="16" t="s">
        <v>93</v>
      </c>
      <c r="C30" s="7">
        <f>21*175</f>
        <v>3675</v>
      </c>
      <c r="D30" s="18" t="s">
        <v>287</v>
      </c>
      <c r="E30" s="13"/>
      <c r="F30" s="13"/>
      <c r="G30" s="14"/>
      <c r="H30" s="9"/>
      <c r="I30" s="87">
        <f>21*175</f>
        <v>3675</v>
      </c>
      <c r="J30" s="10"/>
      <c r="K30" s="11">
        <f t="shared" si="0"/>
        <v>0</v>
      </c>
      <c r="L30" s="19"/>
    </row>
    <row r="31" spans="1:12" ht="14.1" customHeight="1" x14ac:dyDescent="0.3">
      <c r="A31" s="18" t="s">
        <v>133</v>
      </c>
      <c r="B31" s="16" t="s">
        <v>94</v>
      </c>
      <c r="C31" s="7">
        <f>22*175</f>
        <v>3850</v>
      </c>
      <c r="D31" s="18" t="s">
        <v>287</v>
      </c>
      <c r="E31" s="13"/>
      <c r="F31" s="13"/>
      <c r="G31" s="14"/>
      <c r="H31" s="9"/>
      <c r="I31" s="87">
        <f>22*175</f>
        <v>3850</v>
      </c>
      <c r="J31" s="10"/>
      <c r="K31" s="11">
        <f t="shared" si="0"/>
        <v>0</v>
      </c>
      <c r="L31" s="19"/>
    </row>
    <row r="32" spans="1:12" ht="14.1" customHeight="1" x14ac:dyDescent="0.3">
      <c r="A32" s="18" t="s">
        <v>134</v>
      </c>
      <c r="B32" s="16" t="s">
        <v>95</v>
      </c>
      <c r="C32" s="53">
        <f>23*175</f>
        <v>4025</v>
      </c>
      <c r="D32" s="18" t="s">
        <v>287</v>
      </c>
      <c r="E32" s="13"/>
      <c r="F32" s="13"/>
      <c r="G32" s="14"/>
      <c r="H32" s="9"/>
      <c r="I32" s="89">
        <f>23*175</f>
        <v>4025</v>
      </c>
      <c r="J32" s="10"/>
      <c r="K32" s="11">
        <f t="shared" si="0"/>
        <v>0</v>
      </c>
      <c r="L32" s="19"/>
    </row>
    <row r="33" spans="1:13" ht="14.1" customHeight="1" x14ac:dyDescent="0.3">
      <c r="A33" s="18" t="s">
        <v>135</v>
      </c>
      <c r="B33" s="16" t="s">
        <v>96</v>
      </c>
      <c r="C33" s="53">
        <f>24*175</f>
        <v>4200</v>
      </c>
      <c r="D33" s="18" t="s">
        <v>287</v>
      </c>
      <c r="E33" s="13"/>
      <c r="F33" s="13"/>
      <c r="G33" s="14"/>
      <c r="H33" s="9"/>
      <c r="I33" s="89">
        <f>24*175</f>
        <v>4200</v>
      </c>
      <c r="J33" s="10"/>
      <c r="K33" s="11">
        <f t="shared" si="0"/>
        <v>0</v>
      </c>
      <c r="L33" s="19"/>
    </row>
    <row r="34" spans="1:13" ht="14.1" customHeight="1" x14ac:dyDescent="0.3">
      <c r="A34" s="18" t="s">
        <v>136</v>
      </c>
      <c r="B34" s="16" t="s">
        <v>97</v>
      </c>
      <c r="C34" s="7">
        <f>25*175</f>
        <v>4375</v>
      </c>
      <c r="D34" s="18" t="s">
        <v>287</v>
      </c>
      <c r="E34" s="13"/>
      <c r="F34" s="13"/>
      <c r="G34" s="14"/>
      <c r="H34" s="9"/>
      <c r="I34" s="87">
        <f>25*175</f>
        <v>4375</v>
      </c>
      <c r="J34" s="10"/>
      <c r="K34" s="11">
        <f t="shared" si="0"/>
        <v>0</v>
      </c>
      <c r="L34" s="19"/>
    </row>
    <row r="35" spans="1:13" ht="14.1" customHeight="1" x14ac:dyDescent="0.3">
      <c r="A35" s="18" t="s">
        <v>137</v>
      </c>
      <c r="B35" s="16" t="s">
        <v>98</v>
      </c>
      <c r="C35" s="7">
        <f>26*175</f>
        <v>4550</v>
      </c>
      <c r="D35" s="18" t="s">
        <v>287</v>
      </c>
      <c r="E35" s="13"/>
      <c r="F35" s="13"/>
      <c r="G35" s="14"/>
      <c r="H35" s="9"/>
      <c r="I35" s="87">
        <f>26*175</f>
        <v>4550</v>
      </c>
      <c r="J35" s="10"/>
      <c r="K35" s="11">
        <f t="shared" si="0"/>
        <v>0</v>
      </c>
      <c r="L35" s="19"/>
    </row>
    <row r="36" spans="1:13" ht="14.1" customHeight="1" x14ac:dyDescent="0.3">
      <c r="A36" s="18" t="s">
        <v>138</v>
      </c>
      <c r="B36" s="16" t="s">
        <v>99</v>
      </c>
      <c r="C36" s="7">
        <f>27*175</f>
        <v>4725</v>
      </c>
      <c r="D36" s="18" t="s">
        <v>287</v>
      </c>
      <c r="E36" s="13"/>
      <c r="F36" s="13"/>
      <c r="G36" s="14"/>
      <c r="H36" s="9"/>
      <c r="I36" s="87">
        <f>27*175</f>
        <v>4725</v>
      </c>
      <c r="J36" s="10"/>
      <c r="K36" s="11">
        <f t="shared" si="0"/>
        <v>0</v>
      </c>
      <c r="L36" s="19"/>
    </row>
    <row r="37" spans="1:13" ht="14.1" customHeight="1" x14ac:dyDescent="0.3">
      <c r="A37" s="18" t="s">
        <v>103</v>
      </c>
      <c r="B37" s="16" t="s">
        <v>100</v>
      </c>
      <c r="C37" s="7">
        <f>80*3</f>
        <v>240</v>
      </c>
      <c r="D37" s="18" t="s">
        <v>287</v>
      </c>
      <c r="E37" s="13"/>
      <c r="F37" s="13"/>
      <c r="G37" s="14"/>
      <c r="H37" s="9"/>
      <c r="I37" s="87">
        <f>80*3</f>
        <v>240</v>
      </c>
      <c r="J37" s="10"/>
      <c r="K37" s="11">
        <f t="shared" si="0"/>
        <v>0</v>
      </c>
      <c r="L37" s="19"/>
    </row>
    <row r="38" spans="1:13" ht="14.1" customHeight="1" x14ac:dyDescent="0.3">
      <c r="A38" s="18" t="s">
        <v>104</v>
      </c>
      <c r="B38" s="16" t="s">
        <v>101</v>
      </c>
      <c r="C38" s="7">
        <f>81*3</f>
        <v>243</v>
      </c>
      <c r="D38" s="18" t="s">
        <v>287</v>
      </c>
      <c r="E38" s="13"/>
      <c r="F38" s="13"/>
      <c r="G38" s="14"/>
      <c r="H38" s="9"/>
      <c r="I38" s="87">
        <f>81*3</f>
        <v>243</v>
      </c>
      <c r="J38" s="10"/>
      <c r="K38" s="11">
        <f t="shared" si="0"/>
        <v>0</v>
      </c>
      <c r="L38" s="19"/>
    </row>
    <row r="39" spans="1:13" ht="14.1" customHeight="1" x14ac:dyDescent="0.3">
      <c r="A39" s="18" t="s">
        <v>105</v>
      </c>
      <c r="B39" s="16" t="s">
        <v>102</v>
      </c>
      <c r="C39" s="7">
        <f>82*3</f>
        <v>246</v>
      </c>
      <c r="D39" s="18" t="s">
        <v>287</v>
      </c>
      <c r="E39" s="13"/>
      <c r="F39" s="13"/>
      <c r="G39" s="14"/>
      <c r="H39" s="9"/>
      <c r="I39" s="87">
        <f>82*3</f>
        <v>246</v>
      </c>
      <c r="J39" s="10"/>
      <c r="K39" s="11">
        <f t="shared" si="0"/>
        <v>0</v>
      </c>
      <c r="L39" s="19"/>
    </row>
    <row r="40" spans="1:13" s="17" customFormat="1" ht="55.2" x14ac:dyDescent="0.3">
      <c r="A40" s="1" t="s">
        <v>4</v>
      </c>
      <c r="B40" s="1" t="s">
        <v>228</v>
      </c>
      <c r="C40" s="2" t="s">
        <v>225</v>
      </c>
      <c r="D40" s="1" t="s">
        <v>0</v>
      </c>
      <c r="E40" s="1" t="s">
        <v>242</v>
      </c>
      <c r="F40" s="5" t="s">
        <v>1</v>
      </c>
      <c r="G40" s="1" t="s">
        <v>2</v>
      </c>
      <c r="H40" s="2" t="s">
        <v>107</v>
      </c>
      <c r="I40" s="2" t="s">
        <v>226</v>
      </c>
      <c r="J40" s="3" t="s">
        <v>229</v>
      </c>
      <c r="K40" s="3" t="s">
        <v>108</v>
      </c>
      <c r="L40" s="4"/>
    </row>
    <row r="41" spans="1:13" ht="14.1" customHeight="1" x14ac:dyDescent="0.3">
      <c r="A41" s="18" t="s">
        <v>288</v>
      </c>
      <c r="B41" s="16" t="s">
        <v>90</v>
      </c>
      <c r="C41" s="7">
        <v>150</v>
      </c>
      <c r="D41" s="18" t="s">
        <v>317</v>
      </c>
      <c r="E41" s="13"/>
      <c r="F41" s="13"/>
      <c r="G41" s="14"/>
      <c r="H41" s="9"/>
      <c r="I41" s="87">
        <v>150</v>
      </c>
      <c r="J41" s="10"/>
      <c r="K41" s="20">
        <f t="shared" ref="K41:K82" si="1">(J41/I41)*C41*H41</f>
        <v>0</v>
      </c>
      <c r="L41" s="19"/>
      <c r="M41" s="6" t="e">
        <f>IF(#REF!="","",1)</f>
        <v>#REF!</v>
      </c>
    </row>
    <row r="42" spans="1:13" ht="14.1" customHeight="1" x14ac:dyDescent="0.3">
      <c r="A42" s="18" t="s">
        <v>289</v>
      </c>
      <c r="B42" s="16" t="s">
        <v>634</v>
      </c>
      <c r="C42" s="7">
        <f>31.15*30</f>
        <v>934.5</v>
      </c>
      <c r="D42" s="18" t="s">
        <v>318</v>
      </c>
      <c r="E42" s="13"/>
      <c r="F42" s="13"/>
      <c r="G42" s="14"/>
      <c r="H42" s="9"/>
      <c r="I42" s="87">
        <f>31.15*30</f>
        <v>934.5</v>
      </c>
      <c r="J42" s="10"/>
      <c r="K42" s="20">
        <f t="shared" si="1"/>
        <v>0</v>
      </c>
      <c r="L42" s="19"/>
    </row>
    <row r="43" spans="1:13" ht="14.1" customHeight="1" x14ac:dyDescent="0.3">
      <c r="A43" s="18" t="s">
        <v>290</v>
      </c>
      <c r="B43" s="16" t="s">
        <v>635</v>
      </c>
      <c r="C43" s="7">
        <f>30*50</f>
        <v>1500</v>
      </c>
      <c r="D43" s="18" t="s">
        <v>319</v>
      </c>
      <c r="E43" s="13"/>
      <c r="F43" s="13"/>
      <c r="G43" s="14"/>
      <c r="H43" s="9"/>
      <c r="I43" s="87">
        <f>30*50</f>
        <v>1500</v>
      </c>
      <c r="J43" s="10"/>
      <c r="K43" s="20">
        <f t="shared" si="1"/>
        <v>0</v>
      </c>
      <c r="L43" s="19"/>
    </row>
    <row r="44" spans="1:13" ht="14.1" customHeight="1" x14ac:dyDescent="0.3">
      <c r="A44" s="18" t="s">
        <v>291</v>
      </c>
      <c r="B44" s="16" t="s">
        <v>636</v>
      </c>
      <c r="C44" s="7">
        <f>24*100</f>
        <v>2400</v>
      </c>
      <c r="D44" s="18" t="s">
        <v>318</v>
      </c>
      <c r="E44" s="13"/>
      <c r="F44" s="13"/>
      <c r="G44" s="14"/>
      <c r="H44" s="9"/>
      <c r="I44" s="87">
        <f>24*100</f>
        <v>2400</v>
      </c>
      <c r="J44" s="10"/>
      <c r="K44" s="20">
        <f t="shared" si="1"/>
        <v>0</v>
      </c>
      <c r="L44" s="19"/>
    </row>
    <row r="45" spans="1:13" ht="14.1" customHeight="1" x14ac:dyDescent="0.3">
      <c r="A45" s="18" t="s">
        <v>292</v>
      </c>
      <c r="B45" s="16" t="s">
        <v>637</v>
      </c>
      <c r="C45" s="7">
        <f>40*40</f>
        <v>1600</v>
      </c>
      <c r="D45" s="18" t="s">
        <v>319</v>
      </c>
      <c r="E45" s="13"/>
      <c r="F45" s="13"/>
      <c r="G45" s="14"/>
      <c r="H45" s="9"/>
      <c r="I45" s="87">
        <f>40*40</f>
        <v>1600</v>
      </c>
      <c r="J45" s="10"/>
      <c r="K45" s="20">
        <f t="shared" si="1"/>
        <v>0</v>
      </c>
      <c r="L45" s="19"/>
    </row>
    <row r="46" spans="1:13" ht="14.1" customHeight="1" x14ac:dyDescent="0.3">
      <c r="A46" s="18" t="s">
        <v>293</v>
      </c>
      <c r="B46" s="16" t="s">
        <v>638</v>
      </c>
      <c r="C46" s="7">
        <f>60*24</f>
        <v>1440</v>
      </c>
      <c r="D46" s="18" t="s">
        <v>318</v>
      </c>
      <c r="E46" s="13"/>
      <c r="F46" s="13"/>
      <c r="G46" s="14"/>
      <c r="H46" s="9"/>
      <c r="I46" s="87">
        <f>60*24</f>
        <v>1440</v>
      </c>
      <c r="J46" s="10"/>
      <c r="K46" s="20">
        <f t="shared" si="1"/>
        <v>0</v>
      </c>
      <c r="L46" s="19"/>
    </row>
    <row r="47" spans="1:13" ht="14.1" customHeight="1" x14ac:dyDescent="0.3">
      <c r="A47" s="18" t="s">
        <v>89</v>
      </c>
      <c r="B47" s="16" t="s">
        <v>91</v>
      </c>
      <c r="C47" s="7">
        <v>1000</v>
      </c>
      <c r="D47" s="18" t="s">
        <v>320</v>
      </c>
      <c r="E47" s="13"/>
      <c r="F47" s="13"/>
      <c r="G47" s="14"/>
      <c r="H47" s="9"/>
      <c r="I47" s="87">
        <v>1000</v>
      </c>
      <c r="J47" s="10"/>
      <c r="K47" s="20">
        <f t="shared" si="1"/>
        <v>0</v>
      </c>
      <c r="L47" s="19"/>
    </row>
    <row r="48" spans="1:13" ht="14.1" customHeight="1" x14ac:dyDescent="0.3">
      <c r="A48" s="18" t="s">
        <v>294</v>
      </c>
      <c r="B48" s="16" t="s">
        <v>181</v>
      </c>
      <c r="C48" s="7">
        <v>1</v>
      </c>
      <c r="D48" s="18" t="s">
        <v>320</v>
      </c>
      <c r="E48" s="13"/>
      <c r="F48" s="13"/>
      <c r="G48" s="14"/>
      <c r="H48" s="9"/>
      <c r="I48" s="87">
        <v>1</v>
      </c>
      <c r="J48" s="10"/>
      <c r="K48" s="20">
        <f t="shared" si="1"/>
        <v>0</v>
      </c>
      <c r="L48" s="19"/>
    </row>
    <row r="49" spans="1:12" ht="14.1" customHeight="1" x14ac:dyDescent="0.3">
      <c r="A49" s="18" t="s">
        <v>88</v>
      </c>
      <c r="B49" s="16" t="s">
        <v>91</v>
      </c>
      <c r="C49" s="7">
        <v>1000</v>
      </c>
      <c r="D49" s="18" t="s">
        <v>269</v>
      </c>
      <c r="E49" s="13"/>
      <c r="F49" s="13"/>
      <c r="G49" s="14"/>
      <c r="H49" s="9"/>
      <c r="I49" s="87">
        <v>1000</v>
      </c>
      <c r="J49" s="10"/>
      <c r="K49" s="20">
        <f t="shared" si="1"/>
        <v>0</v>
      </c>
      <c r="L49" s="19"/>
    </row>
    <row r="50" spans="1:12" ht="14.1" customHeight="1" x14ac:dyDescent="0.3">
      <c r="A50" s="18" t="s">
        <v>148</v>
      </c>
      <c r="B50" s="16" t="s">
        <v>149</v>
      </c>
      <c r="C50" s="7">
        <f>28*65</f>
        <v>1820</v>
      </c>
      <c r="D50" s="18" t="s">
        <v>319</v>
      </c>
      <c r="E50" s="13"/>
      <c r="F50" s="13"/>
      <c r="G50" s="14"/>
      <c r="H50" s="9"/>
      <c r="I50" s="87">
        <f>28*65</f>
        <v>1820</v>
      </c>
      <c r="J50" s="10"/>
      <c r="K50" s="20">
        <f t="shared" si="1"/>
        <v>0</v>
      </c>
      <c r="L50" s="19"/>
    </row>
    <row r="51" spans="1:12" ht="14.1" customHeight="1" x14ac:dyDescent="0.3">
      <c r="A51" s="18" t="s">
        <v>150</v>
      </c>
      <c r="B51" s="16" t="s">
        <v>639</v>
      </c>
      <c r="C51" s="7">
        <f>22*50</f>
        <v>1100</v>
      </c>
      <c r="D51" s="13"/>
      <c r="E51" s="80"/>
      <c r="F51" s="13"/>
      <c r="G51" s="14"/>
      <c r="H51" s="9"/>
      <c r="I51" s="87">
        <f>22*50</f>
        <v>1100</v>
      </c>
      <c r="J51" s="10"/>
      <c r="K51" s="20">
        <f t="shared" si="1"/>
        <v>0</v>
      </c>
      <c r="L51" s="19"/>
    </row>
    <row r="52" spans="1:12" ht="14.1" customHeight="1" x14ac:dyDescent="0.3">
      <c r="A52" s="18" t="s">
        <v>57</v>
      </c>
      <c r="B52" s="85"/>
      <c r="C52" s="7"/>
      <c r="D52" s="13"/>
      <c r="E52" s="80"/>
      <c r="F52" s="13"/>
      <c r="G52" s="14"/>
      <c r="H52" s="9"/>
      <c r="I52" s="87"/>
      <c r="J52" s="10"/>
      <c r="K52" s="20" t="e">
        <f t="shared" si="1"/>
        <v>#DIV/0!</v>
      </c>
      <c r="L52" s="19"/>
    </row>
    <row r="53" spans="1:12" ht="14.1" customHeight="1" x14ac:dyDescent="0.3">
      <c r="A53" s="18" t="s">
        <v>295</v>
      </c>
      <c r="B53" s="85"/>
      <c r="C53" s="53"/>
      <c r="D53" s="13"/>
      <c r="E53" s="80"/>
      <c r="F53" s="13"/>
      <c r="G53" s="14"/>
      <c r="H53" s="9"/>
      <c r="I53" s="89"/>
      <c r="J53" s="10"/>
      <c r="K53" s="20" t="e">
        <f t="shared" si="1"/>
        <v>#DIV/0!</v>
      </c>
      <c r="L53" s="19"/>
    </row>
    <row r="54" spans="1:12" ht="14.1" customHeight="1" x14ac:dyDescent="0.3">
      <c r="A54" s="18" t="s">
        <v>151</v>
      </c>
      <c r="B54" s="16" t="s">
        <v>152</v>
      </c>
      <c r="C54" s="53">
        <v>100</v>
      </c>
      <c r="D54" s="18" t="s">
        <v>5</v>
      </c>
      <c r="E54" s="13"/>
      <c r="F54" s="13"/>
      <c r="G54" s="14"/>
      <c r="H54" s="9"/>
      <c r="I54" s="89">
        <v>100</v>
      </c>
      <c r="J54" s="10"/>
      <c r="K54" s="20">
        <f t="shared" si="1"/>
        <v>0</v>
      </c>
      <c r="L54" s="19"/>
    </row>
    <row r="55" spans="1:12" ht="14.1" customHeight="1" x14ac:dyDescent="0.3">
      <c r="A55" s="18" t="s">
        <v>153</v>
      </c>
      <c r="B55" s="16" t="s">
        <v>139</v>
      </c>
      <c r="C55" s="7">
        <v>1</v>
      </c>
      <c r="D55" s="13"/>
      <c r="E55" s="80"/>
      <c r="F55" s="13"/>
      <c r="G55" s="14"/>
      <c r="H55" s="9"/>
      <c r="I55" s="87">
        <v>1</v>
      </c>
      <c r="J55" s="10"/>
      <c r="K55" s="20">
        <f t="shared" si="1"/>
        <v>0</v>
      </c>
      <c r="L55" s="19"/>
    </row>
    <row r="56" spans="1:12" ht="14.1" customHeight="1" x14ac:dyDescent="0.3">
      <c r="A56" s="18" t="s">
        <v>155</v>
      </c>
      <c r="B56" s="16" t="s">
        <v>154</v>
      </c>
      <c r="C56" s="7">
        <v>24</v>
      </c>
      <c r="D56" s="18" t="s">
        <v>6</v>
      </c>
      <c r="E56" s="13"/>
      <c r="F56" s="13"/>
      <c r="G56" s="14"/>
      <c r="H56" s="9"/>
      <c r="I56" s="87">
        <v>24</v>
      </c>
      <c r="J56" s="10"/>
      <c r="K56" s="20">
        <f t="shared" si="1"/>
        <v>0</v>
      </c>
      <c r="L56" s="19"/>
    </row>
    <row r="57" spans="1:12" ht="14.1" customHeight="1" x14ac:dyDescent="0.3">
      <c r="A57" s="18" t="s">
        <v>296</v>
      </c>
      <c r="B57" s="85"/>
      <c r="C57" s="7"/>
      <c r="D57" s="81"/>
      <c r="E57" s="80"/>
      <c r="F57" s="13"/>
      <c r="G57" s="14"/>
      <c r="H57" s="9"/>
      <c r="I57" s="87"/>
      <c r="J57" s="10"/>
      <c r="K57" s="20" t="e">
        <f t="shared" si="1"/>
        <v>#DIV/0!</v>
      </c>
      <c r="L57" s="19"/>
    </row>
    <row r="58" spans="1:12" ht="14.1" customHeight="1" x14ac:dyDescent="0.3">
      <c r="A58" s="18" t="s">
        <v>156</v>
      </c>
      <c r="B58" s="16" t="s">
        <v>157</v>
      </c>
      <c r="C58" s="7">
        <v>135</v>
      </c>
      <c r="D58" s="81"/>
      <c r="E58" s="80"/>
      <c r="F58" s="13"/>
      <c r="G58" s="14"/>
      <c r="H58" s="9"/>
      <c r="I58" s="87">
        <v>135</v>
      </c>
      <c r="J58" s="10"/>
      <c r="K58" s="20">
        <f t="shared" si="1"/>
        <v>0</v>
      </c>
      <c r="L58" s="19"/>
    </row>
    <row r="59" spans="1:12" ht="14.1" customHeight="1" x14ac:dyDescent="0.3">
      <c r="A59" s="18" t="s">
        <v>297</v>
      </c>
      <c r="B59" s="16" t="s">
        <v>285</v>
      </c>
      <c r="C59" s="7">
        <v>900</v>
      </c>
      <c r="D59" s="18" t="s">
        <v>321</v>
      </c>
      <c r="E59" s="13"/>
      <c r="F59" s="13"/>
      <c r="G59" s="14"/>
      <c r="H59" s="9"/>
      <c r="I59" s="87">
        <v>900</v>
      </c>
      <c r="J59" s="10"/>
      <c r="K59" s="20">
        <f t="shared" si="1"/>
        <v>0</v>
      </c>
      <c r="L59" s="19"/>
    </row>
    <row r="60" spans="1:12" ht="14.1" customHeight="1" x14ac:dyDescent="0.3">
      <c r="A60" s="18" t="s">
        <v>298</v>
      </c>
      <c r="B60" s="16" t="s">
        <v>322</v>
      </c>
      <c r="C60" s="7">
        <v>850</v>
      </c>
      <c r="D60" s="18" t="s">
        <v>287</v>
      </c>
      <c r="E60" s="13"/>
      <c r="F60" s="13"/>
      <c r="G60" s="14"/>
      <c r="H60" s="9"/>
      <c r="I60" s="87">
        <v>850</v>
      </c>
      <c r="J60" s="10"/>
      <c r="K60" s="20">
        <f t="shared" si="1"/>
        <v>0</v>
      </c>
      <c r="L60" s="19"/>
    </row>
    <row r="61" spans="1:12" ht="14.1" customHeight="1" x14ac:dyDescent="0.3">
      <c r="A61" s="18" t="s">
        <v>299</v>
      </c>
      <c r="B61" s="7" t="s">
        <v>181</v>
      </c>
      <c r="C61" s="7"/>
      <c r="D61" s="81"/>
      <c r="E61" s="80"/>
      <c r="F61" s="13"/>
      <c r="G61" s="14"/>
      <c r="H61" s="9"/>
      <c r="I61" s="87"/>
      <c r="J61" s="10"/>
      <c r="K61" s="20" t="e">
        <f t="shared" si="1"/>
        <v>#DIV/0!</v>
      </c>
      <c r="L61" s="19"/>
    </row>
    <row r="62" spans="1:12" ht="14.1" customHeight="1" x14ac:dyDescent="0.3">
      <c r="A62" s="18" t="s">
        <v>130</v>
      </c>
      <c r="B62" s="16" t="s">
        <v>158</v>
      </c>
      <c r="C62" s="7">
        <v>200</v>
      </c>
      <c r="D62" s="81"/>
      <c r="E62" s="80"/>
      <c r="F62" s="13"/>
      <c r="G62" s="14"/>
      <c r="H62" s="9"/>
      <c r="I62" s="87">
        <v>200</v>
      </c>
      <c r="J62" s="10"/>
      <c r="K62" s="20">
        <f t="shared" si="1"/>
        <v>0</v>
      </c>
      <c r="L62" s="19"/>
    </row>
    <row r="63" spans="1:12" ht="14.1" customHeight="1" x14ac:dyDescent="0.3">
      <c r="A63" s="18" t="s">
        <v>7</v>
      </c>
      <c r="B63" s="16" t="s">
        <v>159</v>
      </c>
      <c r="C63" s="7">
        <v>200</v>
      </c>
      <c r="D63" s="18" t="s">
        <v>323</v>
      </c>
      <c r="E63" s="13"/>
      <c r="F63" s="13"/>
      <c r="G63" s="14"/>
      <c r="H63" s="9"/>
      <c r="I63" s="87">
        <v>200</v>
      </c>
      <c r="J63" s="10"/>
      <c r="K63" s="20">
        <f t="shared" si="1"/>
        <v>0</v>
      </c>
      <c r="L63" s="19"/>
    </row>
    <row r="64" spans="1:12" ht="14.1" customHeight="1" x14ac:dyDescent="0.3">
      <c r="A64" s="18" t="s">
        <v>300</v>
      </c>
      <c r="B64" s="16" t="s">
        <v>324</v>
      </c>
      <c r="C64" s="7">
        <v>1.25</v>
      </c>
      <c r="D64" s="18" t="s">
        <v>325</v>
      </c>
      <c r="E64" s="13"/>
      <c r="F64" s="13"/>
      <c r="G64" s="14"/>
      <c r="H64" s="9"/>
      <c r="I64" s="87">
        <v>1.25</v>
      </c>
      <c r="J64" s="10"/>
      <c r="K64" s="20">
        <f t="shared" si="1"/>
        <v>0</v>
      </c>
      <c r="L64" s="19"/>
    </row>
    <row r="65" spans="1:13" ht="14.1" customHeight="1" x14ac:dyDescent="0.3">
      <c r="A65" s="18" t="s">
        <v>301</v>
      </c>
      <c r="B65" s="16" t="s">
        <v>326</v>
      </c>
      <c r="C65" s="7">
        <v>800</v>
      </c>
      <c r="D65" s="18" t="s">
        <v>269</v>
      </c>
      <c r="E65" s="13"/>
      <c r="F65" s="13"/>
      <c r="G65" s="14"/>
      <c r="H65" s="9"/>
      <c r="I65" s="87">
        <v>800</v>
      </c>
      <c r="J65" s="10"/>
      <c r="K65" s="20">
        <f t="shared" si="1"/>
        <v>0</v>
      </c>
      <c r="L65" s="19"/>
      <c r="M65" s="6" t="e">
        <f>IF(#REF!="","",1)</f>
        <v>#REF!</v>
      </c>
    </row>
    <row r="66" spans="1:13" ht="14.1" customHeight="1" x14ac:dyDescent="0.3">
      <c r="A66" s="18" t="s">
        <v>302</v>
      </c>
      <c r="B66" s="16" t="s">
        <v>322</v>
      </c>
      <c r="C66" s="7">
        <v>850</v>
      </c>
      <c r="D66" s="18" t="s">
        <v>269</v>
      </c>
      <c r="E66" s="13"/>
      <c r="F66" s="13"/>
      <c r="G66" s="14"/>
      <c r="H66" s="9"/>
      <c r="I66" s="87">
        <v>850</v>
      </c>
      <c r="J66" s="10"/>
      <c r="K66" s="20">
        <f t="shared" si="1"/>
        <v>0</v>
      </c>
      <c r="L66" s="19"/>
      <c r="M66" s="6" t="e">
        <f>IF(#REF!="","",1)</f>
        <v>#REF!</v>
      </c>
    </row>
    <row r="67" spans="1:13" ht="14.1" customHeight="1" x14ac:dyDescent="0.3">
      <c r="A67" s="18" t="s">
        <v>303</v>
      </c>
      <c r="B67" s="16" t="s">
        <v>327</v>
      </c>
      <c r="C67" s="7">
        <v>750</v>
      </c>
      <c r="D67" s="18" t="s">
        <v>328</v>
      </c>
      <c r="E67" s="13"/>
      <c r="F67" s="13"/>
      <c r="G67" s="14"/>
      <c r="H67" s="9"/>
      <c r="I67" s="87">
        <v>750</v>
      </c>
      <c r="J67" s="10"/>
      <c r="K67" s="20">
        <f t="shared" si="1"/>
        <v>0</v>
      </c>
      <c r="L67" s="19"/>
    </row>
    <row r="68" spans="1:13" ht="14.1" customHeight="1" x14ac:dyDescent="0.3">
      <c r="A68" s="18" t="s">
        <v>236</v>
      </c>
      <c r="B68" s="16" t="s">
        <v>58</v>
      </c>
      <c r="C68" s="7">
        <v>1</v>
      </c>
      <c r="D68" s="81"/>
      <c r="E68" s="80"/>
      <c r="F68" s="13"/>
      <c r="G68" s="14"/>
      <c r="H68" s="9"/>
      <c r="I68" s="87">
        <v>1</v>
      </c>
      <c r="J68" s="10"/>
      <c r="K68" s="20">
        <f t="shared" si="1"/>
        <v>0</v>
      </c>
      <c r="L68" s="19"/>
      <c r="M68" s="6" t="e">
        <f>IF(#REF!="","",1)</f>
        <v>#REF!</v>
      </c>
    </row>
    <row r="69" spans="1:13" ht="14.1" customHeight="1" x14ac:dyDescent="0.3">
      <c r="A69" s="18" t="s">
        <v>237</v>
      </c>
      <c r="B69" s="16" t="s">
        <v>58</v>
      </c>
      <c r="C69" s="7">
        <v>1</v>
      </c>
      <c r="D69" s="18" t="s">
        <v>329</v>
      </c>
      <c r="E69" s="13"/>
      <c r="F69" s="13"/>
      <c r="G69" s="14"/>
      <c r="H69" s="9"/>
      <c r="I69" s="87">
        <v>1</v>
      </c>
      <c r="J69" s="10"/>
      <c r="K69" s="20">
        <f t="shared" si="1"/>
        <v>0</v>
      </c>
      <c r="L69" s="19"/>
      <c r="M69" s="6" t="e">
        <f>IF(#REF!="","",1)</f>
        <v>#REF!</v>
      </c>
    </row>
    <row r="70" spans="1:13" s="21" customFormat="1" ht="14.1" customHeight="1" x14ac:dyDescent="0.3">
      <c r="A70" s="18" t="s">
        <v>304</v>
      </c>
      <c r="B70" s="16" t="s">
        <v>330</v>
      </c>
      <c r="C70" s="7">
        <v>1</v>
      </c>
      <c r="D70" s="18" t="s">
        <v>329</v>
      </c>
      <c r="E70" s="13"/>
      <c r="F70" s="13"/>
      <c r="G70" s="14"/>
      <c r="H70" s="9"/>
      <c r="I70" s="87">
        <v>1</v>
      </c>
      <c r="J70" s="10"/>
      <c r="K70" s="20">
        <f t="shared" si="1"/>
        <v>0</v>
      </c>
      <c r="L70" s="19"/>
    </row>
    <row r="71" spans="1:13" ht="14.1" customHeight="1" x14ac:dyDescent="0.3">
      <c r="A71" s="18" t="s">
        <v>305</v>
      </c>
      <c r="B71" s="16" t="s">
        <v>263</v>
      </c>
      <c r="C71" s="7">
        <v>500</v>
      </c>
      <c r="D71" s="18" t="s">
        <v>329</v>
      </c>
      <c r="E71" s="13"/>
      <c r="F71" s="13"/>
      <c r="G71" s="14"/>
      <c r="H71" s="9"/>
      <c r="I71" s="87">
        <v>500</v>
      </c>
      <c r="J71" s="10"/>
      <c r="K71" s="20">
        <f t="shared" si="1"/>
        <v>0</v>
      </c>
      <c r="L71" s="19"/>
    </row>
    <row r="72" spans="1:13" ht="14.1" customHeight="1" x14ac:dyDescent="0.3">
      <c r="A72" s="18" t="s">
        <v>306</v>
      </c>
      <c r="B72" s="16" t="s">
        <v>166</v>
      </c>
      <c r="C72" s="7">
        <v>500</v>
      </c>
      <c r="D72" s="18" t="s">
        <v>329</v>
      </c>
      <c r="E72" s="13"/>
      <c r="F72" s="13"/>
      <c r="G72" s="14"/>
      <c r="H72" s="9"/>
      <c r="I72" s="87">
        <v>500</v>
      </c>
      <c r="J72" s="10"/>
      <c r="K72" s="20">
        <f t="shared" si="1"/>
        <v>0</v>
      </c>
      <c r="L72" s="19"/>
    </row>
    <row r="73" spans="1:13" ht="14.1" customHeight="1" x14ac:dyDescent="0.3">
      <c r="A73" s="18" t="s">
        <v>307</v>
      </c>
      <c r="B73" s="16" t="s">
        <v>181</v>
      </c>
      <c r="C73" s="53">
        <v>1</v>
      </c>
      <c r="D73" s="18" t="s">
        <v>329</v>
      </c>
      <c r="E73" s="13"/>
      <c r="F73" s="13"/>
      <c r="G73" s="14"/>
      <c r="H73" s="9"/>
      <c r="I73" s="89">
        <v>1</v>
      </c>
      <c r="J73" s="10"/>
      <c r="K73" s="20">
        <f t="shared" si="1"/>
        <v>0</v>
      </c>
      <c r="L73" s="19"/>
    </row>
    <row r="74" spans="1:13" ht="14.1" customHeight="1" x14ac:dyDescent="0.3">
      <c r="A74" s="18" t="s">
        <v>308</v>
      </c>
      <c r="B74" s="16" t="s">
        <v>640</v>
      </c>
      <c r="C74" s="53">
        <f>20*150</f>
        <v>3000</v>
      </c>
      <c r="D74" s="18" t="s">
        <v>331</v>
      </c>
      <c r="E74" s="13"/>
      <c r="F74" s="13"/>
      <c r="G74" s="14"/>
      <c r="H74" s="9"/>
      <c r="I74" s="89">
        <f>20*150</f>
        <v>3000</v>
      </c>
      <c r="J74" s="10"/>
      <c r="K74" s="20">
        <f t="shared" si="1"/>
        <v>0</v>
      </c>
      <c r="L74" s="19"/>
    </row>
    <row r="75" spans="1:13" ht="14.1" customHeight="1" x14ac:dyDescent="0.3">
      <c r="A75" s="18" t="s">
        <v>309</v>
      </c>
      <c r="B75" s="16" t="s">
        <v>184</v>
      </c>
      <c r="C75" s="7">
        <v>1</v>
      </c>
      <c r="D75" s="18" t="s">
        <v>269</v>
      </c>
      <c r="E75" s="13"/>
      <c r="F75" s="13"/>
      <c r="G75" s="14"/>
      <c r="H75" s="9"/>
      <c r="I75" s="87">
        <v>1</v>
      </c>
      <c r="J75" s="10"/>
      <c r="K75" s="20">
        <f t="shared" si="1"/>
        <v>0</v>
      </c>
      <c r="L75" s="19"/>
    </row>
    <row r="76" spans="1:13" ht="14.1" customHeight="1" x14ac:dyDescent="0.3">
      <c r="A76" s="18" t="s">
        <v>310</v>
      </c>
      <c r="B76" s="85"/>
      <c r="C76" s="7"/>
      <c r="D76" s="18" t="s">
        <v>332</v>
      </c>
      <c r="E76" s="13"/>
      <c r="F76" s="13"/>
      <c r="G76" s="14"/>
      <c r="H76" s="9"/>
      <c r="I76" s="87"/>
      <c r="J76" s="10"/>
      <c r="K76" s="20" t="e">
        <f t="shared" si="1"/>
        <v>#DIV/0!</v>
      </c>
      <c r="L76" s="19"/>
    </row>
    <row r="77" spans="1:13" ht="14.1" customHeight="1" x14ac:dyDescent="0.3">
      <c r="A77" s="18" t="s">
        <v>311</v>
      </c>
      <c r="B77" s="16" t="s">
        <v>333</v>
      </c>
      <c r="C77" s="7">
        <v>240</v>
      </c>
      <c r="D77" s="18" t="s">
        <v>334</v>
      </c>
      <c r="E77" s="13"/>
      <c r="F77" s="13"/>
      <c r="G77" s="14"/>
      <c r="H77" s="9"/>
      <c r="I77" s="87">
        <v>240</v>
      </c>
      <c r="J77" s="10"/>
      <c r="K77" s="20">
        <f t="shared" si="1"/>
        <v>0</v>
      </c>
      <c r="L77" s="19"/>
    </row>
    <row r="78" spans="1:13" ht="14.1" customHeight="1" x14ac:dyDescent="0.3">
      <c r="A78" s="18" t="s">
        <v>312</v>
      </c>
      <c r="B78" s="16" t="s">
        <v>335</v>
      </c>
      <c r="C78" s="7">
        <f>2.4*2</f>
        <v>4.8</v>
      </c>
      <c r="D78" s="18" t="s">
        <v>269</v>
      </c>
      <c r="E78" s="13"/>
      <c r="F78" s="13"/>
      <c r="G78" s="14"/>
      <c r="H78" s="9"/>
      <c r="I78" s="87">
        <f>2.4*2</f>
        <v>4.8</v>
      </c>
      <c r="J78" s="10"/>
      <c r="K78" s="20">
        <f t="shared" si="1"/>
        <v>0</v>
      </c>
      <c r="L78" s="19"/>
    </row>
    <row r="79" spans="1:13" ht="14.1" customHeight="1" x14ac:dyDescent="0.3">
      <c r="A79" s="18" t="s">
        <v>313</v>
      </c>
      <c r="B79" s="16" t="s">
        <v>336</v>
      </c>
      <c r="C79" s="7">
        <v>32</v>
      </c>
      <c r="D79" s="18" t="s">
        <v>337</v>
      </c>
      <c r="E79" s="13"/>
      <c r="F79" s="13"/>
      <c r="G79" s="14"/>
      <c r="H79" s="9"/>
      <c r="I79" s="87">
        <v>32</v>
      </c>
      <c r="J79" s="10"/>
      <c r="K79" s="20">
        <f t="shared" si="1"/>
        <v>0</v>
      </c>
      <c r="L79" s="19"/>
    </row>
    <row r="80" spans="1:13" ht="14.1" customHeight="1" x14ac:dyDescent="0.3">
      <c r="A80" s="18" t="s">
        <v>314</v>
      </c>
      <c r="B80" s="16" t="s">
        <v>338</v>
      </c>
      <c r="C80" s="7">
        <f>25*120</f>
        <v>3000</v>
      </c>
      <c r="D80" s="18" t="s">
        <v>339</v>
      </c>
      <c r="E80" s="13"/>
      <c r="F80" s="13"/>
      <c r="G80" s="14"/>
      <c r="H80" s="9"/>
      <c r="I80" s="87">
        <f>25*120</f>
        <v>3000</v>
      </c>
      <c r="J80" s="10"/>
      <c r="K80" s="20">
        <f t="shared" si="1"/>
        <v>0</v>
      </c>
      <c r="L80" s="19"/>
    </row>
    <row r="81" spans="1:12" ht="14.1" customHeight="1" x14ac:dyDescent="0.3">
      <c r="A81" s="18" t="s">
        <v>315</v>
      </c>
      <c r="B81" s="16" t="s">
        <v>340</v>
      </c>
      <c r="C81" s="7">
        <v>300</v>
      </c>
      <c r="D81" s="18" t="s">
        <v>341</v>
      </c>
      <c r="E81" s="13"/>
      <c r="F81" s="13"/>
      <c r="G81" s="14"/>
      <c r="H81" s="9"/>
      <c r="I81" s="87">
        <v>300</v>
      </c>
      <c r="J81" s="10"/>
      <c r="K81" s="20">
        <f t="shared" si="1"/>
        <v>0</v>
      </c>
      <c r="L81" s="19"/>
    </row>
    <row r="82" spans="1:12" ht="14.1" customHeight="1" x14ac:dyDescent="0.3">
      <c r="A82" s="18" t="s">
        <v>316</v>
      </c>
      <c r="B82" s="16" t="s">
        <v>342</v>
      </c>
      <c r="C82" s="7">
        <f>10*400</f>
        <v>4000</v>
      </c>
      <c r="D82" s="18" t="s">
        <v>343</v>
      </c>
      <c r="E82" s="13"/>
      <c r="F82" s="13"/>
      <c r="G82" s="14"/>
      <c r="H82" s="9"/>
      <c r="I82" s="87">
        <f>10*400</f>
        <v>4000</v>
      </c>
      <c r="J82" s="10"/>
      <c r="K82" s="20">
        <f t="shared" si="1"/>
        <v>0</v>
      </c>
      <c r="L82" s="19"/>
    </row>
    <row r="83" spans="1:12" s="17" customFormat="1" ht="54.75" customHeight="1" x14ac:dyDescent="0.3">
      <c r="A83" s="1" t="s">
        <v>346</v>
      </c>
      <c r="B83" s="1" t="s">
        <v>228</v>
      </c>
      <c r="C83" s="2" t="s">
        <v>225</v>
      </c>
      <c r="D83" s="1" t="s">
        <v>0</v>
      </c>
      <c r="E83" s="1" t="s">
        <v>242</v>
      </c>
      <c r="F83" s="5" t="s">
        <v>1</v>
      </c>
      <c r="G83" s="1" t="s">
        <v>2</v>
      </c>
      <c r="H83" s="2" t="s">
        <v>107</v>
      </c>
      <c r="I83" s="2" t="s">
        <v>226</v>
      </c>
      <c r="J83" s="3" t="s">
        <v>229</v>
      </c>
      <c r="K83" s="3" t="s">
        <v>108</v>
      </c>
      <c r="L83" s="4"/>
    </row>
    <row r="84" spans="1:12" ht="14.1" customHeight="1" x14ac:dyDescent="0.3">
      <c r="A84" s="22" t="s">
        <v>131</v>
      </c>
      <c r="B84" s="22"/>
      <c r="C84" s="22"/>
      <c r="D84" s="22"/>
      <c r="E84" s="22"/>
      <c r="F84" s="22"/>
      <c r="G84" s="22"/>
      <c r="H84" s="22"/>
      <c r="I84" s="60"/>
      <c r="J84" s="23"/>
      <c r="K84" s="23"/>
      <c r="L84" s="24"/>
    </row>
    <row r="85" spans="1:12" ht="14.1" customHeight="1" x14ac:dyDescent="0.3">
      <c r="A85" s="18" t="s">
        <v>56</v>
      </c>
      <c r="B85" s="16" t="s">
        <v>160</v>
      </c>
      <c r="C85" s="7">
        <v>8.5</v>
      </c>
      <c r="D85" s="18" t="s">
        <v>347</v>
      </c>
      <c r="E85" s="13"/>
      <c r="F85" s="13"/>
      <c r="G85" s="14"/>
      <c r="H85" s="9"/>
      <c r="I85" s="87">
        <v>8.5</v>
      </c>
      <c r="J85" s="10"/>
      <c r="K85" s="11">
        <f t="shared" ref="K85:K91" si="2">(J85/I85)*C85*H85</f>
        <v>0</v>
      </c>
      <c r="L85" s="12"/>
    </row>
    <row r="86" spans="1:12" ht="14.1" customHeight="1" x14ac:dyDescent="0.3">
      <c r="A86" s="18" t="s">
        <v>20</v>
      </c>
      <c r="B86" s="16" t="s">
        <v>139</v>
      </c>
      <c r="C86" s="7">
        <v>1</v>
      </c>
      <c r="D86" s="18" t="s">
        <v>347</v>
      </c>
      <c r="E86" s="13"/>
      <c r="F86" s="13"/>
      <c r="G86" s="14"/>
      <c r="H86" s="9"/>
      <c r="I86" s="87">
        <v>1</v>
      </c>
      <c r="J86" s="10"/>
      <c r="K86" s="11">
        <f t="shared" si="2"/>
        <v>0</v>
      </c>
      <c r="L86" s="12"/>
    </row>
    <row r="87" spans="1:12" ht="14.1" customHeight="1" x14ac:dyDescent="0.3">
      <c r="A87" s="18" t="s">
        <v>21</v>
      </c>
      <c r="B87" s="16" t="s">
        <v>139</v>
      </c>
      <c r="C87" s="7">
        <v>1</v>
      </c>
      <c r="D87" s="18" t="s">
        <v>347</v>
      </c>
      <c r="E87" s="13"/>
      <c r="F87" s="13"/>
      <c r="G87" s="14"/>
      <c r="H87" s="9"/>
      <c r="I87" s="87">
        <v>1</v>
      </c>
      <c r="J87" s="10"/>
      <c r="K87" s="11">
        <f t="shared" si="2"/>
        <v>0</v>
      </c>
      <c r="L87" s="12"/>
    </row>
    <row r="88" spans="1:12" ht="14.1" customHeight="1" x14ac:dyDescent="0.3">
      <c r="A88" s="18" t="s">
        <v>62</v>
      </c>
      <c r="B88" s="16" t="s">
        <v>139</v>
      </c>
      <c r="C88" s="7">
        <v>1</v>
      </c>
      <c r="D88" s="18" t="s">
        <v>348</v>
      </c>
      <c r="E88" s="13"/>
      <c r="F88" s="13"/>
      <c r="G88" s="14"/>
      <c r="H88" s="9"/>
      <c r="I88" s="87">
        <v>1</v>
      </c>
      <c r="J88" s="10"/>
      <c r="K88" s="11">
        <f t="shared" si="2"/>
        <v>0</v>
      </c>
      <c r="L88" s="12"/>
    </row>
    <row r="89" spans="1:12" ht="14.1" customHeight="1" x14ac:dyDescent="0.3">
      <c r="A89" s="18" t="s">
        <v>22</v>
      </c>
      <c r="B89" s="16" t="s">
        <v>344</v>
      </c>
      <c r="C89" s="7">
        <v>48</v>
      </c>
      <c r="D89" s="18" t="s">
        <v>349</v>
      </c>
      <c r="E89" s="13"/>
      <c r="F89" s="13"/>
      <c r="G89" s="14"/>
      <c r="H89" s="9"/>
      <c r="I89" s="87">
        <v>12</v>
      </c>
      <c r="J89" s="10"/>
      <c r="K89" s="11">
        <f t="shared" si="2"/>
        <v>0</v>
      </c>
      <c r="L89" s="12"/>
    </row>
    <row r="90" spans="1:12" ht="14.1" customHeight="1" x14ac:dyDescent="0.3">
      <c r="A90" s="18" t="s">
        <v>161</v>
      </c>
      <c r="B90" s="16" t="s">
        <v>162</v>
      </c>
      <c r="C90" s="7">
        <v>12</v>
      </c>
      <c r="D90" s="18" t="s">
        <v>349</v>
      </c>
      <c r="E90" s="13"/>
      <c r="F90" s="13"/>
      <c r="G90" s="14"/>
      <c r="H90" s="9"/>
      <c r="I90" s="87">
        <v>10</v>
      </c>
      <c r="J90" s="10"/>
      <c r="K90" s="11">
        <f t="shared" si="2"/>
        <v>0</v>
      </c>
      <c r="L90" s="24"/>
    </row>
    <row r="91" spans="1:12" ht="14.1" customHeight="1" x14ac:dyDescent="0.3">
      <c r="A91" s="18" t="s">
        <v>345</v>
      </c>
      <c r="B91" s="16" t="s">
        <v>145</v>
      </c>
      <c r="C91" s="7">
        <v>2</v>
      </c>
      <c r="D91" s="18" t="s">
        <v>350</v>
      </c>
      <c r="E91" s="13"/>
      <c r="F91" s="13"/>
      <c r="G91" s="14"/>
      <c r="H91" s="9"/>
      <c r="I91" s="87">
        <v>12</v>
      </c>
      <c r="J91" s="10"/>
      <c r="K91" s="11">
        <f t="shared" si="2"/>
        <v>0</v>
      </c>
      <c r="L91" s="24"/>
    </row>
    <row r="92" spans="1:12" ht="14.1" customHeight="1" x14ac:dyDescent="0.3">
      <c r="A92" s="22" t="s">
        <v>54</v>
      </c>
      <c r="B92" s="22"/>
      <c r="C92" s="22"/>
      <c r="D92" s="22"/>
      <c r="E92" s="22"/>
      <c r="F92" s="22"/>
      <c r="G92" s="22"/>
      <c r="H92" s="25"/>
      <c r="I92" s="61"/>
      <c r="J92" s="26"/>
      <c r="K92" s="26"/>
      <c r="L92" s="12"/>
    </row>
    <row r="93" spans="1:12" ht="14.1" customHeight="1" x14ac:dyDescent="0.3">
      <c r="A93" s="7" t="s">
        <v>63</v>
      </c>
      <c r="B93" s="7" t="s">
        <v>139</v>
      </c>
      <c r="C93" s="7">
        <v>1</v>
      </c>
      <c r="D93" s="82" t="s">
        <v>361</v>
      </c>
      <c r="E93" s="78"/>
      <c r="F93" s="13"/>
      <c r="G93" s="13"/>
      <c r="H93" s="9"/>
      <c r="I93" s="87">
        <v>1</v>
      </c>
      <c r="J93" s="10"/>
      <c r="K93" s="11">
        <f t="shared" ref="K93:K101" si="3">(J93/I93)*C93*H93</f>
        <v>0</v>
      </c>
      <c r="L93" s="12"/>
    </row>
    <row r="94" spans="1:12" ht="14.1" customHeight="1" x14ac:dyDescent="0.3">
      <c r="A94" s="7" t="s">
        <v>351</v>
      </c>
      <c r="B94" s="18" t="s">
        <v>352</v>
      </c>
      <c r="C94" s="7">
        <v>10</v>
      </c>
      <c r="D94" s="82" t="s">
        <v>267</v>
      </c>
      <c r="E94" s="78"/>
      <c r="F94" s="13"/>
      <c r="G94" s="13"/>
      <c r="H94" s="9"/>
      <c r="I94" s="87">
        <v>10</v>
      </c>
      <c r="J94" s="10"/>
      <c r="K94" s="11">
        <f t="shared" si="3"/>
        <v>0</v>
      </c>
      <c r="L94" s="12"/>
    </row>
    <row r="95" spans="1:12" ht="14.1" customHeight="1" x14ac:dyDescent="0.3">
      <c r="A95" s="7" t="s">
        <v>353</v>
      </c>
      <c r="B95" s="7" t="s">
        <v>354</v>
      </c>
      <c r="C95" s="7">
        <v>40</v>
      </c>
      <c r="D95" s="82" t="s">
        <v>362</v>
      </c>
      <c r="E95" s="78"/>
      <c r="F95" s="13"/>
      <c r="G95" s="13"/>
      <c r="H95" s="9"/>
      <c r="I95" s="87">
        <v>40</v>
      </c>
      <c r="J95" s="10"/>
      <c r="K95" s="11">
        <f t="shared" si="3"/>
        <v>0</v>
      </c>
      <c r="L95" s="12"/>
    </row>
    <row r="96" spans="1:12" ht="14.1" customHeight="1" x14ac:dyDescent="0.3">
      <c r="A96" s="7" t="s">
        <v>355</v>
      </c>
      <c r="B96" s="7" t="s">
        <v>139</v>
      </c>
      <c r="C96" s="7">
        <v>1</v>
      </c>
      <c r="D96" s="82" t="s">
        <v>363</v>
      </c>
      <c r="E96" s="78"/>
      <c r="F96" s="13"/>
      <c r="G96" s="13"/>
      <c r="H96" s="9"/>
      <c r="I96" s="87">
        <v>1</v>
      </c>
      <c r="J96" s="10"/>
      <c r="K96" s="11">
        <f t="shared" si="3"/>
        <v>0</v>
      </c>
      <c r="L96" s="12"/>
    </row>
    <row r="97" spans="1:12" ht="14.1" customHeight="1" x14ac:dyDescent="0.3">
      <c r="A97" s="7" t="s">
        <v>356</v>
      </c>
      <c r="B97" s="7" t="s">
        <v>357</v>
      </c>
      <c r="C97" s="7">
        <v>40</v>
      </c>
      <c r="D97" s="7" t="s">
        <v>266</v>
      </c>
      <c r="E97" s="8"/>
      <c r="F97" s="13"/>
      <c r="G97" s="13"/>
      <c r="H97" s="9"/>
      <c r="I97" s="87">
        <v>40</v>
      </c>
      <c r="J97" s="10"/>
      <c r="K97" s="11">
        <f t="shared" si="3"/>
        <v>0</v>
      </c>
      <c r="L97" s="12"/>
    </row>
    <row r="98" spans="1:12" ht="14.1" customHeight="1" x14ac:dyDescent="0.3">
      <c r="A98" s="7" t="s">
        <v>140</v>
      </c>
      <c r="B98" s="7" t="s">
        <v>358</v>
      </c>
      <c r="C98" s="7">
        <v>5</v>
      </c>
      <c r="D98" s="82" t="s">
        <v>364</v>
      </c>
      <c r="E98" s="78"/>
      <c r="F98" s="13"/>
      <c r="G98" s="13"/>
      <c r="H98" s="9"/>
      <c r="I98" s="87">
        <v>5</v>
      </c>
      <c r="J98" s="10"/>
      <c r="K98" s="11">
        <f t="shared" si="3"/>
        <v>0</v>
      </c>
      <c r="L98" s="12"/>
    </row>
    <row r="99" spans="1:12" ht="14.1" customHeight="1" x14ac:dyDescent="0.3">
      <c r="A99" s="15" t="s">
        <v>23</v>
      </c>
      <c r="B99" s="7" t="s">
        <v>73</v>
      </c>
      <c r="C99" s="7">
        <v>1</v>
      </c>
      <c r="D99" s="82" t="s">
        <v>24</v>
      </c>
      <c r="E99" s="78"/>
      <c r="F99" s="13"/>
      <c r="G99" s="13"/>
      <c r="H99" s="9"/>
      <c r="I99" s="87">
        <v>1</v>
      </c>
      <c r="J99" s="10"/>
      <c r="K99" s="11">
        <f t="shared" si="3"/>
        <v>0</v>
      </c>
      <c r="L99" s="24"/>
    </row>
    <row r="100" spans="1:12" ht="14.1" customHeight="1" x14ac:dyDescent="0.3">
      <c r="A100" s="15" t="s">
        <v>147</v>
      </c>
      <c r="B100" s="7" t="s">
        <v>359</v>
      </c>
      <c r="C100" s="7">
        <v>200</v>
      </c>
      <c r="D100" s="82" t="s">
        <v>365</v>
      </c>
      <c r="E100" s="78"/>
      <c r="F100" s="13"/>
      <c r="G100" s="13"/>
      <c r="H100" s="9"/>
      <c r="I100" s="87">
        <v>200</v>
      </c>
      <c r="J100" s="10"/>
      <c r="K100" s="11">
        <f t="shared" si="3"/>
        <v>0</v>
      </c>
      <c r="L100" s="12"/>
    </row>
    <row r="101" spans="1:12" ht="14.1" customHeight="1" x14ac:dyDescent="0.3">
      <c r="A101" s="15" t="s">
        <v>221</v>
      </c>
      <c r="B101" s="7" t="s">
        <v>360</v>
      </c>
      <c r="C101" s="7">
        <v>900</v>
      </c>
      <c r="D101" s="82" t="s">
        <v>366</v>
      </c>
      <c r="E101" s="78"/>
      <c r="F101" s="13"/>
      <c r="G101" s="13"/>
      <c r="H101" s="9"/>
      <c r="I101" s="87">
        <v>900</v>
      </c>
      <c r="J101" s="10"/>
      <c r="K101" s="11">
        <f t="shared" si="3"/>
        <v>0</v>
      </c>
      <c r="L101" s="12"/>
    </row>
    <row r="102" spans="1:12" ht="14.1" customHeight="1" x14ac:dyDescent="0.3">
      <c r="A102" s="22" t="s">
        <v>55</v>
      </c>
      <c r="B102" s="22"/>
      <c r="C102" s="22"/>
      <c r="D102" s="22"/>
      <c r="E102" s="22"/>
      <c r="F102" s="22"/>
      <c r="G102" s="22"/>
      <c r="H102" s="25"/>
      <c r="I102" s="61"/>
      <c r="J102" s="26"/>
      <c r="K102" s="26"/>
      <c r="L102" s="12"/>
    </row>
    <row r="103" spans="1:12" ht="14.1" customHeight="1" x14ac:dyDescent="0.3">
      <c r="A103" s="7" t="s">
        <v>64</v>
      </c>
      <c r="B103" s="7" t="s">
        <v>164</v>
      </c>
      <c r="C103" s="7">
        <v>25</v>
      </c>
      <c r="D103" s="82" t="s">
        <v>26</v>
      </c>
      <c r="E103" s="78"/>
      <c r="F103" s="13"/>
      <c r="G103" s="13"/>
      <c r="H103" s="9"/>
      <c r="I103" s="87">
        <v>25</v>
      </c>
      <c r="J103" s="10"/>
      <c r="K103" s="11">
        <f>(J103/I103)*C103*H103</f>
        <v>0</v>
      </c>
      <c r="L103" s="12"/>
    </row>
    <row r="104" spans="1:12" ht="14.1" customHeight="1" x14ac:dyDescent="0.3">
      <c r="A104" s="7" t="s">
        <v>25</v>
      </c>
      <c r="B104" s="7" t="s">
        <v>165</v>
      </c>
      <c r="C104" s="7">
        <v>35</v>
      </c>
      <c r="D104" s="82" t="s">
        <v>26</v>
      </c>
      <c r="E104" s="78"/>
      <c r="F104" s="13"/>
      <c r="G104" s="13"/>
      <c r="H104" s="9"/>
      <c r="I104" s="87">
        <v>35</v>
      </c>
      <c r="J104" s="10"/>
      <c r="K104" s="11">
        <f t="shared" ref="K104:K108" si="4">(J104/I104)*C104*H104</f>
        <v>0</v>
      </c>
      <c r="L104" s="12"/>
    </row>
    <row r="105" spans="1:12" ht="14.1" customHeight="1" x14ac:dyDescent="0.3">
      <c r="A105" s="7" t="s">
        <v>367</v>
      </c>
      <c r="B105" s="7" t="s">
        <v>368</v>
      </c>
      <c r="C105" s="7">
        <v>125</v>
      </c>
      <c r="D105" s="7" t="s">
        <v>375</v>
      </c>
      <c r="E105" s="8"/>
      <c r="F105" s="13"/>
      <c r="G105" s="13"/>
      <c r="H105" s="9"/>
      <c r="I105" s="87">
        <v>125</v>
      </c>
      <c r="J105" s="10"/>
      <c r="K105" s="11">
        <f t="shared" si="4"/>
        <v>0</v>
      </c>
      <c r="L105" s="12"/>
    </row>
    <row r="106" spans="1:12" ht="14.1" customHeight="1" x14ac:dyDescent="0.3">
      <c r="A106" s="7" t="s">
        <v>369</v>
      </c>
      <c r="B106" s="7" t="s">
        <v>370</v>
      </c>
      <c r="C106" s="7">
        <v>250</v>
      </c>
      <c r="D106" s="78"/>
      <c r="E106" s="82"/>
      <c r="F106" s="13"/>
      <c r="G106" s="13"/>
      <c r="H106" s="9"/>
      <c r="I106" s="87">
        <v>250</v>
      </c>
      <c r="J106" s="10"/>
      <c r="K106" s="11">
        <f t="shared" si="4"/>
        <v>0</v>
      </c>
      <c r="L106" s="12"/>
    </row>
    <row r="107" spans="1:12" ht="14.1" customHeight="1" x14ac:dyDescent="0.3">
      <c r="A107" s="7" t="s">
        <v>371</v>
      </c>
      <c r="B107" s="7" t="s">
        <v>372</v>
      </c>
      <c r="C107" s="7">
        <v>100</v>
      </c>
      <c r="D107" s="82" t="s">
        <v>26</v>
      </c>
      <c r="E107" s="83"/>
      <c r="F107" s="13"/>
      <c r="G107" s="13"/>
      <c r="H107" s="9"/>
      <c r="I107" s="87">
        <v>100</v>
      </c>
      <c r="J107" s="10"/>
      <c r="K107" s="11">
        <f t="shared" si="4"/>
        <v>0</v>
      </c>
      <c r="L107" s="12"/>
    </row>
    <row r="108" spans="1:12" ht="14.1" customHeight="1" x14ac:dyDescent="0.3">
      <c r="A108" s="7" t="s">
        <v>373</v>
      </c>
      <c r="B108" s="7" t="s">
        <v>374</v>
      </c>
      <c r="C108" s="7">
        <v>1000</v>
      </c>
      <c r="D108" s="7" t="s">
        <v>362</v>
      </c>
      <c r="E108" s="8"/>
      <c r="F108" s="13"/>
      <c r="G108" s="13"/>
      <c r="H108" s="9"/>
      <c r="I108" s="87">
        <v>1000</v>
      </c>
      <c r="J108" s="10"/>
      <c r="K108" s="11">
        <f t="shared" si="4"/>
        <v>0</v>
      </c>
      <c r="L108" s="12"/>
    </row>
    <row r="109" spans="1:12" ht="14.1" customHeight="1" x14ac:dyDescent="0.3">
      <c r="A109" s="22" t="s">
        <v>46</v>
      </c>
      <c r="B109" s="22"/>
      <c r="C109" s="22"/>
      <c r="D109" s="22"/>
      <c r="E109" s="22"/>
      <c r="F109" s="22"/>
      <c r="G109" s="22"/>
      <c r="H109" s="25"/>
      <c r="I109" s="61"/>
      <c r="J109" s="26"/>
      <c r="K109" s="26"/>
      <c r="L109" s="12"/>
    </row>
    <row r="110" spans="1:12" ht="14.1" customHeight="1" x14ac:dyDescent="0.3">
      <c r="A110" s="7" t="s">
        <v>376</v>
      </c>
      <c r="B110" s="18" t="s">
        <v>377</v>
      </c>
      <c r="C110" s="7">
        <v>25</v>
      </c>
      <c r="D110" s="82" t="s">
        <v>375</v>
      </c>
      <c r="E110" s="83"/>
      <c r="F110" s="13"/>
      <c r="G110" s="13"/>
      <c r="H110" s="9"/>
      <c r="I110" s="87">
        <v>25</v>
      </c>
      <c r="J110" s="10"/>
      <c r="K110" s="11">
        <f>(J110/I110)*C110*H110</f>
        <v>0</v>
      </c>
      <c r="L110" s="12"/>
    </row>
    <row r="111" spans="1:12" ht="14.1" customHeight="1" x14ac:dyDescent="0.3">
      <c r="A111" s="22" t="s">
        <v>141</v>
      </c>
      <c r="B111" s="22"/>
      <c r="C111" s="22"/>
      <c r="D111" s="22"/>
      <c r="E111" s="22"/>
      <c r="F111" s="22"/>
      <c r="G111" s="22"/>
      <c r="H111" s="25"/>
      <c r="I111" s="61"/>
      <c r="J111" s="26"/>
      <c r="K111" s="26"/>
      <c r="L111" s="12"/>
    </row>
    <row r="112" spans="1:12" ht="14.1" customHeight="1" x14ac:dyDescent="0.3">
      <c r="A112" s="15" t="s">
        <v>378</v>
      </c>
      <c r="B112" s="7" t="s">
        <v>166</v>
      </c>
      <c r="C112" s="7">
        <v>500</v>
      </c>
      <c r="D112" s="82" t="s">
        <v>269</v>
      </c>
      <c r="E112" s="78"/>
      <c r="F112" s="13"/>
      <c r="G112" s="13"/>
      <c r="H112" s="9"/>
      <c r="I112" s="87">
        <v>500</v>
      </c>
      <c r="J112" s="10"/>
      <c r="K112" s="11">
        <f>(J112/I112)*C112*H112</f>
        <v>0</v>
      </c>
      <c r="L112" s="24"/>
    </row>
    <row r="113" spans="1:12" ht="14.1" customHeight="1" x14ac:dyDescent="0.3">
      <c r="A113" s="15" t="s">
        <v>379</v>
      </c>
      <c r="B113" s="7" t="s">
        <v>184</v>
      </c>
      <c r="C113" s="7">
        <v>1</v>
      </c>
      <c r="D113" s="82" t="s">
        <v>269</v>
      </c>
      <c r="E113" s="78"/>
      <c r="F113" s="13"/>
      <c r="G113" s="13"/>
      <c r="H113" s="9"/>
      <c r="I113" s="87">
        <v>1</v>
      </c>
      <c r="J113" s="10"/>
      <c r="K113" s="11">
        <f t="shared" ref="K113:K115" si="5">(J113/I113)*C113*H113</f>
        <v>0</v>
      </c>
      <c r="L113" s="24"/>
    </row>
    <row r="114" spans="1:12" ht="14.1" customHeight="1" x14ac:dyDescent="0.3">
      <c r="A114" s="15" t="s">
        <v>380</v>
      </c>
      <c r="B114" s="7" t="s">
        <v>166</v>
      </c>
      <c r="C114" s="7">
        <v>500</v>
      </c>
      <c r="D114" s="82" t="s">
        <v>269</v>
      </c>
      <c r="E114" s="78"/>
      <c r="F114" s="13"/>
      <c r="G114" s="13"/>
      <c r="H114" s="9"/>
      <c r="I114" s="87">
        <v>500</v>
      </c>
      <c r="J114" s="10"/>
      <c r="K114" s="11">
        <f t="shared" si="5"/>
        <v>0</v>
      </c>
      <c r="L114" s="24"/>
    </row>
    <row r="115" spans="1:12" ht="14.1" customHeight="1" x14ac:dyDescent="0.3">
      <c r="A115" s="15" t="s">
        <v>381</v>
      </c>
      <c r="B115" s="7" t="s">
        <v>181</v>
      </c>
      <c r="C115" s="7">
        <v>1</v>
      </c>
      <c r="D115" s="82" t="s">
        <v>269</v>
      </c>
      <c r="E115" s="78"/>
      <c r="F115" s="13"/>
      <c r="G115" s="13"/>
      <c r="H115" s="9"/>
      <c r="I115" s="87">
        <v>1</v>
      </c>
      <c r="J115" s="10"/>
      <c r="K115" s="11">
        <f t="shared" si="5"/>
        <v>0</v>
      </c>
      <c r="L115" s="24"/>
    </row>
    <row r="116" spans="1:12" ht="14.1" customHeight="1" x14ac:dyDescent="0.3">
      <c r="A116" s="22" t="s">
        <v>48</v>
      </c>
      <c r="B116" s="22"/>
      <c r="C116" s="22"/>
      <c r="D116" s="22"/>
      <c r="E116" s="22"/>
      <c r="F116" s="22"/>
      <c r="G116" s="22"/>
      <c r="H116" s="25"/>
      <c r="I116" s="61"/>
      <c r="J116" s="26"/>
      <c r="K116" s="27"/>
      <c r="L116" s="12"/>
    </row>
    <row r="117" spans="1:12" ht="14.1" customHeight="1" x14ac:dyDescent="0.3">
      <c r="A117" s="7" t="s">
        <v>65</v>
      </c>
      <c r="B117" s="15" t="s">
        <v>167</v>
      </c>
      <c r="C117" s="15">
        <f>24*0.5</f>
        <v>12</v>
      </c>
      <c r="D117" s="7" t="s">
        <v>8</v>
      </c>
      <c r="E117" s="8"/>
      <c r="F117" s="13"/>
      <c r="G117" s="13"/>
      <c r="H117" s="9"/>
      <c r="I117" s="87">
        <f>24*0.5</f>
        <v>12</v>
      </c>
      <c r="J117" s="10"/>
      <c r="K117" s="11">
        <f t="shared" ref="K117:K142" si="6">(J117/I117)*C117*H117</f>
        <v>0</v>
      </c>
      <c r="L117" s="24"/>
    </row>
    <row r="118" spans="1:12" ht="14.1" customHeight="1" x14ac:dyDescent="0.3">
      <c r="A118" s="7" t="s">
        <v>71</v>
      </c>
      <c r="B118" s="15" t="s">
        <v>614</v>
      </c>
      <c r="C118" s="15">
        <f>24*0.5</f>
        <v>12</v>
      </c>
      <c r="D118" s="7" t="s">
        <v>8</v>
      </c>
      <c r="E118" s="8"/>
      <c r="F118" s="13"/>
      <c r="G118" s="13"/>
      <c r="H118" s="9"/>
      <c r="I118" s="87">
        <f>24*0.5</f>
        <v>12</v>
      </c>
      <c r="J118" s="10"/>
      <c r="K118" s="11">
        <f t="shared" si="6"/>
        <v>0</v>
      </c>
      <c r="L118" s="24"/>
    </row>
    <row r="119" spans="1:12" ht="14.1" customHeight="1" x14ac:dyDescent="0.3">
      <c r="A119" s="7" t="s">
        <v>382</v>
      </c>
      <c r="B119" s="7" t="s">
        <v>613</v>
      </c>
      <c r="C119" s="7">
        <f>9*0.5</f>
        <v>4.5</v>
      </c>
      <c r="D119" s="7" t="s">
        <v>392</v>
      </c>
      <c r="E119" s="8"/>
      <c r="F119" s="13"/>
      <c r="G119" s="13"/>
      <c r="H119" s="9"/>
      <c r="I119" s="87">
        <v>4.5</v>
      </c>
      <c r="J119" s="10"/>
      <c r="K119" s="11">
        <f t="shared" si="6"/>
        <v>0</v>
      </c>
      <c r="L119" s="12"/>
    </row>
    <row r="120" spans="1:12" ht="14.1" customHeight="1" x14ac:dyDescent="0.3">
      <c r="A120" s="7" t="s">
        <v>146</v>
      </c>
      <c r="B120" s="7" t="s">
        <v>167</v>
      </c>
      <c r="C120" s="7">
        <f>24*0.5</f>
        <v>12</v>
      </c>
      <c r="D120" s="82" t="s">
        <v>9</v>
      </c>
      <c r="E120" s="83"/>
      <c r="F120" s="13"/>
      <c r="G120" s="13"/>
      <c r="H120" s="9"/>
      <c r="I120" s="87">
        <f>24*0.5</f>
        <v>12</v>
      </c>
      <c r="J120" s="10"/>
      <c r="K120" s="11">
        <f t="shared" si="6"/>
        <v>0</v>
      </c>
      <c r="L120" s="12"/>
    </row>
    <row r="121" spans="1:12" ht="14.1" customHeight="1" x14ac:dyDescent="0.3">
      <c r="A121" s="7" t="s">
        <v>168</v>
      </c>
      <c r="B121" s="7" t="s">
        <v>167</v>
      </c>
      <c r="C121" s="7">
        <f>24*0.4</f>
        <v>9.6000000000000014</v>
      </c>
      <c r="D121" s="7" t="s">
        <v>10</v>
      </c>
      <c r="E121" s="8"/>
      <c r="F121" s="13"/>
      <c r="G121" s="13"/>
      <c r="H121" s="9"/>
      <c r="I121" s="87">
        <f>24*0.4</f>
        <v>9.6000000000000014</v>
      </c>
      <c r="J121" s="10"/>
      <c r="K121" s="11">
        <f t="shared" si="6"/>
        <v>0</v>
      </c>
      <c r="L121" s="12"/>
    </row>
    <row r="122" spans="1:12" ht="14.1" customHeight="1" x14ac:dyDescent="0.3">
      <c r="A122" s="7" t="s">
        <v>66</v>
      </c>
      <c r="B122" s="7" t="s">
        <v>188</v>
      </c>
      <c r="C122" s="7">
        <f t="shared" ref="C122:C127" si="7">24*20</f>
        <v>480</v>
      </c>
      <c r="D122" s="7" t="s">
        <v>393</v>
      </c>
      <c r="E122" s="8"/>
      <c r="F122" s="13"/>
      <c r="G122" s="13"/>
      <c r="H122" s="9"/>
      <c r="I122" s="87">
        <f t="shared" ref="I122:I127" si="8">24*20</f>
        <v>480</v>
      </c>
      <c r="J122" s="10"/>
      <c r="K122" s="11">
        <f t="shared" si="6"/>
        <v>0</v>
      </c>
      <c r="L122" s="12"/>
    </row>
    <row r="123" spans="1:12" ht="14.1" customHeight="1" x14ac:dyDescent="0.3">
      <c r="A123" s="7" t="s">
        <v>11</v>
      </c>
      <c r="B123" s="7" t="s">
        <v>188</v>
      </c>
      <c r="C123" s="7">
        <f t="shared" si="7"/>
        <v>480</v>
      </c>
      <c r="D123" s="7" t="s">
        <v>8</v>
      </c>
      <c r="E123" s="13"/>
      <c r="F123" s="13"/>
      <c r="G123" s="13"/>
      <c r="H123" s="9"/>
      <c r="I123" s="87">
        <f t="shared" si="8"/>
        <v>480</v>
      </c>
      <c r="J123" s="10"/>
      <c r="K123" s="11">
        <f t="shared" si="6"/>
        <v>0</v>
      </c>
      <c r="L123" s="12"/>
    </row>
    <row r="124" spans="1:12" ht="14.1" customHeight="1" x14ac:dyDescent="0.3">
      <c r="A124" s="7" t="s">
        <v>67</v>
      </c>
      <c r="B124" s="7" t="s">
        <v>188</v>
      </c>
      <c r="C124" s="7">
        <f t="shared" si="7"/>
        <v>480</v>
      </c>
      <c r="D124" s="7" t="s">
        <v>8</v>
      </c>
      <c r="E124" s="13"/>
      <c r="F124" s="13"/>
      <c r="G124" s="13"/>
      <c r="H124" s="9"/>
      <c r="I124" s="87">
        <f t="shared" si="8"/>
        <v>480</v>
      </c>
      <c r="J124" s="10"/>
      <c r="K124" s="11">
        <f t="shared" si="6"/>
        <v>0</v>
      </c>
      <c r="L124" s="12"/>
    </row>
    <row r="125" spans="1:12" ht="14.1" customHeight="1" x14ac:dyDescent="0.3">
      <c r="A125" s="7" t="s">
        <v>12</v>
      </c>
      <c r="B125" s="7" t="s">
        <v>188</v>
      </c>
      <c r="C125" s="7">
        <f t="shared" si="7"/>
        <v>480</v>
      </c>
      <c r="D125" s="82" t="s">
        <v>13</v>
      </c>
      <c r="E125" s="13"/>
      <c r="F125" s="13"/>
      <c r="G125" s="13"/>
      <c r="H125" s="9"/>
      <c r="I125" s="87">
        <f t="shared" si="8"/>
        <v>480</v>
      </c>
      <c r="J125" s="10"/>
      <c r="K125" s="11">
        <f t="shared" si="6"/>
        <v>0</v>
      </c>
      <c r="L125" s="12"/>
    </row>
    <row r="126" spans="1:12" ht="14.1" customHeight="1" x14ac:dyDescent="0.3">
      <c r="A126" s="7" t="s">
        <v>68</v>
      </c>
      <c r="B126" s="7" t="s">
        <v>188</v>
      </c>
      <c r="C126" s="7">
        <f t="shared" si="7"/>
        <v>480</v>
      </c>
      <c r="D126" s="82" t="s">
        <v>13</v>
      </c>
      <c r="E126" s="13"/>
      <c r="F126" s="13"/>
      <c r="G126" s="13"/>
      <c r="H126" s="9"/>
      <c r="I126" s="87">
        <f t="shared" si="8"/>
        <v>480</v>
      </c>
      <c r="J126" s="10"/>
      <c r="K126" s="11">
        <f t="shared" si="6"/>
        <v>0</v>
      </c>
      <c r="L126" s="12"/>
    </row>
    <row r="127" spans="1:12" ht="14.1" customHeight="1" x14ac:dyDescent="0.3">
      <c r="A127" s="7" t="s">
        <v>69</v>
      </c>
      <c r="B127" s="7" t="s">
        <v>188</v>
      </c>
      <c r="C127" s="7">
        <f t="shared" si="7"/>
        <v>480</v>
      </c>
      <c r="D127" s="82" t="s">
        <v>394</v>
      </c>
      <c r="E127" s="13"/>
      <c r="F127" s="13"/>
      <c r="G127" s="13"/>
      <c r="H127" s="9"/>
      <c r="I127" s="87">
        <f t="shared" si="8"/>
        <v>480</v>
      </c>
      <c r="J127" s="10"/>
      <c r="K127" s="11">
        <f t="shared" si="6"/>
        <v>0</v>
      </c>
      <c r="L127" s="12"/>
    </row>
    <row r="128" spans="1:12" ht="14.1" customHeight="1" x14ac:dyDescent="0.3">
      <c r="A128" s="7" t="s">
        <v>70</v>
      </c>
      <c r="B128" s="7" t="s">
        <v>383</v>
      </c>
      <c r="C128" s="7">
        <f>24*500</f>
        <v>12000</v>
      </c>
      <c r="D128" s="7" t="s">
        <v>392</v>
      </c>
      <c r="E128" s="13"/>
      <c r="F128" s="13"/>
      <c r="G128" s="13"/>
      <c r="H128" s="9"/>
      <c r="I128" s="87">
        <f>24*500</f>
        <v>12000</v>
      </c>
      <c r="J128" s="10"/>
      <c r="K128" s="11">
        <f t="shared" si="6"/>
        <v>0</v>
      </c>
      <c r="L128" s="12"/>
    </row>
    <row r="129" spans="1:12" ht="14.1" customHeight="1" x14ac:dyDescent="0.3">
      <c r="A129" s="7" t="s">
        <v>384</v>
      </c>
      <c r="B129" s="7" t="s">
        <v>385</v>
      </c>
      <c r="C129" s="7">
        <v>24</v>
      </c>
      <c r="D129" s="7" t="s">
        <v>395</v>
      </c>
      <c r="E129" s="13"/>
      <c r="F129" s="13"/>
      <c r="G129" s="13"/>
      <c r="H129" s="9"/>
      <c r="I129" s="87">
        <v>24</v>
      </c>
      <c r="J129" s="10"/>
      <c r="K129" s="11">
        <f t="shared" si="6"/>
        <v>0</v>
      </c>
      <c r="L129" s="12"/>
    </row>
    <row r="130" spans="1:12" ht="14.1" customHeight="1" x14ac:dyDescent="0.3">
      <c r="A130" s="7" t="s">
        <v>171</v>
      </c>
      <c r="B130" s="7" t="s">
        <v>170</v>
      </c>
      <c r="C130" s="7">
        <v>1.5</v>
      </c>
      <c r="D130" s="7" t="s">
        <v>13</v>
      </c>
      <c r="E130" s="13"/>
      <c r="F130" s="13"/>
      <c r="G130" s="13"/>
      <c r="H130" s="9"/>
      <c r="I130" s="87">
        <v>1.5</v>
      </c>
      <c r="J130" s="10"/>
      <c r="K130" s="11">
        <f t="shared" si="6"/>
        <v>0</v>
      </c>
      <c r="L130" s="12"/>
    </row>
    <row r="131" spans="1:12" ht="14.1" customHeight="1" x14ac:dyDescent="0.3">
      <c r="A131" s="7" t="s">
        <v>71</v>
      </c>
      <c r="B131" s="7" t="s">
        <v>170</v>
      </c>
      <c r="C131" s="7">
        <v>1.5</v>
      </c>
      <c r="D131" s="7" t="s">
        <v>8</v>
      </c>
      <c r="E131" s="13"/>
      <c r="F131" s="13"/>
      <c r="G131" s="13"/>
      <c r="H131" s="9"/>
      <c r="I131" s="87">
        <v>1.5</v>
      </c>
      <c r="J131" s="10"/>
      <c r="K131" s="11">
        <f t="shared" si="6"/>
        <v>0</v>
      </c>
      <c r="L131" s="12"/>
    </row>
    <row r="132" spans="1:12" ht="14.1" customHeight="1" x14ac:dyDescent="0.3">
      <c r="A132" s="7" t="s">
        <v>72</v>
      </c>
      <c r="B132" s="7" t="s">
        <v>174</v>
      </c>
      <c r="C132" s="7">
        <v>1</v>
      </c>
      <c r="D132" s="7" t="s">
        <v>14</v>
      </c>
      <c r="E132" s="13"/>
      <c r="F132" s="13"/>
      <c r="G132" s="13"/>
      <c r="H132" s="9"/>
      <c r="I132" s="87">
        <v>1</v>
      </c>
      <c r="J132" s="10"/>
      <c r="K132" s="11">
        <f t="shared" si="6"/>
        <v>0</v>
      </c>
      <c r="L132" s="12"/>
    </row>
    <row r="133" spans="1:12" ht="14.1" customHeight="1" x14ac:dyDescent="0.3">
      <c r="A133" s="7" t="s">
        <v>173</v>
      </c>
      <c r="B133" s="7" t="s">
        <v>188</v>
      </c>
      <c r="C133" s="7">
        <f>24*20</f>
        <v>480</v>
      </c>
      <c r="D133" s="82" t="s">
        <v>396</v>
      </c>
      <c r="E133" s="13"/>
      <c r="F133" s="13"/>
      <c r="G133" s="13"/>
      <c r="H133" s="9"/>
      <c r="I133" s="87">
        <f>24*20</f>
        <v>480</v>
      </c>
      <c r="J133" s="10"/>
      <c r="K133" s="11">
        <f t="shared" si="6"/>
        <v>0</v>
      </c>
      <c r="L133" s="12"/>
    </row>
    <row r="134" spans="1:12" ht="14.1" customHeight="1" x14ac:dyDescent="0.3">
      <c r="A134" s="7" t="s">
        <v>172</v>
      </c>
      <c r="B134" s="7" t="s">
        <v>188</v>
      </c>
      <c r="C134" s="7">
        <f>24*20</f>
        <v>480</v>
      </c>
      <c r="D134" s="8"/>
      <c r="E134" s="80"/>
      <c r="F134" s="13"/>
      <c r="G134" s="13"/>
      <c r="H134" s="9"/>
      <c r="I134" s="87">
        <f>24*20</f>
        <v>480</v>
      </c>
      <c r="J134" s="10"/>
      <c r="K134" s="11">
        <f t="shared" si="6"/>
        <v>0</v>
      </c>
      <c r="L134" s="12"/>
    </row>
    <row r="135" spans="1:12" ht="14.1" customHeight="1" x14ac:dyDescent="0.3">
      <c r="A135" s="7" t="s">
        <v>74</v>
      </c>
      <c r="B135" s="7" t="s">
        <v>188</v>
      </c>
      <c r="C135" s="7">
        <f>24*20</f>
        <v>480</v>
      </c>
      <c r="D135" s="7" t="s">
        <v>15</v>
      </c>
      <c r="E135" s="13"/>
      <c r="F135" s="13"/>
      <c r="G135" s="13"/>
      <c r="H135" s="9"/>
      <c r="I135" s="87">
        <f>24*20</f>
        <v>480</v>
      </c>
      <c r="J135" s="10"/>
      <c r="K135" s="11">
        <f t="shared" si="6"/>
        <v>0</v>
      </c>
      <c r="L135" s="12"/>
    </row>
    <row r="136" spans="1:12" ht="14.1" customHeight="1" x14ac:dyDescent="0.3">
      <c r="A136" s="7" t="s">
        <v>386</v>
      </c>
      <c r="B136" s="7" t="s">
        <v>387</v>
      </c>
      <c r="C136" s="7">
        <v>1</v>
      </c>
      <c r="D136" s="82" t="s">
        <v>397</v>
      </c>
      <c r="E136" s="13"/>
      <c r="F136" s="13"/>
      <c r="G136" s="13"/>
      <c r="H136" s="9"/>
      <c r="I136" s="87">
        <v>1</v>
      </c>
      <c r="J136" s="10"/>
      <c r="K136" s="11">
        <f t="shared" si="6"/>
        <v>0</v>
      </c>
      <c r="L136" s="24"/>
    </row>
    <row r="137" spans="1:12" ht="14.1" customHeight="1" x14ac:dyDescent="0.3">
      <c r="A137" s="7" t="s">
        <v>16</v>
      </c>
      <c r="B137" s="7" t="s">
        <v>194</v>
      </c>
      <c r="C137" s="7">
        <f>40*20</f>
        <v>800</v>
      </c>
      <c r="D137" s="82" t="s">
        <v>17</v>
      </c>
      <c r="E137" s="13"/>
      <c r="F137" s="13"/>
      <c r="G137" s="13"/>
      <c r="H137" s="9"/>
      <c r="I137" s="87">
        <f>40*20</f>
        <v>800</v>
      </c>
      <c r="J137" s="10"/>
      <c r="K137" s="11">
        <f t="shared" si="6"/>
        <v>0</v>
      </c>
      <c r="L137" s="24"/>
    </row>
    <row r="138" spans="1:12" ht="14.1" customHeight="1" x14ac:dyDescent="0.3">
      <c r="A138" s="7" t="s">
        <v>18</v>
      </c>
      <c r="B138" s="7" t="s">
        <v>176</v>
      </c>
      <c r="C138" s="7">
        <f>6*1</f>
        <v>6</v>
      </c>
      <c r="D138" s="82" t="s">
        <v>398</v>
      </c>
      <c r="E138" s="13"/>
      <c r="F138" s="13"/>
      <c r="G138" s="13"/>
      <c r="H138" s="9"/>
      <c r="I138" s="87">
        <f>6*1</f>
        <v>6</v>
      </c>
      <c r="J138" s="10"/>
      <c r="K138" s="11">
        <f t="shared" si="6"/>
        <v>0</v>
      </c>
      <c r="L138" s="24"/>
    </row>
    <row r="139" spans="1:12" ht="14.1" customHeight="1" x14ac:dyDescent="0.3">
      <c r="A139" s="7" t="s">
        <v>75</v>
      </c>
      <c r="B139" s="7" t="s">
        <v>199</v>
      </c>
      <c r="C139" s="7">
        <f>24*33</f>
        <v>792</v>
      </c>
      <c r="D139" s="7" t="s">
        <v>10</v>
      </c>
      <c r="E139" s="13"/>
      <c r="F139" s="13"/>
      <c r="G139" s="13"/>
      <c r="H139" s="9"/>
      <c r="I139" s="87">
        <f>24*33</f>
        <v>792</v>
      </c>
      <c r="J139" s="10"/>
      <c r="K139" s="11">
        <f t="shared" si="6"/>
        <v>0</v>
      </c>
      <c r="L139" s="12"/>
    </row>
    <row r="140" spans="1:12" ht="14.1" customHeight="1" x14ac:dyDescent="0.3">
      <c r="A140" s="7" t="s">
        <v>388</v>
      </c>
      <c r="B140" s="7" t="s">
        <v>175</v>
      </c>
      <c r="C140" s="7">
        <v>600</v>
      </c>
      <c r="D140" s="82" t="s">
        <v>399</v>
      </c>
      <c r="E140" s="13"/>
      <c r="F140" s="13"/>
      <c r="G140" s="13"/>
      <c r="H140" s="9"/>
      <c r="I140" s="87">
        <v>600</v>
      </c>
      <c r="J140" s="10"/>
      <c r="K140" s="11">
        <f t="shared" si="6"/>
        <v>0</v>
      </c>
      <c r="L140" s="12"/>
    </row>
    <row r="141" spans="1:12" ht="14.1" customHeight="1" x14ac:dyDescent="0.3">
      <c r="A141" s="7" t="s">
        <v>389</v>
      </c>
      <c r="B141" s="7" t="s">
        <v>390</v>
      </c>
      <c r="C141" s="7">
        <v>50</v>
      </c>
      <c r="D141" s="82" t="s">
        <v>400</v>
      </c>
      <c r="E141" s="13"/>
      <c r="F141" s="13"/>
      <c r="G141" s="13"/>
      <c r="H141" s="9"/>
      <c r="I141" s="87">
        <v>50</v>
      </c>
      <c r="J141" s="10"/>
      <c r="K141" s="11">
        <f t="shared" si="6"/>
        <v>0</v>
      </c>
      <c r="L141" s="12"/>
    </row>
    <row r="142" spans="1:12" ht="14.1" customHeight="1" x14ac:dyDescent="0.3">
      <c r="A142" s="7" t="s">
        <v>391</v>
      </c>
      <c r="B142" s="7" t="s">
        <v>390</v>
      </c>
      <c r="C142" s="7">
        <v>50</v>
      </c>
      <c r="D142" s="7" t="s">
        <v>400</v>
      </c>
      <c r="E142" s="8"/>
      <c r="F142" s="13"/>
      <c r="G142" s="13"/>
      <c r="H142" s="9"/>
      <c r="I142" s="87">
        <v>50</v>
      </c>
      <c r="J142" s="10"/>
      <c r="K142" s="11">
        <f t="shared" si="6"/>
        <v>0</v>
      </c>
      <c r="L142" s="12"/>
    </row>
    <row r="143" spans="1:12" ht="14.1" customHeight="1" x14ac:dyDescent="0.3">
      <c r="A143" s="22" t="s">
        <v>49</v>
      </c>
      <c r="B143" s="22"/>
      <c r="C143" s="22"/>
      <c r="D143" s="22"/>
      <c r="E143" s="22"/>
      <c r="F143" s="22"/>
      <c r="G143" s="22"/>
      <c r="H143" s="25"/>
      <c r="I143" s="61"/>
      <c r="J143" s="26"/>
      <c r="K143" s="27"/>
      <c r="L143" s="12"/>
    </row>
    <row r="144" spans="1:12" ht="14.1" customHeight="1" x14ac:dyDescent="0.3">
      <c r="A144" s="7" t="s">
        <v>76</v>
      </c>
      <c r="B144" s="7" t="s">
        <v>200</v>
      </c>
      <c r="C144" s="7">
        <v>500</v>
      </c>
      <c r="D144" s="8"/>
      <c r="E144" s="80"/>
      <c r="F144" s="13"/>
      <c r="G144" s="13"/>
      <c r="H144" s="9"/>
      <c r="I144" s="54">
        <v>500</v>
      </c>
      <c r="J144" s="10"/>
      <c r="K144" s="11">
        <f>(J144/I144)*C144*H144</f>
        <v>0</v>
      </c>
      <c r="L144" s="12"/>
    </row>
    <row r="145" spans="1:12" ht="14.1" customHeight="1" x14ac:dyDescent="0.3">
      <c r="A145" s="7" t="s">
        <v>31</v>
      </c>
      <c r="B145" s="7" t="s">
        <v>179</v>
      </c>
      <c r="C145" s="7">
        <v>1.5</v>
      </c>
      <c r="D145" s="8"/>
      <c r="E145" s="80"/>
      <c r="F145" s="13"/>
      <c r="G145" s="13"/>
      <c r="H145" s="9"/>
      <c r="I145" s="54">
        <v>1.5</v>
      </c>
      <c r="J145" s="10"/>
      <c r="K145" s="11">
        <f t="shared" ref="K145:K148" si="9">(J145/I145)*C145*H145</f>
        <v>0</v>
      </c>
      <c r="L145" s="12"/>
    </row>
    <row r="146" spans="1:12" ht="14.1" customHeight="1" x14ac:dyDescent="0.3">
      <c r="A146" s="7" t="s">
        <v>32</v>
      </c>
      <c r="B146" s="7" t="s">
        <v>177</v>
      </c>
      <c r="C146" s="7">
        <v>1.5</v>
      </c>
      <c r="D146" s="8"/>
      <c r="E146" s="80"/>
      <c r="F146" s="13"/>
      <c r="G146" s="13"/>
      <c r="H146" s="9"/>
      <c r="I146" s="54">
        <v>1.5</v>
      </c>
      <c r="J146" s="10"/>
      <c r="K146" s="11">
        <f t="shared" si="9"/>
        <v>0</v>
      </c>
      <c r="L146" s="12"/>
    </row>
    <row r="147" spans="1:12" ht="14.1" customHeight="1" x14ac:dyDescent="0.3">
      <c r="A147" s="7" t="s">
        <v>33</v>
      </c>
      <c r="B147" s="7" t="s">
        <v>177</v>
      </c>
      <c r="C147" s="7">
        <v>1.5</v>
      </c>
      <c r="D147" s="8"/>
      <c r="E147" s="80"/>
      <c r="F147" s="13"/>
      <c r="G147" s="13"/>
      <c r="H147" s="9"/>
      <c r="I147" s="54">
        <v>1.5</v>
      </c>
      <c r="J147" s="10"/>
      <c r="K147" s="11">
        <f t="shared" si="9"/>
        <v>0</v>
      </c>
      <c r="L147" s="12"/>
    </row>
    <row r="148" spans="1:12" ht="14.1" customHeight="1" x14ac:dyDescent="0.3">
      <c r="A148" s="7" t="s">
        <v>77</v>
      </c>
      <c r="B148" s="7" t="s">
        <v>178</v>
      </c>
      <c r="C148" s="7">
        <v>1.5</v>
      </c>
      <c r="D148" s="8"/>
      <c r="E148" s="80"/>
      <c r="F148" s="13"/>
      <c r="G148" s="13"/>
      <c r="H148" s="9"/>
      <c r="I148" s="54">
        <v>1.5</v>
      </c>
      <c r="J148" s="10"/>
      <c r="K148" s="11">
        <f t="shared" si="9"/>
        <v>0</v>
      </c>
      <c r="L148" s="12"/>
    </row>
    <row r="149" spans="1:12" ht="14.1" customHeight="1" x14ac:dyDescent="0.3">
      <c r="A149" s="22" t="s">
        <v>47</v>
      </c>
      <c r="B149" s="22"/>
      <c r="C149" s="22"/>
      <c r="D149" s="22"/>
      <c r="E149" s="22"/>
      <c r="F149" s="22"/>
      <c r="G149" s="22"/>
      <c r="H149" s="25"/>
      <c r="I149" s="61"/>
      <c r="J149" s="26"/>
      <c r="K149" s="27"/>
      <c r="L149" s="12"/>
    </row>
    <row r="150" spans="1:12" ht="14.1" customHeight="1" x14ac:dyDescent="0.3">
      <c r="A150" s="7" t="s">
        <v>34</v>
      </c>
      <c r="B150" s="7" t="s">
        <v>169</v>
      </c>
      <c r="C150" s="7">
        <v>24</v>
      </c>
      <c r="D150" s="7" t="s">
        <v>35</v>
      </c>
      <c r="E150" s="8"/>
      <c r="F150" s="13"/>
      <c r="G150" s="13"/>
      <c r="H150" s="9"/>
      <c r="I150" s="54">
        <v>24</v>
      </c>
      <c r="J150" s="10"/>
      <c r="K150" s="11">
        <f>(J150/I150)*C150*H150</f>
        <v>0</v>
      </c>
      <c r="L150" s="12"/>
    </row>
    <row r="151" spans="1:12" ht="14.1" customHeight="1" x14ac:dyDescent="0.3">
      <c r="A151" s="7" t="s">
        <v>28</v>
      </c>
      <c r="B151" s="7" t="s">
        <v>169</v>
      </c>
      <c r="C151" s="7">
        <v>24</v>
      </c>
      <c r="D151" s="7" t="s">
        <v>29</v>
      </c>
      <c r="E151" s="8"/>
      <c r="F151" s="13"/>
      <c r="G151" s="13"/>
      <c r="H151" s="9"/>
      <c r="I151" s="54">
        <v>24</v>
      </c>
      <c r="J151" s="10"/>
      <c r="K151" s="11">
        <f>(J151/I151)*C151*H151</f>
        <v>0</v>
      </c>
      <c r="L151" s="12"/>
    </row>
    <row r="152" spans="1:12" ht="14.1" customHeight="1" x14ac:dyDescent="0.3">
      <c r="A152" s="7" t="s">
        <v>78</v>
      </c>
      <c r="B152" s="7" t="s">
        <v>169</v>
      </c>
      <c r="C152" s="7">
        <v>24</v>
      </c>
      <c r="D152" s="7" t="s">
        <v>29</v>
      </c>
      <c r="E152" s="8"/>
      <c r="F152" s="13"/>
      <c r="G152" s="13"/>
      <c r="H152" s="9"/>
      <c r="I152" s="54">
        <v>24</v>
      </c>
      <c r="J152" s="10"/>
      <c r="K152" s="11">
        <f>(J152/I152)*C152*H152</f>
        <v>0</v>
      </c>
      <c r="L152" s="12"/>
    </row>
    <row r="153" spans="1:12" ht="14.1" customHeight="1" x14ac:dyDescent="0.3">
      <c r="A153" s="7" t="s">
        <v>36</v>
      </c>
      <c r="B153" s="7" t="s">
        <v>180</v>
      </c>
      <c r="C153" s="7">
        <f>4*6</f>
        <v>24</v>
      </c>
      <c r="D153" s="7" t="s">
        <v>30</v>
      </c>
      <c r="E153" s="8"/>
      <c r="F153" s="13"/>
      <c r="G153" s="13"/>
      <c r="H153" s="9"/>
      <c r="I153" s="54">
        <v>24</v>
      </c>
      <c r="J153" s="10"/>
      <c r="K153" s="11">
        <f>(J153/I153)*C153*H153</f>
        <v>0</v>
      </c>
      <c r="L153" s="12"/>
    </row>
    <row r="154" spans="1:12" ht="14.1" customHeight="1" x14ac:dyDescent="0.3">
      <c r="A154" s="22" t="s">
        <v>50</v>
      </c>
      <c r="B154" s="22"/>
      <c r="C154" s="22"/>
      <c r="D154" s="22"/>
      <c r="E154" s="22"/>
      <c r="F154" s="22"/>
      <c r="G154" s="22"/>
      <c r="H154" s="25"/>
      <c r="I154" s="61"/>
      <c r="J154" s="26"/>
      <c r="K154" s="27"/>
      <c r="L154" s="12"/>
    </row>
    <row r="155" spans="1:12" ht="14.1" customHeight="1" x14ac:dyDescent="0.3">
      <c r="A155" s="7" t="s">
        <v>61</v>
      </c>
      <c r="B155" s="18" t="s">
        <v>181</v>
      </c>
      <c r="C155" s="7">
        <v>1</v>
      </c>
      <c r="D155" s="7" t="s">
        <v>182</v>
      </c>
      <c r="E155" s="8"/>
      <c r="F155" s="13"/>
      <c r="G155" s="13"/>
      <c r="H155" s="9"/>
      <c r="I155" s="54">
        <v>1</v>
      </c>
      <c r="J155" s="10"/>
      <c r="K155" s="11">
        <f t="shared" ref="K155:K161" si="10">(J155/I155)*C155*H155</f>
        <v>0</v>
      </c>
      <c r="L155" s="12"/>
    </row>
    <row r="156" spans="1:12" ht="14.1" customHeight="1" x14ac:dyDescent="0.3">
      <c r="A156" s="7" t="s">
        <v>37</v>
      </c>
      <c r="B156" s="18" t="s">
        <v>183</v>
      </c>
      <c r="C156" s="7">
        <v>80</v>
      </c>
      <c r="D156" s="78"/>
      <c r="E156" s="84"/>
      <c r="F156" s="13"/>
      <c r="G156" s="13"/>
      <c r="H156" s="9"/>
      <c r="I156" s="54">
        <v>80</v>
      </c>
      <c r="J156" s="10"/>
      <c r="K156" s="11">
        <f t="shared" si="10"/>
        <v>0</v>
      </c>
      <c r="L156" s="12"/>
    </row>
    <row r="157" spans="1:12" ht="14.1" customHeight="1" x14ac:dyDescent="0.3">
      <c r="A157" s="7" t="s">
        <v>38</v>
      </c>
      <c r="B157" s="18" t="s">
        <v>183</v>
      </c>
      <c r="C157" s="7">
        <v>80</v>
      </c>
      <c r="D157" s="78"/>
      <c r="E157" s="84"/>
      <c r="F157" s="13"/>
      <c r="G157" s="13"/>
      <c r="H157" s="9"/>
      <c r="I157" s="54">
        <v>80</v>
      </c>
      <c r="J157" s="10"/>
      <c r="K157" s="11">
        <f t="shared" si="10"/>
        <v>0</v>
      </c>
      <c r="L157" s="12"/>
    </row>
    <row r="158" spans="1:12" ht="14.1" customHeight="1" x14ac:dyDescent="0.3">
      <c r="A158" s="7" t="s">
        <v>59</v>
      </c>
      <c r="B158" s="7" t="s">
        <v>401</v>
      </c>
      <c r="C158" s="7">
        <v>2</v>
      </c>
      <c r="D158" s="82" t="s">
        <v>269</v>
      </c>
      <c r="E158" s="78"/>
      <c r="F158" s="13"/>
      <c r="G158" s="13"/>
      <c r="H158" s="9"/>
      <c r="I158" s="54">
        <v>2</v>
      </c>
      <c r="J158" s="10"/>
      <c r="K158" s="11">
        <f t="shared" si="10"/>
        <v>0</v>
      </c>
      <c r="L158" s="12"/>
    </row>
    <row r="159" spans="1:12" ht="14.1" customHeight="1" x14ac:dyDescent="0.3">
      <c r="A159" s="7" t="s">
        <v>60</v>
      </c>
      <c r="B159" s="7" t="s">
        <v>73</v>
      </c>
      <c r="C159" s="7">
        <v>1</v>
      </c>
      <c r="D159" s="82" t="s">
        <v>269</v>
      </c>
      <c r="E159" s="78"/>
      <c r="F159" s="13"/>
      <c r="G159" s="13"/>
      <c r="H159" s="9"/>
      <c r="I159" s="54">
        <v>1</v>
      </c>
      <c r="J159" s="10"/>
      <c r="K159" s="11">
        <f t="shared" si="10"/>
        <v>0</v>
      </c>
      <c r="L159" s="12"/>
    </row>
    <row r="160" spans="1:12" ht="14.1" customHeight="1" x14ac:dyDescent="0.3">
      <c r="A160" s="7" t="s">
        <v>402</v>
      </c>
      <c r="B160" s="7" t="s">
        <v>263</v>
      </c>
      <c r="C160" s="7">
        <v>500</v>
      </c>
      <c r="D160" s="82" t="s">
        <v>404</v>
      </c>
      <c r="E160" s="78"/>
      <c r="F160" s="13"/>
      <c r="G160" s="13"/>
      <c r="H160" s="9"/>
      <c r="I160" s="54">
        <v>500</v>
      </c>
      <c r="J160" s="10"/>
      <c r="K160" s="11">
        <f t="shared" si="10"/>
        <v>0</v>
      </c>
      <c r="L160" s="12"/>
    </row>
    <row r="161" spans="1:12" ht="14.1" customHeight="1" x14ac:dyDescent="0.3">
      <c r="A161" s="7" t="s">
        <v>403</v>
      </c>
      <c r="B161" s="7" t="s">
        <v>263</v>
      </c>
      <c r="C161" s="7">
        <v>500</v>
      </c>
      <c r="D161" s="82" t="s">
        <v>269</v>
      </c>
      <c r="E161" s="78"/>
      <c r="F161" s="13"/>
      <c r="G161" s="13"/>
      <c r="H161" s="9"/>
      <c r="I161" s="54">
        <v>500</v>
      </c>
      <c r="J161" s="10"/>
      <c r="K161" s="11">
        <f t="shared" si="10"/>
        <v>0</v>
      </c>
      <c r="L161" s="12"/>
    </row>
    <row r="162" spans="1:12" ht="14.1" customHeight="1" x14ac:dyDescent="0.3">
      <c r="A162" s="22" t="s">
        <v>51</v>
      </c>
      <c r="B162" s="22"/>
      <c r="C162" s="22"/>
      <c r="D162" s="22"/>
      <c r="E162" s="22"/>
      <c r="F162" s="22"/>
      <c r="G162" s="22"/>
      <c r="H162" s="25"/>
      <c r="I162" s="61"/>
      <c r="J162" s="26"/>
      <c r="K162" s="27"/>
      <c r="L162" s="12"/>
    </row>
    <row r="163" spans="1:12" ht="14.1" customHeight="1" x14ac:dyDescent="0.3">
      <c r="A163" s="7" t="s">
        <v>405</v>
      </c>
      <c r="B163" s="7" t="s">
        <v>185</v>
      </c>
      <c r="C163" s="7">
        <v>900</v>
      </c>
      <c r="D163" s="82" t="s">
        <v>411</v>
      </c>
      <c r="E163" s="78"/>
      <c r="F163" s="13"/>
      <c r="G163" s="13"/>
      <c r="H163" s="9"/>
      <c r="I163" s="54">
        <v>900</v>
      </c>
      <c r="J163" s="10"/>
      <c r="K163" s="11">
        <f t="shared" ref="K163:K170" si="11">(J163/I163)*C163*H163</f>
        <v>0</v>
      </c>
      <c r="L163" s="12"/>
    </row>
    <row r="164" spans="1:12" ht="14.1" customHeight="1" x14ac:dyDescent="0.3">
      <c r="A164" s="7" t="s">
        <v>79</v>
      </c>
      <c r="B164" s="7" t="s">
        <v>185</v>
      </c>
      <c r="C164" s="7">
        <v>900</v>
      </c>
      <c r="D164" s="82" t="s">
        <v>411</v>
      </c>
      <c r="E164" s="78"/>
      <c r="F164" s="13"/>
      <c r="G164" s="13"/>
      <c r="H164" s="9"/>
      <c r="I164" s="54">
        <v>900</v>
      </c>
      <c r="J164" s="10"/>
      <c r="K164" s="11">
        <f t="shared" si="11"/>
        <v>0</v>
      </c>
      <c r="L164" s="12"/>
    </row>
    <row r="165" spans="1:12" ht="14.1" customHeight="1" x14ac:dyDescent="0.3">
      <c r="A165" s="7" t="s">
        <v>80</v>
      </c>
      <c r="B165" s="7" t="s">
        <v>185</v>
      </c>
      <c r="C165" s="7">
        <v>900</v>
      </c>
      <c r="D165" s="82" t="s">
        <v>411</v>
      </c>
      <c r="E165" s="78"/>
      <c r="F165" s="13"/>
      <c r="G165" s="13"/>
      <c r="H165" s="9"/>
      <c r="I165" s="54">
        <v>900</v>
      </c>
      <c r="J165" s="10"/>
      <c r="K165" s="11">
        <f t="shared" si="11"/>
        <v>0</v>
      </c>
      <c r="L165" s="12"/>
    </row>
    <row r="166" spans="1:12" ht="14.1" customHeight="1" x14ac:dyDescent="0.3">
      <c r="A166" s="7" t="s">
        <v>81</v>
      </c>
      <c r="B166" s="7" t="s">
        <v>185</v>
      </c>
      <c r="C166" s="7">
        <v>900</v>
      </c>
      <c r="D166" s="82" t="s">
        <v>411</v>
      </c>
      <c r="E166" s="78"/>
      <c r="F166" s="13"/>
      <c r="G166" s="13"/>
      <c r="H166" s="9"/>
      <c r="I166" s="54">
        <v>900</v>
      </c>
      <c r="J166" s="10"/>
      <c r="K166" s="11">
        <f t="shared" si="11"/>
        <v>0</v>
      </c>
      <c r="L166" s="12"/>
    </row>
    <row r="167" spans="1:12" ht="14.1" customHeight="1" x14ac:dyDescent="0.3">
      <c r="A167" s="7" t="s">
        <v>82</v>
      </c>
      <c r="B167" s="7" t="s">
        <v>185</v>
      </c>
      <c r="C167" s="7">
        <v>900</v>
      </c>
      <c r="D167" s="82" t="s">
        <v>411</v>
      </c>
      <c r="E167" s="78"/>
      <c r="F167" s="13"/>
      <c r="G167" s="13"/>
      <c r="H167" s="9"/>
      <c r="I167" s="54">
        <v>900</v>
      </c>
      <c r="J167" s="10"/>
      <c r="K167" s="11">
        <f t="shared" si="11"/>
        <v>0</v>
      </c>
      <c r="L167" s="12"/>
    </row>
    <row r="168" spans="1:12" ht="14.1" customHeight="1" x14ac:dyDescent="0.3">
      <c r="A168" s="7" t="s">
        <v>406</v>
      </c>
      <c r="B168" s="7" t="s">
        <v>184</v>
      </c>
      <c r="C168" s="7">
        <v>1</v>
      </c>
      <c r="D168" s="82" t="s">
        <v>412</v>
      </c>
      <c r="E168" s="78"/>
      <c r="F168" s="13"/>
      <c r="G168" s="13"/>
      <c r="H168" s="9"/>
      <c r="I168" s="54">
        <v>1</v>
      </c>
      <c r="J168" s="10"/>
      <c r="K168" s="11">
        <f t="shared" si="11"/>
        <v>0</v>
      </c>
      <c r="L168" s="12"/>
    </row>
    <row r="169" spans="1:12" ht="14.1" customHeight="1" x14ac:dyDescent="0.3">
      <c r="A169" s="7" t="s">
        <v>407</v>
      </c>
      <c r="B169" s="7" t="s">
        <v>408</v>
      </c>
      <c r="C169" s="7">
        <v>775</v>
      </c>
      <c r="D169" s="82" t="s">
        <v>329</v>
      </c>
      <c r="E169" s="78"/>
      <c r="F169" s="13"/>
      <c r="G169" s="13"/>
      <c r="H169" s="9"/>
      <c r="I169" s="54">
        <v>775</v>
      </c>
      <c r="J169" s="10"/>
      <c r="K169" s="11">
        <f t="shared" si="11"/>
        <v>0</v>
      </c>
      <c r="L169" s="12"/>
    </row>
    <row r="170" spans="1:12" ht="14.1" customHeight="1" x14ac:dyDescent="0.3">
      <c r="A170" s="7" t="s">
        <v>409</v>
      </c>
      <c r="B170" s="7" t="s">
        <v>410</v>
      </c>
      <c r="C170" s="7">
        <v>700</v>
      </c>
      <c r="D170" s="82" t="s">
        <v>413</v>
      </c>
      <c r="E170" s="78"/>
      <c r="F170" s="13"/>
      <c r="G170" s="13"/>
      <c r="H170" s="9"/>
      <c r="I170" s="54">
        <v>700</v>
      </c>
      <c r="J170" s="10"/>
      <c r="K170" s="11">
        <f t="shared" si="11"/>
        <v>0</v>
      </c>
      <c r="L170" s="12"/>
    </row>
    <row r="171" spans="1:12" ht="14.1" customHeight="1" x14ac:dyDescent="0.3">
      <c r="A171" s="27" t="s">
        <v>142</v>
      </c>
      <c r="B171" s="27"/>
      <c r="C171" s="22"/>
      <c r="D171" s="27"/>
      <c r="E171" s="27"/>
      <c r="F171" s="27"/>
      <c r="G171" s="27"/>
      <c r="H171" s="27"/>
      <c r="I171" s="62"/>
      <c r="J171" s="27"/>
      <c r="K171" s="27"/>
      <c r="L171" s="28"/>
    </row>
    <row r="172" spans="1:12" ht="14.1" customHeight="1" x14ac:dyDescent="0.3">
      <c r="A172" s="7" t="s">
        <v>414</v>
      </c>
      <c r="B172" s="86" t="s">
        <v>415</v>
      </c>
      <c r="C172" s="7">
        <v>50</v>
      </c>
      <c r="D172" s="82" t="s">
        <v>269</v>
      </c>
      <c r="E172" s="8"/>
      <c r="F172" s="13"/>
      <c r="G172" s="13"/>
      <c r="H172" s="9"/>
      <c r="I172" s="87">
        <v>50</v>
      </c>
      <c r="J172" s="10"/>
      <c r="K172" s="11">
        <f t="shared" ref="K172:K220" si="12">(J172/I172)*C172*H172</f>
        <v>0</v>
      </c>
      <c r="L172" s="12"/>
    </row>
    <row r="173" spans="1:12" ht="14.1" customHeight="1" x14ac:dyDescent="0.3">
      <c r="A173" s="7" t="s">
        <v>416</v>
      </c>
      <c r="B173" s="7" t="s">
        <v>417</v>
      </c>
      <c r="C173" s="7">
        <v>308</v>
      </c>
      <c r="D173" s="82" t="s">
        <v>465</v>
      </c>
      <c r="E173" s="8"/>
      <c r="F173" s="13"/>
      <c r="G173" s="13"/>
      <c r="H173" s="9"/>
      <c r="I173" s="87">
        <v>308</v>
      </c>
      <c r="J173" s="10"/>
      <c r="K173" s="11">
        <f t="shared" si="12"/>
        <v>0</v>
      </c>
      <c r="L173" s="12"/>
    </row>
    <row r="174" spans="1:12" ht="14.1" customHeight="1" x14ac:dyDescent="0.3">
      <c r="A174" s="7" t="s">
        <v>19</v>
      </c>
      <c r="B174" s="86" t="s">
        <v>186</v>
      </c>
      <c r="C174" s="7">
        <v>1</v>
      </c>
      <c r="D174" s="82" t="s">
        <v>269</v>
      </c>
      <c r="E174" s="8"/>
      <c r="F174" s="13"/>
      <c r="G174" s="13"/>
      <c r="H174" s="9"/>
      <c r="I174" s="87">
        <v>1</v>
      </c>
      <c r="J174" s="10"/>
      <c r="K174" s="11">
        <f t="shared" si="12"/>
        <v>0</v>
      </c>
      <c r="L174" s="12"/>
    </row>
    <row r="175" spans="1:12" ht="14.1" customHeight="1" x14ac:dyDescent="0.3">
      <c r="A175" s="7" t="s">
        <v>39</v>
      </c>
      <c r="B175" s="7" t="s">
        <v>186</v>
      </c>
      <c r="C175" s="7">
        <v>1</v>
      </c>
      <c r="D175" s="82" t="s">
        <v>269</v>
      </c>
      <c r="E175" s="8"/>
      <c r="F175" s="13"/>
      <c r="G175" s="13"/>
      <c r="H175" s="9"/>
      <c r="I175" s="87">
        <v>1</v>
      </c>
      <c r="J175" s="10"/>
      <c r="K175" s="11">
        <f t="shared" si="12"/>
        <v>0</v>
      </c>
      <c r="L175" s="12"/>
    </row>
    <row r="176" spans="1:12" ht="14.1" customHeight="1" x14ac:dyDescent="0.3">
      <c r="A176" s="7" t="s">
        <v>418</v>
      </c>
      <c r="B176" s="7" t="s">
        <v>184</v>
      </c>
      <c r="C176" s="7">
        <v>1</v>
      </c>
      <c r="D176" s="82" t="s">
        <v>466</v>
      </c>
      <c r="E176" s="8"/>
      <c r="F176" s="13"/>
      <c r="G176" s="13"/>
      <c r="H176" s="9"/>
      <c r="I176" s="87">
        <v>1</v>
      </c>
      <c r="J176" s="10"/>
      <c r="K176" s="11">
        <f t="shared" si="12"/>
        <v>0</v>
      </c>
      <c r="L176" s="12"/>
    </row>
    <row r="177" spans="1:12" ht="14.1" customHeight="1" x14ac:dyDescent="0.3">
      <c r="A177" s="7" t="s">
        <v>419</v>
      </c>
      <c r="B177" s="7" t="s">
        <v>420</v>
      </c>
      <c r="C177" s="7">
        <v>113</v>
      </c>
      <c r="D177" s="82" t="s">
        <v>467</v>
      </c>
      <c r="E177" s="8"/>
      <c r="F177" s="13"/>
      <c r="G177" s="13"/>
      <c r="H177" s="9"/>
      <c r="I177" s="87">
        <v>113</v>
      </c>
      <c r="J177" s="10"/>
      <c r="K177" s="11">
        <f t="shared" si="12"/>
        <v>0</v>
      </c>
      <c r="L177" s="12"/>
    </row>
    <row r="178" spans="1:12" ht="14.1" customHeight="1" x14ac:dyDescent="0.3">
      <c r="A178" s="7" t="s">
        <v>187</v>
      </c>
      <c r="B178" s="7" t="s">
        <v>186</v>
      </c>
      <c r="C178" s="7">
        <v>1</v>
      </c>
      <c r="D178" s="82" t="s">
        <v>269</v>
      </c>
      <c r="E178" s="8"/>
      <c r="F178" s="13"/>
      <c r="G178" s="13"/>
      <c r="H178" s="9"/>
      <c r="I178" s="87">
        <v>1</v>
      </c>
      <c r="J178" s="10"/>
      <c r="K178" s="11">
        <f t="shared" si="12"/>
        <v>0</v>
      </c>
      <c r="L178" s="12"/>
    </row>
    <row r="179" spans="1:12" ht="14.1" customHeight="1" x14ac:dyDescent="0.3">
      <c r="A179" s="7" t="s">
        <v>189</v>
      </c>
      <c r="B179" s="7" t="s">
        <v>190</v>
      </c>
      <c r="C179" s="7">
        <v>6</v>
      </c>
      <c r="D179" s="82" t="s">
        <v>468</v>
      </c>
      <c r="E179" s="8"/>
      <c r="F179" s="13"/>
      <c r="G179" s="13"/>
      <c r="H179" s="9"/>
      <c r="I179" s="87">
        <v>6</v>
      </c>
      <c r="J179" s="10"/>
      <c r="K179" s="11">
        <f t="shared" si="12"/>
        <v>0</v>
      </c>
      <c r="L179" s="12"/>
    </row>
    <row r="180" spans="1:12" ht="14.1" customHeight="1" x14ac:dyDescent="0.3">
      <c r="A180" s="7" t="s">
        <v>421</v>
      </c>
      <c r="B180" s="7" t="s">
        <v>422</v>
      </c>
      <c r="C180" s="7">
        <v>140</v>
      </c>
      <c r="D180" s="82" t="s">
        <v>468</v>
      </c>
      <c r="E180" s="8"/>
      <c r="F180" s="13"/>
      <c r="G180" s="13"/>
      <c r="H180" s="9"/>
      <c r="I180" s="87">
        <v>140</v>
      </c>
      <c r="J180" s="10"/>
      <c r="K180" s="11">
        <f t="shared" si="12"/>
        <v>0</v>
      </c>
      <c r="L180" s="12"/>
    </row>
    <row r="181" spans="1:12" ht="14.1" customHeight="1" x14ac:dyDescent="0.3">
      <c r="A181" s="7" t="s">
        <v>423</v>
      </c>
      <c r="B181" s="7" t="s">
        <v>422</v>
      </c>
      <c r="C181" s="7">
        <v>140</v>
      </c>
      <c r="D181" s="82" t="s">
        <v>468</v>
      </c>
      <c r="E181" s="8"/>
      <c r="F181" s="13"/>
      <c r="G181" s="13"/>
      <c r="H181" s="9"/>
      <c r="I181" s="87">
        <v>140</v>
      </c>
      <c r="J181" s="10"/>
      <c r="K181" s="11">
        <f t="shared" si="12"/>
        <v>0</v>
      </c>
      <c r="L181" s="12"/>
    </row>
    <row r="182" spans="1:12" ht="14.1" customHeight="1" x14ac:dyDescent="0.3">
      <c r="A182" s="7" t="s">
        <v>424</v>
      </c>
      <c r="B182" s="7" t="s">
        <v>184</v>
      </c>
      <c r="C182" s="7">
        <v>1</v>
      </c>
      <c r="D182" s="82" t="s">
        <v>469</v>
      </c>
      <c r="E182" s="8"/>
      <c r="F182" s="13"/>
      <c r="G182" s="13"/>
      <c r="H182" s="9"/>
      <c r="I182" s="87">
        <v>1</v>
      </c>
      <c r="J182" s="10"/>
      <c r="K182" s="11">
        <f t="shared" si="12"/>
        <v>0</v>
      </c>
      <c r="L182" s="12"/>
    </row>
    <row r="183" spans="1:12" ht="14.1" customHeight="1" x14ac:dyDescent="0.3">
      <c r="A183" s="7" t="s">
        <v>192</v>
      </c>
      <c r="B183" s="7" t="s">
        <v>425</v>
      </c>
      <c r="C183" s="7">
        <f>50*6</f>
        <v>300</v>
      </c>
      <c r="D183" s="82" t="s">
        <v>470</v>
      </c>
      <c r="E183" s="8"/>
      <c r="F183" s="13"/>
      <c r="G183" s="13"/>
      <c r="H183" s="9"/>
      <c r="I183" s="87">
        <f>50*6</f>
        <v>300</v>
      </c>
      <c r="J183" s="10"/>
      <c r="K183" s="11">
        <f t="shared" si="12"/>
        <v>0</v>
      </c>
      <c r="L183" s="12"/>
    </row>
    <row r="184" spans="1:12" ht="14.1" customHeight="1" x14ac:dyDescent="0.3">
      <c r="A184" s="7" t="s">
        <v>193</v>
      </c>
      <c r="B184" s="7" t="s">
        <v>191</v>
      </c>
      <c r="C184" s="7">
        <v>2.5</v>
      </c>
      <c r="D184" s="82" t="s">
        <v>269</v>
      </c>
      <c r="E184" s="8"/>
      <c r="F184" s="13"/>
      <c r="G184" s="13"/>
      <c r="H184" s="9"/>
      <c r="I184" s="87">
        <v>2.5</v>
      </c>
      <c r="J184" s="10"/>
      <c r="K184" s="11">
        <f t="shared" si="12"/>
        <v>0</v>
      </c>
      <c r="L184" s="12"/>
    </row>
    <row r="185" spans="1:12" ht="14.1" customHeight="1" x14ac:dyDescent="0.3">
      <c r="A185" s="7" t="s">
        <v>40</v>
      </c>
      <c r="B185" s="7" t="s">
        <v>191</v>
      </c>
      <c r="C185" s="7">
        <v>2.5</v>
      </c>
      <c r="D185" s="82" t="s">
        <v>470</v>
      </c>
      <c r="E185" s="8"/>
      <c r="F185" s="13"/>
      <c r="G185" s="13"/>
      <c r="H185" s="9"/>
      <c r="I185" s="87">
        <v>2.5</v>
      </c>
      <c r="J185" s="10"/>
      <c r="K185" s="11">
        <f t="shared" si="12"/>
        <v>0</v>
      </c>
      <c r="L185" s="12"/>
    </row>
    <row r="186" spans="1:12" ht="14.1" customHeight="1" x14ac:dyDescent="0.3">
      <c r="A186" s="7" t="s">
        <v>195</v>
      </c>
      <c r="B186" s="7" t="s">
        <v>73</v>
      </c>
      <c r="C186" s="7">
        <v>1</v>
      </c>
      <c r="D186" s="82" t="s">
        <v>269</v>
      </c>
      <c r="E186" s="8"/>
      <c r="F186" s="13"/>
      <c r="G186" s="13"/>
      <c r="H186" s="9"/>
      <c r="I186" s="87">
        <v>1</v>
      </c>
      <c r="J186" s="10"/>
      <c r="K186" s="11">
        <f t="shared" si="12"/>
        <v>0</v>
      </c>
      <c r="L186" s="12"/>
    </row>
    <row r="187" spans="1:12" ht="14.1" customHeight="1" x14ac:dyDescent="0.3">
      <c r="A187" s="7" t="s">
        <v>196</v>
      </c>
      <c r="B187" s="7" t="s">
        <v>73</v>
      </c>
      <c r="C187" s="7">
        <v>1</v>
      </c>
      <c r="D187" s="82" t="s">
        <v>269</v>
      </c>
      <c r="E187" s="8"/>
      <c r="F187" s="13"/>
      <c r="G187" s="13"/>
      <c r="H187" s="9"/>
      <c r="I187" s="87">
        <v>1</v>
      </c>
      <c r="J187" s="10"/>
      <c r="K187" s="11">
        <f t="shared" si="12"/>
        <v>0</v>
      </c>
      <c r="L187" s="12"/>
    </row>
    <row r="188" spans="1:12" ht="14.1" customHeight="1" x14ac:dyDescent="0.3">
      <c r="A188" s="7" t="s">
        <v>83</v>
      </c>
      <c r="B188" s="7" t="s">
        <v>197</v>
      </c>
      <c r="C188" s="7">
        <v>6</v>
      </c>
      <c r="D188" s="82" t="s">
        <v>269</v>
      </c>
      <c r="E188" s="8"/>
      <c r="F188" s="13"/>
      <c r="G188" s="13"/>
      <c r="H188" s="9"/>
      <c r="I188" s="87">
        <v>6</v>
      </c>
      <c r="J188" s="10"/>
      <c r="K188" s="11">
        <f t="shared" si="12"/>
        <v>0</v>
      </c>
      <c r="L188" s="12"/>
    </row>
    <row r="189" spans="1:12" ht="14.1" customHeight="1" x14ac:dyDescent="0.3">
      <c r="A189" s="7" t="s">
        <v>426</v>
      </c>
      <c r="B189" s="7" t="s">
        <v>198</v>
      </c>
      <c r="C189" s="7">
        <v>700</v>
      </c>
      <c r="D189" s="82" t="s">
        <v>471</v>
      </c>
      <c r="E189" s="8"/>
      <c r="F189" s="13"/>
      <c r="G189" s="13"/>
      <c r="H189" s="9"/>
      <c r="I189" s="87">
        <v>700</v>
      </c>
      <c r="J189" s="10"/>
      <c r="K189" s="11">
        <f t="shared" si="12"/>
        <v>0</v>
      </c>
      <c r="L189" s="12"/>
    </row>
    <row r="190" spans="1:12" ht="14.1" customHeight="1" x14ac:dyDescent="0.3">
      <c r="A190" s="7" t="s">
        <v>240</v>
      </c>
      <c r="B190" s="7" t="s">
        <v>263</v>
      </c>
      <c r="C190" s="7">
        <v>500</v>
      </c>
      <c r="D190" s="82" t="s">
        <v>472</v>
      </c>
      <c r="E190" s="8"/>
      <c r="F190" s="13"/>
      <c r="G190" s="13"/>
      <c r="H190" s="9"/>
      <c r="I190" s="87">
        <v>500</v>
      </c>
      <c r="J190" s="10"/>
      <c r="K190" s="11">
        <f t="shared" si="12"/>
        <v>0</v>
      </c>
      <c r="L190" s="12"/>
    </row>
    <row r="191" spans="1:12" ht="14.1" customHeight="1" x14ac:dyDescent="0.3">
      <c r="A191" s="7" t="s">
        <v>239</v>
      </c>
      <c r="B191" s="7" t="s">
        <v>427</v>
      </c>
      <c r="C191" s="7">
        <v>3</v>
      </c>
      <c r="D191" s="82" t="s">
        <v>473</v>
      </c>
      <c r="E191" s="8"/>
      <c r="F191" s="13"/>
      <c r="G191" s="13"/>
      <c r="H191" s="9"/>
      <c r="I191" s="87">
        <v>3</v>
      </c>
      <c r="J191" s="10"/>
      <c r="K191" s="11">
        <f t="shared" si="12"/>
        <v>0</v>
      </c>
      <c r="L191" s="12"/>
    </row>
    <row r="192" spans="1:12" ht="14.1" customHeight="1" x14ac:dyDescent="0.3">
      <c r="A192" s="7" t="s">
        <v>238</v>
      </c>
      <c r="B192" s="7" t="s">
        <v>58</v>
      </c>
      <c r="C192" s="7">
        <v>1</v>
      </c>
      <c r="D192" s="82" t="s">
        <v>474</v>
      </c>
      <c r="E192" s="8"/>
      <c r="F192" s="13"/>
      <c r="G192" s="13"/>
      <c r="H192" s="9"/>
      <c r="I192" s="87">
        <v>1</v>
      </c>
      <c r="J192" s="10"/>
      <c r="K192" s="11">
        <f t="shared" si="12"/>
        <v>0</v>
      </c>
      <c r="L192" s="12"/>
    </row>
    <row r="193" spans="1:12" ht="14.1" customHeight="1" x14ac:dyDescent="0.3">
      <c r="A193" s="7" t="s">
        <v>428</v>
      </c>
      <c r="B193" s="7" t="s">
        <v>429</v>
      </c>
      <c r="C193" s="7">
        <v>250</v>
      </c>
      <c r="D193" s="82" t="s">
        <v>472</v>
      </c>
      <c r="E193" s="8"/>
      <c r="F193" s="13"/>
      <c r="G193" s="13"/>
      <c r="H193" s="9"/>
      <c r="I193" s="87">
        <v>250</v>
      </c>
      <c r="J193" s="10"/>
      <c r="K193" s="11">
        <f t="shared" si="12"/>
        <v>0</v>
      </c>
      <c r="L193" s="12"/>
    </row>
    <row r="194" spans="1:12" ht="14.1" customHeight="1" x14ac:dyDescent="0.3">
      <c r="A194" s="7" t="s">
        <v>430</v>
      </c>
      <c r="B194" s="7" t="s">
        <v>387</v>
      </c>
      <c r="C194" s="7">
        <v>1</v>
      </c>
      <c r="D194" s="82" t="s">
        <v>269</v>
      </c>
      <c r="E194" s="8"/>
      <c r="F194" s="13"/>
      <c r="G194" s="13"/>
      <c r="H194" s="9"/>
      <c r="I194" s="87">
        <v>1</v>
      </c>
      <c r="J194" s="10"/>
      <c r="K194" s="11">
        <f t="shared" si="12"/>
        <v>0</v>
      </c>
      <c r="L194" s="12"/>
    </row>
    <row r="195" spans="1:12" ht="14.1" customHeight="1" x14ac:dyDescent="0.3">
      <c r="A195" s="7" t="s">
        <v>431</v>
      </c>
      <c r="B195" s="7" t="s">
        <v>184</v>
      </c>
      <c r="C195" s="7">
        <v>1</v>
      </c>
      <c r="D195" s="82" t="s">
        <v>269</v>
      </c>
      <c r="E195" s="8"/>
      <c r="F195" s="13"/>
      <c r="G195" s="13"/>
      <c r="H195" s="9"/>
      <c r="I195" s="87">
        <v>1</v>
      </c>
      <c r="J195" s="10"/>
      <c r="K195" s="11">
        <f t="shared" si="12"/>
        <v>0</v>
      </c>
      <c r="L195" s="12"/>
    </row>
    <row r="196" spans="1:12" ht="14.1" customHeight="1" x14ac:dyDescent="0.3">
      <c r="A196" s="7" t="s">
        <v>432</v>
      </c>
      <c r="B196" s="7" t="s">
        <v>184</v>
      </c>
      <c r="C196" s="7">
        <v>1</v>
      </c>
      <c r="D196" s="82" t="s">
        <v>269</v>
      </c>
      <c r="E196" s="8"/>
      <c r="F196" s="13"/>
      <c r="G196" s="13"/>
      <c r="H196" s="9"/>
      <c r="I196" s="87">
        <v>1</v>
      </c>
      <c r="J196" s="10"/>
      <c r="K196" s="11">
        <f t="shared" si="12"/>
        <v>0</v>
      </c>
      <c r="L196" s="12"/>
    </row>
    <row r="197" spans="1:12" ht="14.1" customHeight="1" x14ac:dyDescent="0.3">
      <c r="A197" s="7" t="s">
        <v>433</v>
      </c>
      <c r="B197" s="7" t="s">
        <v>58</v>
      </c>
      <c r="C197" s="7">
        <v>1</v>
      </c>
      <c r="D197" s="82" t="s">
        <v>269</v>
      </c>
      <c r="E197" s="8"/>
      <c r="F197" s="13"/>
      <c r="G197" s="13"/>
      <c r="H197" s="9"/>
      <c r="I197" s="87">
        <v>1</v>
      </c>
      <c r="J197" s="10"/>
      <c r="K197" s="11">
        <f t="shared" si="12"/>
        <v>0</v>
      </c>
      <c r="L197" s="12"/>
    </row>
    <row r="198" spans="1:12" ht="14.1" customHeight="1" x14ac:dyDescent="0.3">
      <c r="A198" s="7" t="s">
        <v>434</v>
      </c>
      <c r="B198" s="7" t="s">
        <v>263</v>
      </c>
      <c r="C198" s="7">
        <v>500</v>
      </c>
      <c r="D198" s="82" t="s">
        <v>269</v>
      </c>
      <c r="E198" s="8"/>
      <c r="F198" s="13"/>
      <c r="G198" s="13"/>
      <c r="H198" s="9"/>
      <c r="I198" s="87">
        <v>500</v>
      </c>
      <c r="J198" s="10"/>
      <c r="K198" s="11">
        <f t="shared" si="12"/>
        <v>0</v>
      </c>
      <c r="L198" s="12"/>
    </row>
    <row r="199" spans="1:12" ht="14.1" customHeight="1" x14ac:dyDescent="0.3">
      <c r="A199" s="7" t="s">
        <v>435</v>
      </c>
      <c r="B199" s="7" t="s">
        <v>436</v>
      </c>
      <c r="C199" s="7">
        <v>50</v>
      </c>
      <c r="D199" s="82" t="s">
        <v>269</v>
      </c>
      <c r="E199" s="8"/>
      <c r="F199" s="13"/>
      <c r="G199" s="13"/>
      <c r="H199" s="9"/>
      <c r="I199" s="87">
        <v>50</v>
      </c>
      <c r="J199" s="10"/>
      <c r="K199" s="11">
        <f t="shared" si="12"/>
        <v>0</v>
      </c>
      <c r="L199" s="12"/>
    </row>
    <row r="200" spans="1:12" ht="14.1" customHeight="1" x14ac:dyDescent="0.3">
      <c r="A200" s="7" t="s">
        <v>437</v>
      </c>
      <c r="B200" s="7" t="s">
        <v>429</v>
      </c>
      <c r="C200" s="7">
        <v>250</v>
      </c>
      <c r="D200" s="82" t="s">
        <v>475</v>
      </c>
      <c r="E200" s="8"/>
      <c r="F200" s="13"/>
      <c r="G200" s="13"/>
      <c r="H200" s="9"/>
      <c r="I200" s="87">
        <v>250</v>
      </c>
      <c r="J200" s="10"/>
      <c r="K200" s="11">
        <f t="shared" si="12"/>
        <v>0</v>
      </c>
      <c r="L200" s="12"/>
    </row>
    <row r="201" spans="1:12" ht="14.1" customHeight="1" x14ac:dyDescent="0.3">
      <c r="A201" s="7" t="s">
        <v>438</v>
      </c>
      <c r="B201" s="7" t="s">
        <v>184</v>
      </c>
      <c r="C201" s="7">
        <v>1</v>
      </c>
      <c r="D201" s="82" t="s">
        <v>438</v>
      </c>
      <c r="E201" s="8"/>
      <c r="F201" s="13"/>
      <c r="G201" s="13"/>
      <c r="H201" s="9"/>
      <c r="I201" s="87">
        <v>1</v>
      </c>
      <c r="J201" s="10"/>
      <c r="K201" s="11">
        <f t="shared" si="12"/>
        <v>0</v>
      </c>
      <c r="L201" s="12"/>
    </row>
    <row r="202" spans="1:12" ht="14.1" customHeight="1" x14ac:dyDescent="0.3">
      <c r="A202" s="7" t="s">
        <v>439</v>
      </c>
      <c r="B202" s="7" t="s">
        <v>181</v>
      </c>
      <c r="C202" s="7">
        <v>1</v>
      </c>
      <c r="D202" s="82" t="s">
        <v>269</v>
      </c>
      <c r="E202" s="8"/>
      <c r="F202" s="13"/>
      <c r="G202" s="13"/>
      <c r="H202" s="9"/>
      <c r="I202" s="87">
        <v>1</v>
      </c>
      <c r="J202" s="10"/>
      <c r="K202" s="11">
        <f t="shared" si="12"/>
        <v>0</v>
      </c>
      <c r="L202" s="12"/>
    </row>
    <row r="203" spans="1:12" ht="14.1" customHeight="1" x14ac:dyDescent="0.3">
      <c r="A203" s="7" t="s">
        <v>440</v>
      </c>
      <c r="B203" s="7" t="s">
        <v>285</v>
      </c>
      <c r="C203" s="7">
        <v>900</v>
      </c>
      <c r="D203" s="82" t="s">
        <v>329</v>
      </c>
      <c r="E203" s="8"/>
      <c r="F203" s="13"/>
      <c r="G203" s="13"/>
      <c r="H203" s="9"/>
      <c r="I203" s="87">
        <v>900</v>
      </c>
      <c r="J203" s="10"/>
      <c r="K203" s="11">
        <f t="shared" si="12"/>
        <v>0</v>
      </c>
      <c r="L203" s="12"/>
    </row>
    <row r="204" spans="1:12" ht="14.1" customHeight="1" x14ac:dyDescent="0.3">
      <c r="A204" s="7" t="s">
        <v>441</v>
      </c>
      <c r="B204" s="7" t="s">
        <v>442</v>
      </c>
      <c r="C204" s="7">
        <v>1705</v>
      </c>
      <c r="D204" s="82" t="s">
        <v>329</v>
      </c>
      <c r="E204" s="8"/>
      <c r="F204" s="13"/>
      <c r="G204" s="13"/>
      <c r="H204" s="9"/>
      <c r="I204" s="87">
        <v>1705</v>
      </c>
      <c r="J204" s="10"/>
      <c r="K204" s="11">
        <f t="shared" si="12"/>
        <v>0</v>
      </c>
      <c r="L204" s="12"/>
    </row>
    <row r="205" spans="1:12" ht="14.1" customHeight="1" x14ac:dyDescent="0.3">
      <c r="A205" s="7" t="s">
        <v>443</v>
      </c>
      <c r="B205" s="7" t="s">
        <v>184</v>
      </c>
      <c r="C205" s="7">
        <v>1</v>
      </c>
      <c r="D205" s="82" t="s">
        <v>329</v>
      </c>
      <c r="E205" s="8"/>
      <c r="F205" s="13"/>
      <c r="G205" s="13"/>
      <c r="H205" s="9"/>
      <c r="I205" s="87">
        <v>1</v>
      </c>
      <c r="J205" s="10"/>
      <c r="K205" s="11">
        <f t="shared" si="12"/>
        <v>0</v>
      </c>
      <c r="L205" s="12"/>
    </row>
    <row r="206" spans="1:12" ht="14.1" customHeight="1" x14ac:dyDescent="0.3">
      <c r="A206" s="7" t="s">
        <v>444</v>
      </c>
      <c r="B206" s="7" t="s">
        <v>445</v>
      </c>
      <c r="C206" s="7">
        <v>1</v>
      </c>
      <c r="D206" s="82" t="s">
        <v>329</v>
      </c>
      <c r="E206" s="8"/>
      <c r="F206" s="13"/>
      <c r="G206" s="13"/>
      <c r="H206" s="9"/>
      <c r="I206" s="87">
        <v>1</v>
      </c>
      <c r="J206" s="10"/>
      <c r="K206" s="11">
        <f t="shared" si="12"/>
        <v>0</v>
      </c>
      <c r="L206" s="12"/>
    </row>
    <row r="207" spans="1:12" ht="14.1" customHeight="1" x14ac:dyDescent="0.3">
      <c r="A207" s="7" t="s">
        <v>446</v>
      </c>
      <c r="B207" s="7" t="s">
        <v>447</v>
      </c>
      <c r="C207" s="7">
        <v>430</v>
      </c>
      <c r="D207" s="82" t="s">
        <v>269</v>
      </c>
      <c r="E207" s="8"/>
      <c r="F207" s="13"/>
      <c r="G207" s="13"/>
      <c r="H207" s="9"/>
      <c r="I207" s="87">
        <v>430</v>
      </c>
      <c r="J207" s="10"/>
      <c r="K207" s="11">
        <f t="shared" si="12"/>
        <v>0</v>
      </c>
      <c r="L207" s="12"/>
    </row>
    <row r="208" spans="1:12" ht="14.1" customHeight="1" x14ac:dyDescent="0.3">
      <c r="A208" s="7" t="s">
        <v>448</v>
      </c>
      <c r="B208" s="7" t="s">
        <v>615</v>
      </c>
      <c r="C208" s="7">
        <v>1</v>
      </c>
      <c r="D208" s="82" t="s">
        <v>269</v>
      </c>
      <c r="E208" s="8"/>
      <c r="F208" s="13"/>
      <c r="G208" s="13"/>
      <c r="H208" s="9"/>
      <c r="I208" s="87">
        <v>1</v>
      </c>
      <c r="J208" s="10"/>
      <c r="K208" s="11">
        <f t="shared" si="12"/>
        <v>0</v>
      </c>
      <c r="L208" s="12"/>
    </row>
    <row r="209" spans="1:12" ht="14.1" customHeight="1" x14ac:dyDescent="0.3">
      <c r="A209" s="7" t="s">
        <v>449</v>
      </c>
      <c r="B209" s="7" t="s">
        <v>450</v>
      </c>
      <c r="C209" s="7">
        <v>75</v>
      </c>
      <c r="D209" s="82" t="s">
        <v>269</v>
      </c>
      <c r="E209" s="8"/>
      <c r="F209" s="13"/>
      <c r="G209" s="13"/>
      <c r="H209" s="9"/>
      <c r="I209" s="87">
        <v>75</v>
      </c>
      <c r="J209" s="10"/>
      <c r="K209" s="11">
        <f t="shared" si="12"/>
        <v>0</v>
      </c>
      <c r="L209" s="12"/>
    </row>
    <row r="210" spans="1:12" ht="14.1" customHeight="1" x14ac:dyDescent="0.3">
      <c r="A210" s="7" t="s">
        <v>451</v>
      </c>
      <c r="B210" s="7" t="s">
        <v>452</v>
      </c>
      <c r="C210" s="7">
        <v>200</v>
      </c>
      <c r="D210" s="82" t="s">
        <v>476</v>
      </c>
      <c r="E210" s="8"/>
      <c r="F210" s="13"/>
      <c r="G210" s="13"/>
      <c r="H210" s="9"/>
      <c r="I210" s="87">
        <v>200</v>
      </c>
      <c r="J210" s="10"/>
      <c r="K210" s="11">
        <f t="shared" si="12"/>
        <v>0</v>
      </c>
      <c r="L210" s="12"/>
    </row>
    <row r="211" spans="1:12" ht="14.1" customHeight="1" x14ac:dyDescent="0.3">
      <c r="A211" s="7" t="s">
        <v>453</v>
      </c>
      <c r="B211" s="7" t="s">
        <v>326</v>
      </c>
      <c r="C211" s="7">
        <v>800</v>
      </c>
      <c r="D211" s="82" t="s">
        <v>269</v>
      </c>
      <c r="E211" s="8"/>
      <c r="F211" s="13"/>
      <c r="G211" s="13"/>
      <c r="H211" s="9"/>
      <c r="I211" s="87">
        <v>800</v>
      </c>
      <c r="J211" s="10"/>
      <c r="K211" s="11">
        <f t="shared" si="12"/>
        <v>0</v>
      </c>
      <c r="L211" s="12"/>
    </row>
    <row r="212" spans="1:12" ht="14.1" customHeight="1" x14ac:dyDescent="0.3">
      <c r="A212" s="7" t="s">
        <v>454</v>
      </c>
      <c r="B212" s="7" t="s">
        <v>184</v>
      </c>
      <c r="C212" s="7">
        <v>1</v>
      </c>
      <c r="D212" s="82" t="s">
        <v>269</v>
      </c>
      <c r="E212" s="8"/>
      <c r="F212" s="13"/>
      <c r="G212" s="13"/>
      <c r="H212" s="9"/>
      <c r="I212" s="87">
        <v>1</v>
      </c>
      <c r="J212" s="10"/>
      <c r="K212" s="11">
        <f t="shared" si="12"/>
        <v>0</v>
      </c>
      <c r="L212" s="12"/>
    </row>
    <row r="213" spans="1:12" ht="14.1" customHeight="1" x14ac:dyDescent="0.3">
      <c r="A213" s="7" t="s">
        <v>455</v>
      </c>
      <c r="B213" s="7" t="s">
        <v>184</v>
      </c>
      <c r="C213" s="7">
        <v>1</v>
      </c>
      <c r="D213" s="82" t="s">
        <v>269</v>
      </c>
      <c r="E213" s="8"/>
      <c r="F213" s="13"/>
      <c r="G213" s="13"/>
      <c r="H213" s="9"/>
      <c r="I213" s="87">
        <v>1</v>
      </c>
      <c r="J213" s="10"/>
      <c r="K213" s="11">
        <f t="shared" si="12"/>
        <v>0</v>
      </c>
      <c r="L213" s="12"/>
    </row>
    <row r="214" spans="1:12" ht="14.1" customHeight="1" x14ac:dyDescent="0.3">
      <c r="A214" s="7" t="s">
        <v>456</v>
      </c>
      <c r="B214" s="7" t="s">
        <v>163</v>
      </c>
      <c r="C214" s="7">
        <v>250</v>
      </c>
      <c r="D214" s="82" t="s">
        <v>477</v>
      </c>
      <c r="E214" s="8"/>
      <c r="F214" s="13"/>
      <c r="G214" s="13"/>
      <c r="H214" s="9"/>
      <c r="I214" s="87">
        <v>250</v>
      </c>
      <c r="J214" s="10"/>
      <c r="K214" s="11">
        <f t="shared" si="12"/>
        <v>0</v>
      </c>
      <c r="L214" s="12"/>
    </row>
    <row r="215" spans="1:12" ht="14.1" customHeight="1" x14ac:dyDescent="0.3">
      <c r="A215" s="7" t="s">
        <v>457</v>
      </c>
      <c r="B215" s="7" t="s">
        <v>163</v>
      </c>
      <c r="C215" s="7">
        <v>250</v>
      </c>
      <c r="D215" s="82" t="s">
        <v>477</v>
      </c>
      <c r="E215" s="8"/>
      <c r="F215" s="13"/>
      <c r="G215" s="13"/>
      <c r="H215" s="9"/>
      <c r="I215" s="87">
        <v>250</v>
      </c>
      <c r="J215" s="10"/>
      <c r="K215" s="11">
        <f t="shared" si="12"/>
        <v>0</v>
      </c>
      <c r="L215" s="12"/>
    </row>
    <row r="216" spans="1:12" ht="14.1" customHeight="1" x14ac:dyDescent="0.3">
      <c r="A216" s="7" t="s">
        <v>458</v>
      </c>
      <c r="B216" s="7" t="s">
        <v>163</v>
      </c>
      <c r="C216" s="7">
        <v>250</v>
      </c>
      <c r="D216" s="82" t="s">
        <v>477</v>
      </c>
      <c r="E216" s="8"/>
      <c r="F216" s="13"/>
      <c r="G216" s="13"/>
      <c r="H216" s="9"/>
      <c r="I216" s="87">
        <v>250</v>
      </c>
      <c r="J216" s="10"/>
      <c r="K216" s="11">
        <f t="shared" si="12"/>
        <v>0</v>
      </c>
      <c r="L216" s="12"/>
    </row>
    <row r="217" spans="1:12" ht="14.1" customHeight="1" x14ac:dyDescent="0.3">
      <c r="A217" s="7" t="s">
        <v>459</v>
      </c>
      <c r="B217" s="86" t="s">
        <v>460</v>
      </c>
      <c r="C217" s="86"/>
      <c r="D217" s="82" t="s">
        <v>269</v>
      </c>
      <c r="E217" s="8"/>
      <c r="F217" s="13"/>
      <c r="G217" s="13"/>
      <c r="H217" s="9"/>
      <c r="I217" s="87"/>
      <c r="J217" s="10"/>
      <c r="K217" s="11" t="e">
        <f t="shared" si="12"/>
        <v>#DIV/0!</v>
      </c>
      <c r="L217" s="12"/>
    </row>
    <row r="218" spans="1:12" ht="14.1" customHeight="1" x14ac:dyDescent="0.3">
      <c r="A218" s="7" t="s">
        <v>461</v>
      </c>
      <c r="B218" s="7" t="s">
        <v>452</v>
      </c>
      <c r="C218" s="7">
        <v>200</v>
      </c>
      <c r="D218" s="82" t="s">
        <v>478</v>
      </c>
      <c r="E218" s="8"/>
      <c r="F218" s="13"/>
      <c r="G218" s="13"/>
      <c r="H218" s="9"/>
      <c r="I218" s="87">
        <v>200</v>
      </c>
      <c r="J218" s="10"/>
      <c r="K218" s="11">
        <f t="shared" si="12"/>
        <v>0</v>
      </c>
      <c r="L218" s="12"/>
    </row>
    <row r="219" spans="1:12" ht="14.1" customHeight="1" x14ac:dyDescent="0.3">
      <c r="A219" s="7" t="s">
        <v>462</v>
      </c>
      <c r="B219" s="7" t="s">
        <v>463</v>
      </c>
      <c r="C219" s="7">
        <v>520</v>
      </c>
      <c r="D219" s="82" t="s">
        <v>269</v>
      </c>
      <c r="E219" s="8"/>
      <c r="F219" s="13"/>
      <c r="G219" s="13"/>
      <c r="H219" s="9"/>
      <c r="I219" s="87">
        <v>520</v>
      </c>
      <c r="J219" s="10"/>
      <c r="K219" s="11">
        <f t="shared" si="12"/>
        <v>0</v>
      </c>
      <c r="L219" s="12"/>
    </row>
    <row r="220" spans="1:12" ht="14.1" customHeight="1" x14ac:dyDescent="0.3">
      <c r="A220" s="7" t="s">
        <v>464</v>
      </c>
      <c r="B220" s="7" t="s">
        <v>387</v>
      </c>
      <c r="C220" s="7">
        <v>1</v>
      </c>
      <c r="D220" s="82" t="s">
        <v>479</v>
      </c>
      <c r="E220" s="8"/>
      <c r="F220" s="13"/>
      <c r="G220" s="13"/>
      <c r="H220" s="9"/>
      <c r="I220" s="87">
        <v>1</v>
      </c>
      <c r="J220" s="10"/>
      <c r="K220" s="11">
        <f t="shared" si="12"/>
        <v>0</v>
      </c>
      <c r="L220" s="12"/>
    </row>
    <row r="221" spans="1:12" ht="14.1" customHeight="1" x14ac:dyDescent="0.3">
      <c r="A221" s="27" t="s">
        <v>52</v>
      </c>
      <c r="B221" s="27"/>
      <c r="C221" s="22"/>
      <c r="D221" s="27"/>
      <c r="E221" s="27"/>
      <c r="F221" s="27"/>
      <c r="G221" s="27"/>
      <c r="H221" s="27"/>
      <c r="I221" s="22"/>
      <c r="J221" s="27"/>
      <c r="K221" s="27"/>
      <c r="L221" s="28"/>
    </row>
    <row r="222" spans="1:12" ht="14.1" customHeight="1" x14ac:dyDescent="0.3">
      <c r="A222" s="7" t="s">
        <v>495</v>
      </c>
      <c r="B222" s="7" t="s">
        <v>496</v>
      </c>
      <c r="C222" s="7">
        <v>80</v>
      </c>
      <c r="D222" s="82" t="s">
        <v>480</v>
      </c>
      <c r="E222" s="8"/>
      <c r="F222" s="13"/>
      <c r="G222" s="13"/>
      <c r="H222" s="9"/>
      <c r="I222" s="87">
        <v>80</v>
      </c>
      <c r="J222" s="10"/>
      <c r="K222" s="11">
        <f>(J222/I222)*C222*H222</f>
        <v>0</v>
      </c>
      <c r="L222" s="12"/>
    </row>
    <row r="223" spans="1:12" ht="14.1" customHeight="1" x14ac:dyDescent="0.3">
      <c r="A223" s="7" t="s">
        <v>497</v>
      </c>
      <c r="B223" s="7" t="s">
        <v>498</v>
      </c>
      <c r="C223" s="7">
        <f>200*12</f>
        <v>2400</v>
      </c>
      <c r="D223" s="82" t="s">
        <v>481</v>
      </c>
      <c r="E223" s="8"/>
      <c r="F223" s="13"/>
      <c r="G223" s="13"/>
      <c r="H223" s="9"/>
      <c r="I223" s="87">
        <f>200*12</f>
        <v>2400</v>
      </c>
      <c r="J223" s="10"/>
      <c r="K223" s="11">
        <f t="shared" ref="K223:K249" si="13">(J223/I223)*C223*H223</f>
        <v>0</v>
      </c>
      <c r="L223" s="12"/>
    </row>
    <row r="224" spans="1:12" ht="14.1" customHeight="1" x14ac:dyDescent="0.3">
      <c r="A224" s="7" t="s">
        <v>499</v>
      </c>
      <c r="B224" s="7" t="s">
        <v>500</v>
      </c>
      <c r="C224" s="7">
        <f>100*30</f>
        <v>3000</v>
      </c>
      <c r="D224" s="82" t="s">
        <v>269</v>
      </c>
      <c r="E224" s="8"/>
      <c r="F224" s="13"/>
      <c r="G224" s="13"/>
      <c r="H224" s="9"/>
      <c r="I224" s="87">
        <f>100*30</f>
        <v>3000</v>
      </c>
      <c r="J224" s="10"/>
      <c r="K224" s="11">
        <f t="shared" si="13"/>
        <v>0</v>
      </c>
      <c r="L224" s="12"/>
    </row>
    <row r="225" spans="1:12" ht="14.1" customHeight="1" x14ac:dyDescent="0.3">
      <c r="A225" s="7" t="s">
        <v>501</v>
      </c>
      <c r="B225" s="7" t="s">
        <v>502</v>
      </c>
      <c r="C225" s="7">
        <f>65*95</f>
        <v>6175</v>
      </c>
      <c r="D225" s="82" t="s">
        <v>269</v>
      </c>
      <c r="E225" s="8"/>
      <c r="F225" s="13"/>
      <c r="G225" s="13"/>
      <c r="H225" s="9"/>
      <c r="I225" s="87">
        <f>65*95</f>
        <v>6175</v>
      </c>
      <c r="J225" s="10"/>
      <c r="K225" s="11">
        <f t="shared" si="13"/>
        <v>0</v>
      </c>
      <c r="L225" s="12"/>
    </row>
    <row r="226" spans="1:12" ht="14.1" customHeight="1" x14ac:dyDescent="0.3">
      <c r="A226" s="7" t="s">
        <v>503</v>
      </c>
      <c r="B226" s="7" t="s">
        <v>504</v>
      </c>
      <c r="C226" s="7">
        <f>50*36</f>
        <v>1800</v>
      </c>
      <c r="D226" s="82" t="s">
        <v>269</v>
      </c>
      <c r="E226" s="8"/>
      <c r="F226" s="13"/>
      <c r="G226" s="13"/>
      <c r="H226" s="9"/>
      <c r="I226" s="87">
        <f>50*36</f>
        <v>1800</v>
      </c>
      <c r="J226" s="10"/>
      <c r="K226" s="11">
        <f t="shared" si="13"/>
        <v>0</v>
      </c>
      <c r="L226" s="12"/>
    </row>
    <row r="227" spans="1:12" ht="14.1" customHeight="1" x14ac:dyDescent="0.3">
      <c r="A227" s="7" t="s">
        <v>505</v>
      </c>
      <c r="B227" s="7" t="s">
        <v>506</v>
      </c>
      <c r="C227" s="7">
        <f>8*4</f>
        <v>32</v>
      </c>
      <c r="D227" s="82" t="s">
        <v>482</v>
      </c>
      <c r="E227" s="8"/>
      <c r="F227" s="13"/>
      <c r="G227" s="13"/>
      <c r="H227" s="9"/>
      <c r="I227" s="87">
        <f>8*4</f>
        <v>32</v>
      </c>
      <c r="J227" s="10"/>
      <c r="K227" s="11">
        <f t="shared" si="13"/>
        <v>0</v>
      </c>
      <c r="L227" s="12"/>
    </row>
    <row r="228" spans="1:12" ht="14.1" customHeight="1" x14ac:dyDescent="0.3">
      <c r="A228" s="7" t="s">
        <v>507</v>
      </c>
      <c r="B228" s="7" t="s">
        <v>326</v>
      </c>
      <c r="C228" s="7">
        <v>800</v>
      </c>
      <c r="D228" s="82" t="s">
        <v>483</v>
      </c>
      <c r="E228" s="8"/>
      <c r="F228" s="13"/>
      <c r="G228" s="13"/>
      <c r="H228" s="9"/>
      <c r="I228" s="87">
        <v>800</v>
      </c>
      <c r="J228" s="10"/>
      <c r="K228" s="11">
        <f t="shared" si="13"/>
        <v>0</v>
      </c>
      <c r="L228" s="12"/>
    </row>
    <row r="229" spans="1:12" ht="14.1" customHeight="1" x14ac:dyDescent="0.3">
      <c r="A229" s="7" t="s">
        <v>508</v>
      </c>
      <c r="B229" s="7" t="s">
        <v>326</v>
      </c>
      <c r="C229" s="7">
        <v>800</v>
      </c>
      <c r="D229" s="82" t="s">
        <v>483</v>
      </c>
      <c r="E229" s="8"/>
      <c r="F229" s="13"/>
      <c r="G229" s="13"/>
      <c r="H229" s="9"/>
      <c r="I229" s="87">
        <v>800</v>
      </c>
      <c r="J229" s="10"/>
      <c r="K229" s="11">
        <f t="shared" si="13"/>
        <v>0</v>
      </c>
      <c r="L229" s="12"/>
    </row>
    <row r="230" spans="1:12" ht="14.1" customHeight="1" x14ac:dyDescent="0.3">
      <c r="A230" s="7" t="s">
        <v>509</v>
      </c>
      <c r="B230" s="7" t="s">
        <v>510</v>
      </c>
      <c r="C230" s="7">
        <f>30*33</f>
        <v>990</v>
      </c>
      <c r="D230" s="82" t="s">
        <v>482</v>
      </c>
      <c r="E230" s="8"/>
      <c r="F230" s="13"/>
      <c r="G230" s="13"/>
      <c r="H230" s="9"/>
      <c r="I230" s="87">
        <f>30*33</f>
        <v>990</v>
      </c>
      <c r="J230" s="10"/>
      <c r="K230" s="11">
        <f t="shared" si="13"/>
        <v>0</v>
      </c>
      <c r="L230" s="12"/>
    </row>
    <row r="231" spans="1:12" ht="14.1" customHeight="1" x14ac:dyDescent="0.3">
      <c r="A231" s="7" t="s">
        <v>511</v>
      </c>
      <c r="B231" s="7" t="s">
        <v>512</v>
      </c>
      <c r="C231" s="7">
        <f>75*80</f>
        <v>6000</v>
      </c>
      <c r="D231" s="82" t="s">
        <v>269</v>
      </c>
      <c r="E231" s="8"/>
      <c r="F231" s="13"/>
      <c r="G231" s="13"/>
      <c r="H231" s="9"/>
      <c r="I231" s="87">
        <f>75*80</f>
        <v>6000</v>
      </c>
      <c r="J231" s="10"/>
      <c r="K231" s="11">
        <f t="shared" si="13"/>
        <v>0</v>
      </c>
      <c r="L231" s="12"/>
    </row>
    <row r="232" spans="1:12" ht="14.1" customHeight="1" x14ac:dyDescent="0.3">
      <c r="A232" s="7" t="s">
        <v>513</v>
      </c>
      <c r="B232" s="7" t="s">
        <v>514</v>
      </c>
      <c r="C232" s="7">
        <v>75</v>
      </c>
      <c r="D232" s="82" t="s">
        <v>269</v>
      </c>
      <c r="E232" s="8"/>
      <c r="F232" s="13"/>
      <c r="G232" s="13"/>
      <c r="H232" s="9"/>
      <c r="I232" s="87">
        <v>75</v>
      </c>
      <c r="J232" s="10"/>
      <c r="K232" s="11">
        <f t="shared" si="13"/>
        <v>0</v>
      </c>
      <c r="L232" s="12"/>
    </row>
    <row r="233" spans="1:12" ht="14.1" customHeight="1" x14ac:dyDescent="0.3">
      <c r="A233" s="7" t="s">
        <v>515</v>
      </c>
      <c r="B233" s="7" t="s">
        <v>516</v>
      </c>
      <c r="C233" s="7">
        <f>135*30</f>
        <v>4050</v>
      </c>
      <c r="D233" s="82" t="s">
        <v>484</v>
      </c>
      <c r="E233" s="8"/>
      <c r="F233" s="13"/>
      <c r="G233" s="13"/>
      <c r="H233" s="9"/>
      <c r="I233" s="87">
        <f>135*30</f>
        <v>4050</v>
      </c>
      <c r="J233" s="10"/>
      <c r="K233" s="11">
        <f t="shared" si="13"/>
        <v>0</v>
      </c>
      <c r="L233" s="12"/>
    </row>
    <row r="234" spans="1:12" ht="14.1" customHeight="1" x14ac:dyDescent="0.3">
      <c r="A234" s="7" t="s">
        <v>517</v>
      </c>
      <c r="B234" s="7" t="s">
        <v>518</v>
      </c>
      <c r="C234" s="7">
        <f>65*100</f>
        <v>6500</v>
      </c>
      <c r="D234" s="82" t="s">
        <v>485</v>
      </c>
      <c r="E234" s="8"/>
      <c r="F234" s="13"/>
      <c r="G234" s="13"/>
      <c r="H234" s="9"/>
      <c r="I234" s="87">
        <f>65*100</f>
        <v>6500</v>
      </c>
      <c r="J234" s="10"/>
      <c r="K234" s="11">
        <f t="shared" si="13"/>
        <v>0</v>
      </c>
      <c r="L234" s="12"/>
    </row>
    <row r="235" spans="1:12" ht="14.1" customHeight="1" x14ac:dyDescent="0.3">
      <c r="A235" s="7" t="s">
        <v>202</v>
      </c>
      <c r="B235" s="7" t="s">
        <v>183</v>
      </c>
      <c r="C235" s="7">
        <v>80</v>
      </c>
      <c r="D235" s="82" t="s">
        <v>269</v>
      </c>
      <c r="E235" s="8"/>
      <c r="F235" s="13"/>
      <c r="G235" s="13"/>
      <c r="H235" s="9"/>
      <c r="I235" s="87">
        <v>80</v>
      </c>
      <c r="J235" s="10"/>
      <c r="K235" s="11">
        <f t="shared" si="13"/>
        <v>0</v>
      </c>
      <c r="L235" s="12"/>
    </row>
    <row r="236" spans="1:12" ht="14.1" customHeight="1" x14ac:dyDescent="0.3">
      <c r="A236" s="7" t="s">
        <v>519</v>
      </c>
      <c r="B236" s="7" t="s">
        <v>520</v>
      </c>
      <c r="C236" s="7">
        <f>4*78</f>
        <v>312</v>
      </c>
      <c r="D236" s="82" t="s">
        <v>482</v>
      </c>
      <c r="E236" s="8"/>
      <c r="F236" s="13"/>
      <c r="G236" s="13"/>
      <c r="H236" s="9"/>
      <c r="I236" s="87">
        <f>4*78</f>
        <v>312</v>
      </c>
      <c r="J236" s="10"/>
      <c r="K236" s="11">
        <f t="shared" si="13"/>
        <v>0</v>
      </c>
      <c r="L236" s="12"/>
    </row>
    <row r="237" spans="1:12" ht="14.1" customHeight="1" x14ac:dyDescent="0.3">
      <c r="A237" s="7" t="s">
        <v>521</v>
      </c>
      <c r="B237" s="7" t="s">
        <v>201</v>
      </c>
      <c r="C237" s="7">
        <v>24</v>
      </c>
      <c r="D237" s="82" t="s">
        <v>486</v>
      </c>
      <c r="E237" s="8"/>
      <c r="F237" s="13"/>
      <c r="G237" s="13"/>
      <c r="H237" s="9"/>
      <c r="I237" s="87">
        <v>24</v>
      </c>
      <c r="J237" s="10"/>
      <c r="K237" s="11">
        <f t="shared" si="13"/>
        <v>0</v>
      </c>
      <c r="L237" s="12"/>
    </row>
    <row r="238" spans="1:12" ht="14.1" customHeight="1" x14ac:dyDescent="0.3">
      <c r="A238" s="7" t="s">
        <v>522</v>
      </c>
      <c r="B238" s="7" t="s">
        <v>523</v>
      </c>
      <c r="C238" s="7">
        <v>30</v>
      </c>
      <c r="D238" s="82" t="s">
        <v>487</v>
      </c>
      <c r="E238" s="8"/>
      <c r="F238" s="13"/>
      <c r="G238" s="13"/>
      <c r="H238" s="9"/>
      <c r="I238" s="87">
        <v>30</v>
      </c>
      <c r="J238" s="10"/>
      <c r="K238" s="11">
        <f t="shared" si="13"/>
        <v>0</v>
      </c>
      <c r="L238" s="12"/>
    </row>
    <row r="239" spans="1:12" ht="14.1" customHeight="1" x14ac:dyDescent="0.3">
      <c r="A239" s="7" t="s">
        <v>524</v>
      </c>
      <c r="B239" s="7" t="s">
        <v>523</v>
      </c>
      <c r="C239" s="7">
        <v>30</v>
      </c>
      <c r="D239" s="82" t="s">
        <v>488</v>
      </c>
      <c r="E239" s="8"/>
      <c r="F239" s="13"/>
      <c r="G239" s="13"/>
      <c r="H239" s="9"/>
      <c r="I239" s="87">
        <v>30</v>
      </c>
      <c r="J239" s="10"/>
      <c r="K239" s="11">
        <f t="shared" si="13"/>
        <v>0</v>
      </c>
      <c r="L239" s="12"/>
    </row>
    <row r="240" spans="1:12" ht="14.1" customHeight="1" x14ac:dyDescent="0.3">
      <c r="A240" s="7" t="s">
        <v>525</v>
      </c>
      <c r="B240" s="7" t="s">
        <v>201</v>
      </c>
      <c r="C240" s="7">
        <v>24</v>
      </c>
      <c r="D240" s="82" t="s">
        <v>489</v>
      </c>
      <c r="E240" s="8"/>
      <c r="F240" s="13"/>
      <c r="G240" s="13"/>
      <c r="H240" s="9"/>
      <c r="I240" s="87">
        <v>24</v>
      </c>
      <c r="J240" s="10"/>
      <c r="K240" s="11">
        <f t="shared" si="13"/>
        <v>0</v>
      </c>
      <c r="L240" s="12"/>
    </row>
    <row r="241" spans="1:12" ht="14.1" customHeight="1" x14ac:dyDescent="0.3">
      <c r="A241" s="7" t="s">
        <v>526</v>
      </c>
      <c r="B241" s="7" t="s">
        <v>527</v>
      </c>
      <c r="C241" s="7">
        <f>100*20</f>
        <v>2000</v>
      </c>
      <c r="D241" s="82" t="s">
        <v>490</v>
      </c>
      <c r="E241" s="8"/>
      <c r="F241" s="13"/>
      <c r="G241" s="13"/>
      <c r="H241" s="9"/>
      <c r="I241" s="87">
        <f>100*20</f>
        <v>2000</v>
      </c>
      <c r="J241" s="10"/>
      <c r="K241" s="11">
        <f t="shared" si="13"/>
        <v>0</v>
      </c>
      <c r="L241" s="12"/>
    </row>
    <row r="242" spans="1:12" ht="14.1" customHeight="1" x14ac:dyDescent="0.3">
      <c r="A242" s="7" t="s">
        <v>528</v>
      </c>
      <c r="B242" s="7" t="s">
        <v>529</v>
      </c>
      <c r="C242" s="7">
        <f>75*20</f>
        <v>1500</v>
      </c>
      <c r="D242" s="82" t="s">
        <v>491</v>
      </c>
      <c r="E242" s="8"/>
      <c r="F242" s="13"/>
      <c r="G242" s="13"/>
      <c r="H242" s="9"/>
      <c r="I242" s="87">
        <f>75*20</f>
        <v>1500</v>
      </c>
      <c r="J242" s="10"/>
      <c r="K242" s="11">
        <f t="shared" si="13"/>
        <v>0</v>
      </c>
      <c r="L242" s="12"/>
    </row>
    <row r="243" spans="1:12" ht="14.1" customHeight="1" x14ac:dyDescent="0.3">
      <c r="A243" s="7" t="s">
        <v>530</v>
      </c>
      <c r="B243" s="7" t="s">
        <v>184</v>
      </c>
      <c r="C243" s="7">
        <v>1</v>
      </c>
      <c r="D243" s="82" t="s">
        <v>269</v>
      </c>
      <c r="E243" s="8"/>
      <c r="F243" s="13"/>
      <c r="G243" s="13"/>
      <c r="H243" s="9"/>
      <c r="I243" s="87">
        <v>1</v>
      </c>
      <c r="J243" s="10"/>
      <c r="K243" s="11">
        <f t="shared" si="13"/>
        <v>0</v>
      </c>
      <c r="L243" s="12"/>
    </row>
    <row r="244" spans="1:12" ht="14.1" customHeight="1" x14ac:dyDescent="0.3">
      <c r="A244" s="7" t="s">
        <v>531</v>
      </c>
      <c r="B244" s="7" t="s">
        <v>532</v>
      </c>
      <c r="C244" s="7">
        <f>25*30</f>
        <v>750</v>
      </c>
      <c r="D244" s="82" t="s">
        <v>492</v>
      </c>
      <c r="E244" s="8"/>
      <c r="F244" s="13"/>
      <c r="G244" s="13"/>
      <c r="H244" s="9"/>
      <c r="I244" s="87">
        <f>25*30</f>
        <v>750</v>
      </c>
      <c r="J244" s="10"/>
      <c r="K244" s="11">
        <f t="shared" si="13"/>
        <v>0</v>
      </c>
      <c r="L244" s="12"/>
    </row>
    <row r="245" spans="1:12" ht="14.1" customHeight="1" x14ac:dyDescent="0.3">
      <c r="A245" s="7" t="s">
        <v>533</v>
      </c>
      <c r="B245" s="7" t="s">
        <v>401</v>
      </c>
      <c r="C245" s="7">
        <v>2</v>
      </c>
      <c r="D245" s="82" t="s">
        <v>269</v>
      </c>
      <c r="E245" s="8"/>
      <c r="F245" s="13"/>
      <c r="G245" s="13"/>
      <c r="H245" s="9"/>
      <c r="I245" s="87">
        <v>2</v>
      </c>
      <c r="J245" s="10"/>
      <c r="K245" s="11">
        <f t="shared" si="13"/>
        <v>0</v>
      </c>
      <c r="L245" s="12"/>
    </row>
    <row r="246" spans="1:12" ht="14.1" customHeight="1" x14ac:dyDescent="0.3">
      <c r="A246" s="7" t="s">
        <v>534</v>
      </c>
      <c r="B246" s="7" t="s">
        <v>535</v>
      </c>
      <c r="C246" s="7">
        <f>10*120</f>
        <v>1200</v>
      </c>
      <c r="D246" s="82" t="s">
        <v>493</v>
      </c>
      <c r="E246" s="8"/>
      <c r="F246" s="13"/>
      <c r="G246" s="13"/>
      <c r="H246" s="9"/>
      <c r="I246" s="87">
        <f>10*120</f>
        <v>1200</v>
      </c>
      <c r="J246" s="10"/>
      <c r="K246" s="11">
        <f t="shared" si="13"/>
        <v>0</v>
      </c>
      <c r="L246" s="12"/>
    </row>
    <row r="247" spans="1:12" ht="14.1" customHeight="1" x14ac:dyDescent="0.3">
      <c r="A247" s="7" t="s">
        <v>536</v>
      </c>
      <c r="B247" s="7" t="s">
        <v>537</v>
      </c>
      <c r="C247" s="7">
        <v>55</v>
      </c>
      <c r="D247" s="82" t="s">
        <v>494</v>
      </c>
      <c r="E247" s="8"/>
      <c r="F247" s="13"/>
      <c r="G247" s="13"/>
      <c r="H247" s="9"/>
      <c r="I247" s="87">
        <v>55</v>
      </c>
      <c r="J247" s="10"/>
      <c r="K247" s="11">
        <f t="shared" si="13"/>
        <v>0</v>
      </c>
      <c r="L247" s="12"/>
    </row>
    <row r="248" spans="1:12" ht="14.1" customHeight="1" x14ac:dyDescent="0.3">
      <c r="A248" s="7" t="s">
        <v>538</v>
      </c>
      <c r="B248" s="7" t="s">
        <v>539</v>
      </c>
      <c r="C248" s="7">
        <f>50*45</f>
        <v>2250</v>
      </c>
      <c r="D248" s="82" t="s">
        <v>494</v>
      </c>
      <c r="E248" s="8"/>
      <c r="F248" s="13"/>
      <c r="G248" s="13"/>
      <c r="H248" s="9"/>
      <c r="I248" s="87">
        <f>50*45</f>
        <v>2250</v>
      </c>
      <c r="J248" s="10"/>
      <c r="K248" s="11">
        <f t="shared" si="13"/>
        <v>0</v>
      </c>
      <c r="L248" s="12"/>
    </row>
    <row r="249" spans="1:12" ht="14.1" customHeight="1" x14ac:dyDescent="0.3">
      <c r="A249" s="7" t="s">
        <v>540</v>
      </c>
      <c r="B249" s="7" t="s">
        <v>541</v>
      </c>
      <c r="C249" s="7">
        <f>110*28</f>
        <v>3080</v>
      </c>
      <c r="D249" s="82" t="s">
        <v>494</v>
      </c>
      <c r="E249" s="8"/>
      <c r="F249" s="13"/>
      <c r="G249" s="13"/>
      <c r="H249" s="9"/>
      <c r="I249" s="87">
        <f>110*28</f>
        <v>3080</v>
      </c>
      <c r="J249" s="10"/>
      <c r="K249" s="11">
        <f t="shared" si="13"/>
        <v>0</v>
      </c>
      <c r="L249" s="12"/>
    </row>
    <row r="250" spans="1:12" ht="14.1" customHeight="1" x14ac:dyDescent="0.3">
      <c r="A250" s="27" t="s">
        <v>53</v>
      </c>
      <c r="B250" s="27"/>
      <c r="C250" s="22"/>
      <c r="D250" s="27"/>
      <c r="E250" s="27"/>
      <c r="F250" s="27"/>
      <c r="G250" s="27"/>
      <c r="H250" s="27"/>
      <c r="I250" s="22"/>
      <c r="J250" s="27"/>
      <c r="K250" s="27"/>
      <c r="L250" s="28"/>
    </row>
    <row r="251" spans="1:12" ht="14.1" customHeight="1" x14ac:dyDescent="0.3">
      <c r="A251" s="7" t="s">
        <v>86</v>
      </c>
      <c r="B251" s="7" t="s">
        <v>203</v>
      </c>
      <c r="C251" s="7">
        <f>6*75</f>
        <v>450</v>
      </c>
      <c r="D251" s="8"/>
      <c r="E251" s="7"/>
      <c r="F251" s="13"/>
      <c r="G251" s="13"/>
      <c r="H251" s="9"/>
      <c r="I251" s="88">
        <f>6*75</f>
        <v>450</v>
      </c>
      <c r="J251" s="10"/>
      <c r="K251" s="11">
        <f>(J251/I251)*C251*H251</f>
        <v>0</v>
      </c>
      <c r="L251" s="12"/>
    </row>
    <row r="252" spans="1:12" ht="14.1" customHeight="1" x14ac:dyDescent="0.3">
      <c r="A252" s="7" t="s">
        <v>84</v>
      </c>
      <c r="B252" s="7" t="s">
        <v>203</v>
      </c>
      <c r="C252" s="7">
        <f>6*75</f>
        <v>450</v>
      </c>
      <c r="D252" s="8"/>
      <c r="E252" s="7"/>
      <c r="F252" s="13"/>
      <c r="G252" s="13"/>
      <c r="H252" s="9"/>
      <c r="I252" s="88">
        <f>6*75</f>
        <v>450</v>
      </c>
      <c r="J252" s="10"/>
      <c r="K252" s="11">
        <f>(J252/I252)*C252*H252</f>
        <v>0</v>
      </c>
      <c r="L252" s="12"/>
    </row>
    <row r="253" spans="1:12" ht="14.1" customHeight="1" x14ac:dyDescent="0.3">
      <c r="A253" s="7" t="s">
        <v>85</v>
      </c>
      <c r="B253" s="7" t="s">
        <v>203</v>
      </c>
      <c r="C253" s="7">
        <f>6*75</f>
        <v>450</v>
      </c>
      <c r="D253" s="8"/>
      <c r="F253" s="13"/>
      <c r="G253" s="13"/>
      <c r="H253" s="9"/>
      <c r="I253" s="88">
        <f>6*75</f>
        <v>450</v>
      </c>
      <c r="J253" s="10"/>
      <c r="K253" s="11">
        <f>(J253/I253)*C253*H253</f>
        <v>0</v>
      </c>
      <c r="L253" s="12"/>
    </row>
    <row r="254" spans="1:12" ht="14.1" customHeight="1" x14ac:dyDescent="0.3">
      <c r="A254" s="27" t="s">
        <v>143</v>
      </c>
      <c r="B254" s="27"/>
      <c r="C254" s="22"/>
      <c r="D254" s="27"/>
      <c r="E254" s="27"/>
      <c r="F254" s="27"/>
      <c r="G254" s="27"/>
      <c r="H254" s="27"/>
      <c r="I254" s="22"/>
      <c r="J254" s="27"/>
      <c r="K254" s="27"/>
      <c r="L254" s="28"/>
    </row>
    <row r="255" spans="1:12" ht="14.1" customHeight="1" x14ac:dyDescent="0.3">
      <c r="A255" s="7" t="s">
        <v>87</v>
      </c>
      <c r="B255" s="7" t="s">
        <v>139</v>
      </c>
      <c r="C255" s="7">
        <v>1</v>
      </c>
      <c r="D255" s="8"/>
      <c r="E255" s="7"/>
      <c r="F255" s="13"/>
      <c r="G255" s="13"/>
      <c r="H255" s="9"/>
      <c r="I255" s="87">
        <v>1</v>
      </c>
      <c r="J255" s="10"/>
      <c r="K255" s="11">
        <f t="shared" ref="K255:K271" si="14">(J255/I255)*C255*H255</f>
        <v>0</v>
      </c>
      <c r="L255" s="12"/>
    </row>
    <row r="256" spans="1:12" ht="14.1" customHeight="1" x14ac:dyDescent="0.3">
      <c r="A256" s="7" t="s">
        <v>41</v>
      </c>
      <c r="B256" s="7" t="s">
        <v>139</v>
      </c>
      <c r="C256" s="7">
        <v>1</v>
      </c>
      <c r="D256" s="8"/>
      <c r="E256" s="7"/>
      <c r="F256" s="13"/>
      <c r="G256" s="13"/>
      <c r="H256" s="9"/>
      <c r="I256" s="87">
        <v>1</v>
      </c>
      <c r="J256" s="10"/>
      <c r="K256" s="11">
        <f t="shared" si="14"/>
        <v>0</v>
      </c>
      <c r="L256" s="12"/>
    </row>
    <row r="257" spans="1:12" ht="14.1" customHeight="1" x14ac:dyDescent="0.3">
      <c r="A257" s="7" t="s">
        <v>42</v>
      </c>
      <c r="B257" s="7" t="s">
        <v>139</v>
      </c>
      <c r="C257" s="7">
        <v>1</v>
      </c>
      <c r="D257" s="8"/>
      <c r="E257" s="7"/>
      <c r="F257" s="13"/>
      <c r="G257" s="13"/>
      <c r="H257" s="9"/>
      <c r="I257" s="87">
        <v>1</v>
      </c>
      <c r="J257" s="10"/>
      <c r="K257" s="11">
        <f t="shared" si="14"/>
        <v>0</v>
      </c>
      <c r="L257" s="12"/>
    </row>
    <row r="258" spans="1:12" ht="14.1" customHeight="1" x14ac:dyDescent="0.3">
      <c r="A258" s="7" t="s">
        <v>43</v>
      </c>
      <c r="B258" s="7" t="s">
        <v>139</v>
      </c>
      <c r="C258" s="7">
        <v>1</v>
      </c>
      <c r="D258" s="8"/>
      <c r="E258" s="7"/>
      <c r="F258" s="13"/>
      <c r="G258" s="13"/>
      <c r="H258" s="9"/>
      <c r="I258" s="87">
        <v>1</v>
      </c>
      <c r="J258" s="10"/>
      <c r="K258" s="11">
        <f t="shared" si="14"/>
        <v>0</v>
      </c>
      <c r="L258" s="12"/>
    </row>
    <row r="259" spans="1:12" ht="14.1" customHeight="1" x14ac:dyDescent="0.3">
      <c r="A259" s="7" t="s">
        <v>44</v>
      </c>
      <c r="B259" s="7" t="s">
        <v>139</v>
      </c>
      <c r="C259" s="7">
        <v>1</v>
      </c>
      <c r="D259" s="8"/>
      <c r="E259" s="7"/>
      <c r="F259" s="13"/>
      <c r="G259" s="13"/>
      <c r="H259" s="9"/>
      <c r="I259" s="87">
        <v>1</v>
      </c>
      <c r="J259" s="10"/>
      <c r="K259" s="11">
        <f t="shared" si="14"/>
        <v>0</v>
      </c>
      <c r="L259" s="12"/>
    </row>
    <row r="260" spans="1:12" ht="14.1" customHeight="1" x14ac:dyDescent="0.3">
      <c r="A260" s="7" t="s">
        <v>209</v>
      </c>
      <c r="B260" s="7" t="s">
        <v>139</v>
      </c>
      <c r="C260" s="7">
        <v>1</v>
      </c>
      <c r="D260" s="8"/>
      <c r="E260" s="7"/>
      <c r="F260" s="13"/>
      <c r="G260" s="13"/>
      <c r="H260" s="9"/>
      <c r="I260" s="87">
        <v>1</v>
      </c>
      <c r="J260" s="10"/>
      <c r="K260" s="11">
        <f t="shared" si="14"/>
        <v>0</v>
      </c>
      <c r="L260" s="12"/>
    </row>
    <row r="261" spans="1:12" ht="14.1" customHeight="1" x14ac:dyDescent="0.3">
      <c r="A261" s="7" t="s">
        <v>210</v>
      </c>
      <c r="B261" s="7" t="s">
        <v>139</v>
      </c>
      <c r="C261" s="7">
        <v>1</v>
      </c>
      <c r="D261" s="8"/>
      <c r="E261" s="7"/>
      <c r="F261" s="13"/>
      <c r="G261" s="13"/>
      <c r="H261" s="9"/>
      <c r="I261" s="87">
        <v>1</v>
      </c>
      <c r="J261" s="10"/>
      <c r="K261" s="11">
        <f t="shared" si="14"/>
        <v>0</v>
      </c>
      <c r="L261" s="12"/>
    </row>
    <row r="262" spans="1:12" ht="14.1" customHeight="1" x14ac:dyDescent="0.3">
      <c r="A262" s="7" t="s">
        <v>211</v>
      </c>
      <c r="B262" s="7" t="s">
        <v>139</v>
      </c>
      <c r="C262" s="7">
        <v>1</v>
      </c>
      <c r="D262" s="8"/>
      <c r="E262" s="7"/>
      <c r="F262" s="13"/>
      <c r="G262" s="13"/>
      <c r="H262" s="9"/>
      <c r="I262" s="87">
        <v>1</v>
      </c>
      <c r="J262" s="10"/>
      <c r="K262" s="11">
        <f t="shared" si="14"/>
        <v>0</v>
      </c>
      <c r="L262" s="12"/>
    </row>
    <row r="263" spans="1:12" ht="14.1" customHeight="1" x14ac:dyDescent="0.3">
      <c r="A263" s="7" t="s">
        <v>542</v>
      </c>
      <c r="B263" s="7" t="s">
        <v>139</v>
      </c>
      <c r="C263" s="7">
        <v>1</v>
      </c>
      <c r="D263" s="8"/>
      <c r="E263" s="7"/>
      <c r="F263" s="13"/>
      <c r="G263" s="13"/>
      <c r="H263" s="9"/>
      <c r="I263" s="87">
        <v>1</v>
      </c>
      <c r="J263" s="10"/>
      <c r="K263" s="11">
        <f t="shared" si="14"/>
        <v>0</v>
      </c>
      <c r="L263" s="12"/>
    </row>
    <row r="264" spans="1:12" ht="14.1" customHeight="1" x14ac:dyDescent="0.3">
      <c r="A264" s="7" t="s">
        <v>205</v>
      </c>
      <c r="B264" s="7" t="s">
        <v>204</v>
      </c>
      <c r="C264" s="7">
        <v>1</v>
      </c>
      <c r="D264" s="8"/>
      <c r="E264" s="7"/>
      <c r="F264" s="13"/>
      <c r="G264" s="13"/>
      <c r="H264" s="9"/>
      <c r="I264" s="87">
        <v>1</v>
      </c>
      <c r="J264" s="10"/>
      <c r="K264" s="11">
        <f t="shared" si="14"/>
        <v>0</v>
      </c>
      <c r="L264" s="12"/>
    </row>
    <row r="265" spans="1:12" ht="14.1" customHeight="1" x14ac:dyDescent="0.3">
      <c r="A265" s="7" t="s">
        <v>45</v>
      </c>
      <c r="B265" s="7" t="s">
        <v>206</v>
      </c>
      <c r="C265" s="7">
        <v>5000</v>
      </c>
      <c r="D265" s="8"/>
      <c r="E265" s="7"/>
      <c r="F265" s="13"/>
      <c r="G265" s="13"/>
      <c r="H265" s="9"/>
      <c r="I265" s="87">
        <v>5000</v>
      </c>
      <c r="J265" s="10"/>
      <c r="K265" s="11">
        <f t="shared" si="14"/>
        <v>0</v>
      </c>
      <c r="L265" s="12"/>
    </row>
    <row r="266" spans="1:12" ht="14.1" customHeight="1" x14ac:dyDescent="0.3">
      <c r="A266" s="7" t="s">
        <v>208</v>
      </c>
      <c r="B266" s="7" t="s">
        <v>207</v>
      </c>
      <c r="C266" s="7">
        <v>1000</v>
      </c>
      <c r="D266" s="7" t="s">
        <v>548</v>
      </c>
      <c r="E266" s="13"/>
      <c r="F266" s="13"/>
      <c r="G266" s="13"/>
      <c r="H266" s="9"/>
      <c r="I266" s="87">
        <v>1000</v>
      </c>
      <c r="J266" s="10"/>
      <c r="K266" s="11">
        <f t="shared" si="14"/>
        <v>0</v>
      </c>
      <c r="L266" s="12"/>
    </row>
    <row r="267" spans="1:12" ht="14.1" customHeight="1" x14ac:dyDescent="0.3">
      <c r="A267" s="7" t="s">
        <v>543</v>
      </c>
      <c r="B267" s="7" t="s">
        <v>544</v>
      </c>
      <c r="C267" s="7">
        <v>1</v>
      </c>
      <c r="D267" s="7" t="s">
        <v>549</v>
      </c>
      <c r="E267" s="13"/>
      <c r="F267" s="13"/>
      <c r="G267" s="13"/>
      <c r="H267" s="9"/>
      <c r="I267" s="87">
        <v>1</v>
      </c>
      <c r="J267" s="10"/>
      <c r="K267" s="11">
        <f t="shared" si="14"/>
        <v>0</v>
      </c>
      <c r="L267" s="12"/>
    </row>
    <row r="268" spans="1:12" ht="14.1" customHeight="1" x14ac:dyDescent="0.3">
      <c r="A268" s="7" t="s">
        <v>616</v>
      </c>
      <c r="B268" s="7" t="s">
        <v>555</v>
      </c>
      <c r="C268" s="7">
        <v>12</v>
      </c>
      <c r="D268" s="7" t="s">
        <v>550</v>
      </c>
      <c r="E268" s="13"/>
      <c r="F268" s="13"/>
      <c r="G268" s="13"/>
      <c r="H268" s="9"/>
      <c r="I268" s="87">
        <v>12</v>
      </c>
      <c r="J268" s="10"/>
      <c r="K268" s="11">
        <f t="shared" si="14"/>
        <v>0</v>
      </c>
      <c r="L268" s="12"/>
    </row>
    <row r="269" spans="1:12" ht="14.1" customHeight="1" x14ac:dyDescent="0.3">
      <c r="A269" s="7" t="s">
        <v>545</v>
      </c>
      <c r="B269" s="7" t="s">
        <v>445</v>
      </c>
      <c r="C269" s="7">
        <v>1</v>
      </c>
      <c r="D269" s="7" t="s">
        <v>551</v>
      </c>
      <c r="E269" s="13"/>
      <c r="F269" s="13"/>
      <c r="G269" s="13"/>
      <c r="H269" s="9"/>
      <c r="I269" s="87">
        <v>1</v>
      </c>
      <c r="J269" s="10"/>
      <c r="K269" s="11">
        <f t="shared" si="14"/>
        <v>0</v>
      </c>
      <c r="L269" s="12"/>
    </row>
    <row r="270" spans="1:12" ht="14.1" customHeight="1" x14ac:dyDescent="0.3">
      <c r="A270" s="7" t="s">
        <v>546</v>
      </c>
      <c r="B270" s="7" t="s">
        <v>445</v>
      </c>
      <c r="C270" s="7">
        <v>1</v>
      </c>
      <c r="D270" s="7" t="s">
        <v>347</v>
      </c>
      <c r="E270" s="13"/>
      <c r="F270" s="13"/>
      <c r="G270" s="13"/>
      <c r="H270" s="9"/>
      <c r="I270" s="87">
        <v>1</v>
      </c>
      <c r="J270" s="10"/>
      <c r="K270" s="11">
        <f t="shared" si="14"/>
        <v>0</v>
      </c>
      <c r="L270" s="12"/>
    </row>
    <row r="271" spans="1:12" ht="14.1" customHeight="1" x14ac:dyDescent="0.3">
      <c r="A271" s="7" t="s">
        <v>547</v>
      </c>
      <c r="B271" s="7" t="s">
        <v>445</v>
      </c>
      <c r="C271" s="7">
        <v>1</v>
      </c>
      <c r="D271" s="7" t="s">
        <v>347</v>
      </c>
      <c r="E271" s="13"/>
      <c r="F271" s="13"/>
      <c r="G271" s="13"/>
      <c r="H271" s="9"/>
      <c r="I271" s="87">
        <v>1</v>
      </c>
      <c r="J271" s="10"/>
      <c r="K271" s="11">
        <f t="shared" si="14"/>
        <v>0</v>
      </c>
      <c r="L271" s="12"/>
    </row>
    <row r="272" spans="1:12" ht="14.1" customHeight="1" x14ac:dyDescent="0.3">
      <c r="A272" s="27" t="s">
        <v>552</v>
      </c>
      <c r="B272" s="27"/>
      <c r="C272" s="22"/>
      <c r="D272" s="27"/>
      <c r="E272" s="27"/>
      <c r="F272" s="27"/>
      <c r="G272" s="27"/>
      <c r="H272" s="27"/>
      <c r="I272" s="22"/>
      <c r="J272" s="27"/>
      <c r="K272" s="27"/>
      <c r="L272" s="28"/>
    </row>
    <row r="273" spans="1:33" ht="14.1" customHeight="1" x14ac:dyDescent="0.3">
      <c r="A273" s="7" t="s">
        <v>212</v>
      </c>
      <c r="B273" s="7" t="s">
        <v>553</v>
      </c>
      <c r="C273" s="7">
        <f>48*2</f>
        <v>96</v>
      </c>
      <c r="D273" s="7" t="s">
        <v>559</v>
      </c>
      <c r="E273" s="8"/>
      <c r="F273" s="13"/>
      <c r="G273" s="13"/>
      <c r="H273" s="9"/>
      <c r="I273" s="87">
        <f>48*2</f>
        <v>96</v>
      </c>
      <c r="J273" s="10"/>
      <c r="K273" s="11">
        <f>(J273/I273)*C273*H273</f>
        <v>0</v>
      </c>
      <c r="L273" s="12"/>
    </row>
    <row r="274" spans="1:33" ht="14.1" customHeight="1" x14ac:dyDescent="0.3">
      <c r="A274" s="7" t="s">
        <v>554</v>
      </c>
      <c r="B274" s="7" t="s">
        <v>555</v>
      </c>
      <c r="C274" s="7">
        <v>12</v>
      </c>
      <c r="D274" s="7" t="s">
        <v>560</v>
      </c>
      <c r="E274" s="79"/>
      <c r="F274" s="13"/>
      <c r="G274" s="13"/>
      <c r="H274" s="9"/>
      <c r="I274" s="87">
        <v>12</v>
      </c>
      <c r="J274" s="10"/>
      <c r="K274" s="11">
        <f t="shared" ref="K274:K279" si="15">(J274/I274)*C274*H274</f>
        <v>0</v>
      </c>
      <c r="L274" s="12"/>
    </row>
    <row r="275" spans="1:33" ht="14.1" customHeight="1" x14ac:dyDescent="0.3">
      <c r="A275" s="7" t="s">
        <v>214</v>
      </c>
      <c r="B275" s="7" t="s">
        <v>190</v>
      </c>
      <c r="C275" s="7">
        <v>65</v>
      </c>
      <c r="D275" s="78"/>
      <c r="E275" s="84"/>
      <c r="F275" s="13"/>
      <c r="G275" s="13"/>
      <c r="H275" s="9"/>
      <c r="I275" s="87">
        <v>65</v>
      </c>
      <c r="J275" s="10"/>
      <c r="K275" s="11">
        <f t="shared" si="15"/>
        <v>0</v>
      </c>
      <c r="L275" s="12"/>
    </row>
    <row r="276" spans="1:33" ht="14.1" customHeight="1" x14ac:dyDescent="0.3">
      <c r="A276" s="7" t="s">
        <v>215</v>
      </c>
      <c r="B276" s="7" t="s">
        <v>190</v>
      </c>
      <c r="C276" s="7">
        <v>65</v>
      </c>
      <c r="D276" s="78"/>
      <c r="E276" s="84"/>
      <c r="F276" s="13"/>
      <c r="G276" s="13"/>
      <c r="H276" s="9"/>
      <c r="I276" s="87">
        <v>65</v>
      </c>
      <c r="J276" s="10"/>
      <c r="K276" s="11">
        <f t="shared" si="15"/>
        <v>0</v>
      </c>
      <c r="L276" s="12"/>
    </row>
    <row r="277" spans="1:33" ht="14.1" customHeight="1" x14ac:dyDescent="0.3">
      <c r="A277" s="7" t="s">
        <v>213</v>
      </c>
      <c r="B277" s="7" t="s">
        <v>139</v>
      </c>
      <c r="C277" s="7">
        <v>1</v>
      </c>
      <c r="D277" s="8"/>
      <c r="E277" s="84"/>
      <c r="F277" s="13"/>
      <c r="G277" s="13"/>
      <c r="H277" s="9"/>
      <c r="I277" s="87">
        <v>1</v>
      </c>
      <c r="J277" s="10"/>
      <c r="K277" s="11">
        <f t="shared" si="15"/>
        <v>0</v>
      </c>
      <c r="L277" s="12"/>
    </row>
    <row r="278" spans="1:33" ht="14.1" customHeight="1" x14ac:dyDescent="0.3">
      <c r="A278" s="7" t="s">
        <v>556</v>
      </c>
      <c r="B278" s="7" t="s">
        <v>139</v>
      </c>
      <c r="C278" s="7">
        <v>1</v>
      </c>
      <c r="D278" s="82" t="s">
        <v>561</v>
      </c>
      <c r="E278" s="79"/>
      <c r="F278" s="13"/>
      <c r="G278" s="13"/>
      <c r="H278" s="9"/>
      <c r="I278" s="87">
        <v>1</v>
      </c>
      <c r="J278" s="10"/>
      <c r="K278" s="11">
        <f t="shared" si="15"/>
        <v>0</v>
      </c>
      <c r="L278" s="12"/>
    </row>
    <row r="279" spans="1:33" ht="14.1" customHeight="1" x14ac:dyDescent="0.3">
      <c r="A279" s="7" t="s">
        <v>557</v>
      </c>
      <c r="B279" s="7" t="s">
        <v>558</v>
      </c>
      <c r="C279" s="7">
        <v>6</v>
      </c>
      <c r="D279" s="8"/>
      <c r="E279" s="84"/>
      <c r="F279" s="13"/>
      <c r="G279" s="13"/>
      <c r="H279" s="9"/>
      <c r="I279" s="87">
        <v>6</v>
      </c>
      <c r="J279" s="10"/>
      <c r="K279" s="11">
        <f t="shared" si="15"/>
        <v>0</v>
      </c>
      <c r="L279" s="12"/>
    </row>
    <row r="280" spans="1:33" s="29" customFormat="1" ht="14.1" customHeight="1" x14ac:dyDescent="0.3">
      <c r="A280" s="27" t="s">
        <v>54</v>
      </c>
      <c r="B280" s="27"/>
      <c r="C280" s="22"/>
      <c r="D280" s="27"/>
      <c r="E280" s="27"/>
      <c r="F280" s="27"/>
      <c r="G280" s="27"/>
      <c r="H280" s="27"/>
      <c r="I280" s="22"/>
      <c r="J280" s="27"/>
      <c r="K280" s="27"/>
      <c r="L280" s="28"/>
      <c r="M280" s="6"/>
      <c r="N280" s="6"/>
      <c r="O280" s="6"/>
      <c r="P280" s="6"/>
      <c r="Q280" s="6"/>
      <c r="R280" s="6"/>
      <c r="S280" s="6"/>
      <c r="T280" s="6"/>
      <c r="U280" s="6"/>
      <c r="V280" s="6"/>
      <c r="W280" s="6"/>
      <c r="X280" s="6"/>
      <c r="Y280" s="6"/>
      <c r="Z280" s="6"/>
      <c r="AA280" s="6"/>
      <c r="AB280" s="6"/>
      <c r="AC280" s="6"/>
      <c r="AD280" s="6"/>
      <c r="AE280" s="6"/>
      <c r="AF280" s="6"/>
      <c r="AG280" s="6"/>
    </row>
    <row r="281" spans="1:33" ht="14.1" customHeight="1" x14ac:dyDescent="0.3">
      <c r="A281" s="7" t="s">
        <v>218</v>
      </c>
      <c r="B281" s="7" t="s">
        <v>139</v>
      </c>
      <c r="C281" s="7">
        <v>1</v>
      </c>
      <c r="D281" s="78"/>
      <c r="E281" s="82"/>
      <c r="F281" s="13"/>
      <c r="G281" s="13"/>
      <c r="H281" s="9"/>
      <c r="I281" s="87">
        <v>1</v>
      </c>
      <c r="J281" s="10"/>
      <c r="K281" s="11">
        <f>(J281/I281)*C281*H281</f>
        <v>0</v>
      </c>
      <c r="L281" s="12"/>
    </row>
    <row r="282" spans="1:33" ht="14.1" customHeight="1" x14ac:dyDescent="0.3">
      <c r="A282" s="7" t="s">
        <v>219</v>
      </c>
      <c r="B282" s="7" t="s">
        <v>617</v>
      </c>
      <c r="C282" s="7">
        <v>10</v>
      </c>
      <c r="D282" s="78"/>
      <c r="E282" s="84"/>
      <c r="F282" s="13"/>
      <c r="G282" s="13"/>
      <c r="H282" s="9"/>
      <c r="I282" s="87">
        <v>10</v>
      </c>
      <c r="J282" s="10"/>
      <c r="K282" s="11">
        <f t="shared" ref="K282:K284" si="16">(J282/I282)*C282*H282</f>
        <v>0</v>
      </c>
      <c r="L282" s="12"/>
    </row>
    <row r="283" spans="1:33" ht="14.1" customHeight="1" x14ac:dyDescent="0.3">
      <c r="A283" s="7" t="s">
        <v>563</v>
      </c>
      <c r="B283" s="7" t="s">
        <v>445</v>
      </c>
      <c r="C283" s="7">
        <v>1</v>
      </c>
      <c r="D283" s="8"/>
      <c r="E283" s="82"/>
      <c r="F283" s="13"/>
      <c r="G283" s="13"/>
      <c r="H283" s="9"/>
      <c r="I283" s="87">
        <v>1</v>
      </c>
      <c r="J283" s="10"/>
      <c r="K283" s="11">
        <f t="shared" si="16"/>
        <v>0</v>
      </c>
      <c r="L283" s="12"/>
    </row>
    <row r="284" spans="1:33" ht="14.1" customHeight="1" x14ac:dyDescent="0.3">
      <c r="A284" s="7" t="s">
        <v>564</v>
      </c>
      <c r="B284" s="7" t="s">
        <v>565</v>
      </c>
      <c r="C284" s="7">
        <v>4.5</v>
      </c>
      <c r="D284" s="82" t="s">
        <v>566</v>
      </c>
      <c r="E284" s="79"/>
      <c r="F284" s="13"/>
      <c r="G284" s="13"/>
      <c r="H284" s="9"/>
      <c r="I284" s="87">
        <v>4.5</v>
      </c>
      <c r="J284" s="10"/>
      <c r="K284" s="11">
        <f t="shared" si="16"/>
        <v>0</v>
      </c>
      <c r="L284" s="12"/>
    </row>
    <row r="285" spans="1:33" ht="14.1" customHeight="1" x14ac:dyDescent="0.3">
      <c r="A285" s="27" t="s">
        <v>55</v>
      </c>
      <c r="B285" s="27"/>
      <c r="C285" s="22"/>
      <c r="D285" s="27"/>
      <c r="E285" s="27"/>
      <c r="F285" s="27"/>
      <c r="G285" s="27"/>
      <c r="H285" s="27"/>
      <c r="I285" s="22"/>
      <c r="J285" s="27"/>
      <c r="K285" s="27"/>
      <c r="L285" s="30"/>
    </row>
    <row r="286" spans="1:33" ht="14.1" customHeight="1" x14ac:dyDescent="0.3">
      <c r="A286" s="7" t="s">
        <v>217</v>
      </c>
      <c r="B286" s="7" t="s">
        <v>216</v>
      </c>
      <c r="C286" s="7">
        <v>72</v>
      </c>
      <c r="D286" s="7" t="s">
        <v>27</v>
      </c>
      <c r="E286" s="8"/>
      <c r="F286" s="13"/>
      <c r="G286" s="13"/>
      <c r="H286" s="9"/>
      <c r="I286" s="87">
        <v>72</v>
      </c>
      <c r="J286" s="10"/>
      <c r="K286" s="11">
        <f>(J286/I286)*C286*H286</f>
        <v>0</v>
      </c>
      <c r="L286" s="12"/>
    </row>
    <row r="287" spans="1:33" ht="14.1" customHeight="1" x14ac:dyDescent="0.3">
      <c r="A287" s="7" t="s">
        <v>618</v>
      </c>
      <c r="B287" s="7" t="s">
        <v>619</v>
      </c>
      <c r="C287" s="7">
        <v>50</v>
      </c>
      <c r="D287" s="7" t="s">
        <v>580</v>
      </c>
      <c r="E287" s="8"/>
      <c r="F287" s="13"/>
      <c r="G287" s="13"/>
      <c r="H287" s="9"/>
      <c r="I287" s="87">
        <v>50</v>
      </c>
      <c r="J287" s="10"/>
      <c r="K287" s="11">
        <f t="shared" ref="K287:K297" si="17">(J287/I287)*C287*H287</f>
        <v>0</v>
      </c>
      <c r="L287" s="12"/>
    </row>
    <row r="288" spans="1:33" ht="14.1" customHeight="1" x14ac:dyDescent="0.3">
      <c r="A288" s="7" t="s">
        <v>567</v>
      </c>
      <c r="B288" s="7" t="s">
        <v>568</v>
      </c>
      <c r="C288" s="7">
        <v>250</v>
      </c>
      <c r="D288" s="7" t="s">
        <v>581</v>
      </c>
      <c r="E288" s="8"/>
      <c r="F288" s="13"/>
      <c r="G288" s="13"/>
      <c r="H288" s="9"/>
      <c r="I288" s="87">
        <v>250</v>
      </c>
      <c r="J288" s="10"/>
      <c r="K288" s="11">
        <f t="shared" si="17"/>
        <v>0</v>
      </c>
      <c r="L288" s="12"/>
    </row>
    <row r="289" spans="1:12" ht="14.1" customHeight="1" x14ac:dyDescent="0.3">
      <c r="A289" s="7" t="s">
        <v>569</v>
      </c>
      <c r="B289" s="7" t="s">
        <v>570</v>
      </c>
      <c r="C289" s="7">
        <v>100</v>
      </c>
      <c r="D289" s="7" t="s">
        <v>580</v>
      </c>
      <c r="E289" s="8"/>
      <c r="F289" s="13"/>
      <c r="G289" s="13"/>
      <c r="H289" s="9"/>
      <c r="I289" s="87">
        <v>100</v>
      </c>
      <c r="J289" s="10"/>
      <c r="K289" s="11">
        <f t="shared" si="17"/>
        <v>0</v>
      </c>
      <c r="L289" s="12"/>
    </row>
    <row r="290" spans="1:12" ht="14.1" customHeight="1" x14ac:dyDescent="0.3">
      <c r="A290" s="7" t="s">
        <v>620</v>
      </c>
      <c r="B290" s="7" t="s">
        <v>621</v>
      </c>
      <c r="C290" s="7">
        <v>100</v>
      </c>
      <c r="D290" s="7" t="s">
        <v>267</v>
      </c>
      <c r="E290" s="8"/>
      <c r="F290" s="13"/>
      <c r="G290" s="13"/>
      <c r="H290" s="9"/>
      <c r="I290" s="87">
        <v>100</v>
      </c>
      <c r="J290" s="10"/>
      <c r="K290" s="11">
        <f t="shared" si="17"/>
        <v>0</v>
      </c>
      <c r="L290" s="12"/>
    </row>
    <row r="291" spans="1:12" ht="14.1" customHeight="1" x14ac:dyDescent="0.3">
      <c r="A291" s="7" t="s">
        <v>571</v>
      </c>
      <c r="B291" s="7" t="s">
        <v>562</v>
      </c>
      <c r="C291" s="7">
        <v>10</v>
      </c>
      <c r="D291" s="7" t="s">
        <v>582</v>
      </c>
      <c r="E291" s="8"/>
      <c r="F291" s="13"/>
      <c r="G291" s="13"/>
      <c r="H291" s="9"/>
      <c r="I291" s="87">
        <v>10</v>
      </c>
      <c r="J291" s="10"/>
      <c r="K291" s="11">
        <f t="shared" si="17"/>
        <v>0</v>
      </c>
      <c r="L291" s="12"/>
    </row>
    <row r="292" spans="1:12" ht="14.1" customHeight="1" x14ac:dyDescent="0.3">
      <c r="A292" s="7" t="s">
        <v>572</v>
      </c>
      <c r="B292" s="7" t="s">
        <v>562</v>
      </c>
      <c r="C292" s="7">
        <v>10</v>
      </c>
      <c r="D292" s="7" t="s">
        <v>582</v>
      </c>
      <c r="E292" s="8"/>
      <c r="F292" s="13"/>
      <c r="G292" s="13"/>
      <c r="H292" s="9"/>
      <c r="I292" s="87">
        <v>10</v>
      </c>
      <c r="J292" s="10"/>
      <c r="K292" s="11">
        <f t="shared" si="17"/>
        <v>0</v>
      </c>
      <c r="L292" s="12"/>
    </row>
    <row r="293" spans="1:12" ht="14.1" customHeight="1" x14ac:dyDescent="0.3">
      <c r="A293" s="7" t="s">
        <v>573</v>
      </c>
      <c r="B293" s="7" t="s">
        <v>574</v>
      </c>
      <c r="C293" s="7">
        <v>1000</v>
      </c>
      <c r="D293" s="7" t="s">
        <v>580</v>
      </c>
      <c r="E293" s="8"/>
      <c r="F293" s="13"/>
      <c r="G293" s="13"/>
      <c r="H293" s="9"/>
      <c r="I293" s="87">
        <v>1000</v>
      </c>
      <c r="J293" s="10"/>
      <c r="K293" s="11">
        <f t="shared" si="17"/>
        <v>0</v>
      </c>
      <c r="L293" s="12"/>
    </row>
    <row r="294" spans="1:12" ht="14.1" customHeight="1" x14ac:dyDescent="0.3">
      <c r="A294" s="7" t="s">
        <v>575</v>
      </c>
      <c r="B294" s="86" t="s">
        <v>576</v>
      </c>
      <c r="C294" s="7">
        <v>1</v>
      </c>
      <c r="D294" s="7" t="s">
        <v>580</v>
      </c>
      <c r="E294" s="8"/>
      <c r="F294" s="13"/>
      <c r="G294" s="13"/>
      <c r="H294" s="9"/>
      <c r="I294" s="87">
        <v>1</v>
      </c>
      <c r="J294" s="10"/>
      <c r="K294" s="11">
        <f t="shared" si="17"/>
        <v>0</v>
      </c>
      <c r="L294" s="12"/>
    </row>
    <row r="295" spans="1:12" ht="14.1" customHeight="1" x14ac:dyDescent="0.3">
      <c r="A295" s="7" t="s">
        <v>577</v>
      </c>
      <c r="B295" s="7" t="s">
        <v>568</v>
      </c>
      <c r="C295" s="7">
        <v>250</v>
      </c>
      <c r="D295" s="7" t="s">
        <v>583</v>
      </c>
      <c r="E295" s="8"/>
      <c r="F295" s="13"/>
      <c r="G295" s="13"/>
      <c r="H295" s="9"/>
      <c r="I295" s="87">
        <v>250</v>
      </c>
      <c r="J295" s="10"/>
      <c r="K295" s="11">
        <f t="shared" si="17"/>
        <v>0</v>
      </c>
      <c r="L295" s="12"/>
    </row>
    <row r="296" spans="1:12" ht="14.1" customHeight="1" x14ac:dyDescent="0.3">
      <c r="A296" s="7" t="s">
        <v>622</v>
      </c>
      <c r="B296" s="86"/>
      <c r="C296" s="7"/>
      <c r="D296" s="7" t="s">
        <v>580</v>
      </c>
      <c r="E296" s="8"/>
      <c r="F296" s="13"/>
      <c r="G296" s="13"/>
      <c r="H296" s="9"/>
      <c r="I296" s="87"/>
      <c r="J296" s="10"/>
      <c r="K296" s="125" t="e">
        <f>(J296/I296)*C296*H296</f>
        <v>#DIV/0!</v>
      </c>
      <c r="L296" s="12"/>
    </row>
    <row r="297" spans="1:12" ht="14.1" customHeight="1" x14ac:dyDescent="0.3">
      <c r="A297" s="7" t="s">
        <v>578</v>
      </c>
      <c r="B297" s="7" t="s">
        <v>579</v>
      </c>
      <c r="C297" s="7">
        <v>175</v>
      </c>
      <c r="D297" s="7" t="s">
        <v>267</v>
      </c>
      <c r="E297" s="8"/>
      <c r="F297" s="13"/>
      <c r="G297" s="13"/>
      <c r="H297" s="9"/>
      <c r="I297" s="87">
        <v>175</v>
      </c>
      <c r="J297" s="10"/>
      <c r="K297" s="11">
        <f t="shared" si="17"/>
        <v>0</v>
      </c>
      <c r="L297" s="12"/>
    </row>
    <row r="298" spans="1:12" ht="14.1" customHeight="1" x14ac:dyDescent="0.3">
      <c r="A298" s="27" t="s">
        <v>144</v>
      </c>
      <c r="B298" s="27"/>
      <c r="C298" s="22"/>
      <c r="D298" s="27"/>
      <c r="E298" s="27"/>
      <c r="F298" s="27"/>
      <c r="G298" s="27"/>
      <c r="H298" s="27"/>
      <c r="I298" s="22"/>
      <c r="J298" s="27"/>
      <c r="K298" s="27"/>
      <c r="L298" s="28"/>
    </row>
    <row r="299" spans="1:12" ht="14.1" customHeight="1" x14ac:dyDescent="0.3">
      <c r="A299" s="7" t="s">
        <v>584</v>
      </c>
      <c r="B299" s="7" t="s">
        <v>585</v>
      </c>
      <c r="C299" s="7">
        <v>6</v>
      </c>
      <c r="D299" s="82" t="s">
        <v>586</v>
      </c>
      <c r="E299" s="83"/>
      <c r="F299" s="13"/>
      <c r="G299" s="13"/>
      <c r="H299" s="9"/>
      <c r="I299" s="87">
        <v>6</v>
      </c>
      <c r="J299" s="10"/>
      <c r="K299" s="11">
        <f>(J299/I299)*C299*H299</f>
        <v>0</v>
      </c>
      <c r="L299" s="12"/>
    </row>
    <row r="300" spans="1:12" ht="14.1" customHeight="1" x14ac:dyDescent="0.3">
      <c r="A300" s="27" t="s">
        <v>587</v>
      </c>
      <c r="B300" s="27"/>
      <c r="C300" s="22"/>
      <c r="D300" s="27"/>
      <c r="E300" s="27"/>
      <c r="F300" s="27"/>
      <c r="G300" s="27"/>
      <c r="H300" s="27"/>
      <c r="I300" s="22"/>
      <c r="J300" s="27"/>
      <c r="K300" s="27"/>
      <c r="L300" s="28"/>
    </row>
    <row r="301" spans="1:12" ht="14.1" customHeight="1" x14ac:dyDescent="0.3">
      <c r="A301" s="7" t="s">
        <v>588</v>
      </c>
      <c r="B301" s="7" t="s">
        <v>139</v>
      </c>
      <c r="C301" s="7">
        <v>1</v>
      </c>
      <c r="D301" s="82" t="s">
        <v>607</v>
      </c>
      <c r="E301" s="78"/>
      <c r="F301" s="13"/>
      <c r="G301" s="13"/>
      <c r="H301" s="9"/>
      <c r="I301" s="87">
        <v>1</v>
      </c>
      <c r="J301" s="10"/>
      <c r="K301" s="11">
        <f>(J301/I301)*C301*H301</f>
        <v>0</v>
      </c>
      <c r="L301" s="12"/>
    </row>
    <row r="302" spans="1:12" ht="14.1" customHeight="1" x14ac:dyDescent="0.3">
      <c r="A302" s="7" t="s">
        <v>589</v>
      </c>
      <c r="B302" s="7" t="s">
        <v>387</v>
      </c>
      <c r="C302" s="7">
        <v>1</v>
      </c>
      <c r="D302" s="82" t="s">
        <v>608</v>
      </c>
      <c r="E302" s="78"/>
      <c r="F302" s="13"/>
      <c r="G302" s="13"/>
      <c r="H302" s="9"/>
      <c r="I302" s="87">
        <v>1</v>
      </c>
      <c r="J302" s="10"/>
      <c r="K302" s="11">
        <f t="shared" ref="K302:K314" si="18">(J302/I302)*C302*H302</f>
        <v>0</v>
      </c>
      <c r="L302" s="12"/>
    </row>
    <row r="303" spans="1:12" ht="14.1" customHeight="1" x14ac:dyDescent="0.3">
      <c r="A303" s="7" t="s">
        <v>590</v>
      </c>
      <c r="B303" s="7" t="s">
        <v>591</v>
      </c>
      <c r="C303" s="7">
        <f>8*1</f>
        <v>8</v>
      </c>
      <c r="D303" s="82" t="s">
        <v>608</v>
      </c>
      <c r="E303" s="78"/>
      <c r="F303" s="13"/>
      <c r="G303" s="13"/>
      <c r="H303" s="9"/>
      <c r="I303" s="87">
        <f>8*1</f>
        <v>8</v>
      </c>
      <c r="J303" s="10"/>
      <c r="K303" s="11">
        <f t="shared" si="18"/>
        <v>0</v>
      </c>
      <c r="L303" s="12"/>
    </row>
    <row r="304" spans="1:12" ht="14.1" customHeight="1" x14ac:dyDescent="0.3">
      <c r="A304" s="7" t="s">
        <v>220</v>
      </c>
      <c r="B304" s="7" t="s">
        <v>139</v>
      </c>
      <c r="C304" s="7">
        <v>1</v>
      </c>
      <c r="D304" s="8"/>
      <c r="E304" s="82"/>
      <c r="F304" s="13"/>
      <c r="G304" s="13"/>
      <c r="H304" s="9"/>
      <c r="I304" s="87">
        <v>1</v>
      </c>
      <c r="J304" s="10"/>
      <c r="K304" s="11">
        <f t="shared" si="18"/>
        <v>0</v>
      </c>
      <c r="L304" s="12"/>
    </row>
    <row r="305" spans="1:12" ht="14.1" customHeight="1" x14ac:dyDescent="0.3">
      <c r="A305" s="7" t="s">
        <v>592</v>
      </c>
      <c r="B305" s="7" t="s">
        <v>139</v>
      </c>
      <c r="C305" s="7">
        <v>1</v>
      </c>
      <c r="D305" s="8"/>
      <c r="E305" s="82"/>
      <c r="F305" s="13"/>
      <c r="G305" s="13"/>
      <c r="H305" s="9"/>
      <c r="I305" s="87">
        <v>1</v>
      </c>
      <c r="J305" s="10"/>
      <c r="K305" s="11">
        <f t="shared" si="18"/>
        <v>0</v>
      </c>
      <c r="L305" s="12"/>
    </row>
    <row r="306" spans="1:12" ht="14.1" customHeight="1" x14ac:dyDescent="0.3">
      <c r="A306" s="7" t="s">
        <v>593</v>
      </c>
      <c r="B306" s="7" t="s">
        <v>594</v>
      </c>
      <c r="C306" s="7">
        <v>2</v>
      </c>
      <c r="D306" s="8"/>
      <c r="E306" s="82"/>
      <c r="F306" s="13"/>
      <c r="G306" s="13"/>
      <c r="H306" s="9"/>
      <c r="I306" s="87">
        <v>2</v>
      </c>
      <c r="J306" s="10"/>
      <c r="K306" s="11">
        <f t="shared" si="18"/>
        <v>0</v>
      </c>
      <c r="L306" s="12"/>
    </row>
    <row r="307" spans="1:12" ht="14.1" customHeight="1" x14ac:dyDescent="0.3">
      <c r="A307" s="7" t="s">
        <v>595</v>
      </c>
      <c r="B307" s="7" t="s">
        <v>596</v>
      </c>
      <c r="C307" s="7">
        <v>50</v>
      </c>
      <c r="D307" s="8"/>
      <c r="E307" s="82"/>
      <c r="F307" s="13"/>
      <c r="G307" s="13"/>
      <c r="H307" s="9"/>
      <c r="I307" s="87">
        <v>50</v>
      </c>
      <c r="J307" s="10"/>
      <c r="K307" s="11">
        <f t="shared" si="18"/>
        <v>0</v>
      </c>
      <c r="L307" s="12"/>
    </row>
    <row r="308" spans="1:12" ht="14.1" customHeight="1" x14ac:dyDescent="0.3">
      <c r="A308" s="7" t="s">
        <v>597</v>
      </c>
      <c r="B308" s="7" t="s">
        <v>598</v>
      </c>
      <c r="C308" s="7">
        <v>1000</v>
      </c>
      <c r="D308" s="8"/>
      <c r="E308" s="82"/>
      <c r="F308" s="13"/>
      <c r="G308" s="13"/>
      <c r="H308" s="9"/>
      <c r="I308" s="87">
        <v>1000</v>
      </c>
      <c r="J308" s="10"/>
      <c r="K308" s="11">
        <f t="shared" si="18"/>
        <v>0</v>
      </c>
      <c r="L308" s="12"/>
    </row>
    <row r="309" spans="1:12" ht="14.1" customHeight="1" x14ac:dyDescent="0.3">
      <c r="A309" s="7" t="s">
        <v>599</v>
      </c>
      <c r="B309" s="7" t="s">
        <v>387</v>
      </c>
      <c r="C309" s="7">
        <v>1</v>
      </c>
      <c r="D309" s="82" t="s">
        <v>609</v>
      </c>
      <c r="E309" s="8"/>
      <c r="F309" s="13"/>
      <c r="G309" s="13"/>
      <c r="H309" s="9"/>
      <c r="I309" s="87">
        <v>1</v>
      </c>
      <c r="J309" s="10"/>
      <c r="K309" s="11">
        <f t="shared" si="18"/>
        <v>0</v>
      </c>
      <c r="L309" s="12"/>
    </row>
    <row r="310" spans="1:12" ht="14.1" customHeight="1" x14ac:dyDescent="0.3">
      <c r="A310" s="7" t="s">
        <v>600</v>
      </c>
      <c r="B310" s="7" t="s">
        <v>387</v>
      </c>
      <c r="C310" s="7">
        <v>1</v>
      </c>
      <c r="D310" s="82" t="s">
        <v>610</v>
      </c>
      <c r="E310" s="78"/>
      <c r="F310" s="13"/>
      <c r="G310" s="13"/>
      <c r="H310" s="9"/>
      <c r="I310" s="87">
        <v>1</v>
      </c>
      <c r="J310" s="10"/>
      <c r="K310" s="11">
        <f t="shared" si="18"/>
        <v>0</v>
      </c>
      <c r="L310" s="12"/>
    </row>
    <row r="311" spans="1:12" ht="14.1" customHeight="1" x14ac:dyDescent="0.3">
      <c r="A311" s="7" t="s">
        <v>601</v>
      </c>
      <c r="B311" s="7" t="s">
        <v>602</v>
      </c>
      <c r="C311" s="7">
        <v>12</v>
      </c>
      <c r="D311" s="82" t="s">
        <v>580</v>
      </c>
      <c r="E311" s="78"/>
      <c r="F311" s="13"/>
      <c r="G311" s="13"/>
      <c r="H311" s="9"/>
      <c r="I311" s="87">
        <v>12</v>
      </c>
      <c r="J311" s="10"/>
      <c r="K311" s="11">
        <f t="shared" si="18"/>
        <v>0</v>
      </c>
      <c r="L311" s="12"/>
    </row>
    <row r="312" spans="1:12" ht="14.1" customHeight="1" x14ac:dyDescent="0.3">
      <c r="A312" s="7" t="s">
        <v>603</v>
      </c>
      <c r="B312" s="7" t="s">
        <v>358</v>
      </c>
      <c r="C312" s="7">
        <v>5</v>
      </c>
      <c r="D312" s="82" t="s">
        <v>365</v>
      </c>
      <c r="E312" s="78"/>
      <c r="F312" s="13"/>
      <c r="G312" s="13"/>
      <c r="H312" s="9"/>
      <c r="I312" s="87">
        <v>5</v>
      </c>
      <c r="J312" s="10"/>
      <c r="K312" s="11">
        <f t="shared" si="18"/>
        <v>0</v>
      </c>
      <c r="L312" s="12"/>
    </row>
    <row r="313" spans="1:12" ht="14.1" customHeight="1" x14ac:dyDescent="0.3">
      <c r="A313" s="7" t="s">
        <v>604</v>
      </c>
      <c r="B313" s="7" t="s">
        <v>605</v>
      </c>
      <c r="C313" s="7">
        <v>200</v>
      </c>
      <c r="D313" s="82" t="s">
        <v>365</v>
      </c>
      <c r="E313" s="78"/>
      <c r="F313" s="13"/>
      <c r="G313" s="13"/>
      <c r="H313" s="9"/>
      <c r="I313" s="87">
        <v>200</v>
      </c>
      <c r="J313" s="10"/>
      <c r="K313" s="11">
        <f t="shared" si="18"/>
        <v>0</v>
      </c>
      <c r="L313" s="12"/>
    </row>
    <row r="314" spans="1:12" ht="14.1" customHeight="1" x14ac:dyDescent="0.3">
      <c r="A314" s="7" t="s">
        <v>606</v>
      </c>
      <c r="B314" s="7" t="s">
        <v>285</v>
      </c>
      <c r="C314" s="7">
        <v>900</v>
      </c>
      <c r="D314" s="82" t="s">
        <v>611</v>
      </c>
      <c r="E314" s="78"/>
      <c r="F314" s="13"/>
      <c r="G314" s="13"/>
      <c r="H314" s="9"/>
      <c r="I314" s="87">
        <v>900</v>
      </c>
      <c r="J314" s="10"/>
      <c r="K314" s="11">
        <f t="shared" si="18"/>
        <v>0</v>
      </c>
      <c r="L314" s="12"/>
    </row>
    <row r="315" spans="1:12" ht="14.1" customHeight="1" x14ac:dyDescent="0.3">
      <c r="A315" s="27" t="s">
        <v>46</v>
      </c>
      <c r="B315" s="27"/>
      <c r="C315" s="22"/>
      <c r="D315" s="27"/>
      <c r="E315" s="27"/>
      <c r="F315" s="27"/>
      <c r="G315" s="27"/>
      <c r="H315" s="27"/>
      <c r="I315" s="22"/>
      <c r="J315" s="27"/>
      <c r="K315" s="27"/>
      <c r="L315" s="28"/>
    </row>
    <row r="316" spans="1:12" ht="14.1" customHeight="1" x14ac:dyDescent="0.3">
      <c r="A316" s="7" t="s">
        <v>612</v>
      </c>
      <c r="B316" s="7" t="s">
        <v>139</v>
      </c>
      <c r="C316" s="7">
        <v>1</v>
      </c>
      <c r="D316" s="82" t="s">
        <v>586</v>
      </c>
      <c r="E316" s="83"/>
      <c r="F316" s="13"/>
      <c r="G316" s="13"/>
      <c r="H316" s="9"/>
      <c r="I316" s="87">
        <v>1</v>
      </c>
      <c r="J316" s="43"/>
      <c r="K316" s="11">
        <f>(J316/I316)*C316*H316</f>
        <v>0</v>
      </c>
      <c r="L316" s="12"/>
    </row>
    <row r="317" spans="1:12" x14ac:dyDescent="0.3">
      <c r="A317" s="31"/>
      <c r="B317" s="31"/>
      <c r="C317" s="56"/>
      <c r="D317" s="31"/>
      <c r="E317" s="31"/>
      <c r="F317" s="35"/>
      <c r="G317" s="35"/>
      <c r="H317" s="32"/>
      <c r="I317" s="32"/>
      <c r="J317" s="33"/>
      <c r="K317" s="34"/>
      <c r="L317" s="12"/>
    </row>
    <row r="318" spans="1:12" x14ac:dyDescent="0.3">
      <c r="A318" s="28"/>
      <c r="B318" s="28"/>
      <c r="C318" s="55"/>
      <c r="D318" s="28"/>
      <c r="E318" s="28"/>
      <c r="F318" s="35"/>
      <c r="G318" s="35"/>
      <c r="H318" s="30"/>
      <c r="I318" s="30"/>
      <c r="J318" s="12"/>
      <c r="K318" s="12"/>
      <c r="L318" s="12"/>
    </row>
    <row r="319" spans="1:12" ht="18" x14ac:dyDescent="0.35">
      <c r="A319" s="111" t="s">
        <v>129</v>
      </c>
      <c r="B319" s="112"/>
      <c r="C319" s="112"/>
      <c r="D319" s="112"/>
      <c r="E319" s="112"/>
      <c r="F319" s="112"/>
      <c r="G319" s="112"/>
      <c r="H319" s="112"/>
      <c r="I319" s="112"/>
      <c r="J319" s="113"/>
      <c r="K319" s="42" t="e">
        <f>SUM(K5:K316)</f>
        <v>#DIV/0!</v>
      </c>
      <c r="L319" s="12"/>
    </row>
    <row r="320" spans="1:12" x14ac:dyDescent="0.3">
      <c r="A320" s="35"/>
      <c r="B320" s="35"/>
      <c r="C320" s="57"/>
      <c r="D320" s="35"/>
      <c r="E320" s="35"/>
      <c r="H320" s="36"/>
      <c r="I320" s="36"/>
      <c r="J320" s="37"/>
      <c r="K320" s="38"/>
      <c r="L320" s="12"/>
    </row>
    <row r="321" spans="1:12" x14ac:dyDescent="0.3">
      <c r="K321" s="41"/>
      <c r="L321" s="12"/>
    </row>
    <row r="322" spans="1:12" x14ac:dyDescent="0.3">
      <c r="B322" s="45"/>
      <c r="C322" s="59"/>
      <c r="D322" s="45"/>
      <c r="E322" s="45"/>
      <c r="H322" s="46"/>
      <c r="I322" s="46"/>
      <c r="J322" s="47"/>
      <c r="K322" s="48"/>
      <c r="L322" s="12"/>
    </row>
    <row r="323" spans="1:12" x14ac:dyDescent="0.3">
      <c r="A323" s="44"/>
      <c r="B323" s="114" t="s">
        <v>109</v>
      </c>
      <c r="C323" s="114"/>
      <c r="D323" s="114"/>
      <c r="E323" s="75"/>
      <c r="H323" s="115"/>
      <c r="I323" s="116"/>
      <c r="J323" s="116"/>
      <c r="K323" s="117"/>
      <c r="L323" s="12"/>
    </row>
    <row r="324" spans="1:12" x14ac:dyDescent="0.3">
      <c r="A324" s="44"/>
      <c r="B324" s="114" t="s">
        <v>111</v>
      </c>
      <c r="C324" s="114"/>
      <c r="D324" s="114"/>
      <c r="E324" s="75"/>
      <c r="H324" s="118"/>
      <c r="I324" s="118"/>
      <c r="J324" s="118"/>
      <c r="K324" s="118"/>
      <c r="L324" s="12"/>
    </row>
    <row r="325" spans="1:12" x14ac:dyDescent="0.3">
      <c r="A325" s="44"/>
      <c r="B325" s="102" t="s">
        <v>110</v>
      </c>
      <c r="C325" s="103"/>
      <c r="D325" s="104"/>
      <c r="E325" s="75"/>
      <c r="H325" s="93"/>
      <c r="I325" s="94"/>
      <c r="J325" s="94"/>
      <c r="K325" s="95"/>
      <c r="L325" s="12"/>
    </row>
    <row r="326" spans="1:12" x14ac:dyDescent="0.3">
      <c r="A326" s="44"/>
      <c r="B326" s="105"/>
      <c r="C326" s="106"/>
      <c r="D326" s="107"/>
      <c r="E326" s="75"/>
      <c r="H326" s="96"/>
      <c r="I326" s="97"/>
      <c r="J326" s="97"/>
      <c r="K326" s="98"/>
      <c r="L326" s="12"/>
    </row>
    <row r="327" spans="1:12" x14ac:dyDescent="0.3">
      <c r="A327" s="44"/>
      <c r="B327" s="105"/>
      <c r="C327" s="106"/>
      <c r="D327" s="107"/>
      <c r="E327" s="75"/>
      <c r="H327" s="96"/>
      <c r="I327" s="97"/>
      <c r="J327" s="97"/>
      <c r="K327" s="98"/>
      <c r="L327" s="12"/>
    </row>
    <row r="328" spans="1:12" x14ac:dyDescent="0.3">
      <c r="A328" s="44"/>
      <c r="B328" s="105"/>
      <c r="C328" s="106"/>
      <c r="D328" s="107"/>
      <c r="E328" s="75"/>
      <c r="H328" s="96"/>
      <c r="I328" s="97"/>
      <c r="J328" s="97"/>
      <c r="K328" s="98"/>
      <c r="L328" s="12"/>
    </row>
    <row r="329" spans="1:12" x14ac:dyDescent="0.3">
      <c r="A329" s="44"/>
      <c r="B329" s="105"/>
      <c r="C329" s="106"/>
      <c r="D329" s="107"/>
      <c r="E329" s="75"/>
      <c r="H329" s="96"/>
      <c r="I329" s="97"/>
      <c r="J329" s="97"/>
      <c r="K329" s="98"/>
      <c r="L329" s="12"/>
    </row>
    <row r="330" spans="1:12" x14ac:dyDescent="0.3">
      <c r="A330" s="44"/>
      <c r="B330" s="105"/>
      <c r="C330" s="106"/>
      <c r="D330" s="107"/>
      <c r="E330" s="75"/>
      <c r="H330" s="96"/>
      <c r="I330" s="97"/>
      <c r="J330" s="97"/>
      <c r="K330" s="98"/>
      <c r="L330" s="12"/>
    </row>
    <row r="331" spans="1:12" x14ac:dyDescent="0.3">
      <c r="A331" s="44"/>
      <c r="B331" s="108"/>
      <c r="C331" s="109"/>
      <c r="D331" s="110"/>
      <c r="E331" s="75"/>
      <c r="H331" s="99"/>
      <c r="I331" s="100"/>
      <c r="J331" s="100"/>
      <c r="K331" s="101"/>
      <c r="L331" s="12"/>
    </row>
    <row r="332" spans="1:12" x14ac:dyDescent="0.3">
      <c r="B332" s="35"/>
      <c r="C332" s="57"/>
      <c r="D332" s="35"/>
      <c r="E332" s="35"/>
      <c r="H332" s="36"/>
      <c r="I332" s="36"/>
      <c r="J332" s="37"/>
      <c r="K332" s="38"/>
      <c r="L332" s="12"/>
    </row>
    <row r="333" spans="1:12" x14ac:dyDescent="0.3">
      <c r="K333" s="41"/>
      <c r="L333" s="12"/>
    </row>
    <row r="334" spans="1:12" x14ac:dyDescent="0.3">
      <c r="K334" s="41"/>
      <c r="L334" s="12"/>
    </row>
    <row r="335" spans="1:12" x14ac:dyDescent="0.3">
      <c r="K335" s="41"/>
      <c r="L335" s="12"/>
    </row>
    <row r="336" spans="1:12" x14ac:dyDescent="0.3">
      <c r="K336" s="41"/>
      <c r="L336" s="12"/>
    </row>
    <row r="337" spans="11:12" x14ac:dyDescent="0.3">
      <c r="K337" s="41"/>
      <c r="L337" s="12"/>
    </row>
    <row r="338" spans="11:12" x14ac:dyDescent="0.3">
      <c r="K338" s="41"/>
      <c r="L338" s="12"/>
    </row>
    <row r="339" spans="11:12" x14ac:dyDescent="0.3">
      <c r="K339" s="41"/>
      <c r="L339" s="12"/>
    </row>
    <row r="340" spans="11:12" x14ac:dyDescent="0.3">
      <c r="K340" s="41"/>
      <c r="L340" s="12"/>
    </row>
    <row r="341" spans="11:12" x14ac:dyDescent="0.3">
      <c r="K341" s="41"/>
      <c r="L341" s="12"/>
    </row>
    <row r="342" spans="11:12" x14ac:dyDescent="0.3">
      <c r="K342" s="41"/>
      <c r="L342" s="12"/>
    </row>
    <row r="343" spans="11:12" x14ac:dyDescent="0.3">
      <c r="K343" s="41"/>
      <c r="L343" s="12"/>
    </row>
    <row r="344" spans="11:12" x14ac:dyDescent="0.3">
      <c r="K344" s="41"/>
      <c r="L344" s="12"/>
    </row>
    <row r="345" spans="11:12" x14ac:dyDescent="0.3">
      <c r="K345" s="41"/>
      <c r="L345" s="12"/>
    </row>
    <row r="346" spans="11:12" x14ac:dyDescent="0.3">
      <c r="K346" s="41"/>
      <c r="L346" s="12"/>
    </row>
    <row r="347" spans="11:12" x14ac:dyDescent="0.3">
      <c r="K347" s="41"/>
      <c r="L347" s="12"/>
    </row>
    <row r="348" spans="11:12" x14ac:dyDescent="0.3">
      <c r="K348" s="41"/>
      <c r="L348" s="12"/>
    </row>
    <row r="349" spans="11:12" x14ac:dyDescent="0.3">
      <c r="K349" s="41"/>
      <c r="L349" s="12"/>
    </row>
    <row r="350" spans="11:12" x14ac:dyDescent="0.3">
      <c r="K350" s="41"/>
      <c r="L350" s="12"/>
    </row>
    <row r="351" spans="11:12" x14ac:dyDescent="0.3">
      <c r="K351" s="41"/>
      <c r="L351" s="12"/>
    </row>
    <row r="352" spans="11:12" x14ac:dyDescent="0.3">
      <c r="K352" s="41"/>
      <c r="L352" s="12"/>
    </row>
    <row r="353" spans="11:12" x14ac:dyDescent="0.3">
      <c r="K353" s="41"/>
      <c r="L353" s="12"/>
    </row>
    <row r="354" spans="11:12" x14ac:dyDescent="0.3">
      <c r="K354" s="41"/>
      <c r="L354" s="12"/>
    </row>
    <row r="355" spans="11:12" x14ac:dyDescent="0.3">
      <c r="K355" s="41"/>
      <c r="L355" s="12"/>
    </row>
    <row r="356" spans="11:12" x14ac:dyDescent="0.3">
      <c r="K356" s="41"/>
      <c r="L356" s="12"/>
    </row>
    <row r="357" spans="11:12" x14ac:dyDescent="0.3">
      <c r="K357" s="41"/>
      <c r="L357" s="12"/>
    </row>
    <row r="358" spans="11:12" x14ac:dyDescent="0.3">
      <c r="K358" s="41"/>
      <c r="L358" s="12"/>
    </row>
    <row r="359" spans="11:12" x14ac:dyDescent="0.3">
      <c r="K359" s="41"/>
      <c r="L359" s="12"/>
    </row>
    <row r="360" spans="11:12" x14ac:dyDescent="0.3">
      <c r="K360" s="41"/>
      <c r="L360" s="12"/>
    </row>
    <row r="361" spans="11:12" x14ac:dyDescent="0.3">
      <c r="K361" s="41"/>
      <c r="L361" s="12"/>
    </row>
    <row r="362" spans="11:12" x14ac:dyDescent="0.3">
      <c r="K362" s="41"/>
      <c r="L362" s="12"/>
    </row>
    <row r="363" spans="11:12" x14ac:dyDescent="0.3">
      <c r="K363" s="41"/>
      <c r="L363" s="12"/>
    </row>
    <row r="364" spans="11:12" x14ac:dyDescent="0.3">
      <c r="K364" s="41"/>
      <c r="L364" s="12"/>
    </row>
    <row r="365" spans="11:12" x14ac:dyDescent="0.3">
      <c r="K365" s="41"/>
      <c r="L365" s="12"/>
    </row>
    <row r="366" spans="11:12" x14ac:dyDescent="0.3">
      <c r="K366" s="41"/>
      <c r="L366" s="12"/>
    </row>
    <row r="367" spans="11:12" x14ac:dyDescent="0.3">
      <c r="K367" s="41"/>
      <c r="L367" s="12"/>
    </row>
    <row r="368" spans="11:12" x14ac:dyDescent="0.3">
      <c r="K368" s="41"/>
      <c r="L368" s="12"/>
    </row>
    <row r="369" spans="11:12" x14ac:dyDescent="0.3">
      <c r="K369" s="41"/>
      <c r="L369" s="12"/>
    </row>
    <row r="370" spans="11:12" x14ac:dyDescent="0.3">
      <c r="K370" s="41"/>
      <c r="L370" s="12"/>
    </row>
    <row r="371" spans="11:12" x14ac:dyDescent="0.3">
      <c r="K371" s="41"/>
      <c r="L371" s="12"/>
    </row>
    <row r="372" spans="11:12" x14ac:dyDescent="0.3">
      <c r="K372" s="41"/>
      <c r="L372" s="12"/>
    </row>
    <row r="373" spans="11:12" x14ac:dyDescent="0.3">
      <c r="K373" s="41"/>
      <c r="L373" s="12"/>
    </row>
    <row r="374" spans="11:12" x14ac:dyDescent="0.3">
      <c r="K374" s="41"/>
      <c r="L374" s="12"/>
    </row>
    <row r="375" spans="11:12" x14ac:dyDescent="0.3">
      <c r="K375" s="41"/>
      <c r="L375" s="12"/>
    </row>
    <row r="376" spans="11:12" x14ac:dyDescent="0.3">
      <c r="K376" s="41"/>
      <c r="L376" s="12"/>
    </row>
    <row r="377" spans="11:12" x14ac:dyDescent="0.3">
      <c r="K377" s="41"/>
      <c r="L377" s="12"/>
    </row>
    <row r="378" spans="11:12" x14ac:dyDescent="0.3">
      <c r="K378" s="41"/>
      <c r="L378" s="12"/>
    </row>
    <row r="379" spans="11:12" x14ac:dyDescent="0.3">
      <c r="K379" s="41"/>
      <c r="L379" s="12"/>
    </row>
    <row r="380" spans="11:12" x14ac:dyDescent="0.3">
      <c r="K380" s="41"/>
      <c r="L380" s="12"/>
    </row>
    <row r="381" spans="11:12" x14ac:dyDescent="0.3">
      <c r="K381" s="41"/>
      <c r="L381" s="12"/>
    </row>
    <row r="382" spans="11:12" x14ac:dyDescent="0.3">
      <c r="K382" s="41"/>
      <c r="L382" s="12"/>
    </row>
    <row r="383" spans="11:12" x14ac:dyDescent="0.3">
      <c r="K383" s="41"/>
      <c r="L383" s="12"/>
    </row>
    <row r="384" spans="11:12" x14ac:dyDescent="0.3">
      <c r="K384" s="41"/>
      <c r="L384" s="12"/>
    </row>
    <row r="385" spans="11:12" x14ac:dyDescent="0.3">
      <c r="K385" s="41"/>
      <c r="L385" s="12"/>
    </row>
    <row r="386" spans="11:12" x14ac:dyDescent="0.3">
      <c r="L386" s="37"/>
    </row>
  </sheetData>
  <sheetProtection algorithmName="SHA-512" hashValue="5ncOxLHsG/ua57kNCv8qf3rScYLLFAkt5fsFvrGqzzY1D7d3Bu6hZ2+WBpfH1WnsKwGj36YWOvMdRBlSS0nvCQ==" saltValue="/VEiVvYqh5mnF3vCcbXhTQ==" spinCount="100000" sheet="1" objects="1" scenarios="1"/>
  <protectedRanges>
    <protectedRange sqref="I5:J18 I20:J39 I41:J71 I72:J82 I85:J91 I93:J101 I103:J108 I110:J110 I112:J115 I117:J142 I144:J148 I150:J153 I155:J161 I163:J170 I172:J189 I190:J212 I213:J220 I222:J243 I244:J249 I251:J253 I255:J271 I273:J279 I281:J284 I286:J297 I299:J299 I301:J316" name="Bereik4"/>
    <protectedRange sqref="E5:G18 E20:G39 E41:G50 D51:D53 F51:G53 E54:G54 D55 E56 F56:G56 D57:D58 D61:D62 E59:E60 F57:G61 F62:G82 D68 E63:E67 E69:E82 E85:G91 E93:G101 E103:G105 D106 F106:G106" name="Kernassortiment"/>
    <protectedRange sqref="E107:G108 E110:G110 E112:G115 E117:G133 D134:G134 E135:G142 D144:G148 E150:G153 D156:D157 E155:G161 E163:G170 E172:G196 E197:G220 E222:G249 D251:G253 D255:G269 E270:G271 E273:G274 D275:G277 E278:G278 D279:G279 D281:G283 E284:G284 E286:G297 E299:G299 E301" name="Bereik2"/>
    <protectedRange sqref="E301:G303 D304:G308 E309:G314 E316:G316 B323:D331" name="Bereik3"/>
  </protectedRanges>
  <mergeCells count="7">
    <mergeCell ref="H325:K331"/>
    <mergeCell ref="B325:D331"/>
    <mergeCell ref="A319:J319"/>
    <mergeCell ref="B323:D323"/>
    <mergeCell ref="B324:D324"/>
    <mergeCell ref="H323:K323"/>
    <mergeCell ref="H324:K324"/>
  </mergeCells>
  <phoneticPr fontId="1" type="noConversion"/>
  <pageMargins left="0.74803149606299213" right="0.74803149606299213" top="0.98425196850393704" bottom="0.98425196850393704" header="0.51181102362204722" footer="0.51181102362204722"/>
  <pageSetup paperSize="9" scale="54" fitToHeight="8" orientation="landscape" r:id="rId1"/>
  <headerFooter alignWithMargins="0"/>
  <ignoredErrors>
    <ignoredError sqref="C119" formula="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be9ec78-2bbe-44ce-af62-56b1166bf4c2" xsi:nil="true"/>
    <lcf76f155ced4ddcb4097134ff3c332f xmlns="f6073c61-0ab4-484f-89aa-d9fbf8320f5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2F957CFB944CD49ABD2287EF2A72276" ma:contentTypeVersion="13" ma:contentTypeDescription="Een nieuw document maken." ma:contentTypeScope="" ma:versionID="2787fa4c4c1e75d798c696cd778c996f">
  <xsd:schema xmlns:xsd="http://www.w3.org/2001/XMLSchema" xmlns:xs="http://www.w3.org/2001/XMLSchema" xmlns:p="http://schemas.microsoft.com/office/2006/metadata/properties" xmlns:ns2="f6073c61-0ab4-484f-89aa-d9fbf8320f5d" xmlns:ns3="fbe9ec78-2bbe-44ce-af62-56b1166bf4c2" targetNamespace="http://schemas.microsoft.com/office/2006/metadata/properties" ma:root="true" ma:fieldsID="b3e9b83e6e76a3b4c583f5aa1a72aa74" ns2:_="" ns3:_="">
    <xsd:import namespace="f6073c61-0ab4-484f-89aa-d9fbf8320f5d"/>
    <xsd:import namespace="fbe9ec78-2bbe-44ce-af62-56b1166bf4c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073c61-0ab4-484f-89aa-d9fbf8320f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8c34fcce-77dc-4f90-ae42-577741ce02e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be9ec78-2bbe-44ce-af62-56b1166bf4c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8b485c3-6465-4ea0-868e-58fb3e4b3ad6}" ma:internalName="TaxCatchAll" ma:showField="CatchAllData" ma:web="fbe9ec78-2bbe-44ce-af62-56b1166bf4c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994D78-680E-4DB5-B2CF-B4329E13986D}">
  <ds:schemaRefs>
    <ds:schemaRef ds:uri="http://purl.org/dc/elements/1.1/"/>
    <ds:schemaRef ds:uri="http://schemas.microsoft.com/office/2006/documentManagement/types"/>
    <ds:schemaRef ds:uri="http://schemas.openxmlformats.org/package/2006/metadata/core-properties"/>
    <ds:schemaRef ds:uri="http://schemas.microsoft.com/office/2006/metadata/properties"/>
    <ds:schemaRef ds:uri="82e18524-f6f1-4646-8eb8-04f1702954e8"/>
    <ds:schemaRef ds:uri="http://purl.org/dc/terms/"/>
    <ds:schemaRef ds:uri="http://schemas.microsoft.com/office/infopath/2007/PartnerControls"/>
    <ds:schemaRef ds:uri="http://www.w3.org/XML/1998/namespace"/>
    <ds:schemaRef ds:uri="http://purl.org/dc/dcmitype/"/>
    <ds:schemaRef ds:uri="fbe9ec78-2bbe-44ce-af62-56b1166bf4c2"/>
    <ds:schemaRef ds:uri="f6073c61-0ab4-484f-89aa-d9fbf8320f5d"/>
  </ds:schemaRefs>
</ds:datastoreItem>
</file>

<file path=customXml/itemProps2.xml><?xml version="1.0" encoding="utf-8"?>
<ds:datastoreItem xmlns:ds="http://schemas.openxmlformats.org/officeDocument/2006/customXml" ds:itemID="{846814F3-4A0A-413A-93CD-028412015A95}">
  <ds:schemaRefs>
    <ds:schemaRef ds:uri="http://schemas.microsoft.com/sharepoint/v3/contenttype/forms"/>
  </ds:schemaRefs>
</ds:datastoreItem>
</file>

<file path=customXml/itemProps3.xml><?xml version="1.0" encoding="utf-8"?>
<ds:datastoreItem xmlns:ds="http://schemas.openxmlformats.org/officeDocument/2006/customXml" ds:itemID="{92EF66D2-18D3-4251-AD3C-220D71C9C1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6073c61-0ab4-484f-89aa-d9fbf8320f5d"/>
    <ds:schemaRef ds:uri="fbe9ec78-2bbe-44ce-af62-56b1166bf4c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3</vt:i4>
      </vt:variant>
    </vt:vector>
  </HeadingPairs>
  <TitlesOfParts>
    <vt:vector size="3" baseType="lpstr">
      <vt:lpstr>Toelichting</vt:lpstr>
      <vt:lpstr>Toeslagen</vt:lpstr>
      <vt:lpstr>Kernassortiment</vt:lpstr>
    </vt:vector>
  </TitlesOfParts>
  <Company>Combined Business Power B.V.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Gemeente Oldambt</dc:creator>
  <cp:lastModifiedBy>Marieke Richter - HIP</cp:lastModifiedBy>
  <cp:lastPrinted>2015-03-03T10:56:47Z</cp:lastPrinted>
  <dcterms:created xsi:type="dcterms:W3CDTF">2010-04-26T11:11:05Z</dcterms:created>
  <dcterms:modified xsi:type="dcterms:W3CDTF">2026-11-05T19:37:41Z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0x01010072F957CFB944CD49ABD2287EF2A72276</vt:lpwstr>
  </property>
</Properties>
</file>