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codeName="ThisWorkbook"/>
  <mc:AlternateContent xmlns:mc="http://schemas.openxmlformats.org/markup-compatibility/2006">
    <mc:Choice Requires="x15">
      <x15ac:absPath xmlns:x15ac="http://schemas.microsoft.com/office/spreadsheetml/2010/11/ac" url="https://enexis.sharepoint.com/sites/SWO-170620242/Gedeelde documenten/General/Aanbesteding/"/>
    </mc:Choice>
  </mc:AlternateContent>
  <xr:revisionPtr revIDLastSave="192" documentId="8_{42EB36D6-9C66-47ED-BBE1-F8A380D19941}" xr6:coauthVersionLast="47" xr6:coauthVersionMax="47" xr10:uidLastSave="{2555D953-BC34-4251-AD4C-BE74C89D127B}"/>
  <bookViews>
    <workbookView xWindow="-28908" yWindow="-96" windowWidth="29016" windowHeight="15696" firstSheet="1" activeTab="1" xr2:uid="{00000000-000D-0000-FFFF-FFFF00000000}"/>
  </bookViews>
  <sheets>
    <sheet name="1. Toelichting Calculatie" sheetId="10" r:id="rId1"/>
    <sheet name="2. Inschrijfprijs" sheetId="11" r:id="rId2"/>
    <sheet name="3. normenblad" sheetId="3" r:id="rId3"/>
    <sheet name="4. uurtarief opbouw" sheetId="4" r:id="rId4"/>
    <sheet name="5. ruimtestaat" sheetId="1" r:id="rId5"/>
    <sheet name="6. totaal Regulier" sheetId="6" r:id="rId6"/>
    <sheet name="7. Projecten schoonmaak" sheetId="9" r:id="rId7"/>
    <sheet name="8. Regiewerkzaamheden" sheetId="12" r:id="rId8"/>
  </sheets>
  <definedNames>
    <definedName name="_1F" hidden="1">#REF!</definedName>
    <definedName name="_2_0_F" hidden="1">#REF!</definedName>
    <definedName name="_Dist_Bin" hidden="1">#REF!</definedName>
    <definedName name="_Dist_Values" hidden="1">#REF!</definedName>
    <definedName name="_Fill" hidden="1">#REF!</definedName>
    <definedName name="_xlnm._FilterDatabase" localSheetId="4" hidden="1">'5. ruimtestaat'!$A$6:$X$700</definedName>
    <definedName name="_Key1" hidden="1">#REF!</definedName>
    <definedName name="_Order1" hidden="1">255</definedName>
    <definedName name="_Sort" hidden="1">#REF!</definedName>
    <definedName name="_Table1_In1" hidden="1">#REF!</definedName>
    <definedName name="_Table1_Out" hidden="1">#REF!</definedName>
    <definedName name="AccessDatabase" hidden="1">"C:\data\excel\BASISWP.mdb"</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4" i="3" l="1"/>
  <c r="D15" i="3"/>
  <c r="A2" i="12"/>
  <c r="A3" i="9" l="1"/>
  <c r="A4" i="6"/>
  <c r="A4" i="1"/>
  <c r="A3" i="4"/>
  <c r="E42" i="6" l="1"/>
  <c r="E41" i="6"/>
  <c r="E40" i="6"/>
  <c r="E39" i="6"/>
  <c r="E38" i="6"/>
  <c r="E37" i="6"/>
  <c r="E36" i="6"/>
  <c r="I178" i="1"/>
  <c r="I179" i="1"/>
  <c r="I180" i="1"/>
  <c r="I181" i="1"/>
  <c r="I182" i="1"/>
  <c r="I183" i="1"/>
  <c r="I184" i="1"/>
  <c r="H184" i="1"/>
  <c r="H183" i="1"/>
  <c r="H182" i="1"/>
  <c r="H181" i="1"/>
  <c r="H180" i="1"/>
  <c r="H179" i="1"/>
  <c r="H178" i="1"/>
  <c r="I24" i="11" l="1"/>
  <c r="I22" i="11"/>
  <c r="I21" i="11"/>
  <c r="F78" i="9" l="1"/>
  <c r="F79" i="9"/>
  <c r="F80" i="9"/>
  <c r="F77" i="9"/>
  <c r="D20" i="3"/>
  <c r="D9" i="3"/>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344" i="1"/>
  <c r="I343" i="1"/>
  <c r="I342" i="1"/>
  <c r="I341" i="1"/>
  <c r="I340" i="1"/>
  <c r="I339" i="1"/>
  <c r="I338" i="1"/>
  <c r="I337" i="1"/>
  <c r="I336" i="1"/>
  <c r="I335" i="1"/>
  <c r="I334" i="1"/>
  <c r="I333" i="1"/>
  <c r="I332" i="1"/>
  <c r="I331" i="1"/>
  <c r="I330" i="1"/>
  <c r="I329" i="1"/>
  <c r="I328" i="1"/>
  <c r="I327" i="1"/>
  <c r="I326" i="1"/>
  <c r="I325" i="1"/>
  <c r="I324" i="1"/>
  <c r="I323" i="1"/>
  <c r="I322" i="1"/>
  <c r="I321" i="1"/>
  <c r="I320" i="1"/>
  <c r="I319" i="1"/>
  <c r="I318" i="1"/>
  <c r="I317" i="1"/>
  <c r="I316" i="1"/>
  <c r="I315" i="1"/>
  <c r="I314" i="1"/>
  <c r="I313" i="1"/>
  <c r="I312" i="1"/>
  <c r="I311" i="1"/>
  <c r="I310" i="1"/>
  <c r="I309" i="1"/>
  <c r="I308" i="1"/>
  <c r="I307" i="1"/>
  <c r="I306" i="1"/>
  <c r="I305" i="1"/>
  <c r="I304" i="1"/>
  <c r="I303" i="1"/>
  <c r="I302" i="1"/>
  <c r="I301" i="1"/>
  <c r="I300" i="1"/>
  <c r="I299" i="1"/>
  <c r="I298" i="1"/>
  <c r="I297" i="1"/>
  <c r="I296" i="1"/>
  <c r="I295" i="1"/>
  <c r="I294" i="1"/>
  <c r="I293" i="1"/>
  <c r="I292" i="1"/>
  <c r="I291" i="1"/>
  <c r="I290" i="1"/>
  <c r="I289" i="1"/>
  <c r="I288" i="1"/>
  <c r="I287" i="1"/>
  <c r="I286" i="1"/>
  <c r="I285" i="1"/>
  <c r="I284" i="1"/>
  <c r="I283" i="1"/>
  <c r="I282" i="1"/>
  <c r="I281" i="1"/>
  <c r="I280" i="1"/>
  <c r="I279" i="1"/>
  <c r="I278" i="1"/>
  <c r="I277" i="1"/>
  <c r="I276" i="1"/>
  <c r="I275" i="1"/>
  <c r="I274" i="1"/>
  <c r="I273" i="1"/>
  <c r="I272" i="1"/>
  <c r="I271" i="1"/>
  <c r="I270" i="1"/>
  <c r="I269" i="1"/>
  <c r="I268" i="1"/>
  <c r="I267" i="1"/>
  <c r="I266" i="1"/>
  <c r="I265" i="1"/>
  <c r="I264" i="1"/>
  <c r="I263" i="1"/>
  <c r="I262" i="1"/>
  <c r="I261" i="1"/>
  <c r="I260" i="1"/>
  <c r="I259" i="1"/>
  <c r="I258" i="1"/>
  <c r="I257" i="1"/>
  <c r="I256" i="1"/>
  <c r="I255" i="1"/>
  <c r="I254" i="1"/>
  <c r="I253" i="1"/>
  <c r="I252" i="1"/>
  <c r="I251" i="1"/>
  <c r="I250" i="1"/>
  <c r="I249" i="1"/>
  <c r="I248" i="1"/>
  <c r="I247" i="1"/>
  <c r="I246" i="1"/>
  <c r="I245" i="1"/>
  <c r="I244" i="1"/>
  <c r="I243" i="1"/>
  <c r="I242" i="1"/>
  <c r="I241" i="1"/>
  <c r="I240" i="1"/>
  <c r="I239" i="1"/>
  <c r="I238" i="1"/>
  <c r="I237" i="1"/>
  <c r="I236" i="1"/>
  <c r="I235" i="1"/>
  <c r="I234" i="1"/>
  <c r="I233" i="1"/>
  <c r="I232" i="1"/>
  <c r="I231" i="1"/>
  <c r="I230" i="1"/>
  <c r="I229" i="1"/>
  <c r="I228" i="1"/>
  <c r="I227" i="1"/>
  <c r="I226" i="1"/>
  <c r="I225" i="1"/>
  <c r="I224" i="1"/>
  <c r="I223" i="1"/>
  <c r="I222" i="1"/>
  <c r="I221" i="1"/>
  <c r="I220" i="1"/>
  <c r="I219" i="1"/>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77" i="1"/>
  <c r="I176" i="1"/>
  <c r="I175" i="1"/>
  <c r="I174" i="1"/>
  <c r="I173" i="1"/>
  <c r="I172" i="1"/>
  <c r="I171" i="1"/>
  <c r="I170" i="1"/>
  <c r="I169" i="1"/>
  <c r="I168" i="1"/>
  <c r="I167" i="1"/>
  <c r="I166" i="1"/>
  <c r="I165" i="1"/>
  <c r="I164" i="1"/>
  <c r="I163" i="1"/>
  <c r="I162" i="1"/>
  <c r="I161" i="1"/>
  <c r="I160" i="1"/>
  <c r="I159" i="1"/>
  <c r="I158" i="1"/>
  <c r="I157" i="1"/>
  <c r="I156" i="1"/>
  <c r="I155" i="1"/>
  <c r="I154" i="1"/>
  <c r="I153" i="1"/>
  <c r="I152" i="1"/>
  <c r="I151" i="1"/>
  <c r="I150" i="1"/>
  <c r="I149" i="1"/>
  <c r="I148" i="1"/>
  <c r="I147" i="1"/>
  <c r="I146" i="1"/>
  <c r="I145" i="1"/>
  <c r="I144" i="1"/>
  <c r="I143" i="1"/>
  <c r="I142" i="1"/>
  <c r="I141" i="1"/>
  <c r="I140" i="1"/>
  <c r="I139" i="1"/>
  <c r="I138" i="1"/>
  <c r="I137" i="1"/>
  <c r="I136" i="1"/>
  <c r="I135" i="1"/>
  <c r="I134" i="1"/>
  <c r="I133" i="1"/>
  <c r="I132" i="1"/>
  <c r="I131" i="1"/>
  <c r="I130" i="1"/>
  <c r="I129" i="1"/>
  <c r="I128" i="1"/>
  <c r="I127" i="1"/>
  <c r="I126" i="1"/>
  <c r="I125" i="1"/>
  <c r="I124" i="1"/>
  <c r="I123" i="1"/>
  <c r="I122" i="1"/>
  <c r="I121" i="1"/>
  <c r="I120" i="1"/>
  <c r="I119" i="1"/>
  <c r="I118" i="1"/>
  <c r="I117" i="1"/>
  <c r="I116" i="1"/>
  <c r="I115" i="1"/>
  <c r="I114" i="1"/>
  <c r="I113" i="1"/>
  <c r="I112" i="1"/>
  <c r="I111" i="1"/>
  <c r="I110" i="1"/>
  <c r="I109" i="1"/>
  <c r="I108" i="1"/>
  <c r="I107" i="1"/>
  <c r="I106" i="1"/>
  <c r="I105" i="1"/>
  <c r="I104" i="1"/>
  <c r="I103" i="1"/>
  <c r="I102" i="1"/>
  <c r="I101" i="1"/>
  <c r="I100" i="1"/>
  <c r="I99" i="1"/>
  <c r="I98" i="1"/>
  <c r="I97" i="1"/>
  <c r="I96" i="1"/>
  <c r="I95" i="1"/>
  <c r="I94" i="1"/>
  <c r="I93" i="1"/>
  <c r="I92" i="1"/>
  <c r="I91" i="1"/>
  <c r="I90" i="1"/>
  <c r="I89" i="1"/>
  <c r="I88" i="1"/>
  <c r="I87" i="1"/>
  <c r="I86" i="1"/>
  <c r="I85" i="1"/>
  <c r="I84" i="1"/>
  <c r="I83" i="1"/>
  <c r="I82" i="1"/>
  <c r="I81" i="1"/>
  <c r="I80" i="1"/>
  <c r="I79" i="1"/>
  <c r="I78" i="1"/>
  <c r="I77" i="1"/>
  <c r="I76" i="1"/>
  <c r="I75" i="1"/>
  <c r="I74" i="1"/>
  <c r="I73" i="1"/>
  <c r="I72" i="1"/>
  <c r="I71" i="1"/>
  <c r="I70" i="1"/>
  <c r="I69" i="1"/>
  <c r="I68" i="1"/>
  <c r="I67" i="1"/>
  <c r="I66" i="1"/>
  <c r="I65" i="1"/>
  <c r="I64" i="1"/>
  <c r="I63" i="1"/>
  <c r="I62" i="1"/>
  <c r="I61" i="1"/>
  <c r="I6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I15" i="1"/>
  <c r="I14" i="1"/>
  <c r="I13" i="1"/>
  <c r="I12" i="1"/>
  <c r="I11" i="1"/>
  <c r="I10" i="1"/>
  <c r="I9" i="1"/>
  <c r="I8" i="1"/>
  <c r="H377" i="1"/>
  <c r="H376" i="1"/>
  <c r="H375" i="1"/>
  <c r="H374" i="1"/>
  <c r="H373" i="1"/>
  <c r="H372" i="1"/>
  <c r="H371" i="1"/>
  <c r="H370" i="1"/>
  <c r="H369" i="1"/>
  <c r="H368" i="1"/>
  <c r="H367" i="1"/>
  <c r="H366" i="1"/>
  <c r="H365" i="1"/>
  <c r="H364" i="1"/>
  <c r="H363" i="1"/>
  <c r="H362" i="1"/>
  <c r="H361" i="1"/>
  <c r="H360" i="1"/>
  <c r="H359" i="1"/>
  <c r="H358" i="1"/>
  <c r="H357" i="1"/>
  <c r="H356" i="1"/>
  <c r="H355" i="1"/>
  <c r="H354" i="1"/>
  <c r="H353" i="1"/>
  <c r="H352" i="1"/>
  <c r="H351" i="1"/>
  <c r="H350" i="1"/>
  <c r="H349" i="1"/>
  <c r="H348" i="1"/>
  <c r="H347" i="1"/>
  <c r="H346" i="1"/>
  <c r="H345" i="1"/>
  <c r="H344" i="1"/>
  <c r="H343" i="1"/>
  <c r="H342" i="1"/>
  <c r="H341" i="1"/>
  <c r="H340" i="1"/>
  <c r="H339" i="1"/>
  <c r="H338" i="1"/>
  <c r="H337" i="1"/>
  <c r="H336" i="1"/>
  <c r="H335" i="1"/>
  <c r="H334" i="1"/>
  <c r="H333" i="1"/>
  <c r="H332" i="1"/>
  <c r="H331" i="1"/>
  <c r="H330" i="1"/>
  <c r="H329" i="1"/>
  <c r="H328" i="1"/>
  <c r="H327" i="1"/>
  <c r="H326" i="1"/>
  <c r="H325" i="1"/>
  <c r="H324" i="1"/>
  <c r="H323" i="1"/>
  <c r="H322" i="1"/>
  <c r="H321" i="1"/>
  <c r="H320" i="1"/>
  <c r="H319" i="1"/>
  <c r="H318" i="1"/>
  <c r="H317" i="1"/>
  <c r="H316" i="1"/>
  <c r="H315" i="1"/>
  <c r="H314" i="1"/>
  <c r="H313" i="1"/>
  <c r="H312" i="1"/>
  <c r="H311" i="1"/>
  <c r="H310" i="1"/>
  <c r="H309" i="1"/>
  <c r="H308" i="1"/>
  <c r="H307" i="1"/>
  <c r="H306" i="1"/>
  <c r="H305" i="1"/>
  <c r="H304" i="1"/>
  <c r="H303" i="1"/>
  <c r="H302" i="1"/>
  <c r="H301" i="1"/>
  <c r="H300" i="1"/>
  <c r="H299" i="1"/>
  <c r="H298" i="1"/>
  <c r="H297" i="1"/>
  <c r="H296" i="1"/>
  <c r="H295" i="1"/>
  <c r="H294" i="1"/>
  <c r="H293" i="1"/>
  <c r="H292" i="1"/>
  <c r="H291" i="1"/>
  <c r="H290" i="1"/>
  <c r="H289" i="1"/>
  <c r="H288" i="1"/>
  <c r="H287" i="1"/>
  <c r="H286" i="1"/>
  <c r="H285" i="1"/>
  <c r="H284" i="1"/>
  <c r="H283" i="1"/>
  <c r="H282" i="1"/>
  <c r="H281" i="1"/>
  <c r="H280" i="1"/>
  <c r="H279" i="1"/>
  <c r="H278" i="1"/>
  <c r="H277" i="1"/>
  <c r="H276" i="1"/>
  <c r="H275" i="1"/>
  <c r="H274" i="1"/>
  <c r="H273" i="1"/>
  <c r="H272" i="1"/>
  <c r="H271" i="1"/>
  <c r="H270" i="1"/>
  <c r="H269" i="1"/>
  <c r="H268" i="1"/>
  <c r="H267" i="1"/>
  <c r="H266" i="1"/>
  <c r="H265" i="1"/>
  <c r="H264" i="1"/>
  <c r="H263" i="1"/>
  <c r="H262" i="1"/>
  <c r="H261" i="1"/>
  <c r="H260" i="1"/>
  <c r="H259" i="1"/>
  <c r="H258" i="1"/>
  <c r="H257" i="1"/>
  <c r="H256" i="1"/>
  <c r="H255" i="1"/>
  <c r="H254" i="1"/>
  <c r="H253" i="1"/>
  <c r="H252" i="1"/>
  <c r="H251" i="1"/>
  <c r="H250" i="1"/>
  <c r="H249" i="1"/>
  <c r="H248" i="1"/>
  <c r="H247" i="1"/>
  <c r="H246" i="1"/>
  <c r="H245" i="1"/>
  <c r="H244" i="1"/>
  <c r="H243" i="1"/>
  <c r="H242" i="1"/>
  <c r="H241" i="1"/>
  <c r="H240" i="1"/>
  <c r="H239" i="1"/>
  <c r="H238" i="1"/>
  <c r="H237" i="1"/>
  <c r="H236" i="1"/>
  <c r="H235" i="1"/>
  <c r="H234" i="1"/>
  <c r="H233" i="1"/>
  <c r="H232" i="1"/>
  <c r="H231" i="1"/>
  <c r="H230" i="1"/>
  <c r="H229" i="1"/>
  <c r="H228" i="1"/>
  <c r="H227" i="1"/>
  <c r="H226" i="1"/>
  <c r="H225" i="1"/>
  <c r="H224" i="1"/>
  <c r="H223" i="1"/>
  <c r="H222" i="1"/>
  <c r="H221" i="1"/>
  <c r="H220" i="1"/>
  <c r="H219" i="1"/>
  <c r="H218" i="1"/>
  <c r="H217" i="1"/>
  <c r="H216" i="1"/>
  <c r="H215" i="1"/>
  <c r="H214" i="1"/>
  <c r="H213" i="1"/>
  <c r="H212" i="1"/>
  <c r="H211" i="1"/>
  <c r="H210" i="1"/>
  <c r="H209" i="1"/>
  <c r="H208" i="1"/>
  <c r="H207" i="1"/>
  <c r="H206" i="1"/>
  <c r="H205" i="1"/>
  <c r="H204" i="1"/>
  <c r="H203" i="1"/>
  <c r="H202" i="1"/>
  <c r="H201" i="1"/>
  <c r="H200" i="1"/>
  <c r="H199" i="1"/>
  <c r="H198" i="1"/>
  <c r="H197" i="1"/>
  <c r="H196" i="1"/>
  <c r="H195" i="1"/>
  <c r="H194" i="1"/>
  <c r="H193" i="1"/>
  <c r="H192" i="1"/>
  <c r="H191" i="1"/>
  <c r="H190" i="1"/>
  <c r="H189" i="1"/>
  <c r="H188" i="1"/>
  <c r="H187" i="1"/>
  <c r="H186" i="1"/>
  <c r="H185" i="1"/>
  <c r="H177" i="1"/>
  <c r="H176" i="1"/>
  <c r="H175" i="1"/>
  <c r="H174" i="1"/>
  <c r="H173" i="1"/>
  <c r="H172" i="1"/>
  <c r="H171" i="1"/>
  <c r="H170" i="1"/>
  <c r="H169" i="1"/>
  <c r="H168" i="1"/>
  <c r="H167" i="1"/>
  <c r="H166" i="1"/>
  <c r="H165" i="1"/>
  <c r="H164" i="1"/>
  <c r="H163" i="1"/>
  <c r="H162" i="1"/>
  <c r="H161" i="1"/>
  <c r="H160" i="1"/>
  <c r="H159" i="1"/>
  <c r="H158" i="1"/>
  <c r="H157" i="1"/>
  <c r="H156" i="1"/>
  <c r="H155" i="1"/>
  <c r="H154" i="1"/>
  <c r="H153" i="1"/>
  <c r="H152" i="1"/>
  <c r="H151" i="1"/>
  <c r="H150" i="1"/>
  <c r="H149" i="1"/>
  <c r="H148" i="1"/>
  <c r="H147" i="1"/>
  <c r="H146" i="1"/>
  <c r="H145" i="1"/>
  <c r="H144" i="1"/>
  <c r="H143" i="1"/>
  <c r="H142" i="1"/>
  <c r="H141" i="1"/>
  <c r="H140" i="1"/>
  <c r="H139" i="1"/>
  <c r="H138" i="1"/>
  <c r="H137" i="1"/>
  <c r="H136" i="1"/>
  <c r="H135" i="1"/>
  <c r="H134" i="1"/>
  <c r="H133" i="1"/>
  <c r="H132" i="1"/>
  <c r="H131" i="1"/>
  <c r="H130" i="1"/>
  <c r="H129" i="1"/>
  <c r="H128" i="1"/>
  <c r="H127" i="1"/>
  <c r="H126" i="1"/>
  <c r="H125" i="1"/>
  <c r="H124" i="1"/>
  <c r="H123" i="1"/>
  <c r="H122" i="1"/>
  <c r="H121" i="1"/>
  <c r="H120" i="1"/>
  <c r="H119" i="1"/>
  <c r="H118" i="1"/>
  <c r="H117" i="1"/>
  <c r="H116" i="1"/>
  <c r="H115" i="1"/>
  <c r="H114" i="1"/>
  <c r="H113" i="1"/>
  <c r="H112" i="1"/>
  <c r="H111" i="1"/>
  <c r="H110" i="1"/>
  <c r="H109" i="1"/>
  <c r="H108" i="1"/>
  <c r="H107" i="1"/>
  <c r="H106" i="1"/>
  <c r="H105" i="1"/>
  <c r="H104" i="1"/>
  <c r="H103" i="1"/>
  <c r="H102" i="1"/>
  <c r="H101" i="1"/>
  <c r="H100" i="1"/>
  <c r="H99" i="1"/>
  <c r="H98" i="1"/>
  <c r="H97" i="1"/>
  <c r="H96" i="1"/>
  <c r="H95" i="1"/>
  <c r="H94" i="1"/>
  <c r="H93" i="1"/>
  <c r="H92" i="1"/>
  <c r="H91" i="1"/>
  <c r="H90" i="1"/>
  <c r="H89" i="1"/>
  <c r="H88" i="1"/>
  <c r="H87" i="1"/>
  <c r="H86" i="1"/>
  <c r="H85" i="1"/>
  <c r="H84" i="1"/>
  <c r="H83" i="1"/>
  <c r="H82" i="1"/>
  <c r="H81" i="1"/>
  <c r="H80" i="1"/>
  <c r="H79" i="1"/>
  <c r="H78" i="1"/>
  <c r="H77" i="1"/>
  <c r="H76" i="1"/>
  <c r="H75" i="1"/>
  <c r="H74" i="1"/>
  <c r="H73" i="1"/>
  <c r="H72" i="1"/>
  <c r="H71" i="1"/>
  <c r="H70" i="1"/>
  <c r="H69" i="1"/>
  <c r="H68" i="1"/>
  <c r="H67" i="1"/>
  <c r="H66" i="1"/>
  <c r="H65" i="1"/>
  <c r="H64" i="1"/>
  <c r="H63" i="1"/>
  <c r="H62" i="1"/>
  <c r="H61" i="1"/>
  <c r="H60" i="1"/>
  <c r="H59" i="1"/>
  <c r="H58" i="1"/>
  <c r="H57" i="1"/>
  <c r="H56" i="1"/>
  <c r="H55" i="1"/>
  <c r="H54" i="1"/>
  <c r="H53" i="1"/>
  <c r="H52" i="1"/>
  <c r="H51" i="1"/>
  <c r="H50" i="1"/>
  <c r="H49" i="1"/>
  <c r="H48" i="1"/>
  <c r="H47" i="1"/>
  <c r="H46" i="1"/>
  <c r="H45" i="1"/>
  <c r="H44" i="1"/>
  <c r="H43" i="1"/>
  <c r="H42" i="1"/>
  <c r="H41" i="1"/>
  <c r="H40" i="1"/>
  <c r="H39" i="1"/>
  <c r="H38" i="1"/>
  <c r="H37" i="1"/>
  <c r="H36" i="1"/>
  <c r="H35" i="1"/>
  <c r="H34" i="1"/>
  <c r="H33" i="1"/>
  <c r="H32" i="1"/>
  <c r="H31" i="1"/>
  <c r="H30" i="1"/>
  <c r="H29" i="1"/>
  <c r="H28" i="1"/>
  <c r="H27" i="1"/>
  <c r="H26" i="1"/>
  <c r="H25" i="1"/>
  <c r="H24" i="1"/>
  <c r="H23" i="1"/>
  <c r="H22" i="1"/>
  <c r="H21" i="1"/>
  <c r="H20" i="1"/>
  <c r="H19" i="1"/>
  <c r="H18" i="1"/>
  <c r="H17" i="1"/>
  <c r="H16" i="1"/>
  <c r="H15" i="1"/>
  <c r="H14" i="1"/>
  <c r="H13" i="1"/>
  <c r="H12" i="1"/>
  <c r="H11" i="1"/>
  <c r="H10" i="1"/>
  <c r="H9" i="1"/>
  <c r="H8" i="1"/>
  <c r="I7" i="1"/>
  <c r="H7" i="1"/>
  <c r="D26" i="3"/>
  <c r="D25" i="3"/>
  <c r="D12" i="3"/>
  <c r="D19" i="3"/>
  <c r="C6" i="4"/>
  <c r="C7" i="4"/>
  <c r="F81" i="9" l="1"/>
  <c r="C8" i="4"/>
  <c r="C9" i="4" l="1"/>
  <c r="C10" i="4" s="1"/>
  <c r="C12" i="4" s="1"/>
  <c r="C11" i="4" l="1"/>
  <c r="C13" i="4" s="1"/>
  <c r="C18" i="4" l="1"/>
  <c r="C15" i="4"/>
  <c r="C14" i="4"/>
  <c r="C16" i="4"/>
  <c r="C17" i="4"/>
  <c r="C19" i="4"/>
  <c r="C20" i="4" l="1"/>
  <c r="C28" i="4" s="1"/>
  <c r="C29" i="4" l="1"/>
  <c r="C21" i="4"/>
  <c r="C24" i="4"/>
  <c r="C23" i="4"/>
  <c r="C26" i="4"/>
  <c r="C22" i="4"/>
  <c r="C25" i="4"/>
  <c r="C27" i="4"/>
  <c r="D8" i="3"/>
  <c r="D10" i="3"/>
  <c r="D11" i="3"/>
  <c r="D13" i="3"/>
  <c r="D14" i="3"/>
  <c r="D16" i="3"/>
  <c r="D17" i="3"/>
  <c r="D18" i="3"/>
  <c r="D21" i="3"/>
  <c r="D22" i="3"/>
  <c r="D23" i="3"/>
  <c r="D24" i="3"/>
  <c r="C30" i="4" l="1"/>
  <c r="C31" i="4" s="1"/>
  <c r="D27" i="3"/>
  <c r="E29" i="6"/>
  <c r="E68" i="6"/>
  <c r="E67" i="6"/>
  <c r="E46" i="6"/>
  <c r="E45" i="6"/>
  <c r="E18" i="6"/>
  <c r="E7" i="6"/>
  <c r="E59" i="6"/>
  <c r="E55" i="6"/>
  <c r="E57" i="6"/>
  <c r="E56" i="6"/>
  <c r="E28" i="6"/>
  <c r="E27" i="6"/>
  <c r="E15" i="6"/>
  <c r="E31" i="6"/>
  <c r="E17" i="6"/>
  <c r="E10" i="6"/>
  <c r="E8" i="6"/>
  <c r="E54" i="6"/>
  <c r="E26" i="6"/>
  <c r="E53" i="6"/>
  <c r="E21" i="6"/>
  <c r="E20" i="6"/>
  <c r="E19" i="6"/>
  <c r="E25" i="6"/>
  <c r="E73" i="6"/>
  <c r="E51" i="6"/>
  <c r="E47" i="6"/>
  <c r="E52" i="6"/>
  <c r="E24" i="6"/>
  <c r="E71" i="6"/>
  <c r="E48" i="6"/>
  <c r="E23" i="6"/>
  <c r="E49" i="6"/>
  <c r="E72" i="6"/>
  <c r="E50" i="6"/>
  <c r="E22" i="6"/>
  <c r="E70" i="6"/>
  <c r="E69" i="6"/>
  <c r="E66" i="6"/>
  <c r="E44" i="6"/>
  <c r="E16" i="6"/>
  <c r="E64" i="6"/>
  <c r="E35" i="6"/>
  <c r="E13" i="6"/>
  <c r="E62" i="6"/>
  <c r="E33" i="6"/>
  <c r="E12" i="6"/>
  <c r="E60" i="6"/>
  <c r="E32" i="6"/>
  <c r="E11" i="6"/>
  <c r="E65" i="6"/>
  <c r="E43" i="6"/>
  <c r="E58" i="6"/>
  <c r="E30" i="6"/>
  <c r="E9" i="6"/>
  <c r="E63" i="6"/>
  <c r="E61" i="6"/>
  <c r="E34" i="6"/>
  <c r="E14" i="6"/>
  <c r="C32" i="4" l="1"/>
  <c r="J178" i="1" s="1"/>
  <c r="J54" i="1" l="1"/>
  <c r="J255" i="1"/>
  <c r="J74" i="1"/>
  <c r="G16" i="9"/>
  <c r="H16" i="9" s="1"/>
  <c r="J187" i="1"/>
  <c r="J281" i="1"/>
  <c r="J241" i="1"/>
  <c r="J240" i="1"/>
  <c r="J324" i="1"/>
  <c r="J353" i="1"/>
  <c r="J236" i="1"/>
  <c r="J285" i="1"/>
  <c r="J143" i="1"/>
  <c r="J212" i="1"/>
  <c r="J366" i="1"/>
  <c r="J219" i="1"/>
  <c r="J30" i="1"/>
  <c r="J345" i="1"/>
  <c r="J55" i="1"/>
  <c r="J359" i="1"/>
  <c r="J325" i="1"/>
  <c r="J20" i="1"/>
  <c r="J145" i="1"/>
  <c r="J354" i="1"/>
  <c r="J149" i="1"/>
  <c r="J169" i="1"/>
  <c r="J144" i="1"/>
  <c r="J106" i="1"/>
  <c r="J296" i="1"/>
  <c r="J226" i="1"/>
  <c r="J62" i="1"/>
  <c r="J64" i="1"/>
  <c r="J348" i="1"/>
  <c r="G54" i="9"/>
  <c r="H54" i="9" s="1"/>
  <c r="G11" i="9"/>
  <c r="H11" i="9" s="1"/>
  <c r="J91" i="1"/>
  <c r="J216" i="1"/>
  <c r="J320" i="1"/>
  <c r="J161" i="1"/>
  <c r="J374" i="1"/>
  <c r="J105" i="1"/>
  <c r="J328" i="1"/>
  <c r="J17" i="1"/>
  <c r="J189" i="1"/>
  <c r="J252" i="1"/>
  <c r="J138" i="1"/>
  <c r="J60" i="1"/>
  <c r="J290" i="1"/>
  <c r="J23" i="1"/>
  <c r="J52" i="1"/>
  <c r="J224" i="1"/>
  <c r="J220" i="1"/>
  <c r="J249" i="1"/>
  <c r="G40" i="9"/>
  <c r="H40" i="9" s="1"/>
  <c r="J40" i="1"/>
  <c r="J340" i="1"/>
  <c r="J39" i="1"/>
  <c r="J300" i="1"/>
  <c r="J311" i="1"/>
  <c r="J31" i="1"/>
  <c r="J238" i="1"/>
  <c r="J261" i="1"/>
  <c r="J202" i="1"/>
  <c r="J160" i="1"/>
  <c r="J333" i="1"/>
  <c r="J100" i="1"/>
  <c r="J193" i="1"/>
  <c r="J196" i="1"/>
  <c r="J269" i="1"/>
  <c r="J283" i="1"/>
  <c r="J73" i="1"/>
  <c r="J50" i="1"/>
  <c r="G42" i="9"/>
  <c r="H42" i="9" s="1"/>
  <c r="G22" i="9"/>
  <c r="H22" i="9" s="1"/>
  <c r="J63" i="1"/>
  <c r="J211" i="1"/>
  <c r="J322" i="1"/>
  <c r="J135" i="1"/>
  <c r="G46" i="9"/>
  <c r="H46" i="9" s="1"/>
  <c r="J82" i="1"/>
  <c r="J260" i="1"/>
  <c r="J243" i="1"/>
  <c r="J258" i="1"/>
  <c r="G26" i="9"/>
  <c r="H26" i="9" s="1"/>
  <c r="J336" i="1"/>
  <c r="J250" i="1"/>
  <c r="J94" i="1"/>
  <c r="J19" i="1"/>
  <c r="G68" i="9"/>
  <c r="H68" i="9" s="1"/>
  <c r="J267" i="1"/>
  <c r="J10" i="1"/>
  <c r="J363" i="1"/>
  <c r="J277" i="1"/>
  <c r="J356" i="1"/>
  <c r="G34" i="9"/>
  <c r="H34" i="9" s="1"/>
  <c r="J16" i="1"/>
  <c r="J330" i="1"/>
  <c r="J298" i="1"/>
  <c r="J57" i="1"/>
  <c r="G14" i="9"/>
  <c r="H14" i="9" s="1"/>
  <c r="J95" i="1"/>
  <c r="J264" i="1"/>
  <c r="J215" i="1"/>
  <c r="J306" i="1"/>
  <c r="G65" i="9"/>
  <c r="H65" i="9" s="1"/>
  <c r="J97" i="1"/>
  <c r="J110" i="1"/>
  <c r="J163" i="1"/>
  <c r="J295" i="1"/>
  <c r="G7" i="9"/>
  <c r="H7" i="9" s="1"/>
  <c r="J85" i="1"/>
  <c r="J159" i="1"/>
  <c r="J235" i="1"/>
  <c r="J75" i="1"/>
  <c r="J271" i="1"/>
  <c r="G45" i="9"/>
  <c r="H45" i="9" s="1"/>
  <c r="J103" i="1"/>
  <c r="J244" i="1"/>
  <c r="J89" i="1"/>
  <c r="J280" i="1"/>
  <c r="J41" i="1"/>
  <c r="G25" i="9"/>
  <c r="H25" i="9" s="1"/>
  <c r="J81" i="1"/>
  <c r="J116" i="1"/>
  <c r="J48" i="1"/>
  <c r="J107" i="1"/>
  <c r="J88" i="1"/>
  <c r="G18" i="9"/>
  <c r="H18" i="9" s="1"/>
  <c r="J242" i="1"/>
  <c r="J305" i="1"/>
  <c r="J198" i="1"/>
  <c r="J141" i="1"/>
  <c r="J318" i="1"/>
  <c r="J108" i="1"/>
  <c r="G53" i="9"/>
  <c r="H53" i="9" s="1"/>
  <c r="J151" i="1"/>
  <c r="J67" i="1"/>
  <c r="J312" i="1"/>
  <c r="J35" i="1"/>
  <c r="J301" i="1"/>
  <c r="J192" i="1"/>
  <c r="G33" i="9"/>
  <c r="H33" i="9" s="1"/>
  <c r="J349" i="1"/>
  <c r="J44" i="1"/>
  <c r="J87" i="1"/>
  <c r="J257" i="1"/>
  <c r="J137" i="1"/>
  <c r="J370" i="1"/>
  <c r="G13" i="9"/>
  <c r="H13" i="9" s="1"/>
  <c r="J155" i="1"/>
  <c r="J27" i="1"/>
  <c r="J58" i="1"/>
  <c r="J32" i="1"/>
  <c r="J61" i="1"/>
  <c r="J194" i="1"/>
  <c r="G47" i="9"/>
  <c r="H47" i="9" s="1"/>
  <c r="G52" i="9"/>
  <c r="H52" i="9" s="1"/>
  <c r="J365" i="1"/>
  <c r="J351" i="1"/>
  <c r="J7" i="1"/>
  <c r="J84" i="1"/>
  <c r="J265" i="1"/>
  <c r="J171" i="1"/>
  <c r="G27" i="9"/>
  <c r="H27" i="9" s="1"/>
  <c r="G32" i="9"/>
  <c r="H32" i="9" s="1"/>
  <c r="J185" i="1"/>
  <c r="J341" i="1"/>
  <c r="J268" i="1"/>
  <c r="J173" i="1"/>
  <c r="J234" i="1"/>
  <c r="J364" i="1"/>
  <c r="G66" i="9"/>
  <c r="H66" i="9" s="1"/>
  <c r="G12" i="9"/>
  <c r="H12" i="9" s="1"/>
  <c r="J327" i="1"/>
  <c r="J313" i="1"/>
  <c r="J251" i="1"/>
  <c r="J319" i="1"/>
  <c r="J165" i="1"/>
  <c r="J68" i="1"/>
  <c r="J373" i="1"/>
  <c r="J278" i="1"/>
  <c r="J209" i="1"/>
  <c r="G55" i="9"/>
  <c r="H55" i="9" s="1"/>
  <c r="G48" i="9"/>
  <c r="H48" i="9" s="1"/>
  <c r="J337" i="1"/>
  <c r="J259" i="1"/>
  <c r="J239" i="1"/>
  <c r="J174" i="1"/>
  <c r="J335" i="1"/>
  <c r="J191" i="1"/>
  <c r="J372" i="1"/>
  <c r="J154" i="1"/>
  <c r="J237" i="1"/>
  <c r="G35" i="9"/>
  <c r="H35" i="9" s="1"/>
  <c r="G28" i="9"/>
  <c r="H28" i="9" s="1"/>
  <c r="J96" i="1"/>
  <c r="J246" i="1"/>
  <c r="J113" i="1"/>
  <c r="J80" i="1"/>
  <c r="J69" i="1"/>
  <c r="J157" i="1"/>
  <c r="J206" i="1"/>
  <c r="J129" i="1"/>
  <c r="J288" i="1"/>
  <c r="G15" i="9"/>
  <c r="H15" i="9" s="1"/>
  <c r="G8" i="9"/>
  <c r="H8" i="9" s="1"/>
  <c r="J329" i="1"/>
  <c r="J8" i="1"/>
  <c r="J233" i="1"/>
  <c r="G56" i="9"/>
  <c r="H56" i="9" s="1"/>
  <c r="G51" i="9"/>
  <c r="H51" i="9" s="1"/>
  <c r="J377" i="1"/>
  <c r="J316" i="1"/>
  <c r="J112" i="1"/>
  <c r="J323" i="1"/>
  <c r="J376" i="1"/>
  <c r="J47" i="1"/>
  <c r="J344" i="1"/>
  <c r="J36" i="1"/>
  <c r="J104" i="1"/>
  <c r="J115" i="1"/>
  <c r="G36" i="9"/>
  <c r="H36" i="9" s="1"/>
  <c r="G31" i="9"/>
  <c r="H31" i="9" s="1"/>
  <c r="J188" i="1"/>
  <c r="J321" i="1"/>
  <c r="J177" i="1"/>
  <c r="J204" i="1"/>
  <c r="J231" i="1"/>
  <c r="J139" i="1"/>
  <c r="J25" i="1"/>
  <c r="J282" i="1"/>
  <c r="J90" i="1"/>
  <c r="J29" i="1"/>
  <c r="J152" i="1"/>
  <c r="J28" i="1"/>
  <c r="G64" i="9"/>
  <c r="H64" i="9" s="1"/>
  <c r="G70" i="9"/>
  <c r="H70" i="9" s="1"/>
  <c r="J12" i="1"/>
  <c r="J49" i="1"/>
  <c r="J314" i="1"/>
  <c r="J302" i="1"/>
  <c r="J102" i="1"/>
  <c r="J339" i="1"/>
  <c r="J99" i="1"/>
  <c r="J9" i="1"/>
  <c r="J263" i="1"/>
  <c r="J286" i="1"/>
  <c r="J273" i="1"/>
  <c r="J170" i="1"/>
  <c r="J164" i="1"/>
  <c r="G44" i="9"/>
  <c r="H44" i="9" s="1"/>
  <c r="G63" i="9"/>
  <c r="H63" i="9" s="1"/>
  <c r="J284" i="1"/>
  <c r="J274" i="1"/>
  <c r="J291" i="1"/>
  <c r="J51" i="1"/>
  <c r="J13" i="1"/>
  <c r="J71" i="1"/>
  <c r="J134" i="1"/>
  <c r="J121" i="1"/>
  <c r="J214" i="1"/>
  <c r="J111" i="1"/>
  <c r="J53" i="1"/>
  <c r="J307" i="1"/>
  <c r="J342" i="1"/>
  <c r="G24" i="9"/>
  <c r="H24" i="9" s="1"/>
  <c r="G20" i="9"/>
  <c r="H20" i="9" s="1"/>
  <c r="J315" i="1"/>
  <c r="J180" i="1"/>
  <c r="F38" i="6" s="1"/>
  <c r="J77" i="1"/>
  <c r="J79" i="1"/>
  <c r="J272" i="1"/>
  <c r="J334" i="1"/>
  <c r="J37" i="1"/>
  <c r="J140" i="1"/>
  <c r="J203" i="1"/>
  <c r="J303" i="1"/>
  <c r="J142" i="1"/>
  <c r="J76" i="1"/>
  <c r="J279" i="1"/>
  <c r="G69" i="9"/>
  <c r="H69" i="9" s="1"/>
  <c r="G39" i="9"/>
  <c r="H39" i="9" s="1"/>
  <c r="J167" i="1"/>
  <c r="J179" i="1"/>
  <c r="I37" i="6" s="1"/>
  <c r="J270" i="1"/>
  <c r="J148" i="1"/>
  <c r="J126" i="1"/>
  <c r="J352" i="1"/>
  <c r="J297" i="1"/>
  <c r="J362" i="1"/>
  <c r="J114" i="1"/>
  <c r="J256" i="1"/>
  <c r="J98" i="1"/>
  <c r="J245" i="1"/>
  <c r="J131" i="1"/>
  <c r="G62" i="9"/>
  <c r="H62" i="9" s="1"/>
  <c r="G58" i="9"/>
  <c r="H58" i="9" s="1"/>
  <c r="J338" i="1"/>
  <c r="J195" i="1"/>
  <c r="J181" i="1"/>
  <c r="I39" i="6" s="1"/>
  <c r="J72" i="1"/>
  <c r="G9" i="9"/>
  <c r="H9" i="9" s="1"/>
  <c r="G60" i="9"/>
  <c r="H60" i="9" s="1"/>
  <c r="G17" i="9"/>
  <c r="H17" i="9" s="1"/>
  <c r="J304" i="1"/>
  <c r="J78" i="1"/>
  <c r="J357" i="1"/>
  <c r="J317" i="1"/>
  <c r="J299" i="1"/>
  <c r="J190" i="1"/>
  <c r="J208" i="1"/>
  <c r="J343" i="1"/>
  <c r="J147" i="1"/>
  <c r="J172" i="1"/>
  <c r="J166" i="1"/>
  <c r="J93" i="1"/>
  <c r="J266" i="1"/>
  <c r="J65" i="1"/>
  <c r="J66" i="1"/>
  <c r="J228" i="1"/>
  <c r="J289" i="1"/>
  <c r="J182" i="1"/>
  <c r="F40" i="6" s="1"/>
  <c r="J227" i="1"/>
  <c r="G29" i="9"/>
  <c r="H29" i="9" s="1"/>
  <c r="G21" i="9"/>
  <c r="H21" i="9" s="1"/>
  <c r="G37" i="9"/>
  <c r="H37" i="9" s="1"/>
  <c r="J130" i="1"/>
  <c r="J217" i="1"/>
  <c r="J83" i="1"/>
  <c r="J150" i="1"/>
  <c r="J59" i="1"/>
  <c r="J221" i="1"/>
  <c r="J162" i="1"/>
  <c r="J350" i="1"/>
  <c r="J34" i="1"/>
  <c r="J123" i="1"/>
  <c r="J18" i="1"/>
  <c r="J200" i="1"/>
  <c r="J248" i="1"/>
  <c r="J199" i="1"/>
  <c r="J346" i="1"/>
  <c r="J225" i="1"/>
  <c r="J26" i="1"/>
  <c r="J276" i="1"/>
  <c r="J118" i="1"/>
  <c r="J375" i="1"/>
  <c r="J223" i="1"/>
  <c r="J186" i="1"/>
  <c r="J183" i="1"/>
  <c r="I41" i="6" s="1"/>
  <c r="J132" i="1"/>
  <c r="G49" i="9"/>
  <c r="H49" i="9" s="1"/>
  <c r="G41" i="9"/>
  <c r="H41" i="9" s="1"/>
  <c r="G57" i="9"/>
  <c r="H57" i="9" s="1"/>
  <c r="J146" i="1"/>
  <c r="J207" i="1"/>
  <c r="J222" i="1"/>
  <c r="J371" i="1"/>
  <c r="J175" i="1"/>
  <c r="J133" i="1"/>
  <c r="J287" i="1"/>
  <c r="J205" i="1"/>
  <c r="J168" i="1"/>
  <c r="J308" i="1"/>
  <c r="J210" i="1"/>
  <c r="J109" i="1"/>
  <c r="J117" i="1"/>
  <c r="J331" i="1"/>
  <c r="J367" i="1"/>
  <c r="J218" i="1"/>
  <c r="J176" i="1"/>
  <c r="J184" i="1"/>
  <c r="I42" i="6" s="1"/>
  <c r="J294" i="1"/>
  <c r="G10" i="9"/>
  <c r="H10" i="9" s="1"/>
  <c r="G61" i="9"/>
  <c r="H61" i="9" s="1"/>
  <c r="G38" i="9"/>
  <c r="H38" i="9" s="1"/>
  <c r="J70" i="1"/>
  <c r="J197" i="1"/>
  <c r="J253" i="1"/>
  <c r="J158" i="1"/>
  <c r="J128" i="1"/>
  <c r="J56" i="1"/>
  <c r="J15" i="1"/>
  <c r="J11" i="1"/>
  <c r="J38" i="1"/>
  <c r="J119" i="1"/>
  <c r="J229" i="1"/>
  <c r="J33" i="1"/>
  <c r="J125" i="1"/>
  <c r="J347" i="1"/>
  <c r="J310" i="1"/>
  <c r="J358" i="1"/>
  <c r="J42" i="1"/>
  <c r="J156" i="1"/>
  <c r="J262" i="1"/>
  <c r="G30" i="9"/>
  <c r="H30" i="9" s="1"/>
  <c r="G23" i="9"/>
  <c r="H23" i="9" s="1"/>
  <c r="G19" i="9"/>
  <c r="H19" i="9" s="1"/>
  <c r="J153" i="1"/>
  <c r="J136" i="1"/>
  <c r="J326" i="1"/>
  <c r="J361" i="1"/>
  <c r="J124" i="1"/>
  <c r="J43" i="1"/>
  <c r="J247" i="1"/>
  <c r="J120" i="1"/>
  <c r="J292" i="1"/>
  <c r="J309" i="1"/>
  <c r="J201" i="1"/>
  <c r="J45" i="1"/>
  <c r="J22" i="1"/>
  <c r="J293" i="1"/>
  <c r="J46" i="1"/>
  <c r="J86" i="1"/>
  <c r="J232" i="1"/>
  <c r="J127" i="1"/>
  <c r="G50" i="9"/>
  <c r="H50" i="9" s="1"/>
  <c r="G43" i="9"/>
  <c r="H43" i="9" s="1"/>
  <c r="G59" i="9"/>
  <c r="H59" i="9" s="1"/>
  <c r="J355" i="1"/>
  <c r="J275" i="1"/>
  <c r="J369" i="1"/>
  <c r="J92" i="1"/>
  <c r="J14" i="1"/>
  <c r="J368" i="1"/>
  <c r="J24" i="1"/>
  <c r="J213" i="1"/>
  <c r="J21" i="1"/>
  <c r="J101" i="1"/>
  <c r="J360" i="1"/>
  <c r="J254" i="1"/>
  <c r="J230" i="1"/>
  <c r="J122" i="1"/>
  <c r="J332" i="1"/>
  <c r="F36" i="6"/>
  <c r="G36" i="6" s="1"/>
  <c r="H36" i="6" s="1"/>
  <c r="J36" i="6" s="1"/>
  <c r="I36" i="6"/>
  <c r="I20" i="6" l="1"/>
  <c r="F51" i="6"/>
  <c r="G51" i="6" s="1"/>
  <c r="F23" i="6"/>
  <c r="G23" i="6" s="1"/>
  <c r="H23" i="6" s="1"/>
  <c r="J23" i="6" s="1"/>
  <c r="I64" i="6"/>
  <c r="I17" i="6"/>
  <c r="F9" i="6"/>
  <c r="G9" i="6" s="1"/>
  <c r="H9" i="6" s="1"/>
  <c r="J9" i="6" s="1"/>
  <c r="I29" i="6"/>
  <c r="I24" i="6"/>
  <c r="F29" i="6"/>
  <c r="G29" i="6" s="1"/>
  <c r="H29" i="6" s="1"/>
  <c r="J29" i="6" s="1"/>
  <c r="I66" i="6"/>
  <c r="I73" i="6"/>
  <c r="F42" i="6"/>
  <c r="G42" i="6" s="1"/>
  <c r="H42" i="6" s="1"/>
  <c r="J42" i="6" s="1"/>
  <c r="I15" i="6"/>
  <c r="F24" i="6"/>
  <c r="G24" i="6" s="1"/>
  <c r="H24" i="6" s="1"/>
  <c r="J24" i="6" s="1"/>
  <c r="F20" i="6"/>
  <c r="G20" i="6" s="1"/>
  <c r="H20" i="6" s="1"/>
  <c r="J20" i="6" s="1"/>
  <c r="F66" i="6"/>
  <c r="G66" i="6" s="1"/>
  <c r="H66" i="6" s="1"/>
  <c r="J66" i="6" s="1"/>
  <c r="F64" i="6"/>
  <c r="G64" i="6" s="1"/>
  <c r="H64" i="6" s="1"/>
  <c r="J64" i="6" s="1"/>
  <c r="F73" i="6"/>
  <c r="G73" i="6" s="1"/>
  <c r="H73" i="6" s="1"/>
  <c r="J73" i="6" s="1"/>
  <c r="I32" i="6"/>
  <c r="I60" i="6"/>
  <c r="I51" i="6"/>
  <c r="I13" i="6"/>
  <c r="F59" i="6"/>
  <c r="G59" i="6" s="1"/>
  <c r="H59" i="6" s="1"/>
  <c r="J59" i="6" s="1"/>
  <c r="I61" i="6"/>
  <c r="I62" i="6"/>
  <c r="F7" i="6"/>
  <c r="G7" i="6" s="1"/>
  <c r="F34" i="6"/>
  <c r="G34" i="6" s="1"/>
  <c r="H34" i="6" s="1"/>
  <c r="J34" i="6" s="1"/>
  <c r="F55" i="6"/>
  <c r="G55" i="6" s="1"/>
  <c r="H55" i="6" s="1"/>
  <c r="J55" i="6" s="1"/>
  <c r="F8" i="6"/>
  <c r="G8" i="6" s="1"/>
  <c r="H8" i="6" s="1"/>
  <c r="J8" i="6" s="1"/>
  <c r="F65" i="6"/>
  <c r="G65" i="6" s="1"/>
  <c r="H65" i="6" s="1"/>
  <c r="J65" i="6" s="1"/>
  <c r="F63" i="6"/>
  <c r="G63" i="6" s="1"/>
  <c r="H63" i="6" s="1"/>
  <c r="J63" i="6" s="1"/>
  <c r="F28" i="6"/>
  <c r="G28" i="6" s="1"/>
  <c r="H28" i="6" s="1"/>
  <c r="J28" i="6" s="1"/>
  <c r="I18" i="6"/>
  <c r="I53" i="6"/>
  <c r="I11" i="6"/>
  <c r="I22" i="6"/>
  <c r="I45" i="6"/>
  <c r="I58" i="6"/>
  <c r="F50" i="6"/>
  <c r="G50" i="6" s="1"/>
  <c r="H50" i="6" s="1"/>
  <c r="J50" i="6" s="1"/>
  <c r="I54" i="6"/>
  <c r="F69" i="6"/>
  <c r="G69" i="6" s="1"/>
  <c r="H69" i="6" s="1"/>
  <c r="J69" i="6" s="1"/>
  <c r="I52" i="6"/>
  <c r="I40" i="6"/>
  <c r="F37" i="6"/>
  <c r="G37" i="6" s="1"/>
  <c r="H37" i="6" s="1"/>
  <c r="J37" i="6" s="1"/>
  <c r="F21" i="6"/>
  <c r="G21" i="6" s="1"/>
  <c r="H21" i="6" s="1"/>
  <c r="J21" i="6" s="1"/>
  <c r="I10" i="6"/>
  <c r="F10" i="6"/>
  <c r="G10" i="6" s="1"/>
  <c r="H10" i="6" s="1"/>
  <c r="J10" i="6" s="1"/>
  <c r="F13" i="6"/>
  <c r="G13" i="6" s="1"/>
  <c r="H13" i="6" s="1"/>
  <c r="J13" i="6" s="1"/>
  <c r="F57" i="6"/>
  <c r="G57" i="6" s="1"/>
  <c r="H57" i="6" s="1"/>
  <c r="J57" i="6" s="1"/>
  <c r="I49" i="6"/>
  <c r="F67" i="6"/>
  <c r="G67" i="6" s="1"/>
  <c r="H67" i="6" s="1"/>
  <c r="J67" i="6" s="1"/>
  <c r="I8" i="6"/>
  <c r="I67" i="6"/>
  <c r="I33" i="6"/>
  <c r="I34" i="6"/>
  <c r="F12" i="6"/>
  <c r="G12" i="6" s="1"/>
  <c r="H12" i="6" s="1"/>
  <c r="J12" i="6" s="1"/>
  <c r="I48" i="6"/>
  <c r="I9" i="6"/>
  <c r="F46" i="6"/>
  <c r="G46" i="6" s="1"/>
  <c r="H46" i="6" s="1"/>
  <c r="J46" i="6" s="1"/>
  <c r="I7" i="6"/>
  <c r="F14" i="6"/>
  <c r="G14" i="6" s="1"/>
  <c r="H14" i="6" s="1"/>
  <c r="J14" i="6" s="1"/>
  <c r="I56" i="6"/>
  <c r="I46" i="6"/>
  <c r="F58" i="6"/>
  <c r="G58" i="6" s="1"/>
  <c r="H58" i="6" s="1"/>
  <c r="J58" i="6" s="1"/>
  <c r="F26" i="6"/>
  <c r="G26" i="6" s="1"/>
  <c r="H26" i="6" s="1"/>
  <c r="J26" i="6" s="1"/>
  <c r="I14" i="6"/>
  <c r="F30" i="6"/>
  <c r="G30" i="6" s="1"/>
  <c r="H30" i="6" s="1"/>
  <c r="J30" i="6" s="1"/>
  <c r="I25" i="6"/>
  <c r="F68" i="6"/>
  <c r="G68" i="6" s="1"/>
  <c r="H68" i="6" s="1"/>
  <c r="J68" i="6" s="1"/>
  <c r="F56" i="6"/>
  <c r="G56" i="6" s="1"/>
  <c r="H56" i="6" s="1"/>
  <c r="J56" i="6" s="1"/>
  <c r="F19" i="6"/>
  <c r="G19" i="6" s="1"/>
  <c r="H19" i="6" s="1"/>
  <c r="J19" i="6" s="1"/>
  <c r="I65" i="6"/>
  <c r="I63" i="6"/>
  <c r="I38" i="6"/>
  <c r="F52" i="6"/>
  <c r="G52" i="6" s="1"/>
  <c r="H52" i="6" s="1"/>
  <c r="J52" i="6" s="1"/>
  <c r="F39" i="6"/>
  <c r="G39" i="6" s="1"/>
  <c r="H39" i="6" s="1"/>
  <c r="J39" i="6" s="1"/>
  <c r="F62" i="6"/>
  <c r="G62" i="6" s="1"/>
  <c r="H62" i="6" s="1"/>
  <c r="J62" i="6" s="1"/>
  <c r="F31" i="6"/>
  <c r="G31" i="6" s="1"/>
  <c r="H31" i="6" s="1"/>
  <c r="J31" i="6" s="1"/>
  <c r="F44" i="6"/>
  <c r="G44" i="6" s="1"/>
  <c r="H44" i="6" s="1"/>
  <c r="J44" i="6" s="1"/>
  <c r="F16" i="6"/>
  <c r="G16" i="6" s="1"/>
  <c r="H16" i="6" s="1"/>
  <c r="J16" i="6" s="1"/>
  <c r="I50" i="6"/>
  <c r="F41" i="6"/>
  <c r="G41" i="6" s="1"/>
  <c r="H41" i="6" s="1"/>
  <c r="J41" i="6" s="1"/>
  <c r="F43" i="6"/>
  <c r="G43" i="6" s="1"/>
  <c r="H43" i="6" s="1"/>
  <c r="J43" i="6" s="1"/>
  <c r="F72" i="6"/>
  <c r="G72" i="6" s="1"/>
  <c r="H72" i="6" s="1"/>
  <c r="J72" i="6" s="1"/>
  <c r="F60" i="6"/>
  <c r="G60" i="6" s="1"/>
  <c r="H60" i="6" s="1"/>
  <c r="J60" i="6" s="1"/>
  <c r="F17" i="6"/>
  <c r="G17" i="6" s="1"/>
  <c r="H17" i="6" s="1"/>
  <c r="J17" i="6" s="1"/>
  <c r="F48" i="6"/>
  <c r="G48" i="6" s="1"/>
  <c r="H48" i="6" s="1"/>
  <c r="J48" i="6" s="1"/>
  <c r="I69" i="6"/>
  <c r="F15" i="6"/>
  <c r="G15" i="6" s="1"/>
  <c r="H15" i="6" s="1"/>
  <c r="J15" i="6" s="1"/>
  <c r="F71" i="6"/>
  <c r="G71" i="6" s="1"/>
  <c r="H71" i="6" s="1"/>
  <c r="J71" i="6" s="1"/>
  <c r="F22" i="6"/>
  <c r="G22" i="6" s="1"/>
  <c r="H22" i="6" s="1"/>
  <c r="J22" i="6" s="1"/>
  <c r="I72" i="6"/>
  <c r="F35" i="6"/>
  <c r="G35" i="6" s="1"/>
  <c r="H35" i="6" s="1"/>
  <c r="J35" i="6" s="1"/>
  <c r="I47" i="6"/>
  <c r="I68" i="6"/>
  <c r="F11" i="6"/>
  <c r="G11" i="6" s="1"/>
  <c r="H11" i="6" s="1"/>
  <c r="J11" i="6" s="1"/>
  <c r="I27" i="6"/>
  <c r="F70" i="6"/>
  <c r="G70" i="6" s="1"/>
  <c r="H70" i="6" s="1"/>
  <c r="J70" i="6" s="1"/>
  <c r="F45" i="6"/>
  <c r="G45" i="6" s="1"/>
  <c r="H45" i="6" s="1"/>
  <c r="J45" i="6" s="1"/>
  <c r="F25" i="6"/>
  <c r="G25" i="6" s="1"/>
  <c r="H25" i="6" s="1"/>
  <c r="J25" i="6" s="1"/>
  <c r="F18" i="6"/>
  <c r="G18" i="6" s="1"/>
  <c r="H18" i="6" s="1"/>
  <c r="J18" i="6" s="1"/>
  <c r="I57" i="6"/>
  <c r="H71" i="9"/>
  <c r="I12" i="6"/>
  <c r="I59" i="6"/>
  <c r="F49" i="6"/>
  <c r="G49" i="6" s="1"/>
  <c r="H49" i="6" s="1"/>
  <c r="J49" i="6" s="1"/>
  <c r="F27" i="6"/>
  <c r="G27" i="6" s="1"/>
  <c r="H27" i="6" s="1"/>
  <c r="J27" i="6" s="1"/>
  <c r="I28" i="6"/>
  <c r="F61" i="6"/>
  <c r="G61" i="6" s="1"/>
  <c r="I21" i="6"/>
  <c r="I31" i="6"/>
  <c r="I26" i="6"/>
  <c r="I55" i="6"/>
  <c r="F32" i="6"/>
  <c r="G32" i="6" s="1"/>
  <c r="H32" i="6" s="1"/>
  <c r="J32" i="6" s="1"/>
  <c r="I44" i="6"/>
  <c r="F54" i="6"/>
  <c r="G54" i="6" s="1"/>
  <c r="H54" i="6" s="1"/>
  <c r="J54" i="6" s="1"/>
  <c r="F53" i="6"/>
  <c r="G53" i="6" s="1"/>
  <c r="H53" i="6" s="1"/>
  <c r="J53" i="6" s="1"/>
  <c r="F47" i="6"/>
  <c r="G47" i="6" s="1"/>
  <c r="H47" i="6" s="1"/>
  <c r="J47" i="6" s="1"/>
  <c r="I35" i="6"/>
  <c r="I43" i="6"/>
  <c r="I70" i="6"/>
  <c r="F33" i="6"/>
  <c r="G33" i="6" s="1"/>
  <c r="H33" i="6" s="1"/>
  <c r="J33" i="6" s="1"/>
  <c r="I23" i="6"/>
  <c r="I16" i="6"/>
  <c r="I71" i="6"/>
  <c r="I30" i="6"/>
  <c r="I19" i="6"/>
  <c r="G38" i="6"/>
  <c r="H38" i="6" s="1"/>
  <c r="J38" i="6" s="1"/>
  <c r="G40" i="6"/>
  <c r="H40" i="6" s="1"/>
  <c r="J40" i="6" s="1"/>
  <c r="H51" i="6" l="1"/>
  <c r="J51" i="6" s="1"/>
  <c r="H7" i="6"/>
  <c r="J7" i="6" s="1"/>
  <c r="I74" i="6"/>
  <c r="H61" i="6"/>
  <c r="J61" i="6" s="1"/>
  <c r="F74" i="6"/>
  <c r="G74" i="6"/>
  <c r="H74" i="6" l="1"/>
  <c r="J74" i="6"/>
  <c r="C7" i="11" l="1"/>
  <c r="C8" i="11" s="1"/>
</calcChain>
</file>

<file path=xl/sharedStrings.xml><?xml version="1.0" encoding="utf-8"?>
<sst xmlns="http://schemas.openxmlformats.org/spreadsheetml/2006/main" count="2523" uniqueCount="319">
  <si>
    <t>Algemeen</t>
  </si>
  <si>
    <t>De calculatie dient ingevuld te worden op basis van:</t>
  </si>
  <si>
    <t>Het PvE inclusief de servicespecificaties, alle bij de aanbesteding horende bijlagen en uw beantwoording op de kwaliteitsciriteria.</t>
  </si>
  <si>
    <t>Alle tarieven en prijzen zijn all-in en exclusief BTW. Dus inclusief maar niet beperkt tot bruto salarissen, werkgeverslasten, betaald verlof, verzuimkosten, training &amp; opleiding, materiaal, middelen, machines, vervoer, overhead, risico en winst etc.</t>
  </si>
  <si>
    <t>Genoemde volumes en oppervlaktes zijn gebaseerd op historische cijfers en informatie zoals op moment van publiceren bekend bij Enexis.</t>
  </si>
  <si>
    <t>U schrijft in op basis van de geldende CAO Schoonmaak- en glazenwassersbedrijf. U bepaalt zelf de van toepassing zijnde schaal en trede. Eventuele suppletiekosten komen alleen in aanmerking voor over te nemen medewerkers die op het moment van start van de overeenkomst boven Schaal 3 trede 4 verloond worden.</t>
  </si>
  <si>
    <r>
      <t xml:space="preserve">Het prijzenblad dient volledig ingevuld te zijn. Dit betekent dat </t>
    </r>
    <r>
      <rPr>
        <b/>
        <sz val="10"/>
        <rFont val="Arial"/>
        <family val="2"/>
      </rPr>
      <t>alle en alleen de lichtblauwe cellen</t>
    </r>
    <r>
      <rPr>
        <sz val="10"/>
        <rFont val="Arial"/>
        <family val="2"/>
      </rPr>
      <t xml:space="preserve"> moeten worden ingevuld. Wanneer de kosten 0 zijn, dient er een 0 ingevuld te worden.</t>
    </r>
  </si>
  <si>
    <t>Het prijzenblad mag op uitzondering van het invullen van de lichtblauwe cellen niet worden aangepast, onder aanpassen wordt onder andere verstaan: het verwijderen en toevoegen van rijen/kolommen, aanpassen formules of inhoud en het toevoegen van opmerkingen.</t>
  </si>
  <si>
    <t>Tabblad 2. Inschrijfprijs</t>
  </si>
  <si>
    <t>Op dit tabblad kunt u zien op welke score u uitkomt voor het gunningscriterium prijs. Op basis van uw inschrijfprijs dat overeenkomt met het totaal van het tabblad 6. totaal Regulier onderhoud en 7. Projecten schoonmaak. Op het tabblad Inschrijfprijs hoeft u niets in te vullen m.u.v de naam van Inschrijver. In de grafiek ziet u op basis van het rode bolletje waar u uitkomt op de scorelijn. Uw score en daarmee uw puntenaantal voor het gunningscriterium prijs kunt u zien in cel C8 van het blad 2. Inschrijfprijs.</t>
  </si>
  <si>
    <t>Tabblad 3. Normenblad</t>
  </si>
  <si>
    <t>U dient hier op ruimteniveau de m2 Prestatie per uur op te geven (productienorm). Er staat op dit blad een toelichting op de gehanteerde frequenties binnen deze calculatie</t>
  </si>
  <si>
    <t>Tabblad 4. uurtarief opbouw</t>
  </si>
  <si>
    <t>Hier vult u u de gearceerde cellen in. Het cao-uurloon moet passen bij de aard van de werkzaamheden. De opdrachtnemer komt niet in aanmerking voor verrekening wanneer medewerkers in werkelijkheid volgens een andere trede of schaal worden verloond of ingezet. De jaarlijkse indexatie wordt in de toekomst doorgevoerd op de waardes van het uurtarief en rekent door in alle daaraan verwante tarieven. Overige indexaties voor regiewerkzaamheden staan tevens vermeld.</t>
  </si>
  <si>
    <t>Tabblad 5. Ruimtestaat</t>
  </si>
  <si>
    <t>Dit blad berekent de tarieven per locatie op ruimteniveau. U hoeft hier niets in te vullen. Het is niet toegestaan om wijzigingen in dit blad aan te brengen.</t>
  </si>
  <si>
    <t>Tablad 6. Regulier</t>
  </si>
  <si>
    <t xml:space="preserve">U kunt op tabblad 6 een aanvulling van de minimale ureninzet opnemen per locatie, hiermee maken we het mogelijk om de reistijd tussen objecten te verwerken. De tarieven per locatie worden vanuit dit blad overgenomen in de inschrijffprijs en betreffen de vaste jaarlijkse kosten. </t>
  </si>
  <si>
    <t>Tabblad 7. Projecten schoonmaak</t>
  </si>
  <si>
    <t>Op dit tabblad vult u het tarief per beurt in voor het tussentijds schoonmaken van een locatie wanneer er projectwerkzaamheden plaatsvinden. Er zijn hier fictieve aantallen opgenomen voor de beurten. Aan deze aantallen kunt u geen rechten ontlenen en zijn alleen ten behoeve van het berekenen van de inscrijfprijs. Het kan voorkomen dat er een tijdelijke unit op locatie wordt bijgeplaatst, hiervoor gelden standaaard afmetingen. Op dit tabblad vult u tevens de tarieven van de gevraagde leveringen van de sanitaire artikelen.</t>
  </si>
  <si>
    <t>Tabblad 8. Regiewerkzaamheden</t>
  </si>
  <si>
    <t>Buiten de dienstverlening die valt onder de gevraagde diensten is er dienstverlening waarvan Enexis niet op voorhand kan aangeven of en in welke mate/frequentie ze zullen worden afgenomen, diensten waar mogelijk specialistische maatwerk voor nodig is en diensten waar op voorhand niet van bekend is wat de kosten van de dienstverlening zullen zijn. Voor deze optionele diensten worden regietarieven uitgevraagd. Deze prijs wordt niet meegenomen in het financiële gunningscriterium. Indien Enexis regiewerkzaamheden geleverd wil hebben, kan Enexis aan Opdrachtnemer een offerte vragen voor het leveren van die dienst. De dienstverlener moet in deze offerte aansluiten bij de opgegeven prijzen. Enexis is echter niet verplicht om om na ontvangst van de offerte de opdracht aan Opdrachtnemer te verstrekken (Enexis kan besluiten om de opdracht alsnog in de markt te zetten dan wel de opdracht in het geheel niet af te nemen).</t>
  </si>
  <si>
    <t>Puntenberekening Gunningscriterium Prijs Perceel 1 Noord</t>
  </si>
  <si>
    <t>Naam Inschrijver</t>
  </si>
  <si>
    <t>Totaalprijs (Inschrijfprijs)</t>
  </si>
  <si>
    <t>Behaalde gewogen score</t>
  </si>
  <si>
    <t>Prijs</t>
  </si>
  <si>
    <t>Punten</t>
  </si>
  <si>
    <t>Minimiale prijs t.b.v. maximale punten</t>
  </si>
  <si>
    <t>Omslagpunt</t>
  </si>
  <si>
    <t>0 puntengrens</t>
  </si>
  <si>
    <t>&gt; Plafondprijs</t>
  </si>
  <si>
    <t>K.O.</t>
  </si>
  <si>
    <t>Onder het omslagpunt:</t>
  </si>
  <si>
    <t>Boven het omslagpunt</t>
  </si>
  <si>
    <t>Normenblad Perceel 1 Noord</t>
  </si>
  <si>
    <t>Inschrijver:</t>
  </si>
  <si>
    <t>Ruimtesoort</t>
  </si>
  <si>
    <t>Freq</t>
  </si>
  <si>
    <t>Productienorm</t>
  </si>
  <si>
    <r>
      <t>Totaal M</t>
    </r>
    <r>
      <rPr>
        <b/>
        <vertAlign val="superscript"/>
        <sz val="10"/>
        <color theme="0"/>
        <rFont val="Arial"/>
        <family val="2"/>
      </rPr>
      <t>2</t>
    </r>
    <r>
      <rPr>
        <b/>
        <sz val="10"/>
        <color theme="0"/>
        <rFont val="Arial"/>
        <family val="2"/>
      </rPr>
      <t xml:space="preserve"> in onderhoud</t>
    </r>
  </si>
  <si>
    <t>Sanitair</t>
  </si>
  <si>
    <t>Overige ruimten</t>
  </si>
  <si>
    <t>Restauratief</t>
  </si>
  <si>
    <t>Koelkast</t>
  </si>
  <si>
    <t>glas</t>
  </si>
  <si>
    <t>totaal</t>
  </si>
  <si>
    <t xml:space="preserve">Productienorm: </t>
  </si>
  <si>
    <t xml:space="preserve">U dient hier op ruimteniveau de M2 Prestatie per uur op te geven (gearceerde cellen). </t>
  </si>
  <si>
    <t>frequenties</t>
  </si>
  <si>
    <t>driemaal per week</t>
  </si>
  <si>
    <t>tweemaal per week</t>
  </si>
  <si>
    <t>eenmaal per maand</t>
  </si>
  <si>
    <t>eenmaal per kwartaal</t>
  </si>
  <si>
    <t>eenmaal per jaar</t>
  </si>
  <si>
    <t>Opbouw uurtarief Perceel 1 Noord</t>
  </si>
  <si>
    <t>Indexatie</t>
  </si>
  <si>
    <t>%</t>
  </si>
  <si>
    <t>€</t>
  </si>
  <si>
    <t xml:space="preserve">CBS-CAO-lonen index; cao-lonen per uur, incl. bijz.belongingen  (812 Schoonmaakbedrijven) </t>
  </si>
  <si>
    <t>Onderdeel</t>
  </si>
  <si>
    <t>weging 
deel 1</t>
  </si>
  <si>
    <t>Grondslag</t>
  </si>
  <si>
    <t>Link</t>
  </si>
  <si>
    <t>weging 
deel 2</t>
  </si>
  <si>
    <t>Basis uurloon Nulsituatie</t>
  </si>
  <si>
    <t>Regulier Schoonmaakonderhoud en projecten schoonmaak</t>
  </si>
  <si>
    <t>zie opbouw uurtarief</t>
  </si>
  <si>
    <t>CBS-CAO-lonen index; cao-lonen per uur, incl. bijz.belongingen  (812 Schoonmaakbedrijven)</t>
  </si>
  <si>
    <t>Zie opbouw uurtarief</t>
  </si>
  <si>
    <t>DPI - 812 Reiniging</t>
  </si>
  <si>
    <t xml:space="preserve">Vakantietoeslag </t>
  </si>
  <si>
    <t>tabblad 8. Regie werkzaamheden</t>
  </si>
  <si>
    <t>Eindejaars uitkering</t>
  </si>
  <si>
    <t>tabblad 7. Projecten schoonmaak onderdeel leveringen</t>
  </si>
  <si>
    <t>CBS-Consumentenprijzen (CPI) - 000000 Alle bestedingen</t>
  </si>
  <si>
    <t>Dienstenprijsindex (DPI)</t>
  </si>
  <si>
    <t>Bruto uurloon inclusief toeslagen</t>
  </si>
  <si>
    <t>Premies Sociale Verzekeringen+RAS+Pensioen</t>
  </si>
  <si>
    <t>Uitgangspunten:</t>
  </si>
  <si>
    <t xml:space="preserve">Subtotaal loonkosten per uur </t>
  </si>
  <si>
    <t xml:space="preserve">De prijsaanpassing wordt jaarlijks, na controle door Enexis, per 1 januari doorgevoerd, voor het eerst per 1 januari 2028. </t>
  </si>
  <si>
    <t>Opslag niet werkbare dagen</t>
  </si>
  <si>
    <t>Voor de berekening van de indexatiegrondslag wordt de jaarmutatie van de maand juli gehanteerd, indien geen publicatie in maanden geldt 2e kwartaal.</t>
  </si>
  <si>
    <t>Reservering transitievergoeding</t>
  </si>
  <si>
    <t>Totaal loonkosten per uur</t>
  </si>
  <si>
    <t>Vervoerskosten</t>
  </si>
  <si>
    <t>Materiaal/- en middelen</t>
  </si>
  <si>
    <t>Afvalzakken</t>
  </si>
  <si>
    <t>Werkkleding en uitrusting</t>
  </si>
  <si>
    <t>Machinekosten</t>
  </si>
  <si>
    <t>Opdrachtspecifieke opleiding</t>
  </si>
  <si>
    <t>Totaal directe kosten</t>
  </si>
  <si>
    <t xml:space="preserve">Toezicht </t>
  </si>
  <si>
    <t>DPI 812 reiniging</t>
  </si>
  <si>
    <t>Managementkosten</t>
  </si>
  <si>
    <t>P.Z. kosten</t>
  </si>
  <si>
    <t>Opleiding algemeen</t>
  </si>
  <si>
    <t>Administratiekosten</t>
  </si>
  <si>
    <t>Huisvestingskosten</t>
  </si>
  <si>
    <t>Verzuim en begeleiding</t>
  </si>
  <si>
    <t>Wervingskosten</t>
  </si>
  <si>
    <t>Optioneel op te nemen</t>
  </si>
  <si>
    <t>Totaal indirecte kosten</t>
  </si>
  <si>
    <t>Risico en winst</t>
  </si>
  <si>
    <t>Inschrijf uurtarief</t>
  </si>
  <si>
    <t>Ruimtestaat Perceel 1 Noord</t>
  </si>
  <si>
    <t>Vestiging</t>
  </si>
  <si>
    <t>plaats</t>
  </si>
  <si>
    <t>adres</t>
  </si>
  <si>
    <t>Vloerafwerking</t>
  </si>
  <si>
    <t>Opp. in m²</t>
  </si>
  <si>
    <t>opp per jaar</t>
  </si>
  <si>
    <t>norm</t>
  </si>
  <si>
    <t>tarief per jaar</t>
  </si>
  <si>
    <t>Groningen en Drenthe</t>
  </si>
  <si>
    <t>Assen  Marsdijk</t>
  </si>
  <si>
    <t>Klompmakerstraat 17</t>
  </si>
  <si>
    <t>harde vloer</t>
  </si>
  <si>
    <t>steen</t>
  </si>
  <si>
    <t>beton</t>
  </si>
  <si>
    <t>n.v.t.</t>
  </si>
  <si>
    <t>Glas</t>
  </si>
  <si>
    <t>Assen Zeyerveen</t>
  </si>
  <si>
    <t>Asserwijk 52</t>
  </si>
  <si>
    <t>Bargermeer Emmen</t>
  </si>
  <si>
    <t>Ph. Foggstraat 26</t>
  </si>
  <si>
    <t>Beilen</t>
  </si>
  <si>
    <t>De Lotten 1 (Hijken)</t>
  </si>
  <si>
    <t>Coevorden</t>
  </si>
  <si>
    <t>Dreef 2 (kruising met Krimweg)</t>
  </si>
  <si>
    <t>Eemshaven Midden</t>
  </si>
  <si>
    <t>Middenweg 2</t>
  </si>
  <si>
    <t xml:space="preserve">Eemshaven Oost </t>
  </si>
  <si>
    <t xml:space="preserve">Robbenplaatweg  </t>
  </si>
  <si>
    <t>Emmen Weerdinge</t>
  </si>
  <si>
    <t>Weerdingerstraat  180</t>
  </si>
  <si>
    <t>Gasselternijveen</t>
  </si>
  <si>
    <t>Noorderdwarsdijk 1</t>
  </si>
  <si>
    <t>Groningen Bloemsingel</t>
  </si>
  <si>
    <t>Monnikhof</t>
  </si>
  <si>
    <t xml:space="preserve">Groningen Hunze </t>
  </si>
  <si>
    <t>Oude Stamspoor 5 (via Bornholmstraat)</t>
  </si>
  <si>
    <t>Groningen Bornholmstraat</t>
  </si>
  <si>
    <t>Herningweg</t>
  </si>
  <si>
    <t>Groningen van Heemskerckstraat</t>
  </si>
  <si>
    <t>van Heemskerckstraat 77</t>
  </si>
  <si>
    <t>Hoogeveen</t>
  </si>
  <si>
    <t>Toldijk 31</t>
  </si>
  <si>
    <t>Klazienaveen</t>
  </si>
  <si>
    <t xml:space="preserve">J. Kuntzelstraat 51 </t>
  </si>
  <si>
    <t>Kropswolde</t>
  </si>
  <si>
    <t>Woldweg 68</t>
  </si>
  <si>
    <t>Meeden 110 kV</t>
  </si>
  <si>
    <t>Wethouder L. Veemanweg 11</t>
  </si>
  <si>
    <t>Meeden 20kV</t>
  </si>
  <si>
    <t>Meppel</t>
  </si>
  <si>
    <t>Westerstouwe 8</t>
  </si>
  <si>
    <t>Musselkanaal Zandberg</t>
  </si>
  <si>
    <t>Schaapsbergweg 58</t>
  </si>
  <si>
    <t>Musselkanaal Braamberg</t>
  </si>
  <si>
    <t>Ambachtsweg 13</t>
  </si>
  <si>
    <t>Stadskanaal</t>
  </si>
  <si>
    <t>Electronicaweg 14</t>
  </si>
  <si>
    <t>Veendam</t>
  </si>
  <si>
    <t>Adriaan Tripweg 7</t>
  </si>
  <si>
    <t>Veenoord</t>
  </si>
  <si>
    <t xml:space="preserve">Nieuweweg </t>
  </si>
  <si>
    <t>Vierverlaten 110kV</t>
  </si>
  <si>
    <t>Hoendiep 330</t>
  </si>
  <si>
    <t>Vierverlaten 20kV</t>
  </si>
  <si>
    <t>Weiwerd</t>
  </si>
  <si>
    <t>Oosterlaan 2</t>
  </si>
  <si>
    <t xml:space="preserve">Winschoten </t>
  </si>
  <si>
    <t>B. Haitzemastraat 1</t>
  </si>
  <si>
    <t>Groningen</t>
  </si>
  <si>
    <t>Bieslookstraat 27</t>
  </si>
  <si>
    <t>Concourslaan 17</t>
  </si>
  <si>
    <t>Kremersheerd 147a</t>
  </si>
  <si>
    <t>Papiermolenlaan 91aa</t>
  </si>
  <si>
    <t>Prinses Margrietstraat 29aa</t>
  </si>
  <si>
    <t>Sleedoornpad/Eikenlaan 286aa</t>
  </si>
  <si>
    <t>Zuiderweg 62aa</t>
  </si>
  <si>
    <t>Winsum Ranum</t>
  </si>
  <si>
    <t>Maarhuizerweg 6</t>
  </si>
  <si>
    <t>Overijssel</t>
  </si>
  <si>
    <t>Almelo Mosterdpot</t>
  </si>
  <si>
    <t>Wierdensestraat 159</t>
  </si>
  <si>
    <t>Almelo Urenco</t>
  </si>
  <si>
    <t>Drienemansweg 1</t>
  </si>
  <si>
    <t>Dedemsvaart</t>
  </si>
  <si>
    <t>Rollepaal 7</t>
  </si>
  <si>
    <t>Deventer Bergweide</t>
  </si>
  <si>
    <t>Londenstraat 1a</t>
  </si>
  <si>
    <t>Deventer Platvoet</t>
  </si>
  <si>
    <t>Wetermansweg 4a</t>
  </si>
  <si>
    <t>Enschede Marssteden</t>
  </si>
  <si>
    <t>Geerdinkszijdeweg  39</t>
  </si>
  <si>
    <t>Enschede Wesselerbrink</t>
  </si>
  <si>
    <t>Vlierstraat 115</t>
  </si>
  <si>
    <t>Enschede van Heekstraat</t>
  </si>
  <si>
    <t>van Heekstraat 77</t>
  </si>
  <si>
    <t>Enschede Vechtstraat</t>
  </si>
  <si>
    <t>S.N. Menkostraat 45A</t>
  </si>
  <si>
    <t>Goor</t>
  </si>
  <si>
    <t>Entersestraat 10</t>
  </si>
  <si>
    <t>Haaksbergen</t>
  </si>
  <si>
    <t>Demmertweg   4</t>
  </si>
  <si>
    <t>Hardenberg</t>
  </si>
  <si>
    <t>De Stelling 6</t>
  </si>
  <si>
    <t>Hengelo Bolderbroek</t>
  </si>
  <si>
    <t>Diamantstraat 35</t>
  </si>
  <si>
    <t>Hengelo Weideweg</t>
  </si>
  <si>
    <t>Generatorweg 61</t>
  </si>
  <si>
    <t>Ijsselmuiden</t>
  </si>
  <si>
    <t>Hagedoornweg 6</t>
  </si>
  <si>
    <t>Kampen</t>
  </si>
  <si>
    <t>Eastmanstraat  4</t>
  </si>
  <si>
    <t>Losser</t>
  </si>
  <si>
    <t>De Zoeker Es 10</t>
  </si>
  <si>
    <t>Nijverdal</t>
  </si>
  <si>
    <t>Helmkruidlaan 4</t>
  </si>
  <si>
    <t>Oldenzaal</t>
  </si>
  <si>
    <t>Grondmanstraat 28</t>
  </si>
  <si>
    <t>Olst</t>
  </si>
  <si>
    <t>Holstweg 46a</t>
  </si>
  <si>
    <t>Ommen Dante</t>
  </si>
  <si>
    <t>Kievitstraat 1</t>
  </si>
  <si>
    <t>Raalte</t>
  </si>
  <si>
    <t>Westdorplaan 211</t>
  </si>
  <si>
    <t>Rijsen</t>
  </si>
  <si>
    <t>Bovenleiding 1</t>
  </si>
  <si>
    <t>Steenwijk</t>
  </si>
  <si>
    <t>Bedelaarspad  2</t>
  </si>
  <si>
    <t>Tubbergen</t>
  </si>
  <si>
    <t>Kluunvenweg  9</t>
  </si>
  <si>
    <t>Vollenhove</t>
  </si>
  <si>
    <t>De Voorst  61</t>
  </si>
  <si>
    <t>Vroomshoop</t>
  </si>
  <si>
    <t>De Sluis  25</t>
  </si>
  <si>
    <t>Zwartsluis</t>
  </si>
  <si>
    <t>De Velde 2</t>
  </si>
  <si>
    <t>Zwolle Frankhuisweg</t>
  </si>
  <si>
    <t>Frankhuisweg 24a</t>
  </si>
  <si>
    <t>Zwolle Hessenweg</t>
  </si>
  <si>
    <t>Berkummerbroekweg 24</t>
  </si>
  <si>
    <t>Zwolle Weteringskade</t>
  </si>
  <si>
    <t>Marsweg 5</t>
  </si>
  <si>
    <t>Totaal Regulier Perceel 1 Noord</t>
  </si>
  <si>
    <t>Minimumuren per bezoek per locatie is instelbaar.</t>
  </si>
  <si>
    <t>Locatie</t>
  </si>
  <si>
    <t>Adres</t>
  </si>
  <si>
    <t>Minimum uren per bezoek</t>
  </si>
  <si>
    <t>Hoogste frequentie</t>
  </si>
  <si>
    <t>Berekende uren per jaar</t>
  </si>
  <si>
    <t>Aanvulling minimale uren</t>
  </si>
  <si>
    <t>Totale uren per jaar</t>
  </si>
  <si>
    <t>Berekende kosten</t>
  </si>
  <si>
    <t>Totale kosten incl. aanvulling</t>
  </si>
  <si>
    <t>Totaal</t>
  </si>
  <si>
    <t>Projecten schoonmaak Perceel 1 Noord</t>
  </si>
  <si>
    <t xml:space="preserve">Tijdens projectwerkzaamheden worden de locaties in 1 of 2 x per week schoongemaakt  waarbij altijd het sanitair, de restauratieve ruimte en overige ruimten met harde vloer. Indien het ook wenselijk is om ook ruimten met betonvloer te onderhouden voegt men die toe op basis van de normering vanuit het normenblad en het standaard uurtarief. Onderstaand is een evenredige verdeling van beurten over alle locaties zoals deze in het verleden zijn uitgevoerd. Het kan voorkomen dat een prokject twee weken duurt of 52 weken duurt. </t>
  </si>
  <si>
    <t>Omschrijving</t>
  </si>
  <si>
    <t xml:space="preserve">Fictief aantal beurten </t>
  </si>
  <si>
    <t>uren per beurt</t>
  </si>
  <si>
    <t>tarief per beurt</t>
  </si>
  <si>
    <t>Totaalprijs</t>
  </si>
  <si>
    <t>Projecten schoonmaak</t>
  </si>
  <si>
    <t>Aanvullende units (worden bij een projectlocatie bijgeplaatst)</t>
  </si>
  <si>
    <t>Aanvullende kantoorunit 30 m²*</t>
  </si>
  <si>
    <t>Aanvullende sanitair/kantoor*/restauratief unit 30 m²</t>
  </si>
  <si>
    <t>Aanvullend sanitair unit 15 m²</t>
  </si>
  <si>
    <t>Totaal projecten schoonmaak</t>
  </si>
  <si>
    <t>* reinheidsnorm Overige Ruimten</t>
  </si>
  <si>
    <t>Leveringen</t>
  </si>
  <si>
    <t>eenheid</t>
  </si>
  <si>
    <t>tarief per eenheid</t>
  </si>
  <si>
    <t>eenheden per verpakking</t>
  </si>
  <si>
    <t>aantal eenheden</t>
  </si>
  <si>
    <t>tarief t.b.v. Inschrijfprijs</t>
  </si>
  <si>
    <t>Toiltepapier wit 2 laags 400 vel per rol</t>
  </si>
  <si>
    <t>rol</t>
  </si>
  <si>
    <t>Handzeep mininaal 300 ml pomp</t>
  </si>
  <si>
    <t>pomp</t>
  </si>
  <si>
    <t>Poetsrol papier wit centrefeed minimaal 15 meter 20 cm hoog, diameter 18-21 cm.</t>
  </si>
  <si>
    <t>Industriele handzeep t.b.v. hardnekkige oliën, vetten en andere zware vervuiling. Met pomp minimaal 1 liter.</t>
  </si>
  <si>
    <t>Regiewerkzaamheden Perceel 1 Noord</t>
  </si>
  <si>
    <t xml:space="preserve">Regietarieven </t>
  </si>
  <si>
    <t>Integrale regietarieven per uur</t>
  </si>
  <si>
    <t>Specialistische Schoonmaak medewerker</t>
  </si>
  <si>
    <t>Glazenwasser</t>
  </si>
  <si>
    <t>Werkdagen  6:00 - 21:30</t>
  </si>
  <si>
    <t>Werkdagen  21:30 - 24:00 (maandag t/m donderdag)</t>
  </si>
  <si>
    <t>Werkdagen  0:00 - 6:00 (dinsdag t/m vrijdag)</t>
  </si>
  <si>
    <t>Weekend</t>
  </si>
  <si>
    <t>Feestdagen</t>
  </si>
  <si>
    <t>Calamiteitendienstverlening 24/7 incl. voorrijkosten</t>
  </si>
  <si>
    <t>Uurtarief integraal</t>
  </si>
  <si>
    <t>Vloeronderhoud (incl. in- en uitruimen meubilair)</t>
  </si>
  <si>
    <r>
      <t>Prijs per m</t>
    </r>
    <r>
      <rPr>
        <b/>
        <vertAlign val="superscript"/>
        <sz val="10"/>
        <color theme="2"/>
        <rFont val="Arial"/>
        <family val="2"/>
      </rPr>
      <t>2</t>
    </r>
  </si>
  <si>
    <t>Linoleum/PVC/steen/gietvloer - Schrobzuigen (machinaal)</t>
  </si>
  <si>
    <t>Linoleum - PU Coating</t>
  </si>
  <si>
    <t>Buitenterrein - Hogedruk reinigen</t>
  </si>
  <si>
    <t>Meubelreiniging</t>
  </si>
  <si>
    <t>Prijs per stuk</t>
  </si>
  <si>
    <t>Zitmeubilair reinigen, bureaustoelen bekleed - Bekleding stofzuigen en vlekverwijderen, harde delen nat/ stoom reinigen</t>
  </si>
  <si>
    <t>Zitmeubilair reinigen, vergaderstoelen bekleed - Bekleding stofzuigen en vlekverwijderen, harde delen nat/ stoom reinigen</t>
  </si>
  <si>
    <t>Zitmeubilair reinigen, restaurantbanken stof - Bekleding stofzuigen en vlekverwijderen, harde delen nat/ stoom reinigen</t>
  </si>
  <si>
    <t>Zitmeubilair reinigen, restaurantstoelen hout - Nat/stoom reinigen</t>
  </si>
  <si>
    <t>Sanitaire dispensers incl. sensoring waar mogelijk en montage o.b.v. huurconstructie incl. verbruiksartikelen</t>
  </si>
  <si>
    <t>dispenser t.b.v. poetsrol</t>
  </si>
  <si>
    <t>Prullenbak - 30 liter</t>
  </si>
  <si>
    <t>Dieptereiniging</t>
  </si>
  <si>
    <t>Prijs per m2</t>
  </si>
  <si>
    <t>Dieptereiniging sanitair</t>
  </si>
  <si>
    <t>Dieptereiniging keuken</t>
  </si>
  <si>
    <t>gevelreiniging en overig</t>
  </si>
  <si>
    <t xml:space="preserve">Verwijderen graffiti </t>
  </si>
  <si>
    <t>Hoogwerker (prijs per dagdeel)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</si>
</sst>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 &quot;€&quot;\ * #,##0.00_ ;_ &quot;€&quot;\ * \-#,##0.00_ ;_ &quot;€&quot;\ * &quot;-&quot;??_ ;_ @_ "/>
    <numFmt numFmtId="164" formatCode="_-* #,##0.00_-;_-* #,##0.00\-;_-* &quot;-&quot;??_-;_-@_-"/>
    <numFmt numFmtId="165" formatCode="_([$€]* #,##0.00_);_([$€]* \(#,##0.00\);_([$€]* &quot;-&quot;??_);_(@_)"/>
    <numFmt numFmtId="166" formatCode="_-&quot;F&quot;\ * #,##0.00_-;_-&quot;F&quot;\ * #,##0.00\-;_-&quot;F&quot;\ * &quot;-&quot;??_-;_-@_-"/>
    <numFmt numFmtId="167" formatCode="_-&quot;F&quot;\ * #,##0_-;_-&quot;F&quot;\ * #,##0\-;_-&quot;F&quot;\ * &quot;-&quot;_-;_-@_-"/>
    <numFmt numFmtId="168" formatCode="0\ &quot;m2&quot;"/>
    <numFmt numFmtId="169" formatCode="_-* #,##0.00_-;\-* #,##0.00_-;_-* &quot;-&quot;??_-;_-@_-"/>
    <numFmt numFmtId="170" formatCode="\€\ #,##0.00"/>
    <numFmt numFmtId="171" formatCode="#,##0_ ;\-#,##0\ "/>
    <numFmt numFmtId="172" formatCode="&quot;€&quot;\ #,##0.00"/>
  </numFmts>
  <fonts count="54">
    <font>
      <sz val="10"/>
      <name val="Arial"/>
    </font>
    <font>
      <sz val="11"/>
      <color theme="1"/>
      <name val="Calibri"/>
      <family val="2"/>
      <scheme val="minor"/>
    </font>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0"/>
      <color indexed="8"/>
      <name val="Arial"/>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b/>
      <sz val="8"/>
      <name val="Arial"/>
      <family val="2"/>
    </font>
    <font>
      <b/>
      <sz val="10"/>
      <name val="Arial"/>
      <family val="2"/>
    </font>
    <font>
      <b/>
      <sz val="10"/>
      <name val="Arial"/>
      <family val="2"/>
    </font>
    <font>
      <sz val="11"/>
      <color indexed="60"/>
      <name val="Calibri"/>
      <family val="2"/>
    </font>
    <font>
      <sz val="9"/>
      <name val="Humnst777 BT"/>
      <family val="2"/>
    </font>
    <font>
      <sz val="10"/>
      <name val="Courier"/>
    </font>
    <font>
      <sz val="11"/>
      <color indexed="20"/>
      <name val="Calibri"/>
      <family val="2"/>
    </font>
    <font>
      <b/>
      <sz val="11"/>
      <color indexed="9"/>
      <name val="Century Gothic"/>
      <family val="2"/>
    </font>
    <font>
      <sz val="10"/>
      <name val="Times New Roman"/>
      <family val="1"/>
    </font>
    <font>
      <sz val="10"/>
      <name val="Verdana"/>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name val="Arial"/>
      <family val="2"/>
    </font>
    <font>
      <sz val="10"/>
      <name val="Helv"/>
    </font>
    <font>
      <b/>
      <sz val="10"/>
      <color theme="0"/>
      <name val="Arial"/>
      <family val="2"/>
    </font>
    <font>
      <b/>
      <vertAlign val="superscript"/>
      <sz val="10"/>
      <color theme="0"/>
      <name val="Arial"/>
      <family val="2"/>
    </font>
    <font>
      <b/>
      <sz val="14"/>
      <color theme="0"/>
      <name val="Arial"/>
      <family val="2"/>
    </font>
    <font>
      <sz val="14"/>
      <name val="Arial"/>
      <family val="2"/>
    </font>
    <font>
      <b/>
      <sz val="10"/>
      <color indexed="9"/>
      <name val="Arial"/>
      <family val="2"/>
    </font>
    <font>
      <i/>
      <sz val="10"/>
      <color rgb="FF44546A"/>
      <name val="Arial"/>
      <family val="2"/>
    </font>
    <font>
      <b/>
      <sz val="10"/>
      <color rgb="FFFFFFFF"/>
      <name val="Arial"/>
      <family val="2"/>
    </font>
    <font>
      <b/>
      <sz val="14"/>
      <color rgb="FFFFFFFF"/>
      <name val="Arial"/>
      <family val="2"/>
    </font>
    <font>
      <sz val="10"/>
      <color theme="0"/>
      <name val="Arial"/>
      <family val="2"/>
    </font>
    <font>
      <b/>
      <sz val="14"/>
      <color indexed="9"/>
      <name val="Arial"/>
      <family val="2"/>
    </font>
    <font>
      <sz val="10"/>
      <color theme="1"/>
      <name val="Arial"/>
      <family val="2"/>
    </font>
    <font>
      <b/>
      <sz val="12"/>
      <color theme="0"/>
      <name val="Arial"/>
      <family val="2"/>
    </font>
    <font>
      <b/>
      <sz val="12"/>
      <color theme="0"/>
      <name val="Calibri"/>
      <family val="2"/>
      <scheme val="minor"/>
    </font>
    <font>
      <b/>
      <sz val="10"/>
      <color theme="1"/>
      <name val="Arial"/>
      <family val="2"/>
    </font>
    <font>
      <b/>
      <sz val="10"/>
      <color rgb="FFFF0000"/>
      <name val="Arial"/>
      <family val="2"/>
    </font>
    <font>
      <b/>
      <sz val="10"/>
      <color theme="2"/>
      <name val="Arial"/>
      <family val="2"/>
    </font>
    <font>
      <b/>
      <vertAlign val="superscript"/>
      <sz val="10"/>
      <color theme="2"/>
      <name val="Arial"/>
      <family val="2"/>
    </font>
    <font>
      <u/>
      <sz val="10"/>
      <color theme="10"/>
      <name val="Arial"/>
    </font>
    <font>
      <b/>
      <sz val="10"/>
      <color rgb="FF000000"/>
      <name val="Arial"/>
      <family val="2"/>
    </font>
    <font>
      <sz val="10"/>
      <color rgb="FF000000"/>
      <name val="Arial"/>
      <family val="2"/>
    </font>
    <font>
      <b/>
      <sz val="12"/>
      <color theme="1" tint="0.34998626667073579"/>
      <name val="Arial"/>
      <family val="2"/>
    </font>
    <font>
      <b/>
      <sz val="12"/>
      <color indexed="9"/>
      <name val="Arial"/>
      <family val="2"/>
    </font>
    <font>
      <b/>
      <sz val="12"/>
      <color rgb="FFFFFFFF"/>
      <name val="Arial"/>
      <family val="2"/>
    </font>
  </fonts>
  <fills count="3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20"/>
        <bgColor indexed="24"/>
      </patternFill>
    </fill>
    <fill>
      <patternFill patternType="solid">
        <fgColor indexed="15"/>
        <bgColor indexed="64"/>
      </patternFill>
    </fill>
    <fill>
      <patternFill patternType="solid">
        <fgColor theme="0" tint="-0.14999847407452621"/>
        <bgColor indexed="64"/>
      </patternFill>
    </fill>
    <fill>
      <patternFill patternType="solid">
        <fgColor rgb="FFFFFF00"/>
        <bgColor indexed="64"/>
      </patternFill>
    </fill>
    <fill>
      <patternFill patternType="solid">
        <fgColor rgb="FF04286C"/>
        <bgColor rgb="FF000000"/>
      </patternFill>
    </fill>
    <fill>
      <patternFill patternType="solid">
        <fgColor rgb="FFDD0073"/>
        <bgColor indexed="64"/>
      </patternFill>
    </fill>
    <fill>
      <patternFill patternType="solid">
        <fgColor rgb="FF002060"/>
        <bgColor indexed="64"/>
      </patternFill>
    </fill>
    <fill>
      <patternFill patternType="solid">
        <fgColor rgb="FF002060"/>
        <bgColor indexed="60"/>
      </patternFill>
    </fill>
    <fill>
      <patternFill patternType="solid">
        <fgColor theme="2" tint="-9.9978637043366805E-2"/>
        <bgColor indexed="64"/>
      </patternFill>
    </fill>
    <fill>
      <patternFill patternType="solid">
        <fgColor theme="0"/>
        <bgColor indexed="64"/>
      </patternFill>
    </fill>
    <fill>
      <patternFill patternType="solid">
        <fgColor rgb="FFDE0073"/>
        <bgColor indexed="64"/>
      </patternFill>
    </fill>
    <fill>
      <patternFill patternType="solid">
        <fgColor rgb="FF04296C"/>
        <bgColor indexed="64"/>
      </patternFill>
    </fill>
    <fill>
      <patternFill patternType="solid">
        <fgColor theme="5" tint="0.79998168889431442"/>
        <bgColor indexed="64"/>
      </patternFill>
    </fill>
    <fill>
      <patternFill patternType="solid">
        <fgColor theme="7" tint="0.79998168889431442"/>
        <bgColor indexed="64"/>
      </patternFill>
    </fill>
  </fills>
  <borders count="7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auto="1"/>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auto="1"/>
      </top>
      <bottom/>
      <diagonal/>
    </border>
    <border>
      <left style="double">
        <color auto="1"/>
      </left>
      <right/>
      <top style="double">
        <color auto="1"/>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right style="thin">
        <color indexed="64"/>
      </right>
      <top/>
      <bottom style="medium">
        <color indexed="64"/>
      </bottom>
      <diagonal/>
    </border>
    <border>
      <left/>
      <right/>
      <top style="thin">
        <color indexed="64"/>
      </top>
      <bottom style="thin">
        <color indexed="64"/>
      </bottom>
      <diagonal/>
    </border>
    <border>
      <left/>
      <right/>
      <top style="thin">
        <color indexed="64"/>
      </top>
      <bottom/>
      <diagonal/>
    </border>
    <border>
      <left style="thin">
        <color indexed="64"/>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top/>
      <bottom style="hair">
        <color indexed="64"/>
      </bottom>
      <diagonal/>
    </border>
    <border>
      <left style="medium">
        <color indexed="64"/>
      </left>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medium">
        <color indexed="64"/>
      </right>
      <top/>
      <bottom/>
      <diagonal/>
    </border>
    <border>
      <left/>
      <right style="medium">
        <color indexed="64"/>
      </right>
      <top/>
      <bottom style="thin">
        <color indexed="64"/>
      </bottom>
      <diagonal/>
    </border>
    <border>
      <left style="thin">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s>
  <cellStyleXfs count="61">
    <xf numFmtId="0" fontId="0" fillId="0" borderId="0"/>
    <xf numFmtId="0" fontId="2"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20" borderId="1" applyNumberFormat="0" applyAlignment="0" applyProtection="0"/>
    <xf numFmtId="0" fontId="6" fillId="21" borderId="2" applyNumberFormat="0" applyAlignment="0" applyProtection="0"/>
    <xf numFmtId="165" fontId="7" fillId="0" borderId="0" applyFont="0" applyFill="0" applyBorder="0" applyAlignment="0" applyProtection="0"/>
    <xf numFmtId="0" fontId="8" fillId="0" borderId="3" applyNumberFormat="0" applyFill="0" applyAlignment="0" applyProtection="0"/>
    <xf numFmtId="0" fontId="9" fillId="4" borderId="0" applyNumberFormat="0" applyBorder="0" applyAlignment="0" applyProtection="0"/>
    <xf numFmtId="0" fontId="10" fillId="7" borderId="1" applyNumberFormat="0" applyAlignment="0" applyProtection="0"/>
    <xf numFmtId="164" fontId="2" fillId="0" borderId="0" applyFont="0" applyFill="0" applyBorder="0" applyAlignment="0" applyProtection="0"/>
    <xf numFmtId="0" fontId="11" fillId="0" borderId="4"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0" applyNumberFormat="0" applyFill="0" applyBorder="0" applyAlignment="0" applyProtection="0"/>
    <xf numFmtId="164" fontId="14" fillId="0" borderId="0">
      <alignment horizontal="center" vertical="center" textRotation="90" wrapText="1"/>
    </xf>
    <xf numFmtId="0" fontId="15" fillId="22" borderId="7"/>
    <xf numFmtId="168" fontId="16" fillId="0" borderId="0"/>
    <xf numFmtId="0" fontId="17" fillId="23" borderId="0" applyNumberFormat="0" applyBorder="0" applyAlignment="0" applyProtection="0"/>
    <xf numFmtId="0" fontId="18" fillId="0" borderId="0" applyNumberFormat="0" applyBorder="0">
      <protection locked="0"/>
    </xf>
    <xf numFmtId="0" fontId="2" fillId="24" borderId="8" applyNumberFormat="0" applyFont="0" applyAlignment="0" applyProtection="0"/>
    <xf numFmtId="0" fontId="19" fillId="0" borderId="0"/>
    <xf numFmtId="0" fontId="20" fillId="3" borderId="0" applyNumberFormat="0" applyBorder="0" applyAlignment="0" applyProtection="0"/>
    <xf numFmtId="0" fontId="21" fillId="25" borderId="10" applyNumberFormat="0" applyFont="0" applyFill="0" applyBorder="0" applyAlignment="0">
      <alignment horizontal="right"/>
    </xf>
    <xf numFmtId="0" fontId="15" fillId="26" borderId="11" applyNumberFormat="0" applyFont="0" applyBorder="0">
      <alignment horizontal="center"/>
    </xf>
    <xf numFmtId="0" fontId="22" fillId="0" borderId="0" applyFill="0" applyBorder="0"/>
    <xf numFmtId="0" fontId="23" fillId="0" borderId="0"/>
    <xf numFmtId="0" fontId="24" fillId="0" borderId="0" applyNumberFormat="0" applyFill="0" applyBorder="0" applyAlignment="0" applyProtection="0"/>
    <xf numFmtId="0" fontId="25" fillId="0" borderId="12" applyNumberFormat="0" applyFill="0" applyAlignment="0" applyProtection="0"/>
    <xf numFmtId="0" fontId="26" fillId="20" borderId="9" applyNumberFormat="0" applyAlignment="0" applyProtection="0"/>
    <xf numFmtId="0" fontId="27" fillId="0" borderId="0" applyNumberFormat="0" applyFill="0" applyBorder="0" applyAlignment="0" applyProtection="0"/>
    <xf numFmtId="0" fontId="28" fillId="0" borderId="0" applyNumberFormat="0" applyFill="0" applyBorder="0" applyAlignment="0" applyProtection="0"/>
    <xf numFmtId="167" fontId="2" fillId="0" borderId="0" applyFont="0" applyFill="0" applyBorder="0" applyAlignment="0" applyProtection="0"/>
    <xf numFmtId="166" fontId="2" fillId="0" borderId="0" applyFont="0" applyFill="0" applyBorder="0" applyAlignment="0" applyProtection="0"/>
    <xf numFmtId="44" fontId="29" fillId="0" borderId="0" applyFont="0" applyFill="0" applyBorder="0" applyAlignment="0" applyProtection="0"/>
    <xf numFmtId="9" fontId="29" fillId="0" borderId="0" applyFont="0" applyFill="0" applyBorder="0" applyAlignment="0" applyProtection="0"/>
    <xf numFmtId="0" fontId="30" fillId="0" borderId="0"/>
    <xf numFmtId="169" fontId="30" fillId="0" borderId="0" applyFont="0" applyFill="0" applyBorder="0" applyAlignment="0" applyProtection="0"/>
    <xf numFmtId="0" fontId="48" fillId="0" borderId="0" applyNumberFormat="0" applyFill="0" applyBorder="0" applyAlignment="0" applyProtection="0"/>
  </cellStyleXfs>
  <cellXfs count="232">
    <xf numFmtId="0" fontId="0" fillId="0" borderId="0" xfId="0"/>
    <xf numFmtId="0" fontId="2" fillId="0" borderId="0" xfId="0" applyFont="1"/>
    <xf numFmtId="0" fontId="2" fillId="0" borderId="23" xfId="48" applyFont="1" applyBorder="1"/>
    <xf numFmtId="0" fontId="2" fillId="0" borderId="13" xfId="48" applyFont="1" applyBorder="1"/>
    <xf numFmtId="0" fontId="2" fillId="0" borderId="24" xfId="0" applyFont="1" applyBorder="1"/>
    <xf numFmtId="0" fontId="2" fillId="0" borderId="26" xfId="48" applyFont="1" applyBorder="1"/>
    <xf numFmtId="0" fontId="2" fillId="0" borderId="22" xfId="48" applyFont="1" applyBorder="1"/>
    <xf numFmtId="0" fontId="15" fillId="27" borderId="22" xfId="48" applyFont="1" applyFill="1" applyBorder="1"/>
    <xf numFmtId="0" fontId="15" fillId="27" borderId="22" xfId="0" applyFont="1" applyFill="1" applyBorder="1"/>
    <xf numFmtId="0" fontId="15" fillId="0" borderId="0" xfId="0" applyFont="1"/>
    <xf numFmtId="10" fontId="2" fillId="0" borderId="0" xfId="0" applyNumberFormat="1" applyFont="1"/>
    <xf numFmtId="0" fontId="15" fillId="27" borderId="14" xfId="58" applyFont="1" applyFill="1" applyBorder="1" applyProtection="1">
      <protection hidden="1"/>
    </xf>
    <xf numFmtId="0" fontId="15" fillId="27" borderId="14" xfId="58" applyFont="1" applyFill="1" applyBorder="1" applyAlignment="1" applyProtection="1">
      <alignment wrapText="1"/>
      <protection hidden="1"/>
    </xf>
    <xf numFmtId="0" fontId="2" fillId="0" borderId="0" xfId="0" applyFont="1" applyAlignment="1">
      <alignment vertical="center"/>
    </xf>
    <xf numFmtId="0" fontId="2" fillId="0" borderId="0" xfId="0" applyFont="1" applyAlignment="1">
      <alignment horizontal="left" vertical="center"/>
    </xf>
    <xf numFmtId="1" fontId="2" fillId="0" borderId="0" xfId="0" applyNumberFormat="1" applyFont="1" applyAlignment="1">
      <alignment horizontal="right" vertical="center"/>
    </xf>
    <xf numFmtId="2" fontId="2" fillId="0" borderId="0" xfId="0" applyNumberFormat="1" applyFont="1" applyAlignment="1">
      <alignment horizontal="right" vertical="center"/>
    </xf>
    <xf numFmtId="170" fontId="2" fillId="0" borderId="0" xfId="0" applyNumberFormat="1" applyFont="1" applyAlignment="1">
      <alignment horizontal="right" vertical="center"/>
    </xf>
    <xf numFmtId="44" fontId="2" fillId="0" borderId="0" xfId="0" applyNumberFormat="1" applyFont="1"/>
    <xf numFmtId="0" fontId="2" fillId="0" borderId="0" xfId="0" applyFont="1" applyAlignment="1">
      <alignment wrapText="1"/>
    </xf>
    <xf numFmtId="0" fontId="37" fillId="31" borderId="0" xfId="0" applyFont="1" applyFill="1" applyAlignment="1">
      <alignment horizontal="center" vertical="center"/>
    </xf>
    <xf numFmtId="0" fontId="31" fillId="31" borderId="14" xfId="0" applyFont="1" applyFill="1" applyBorder="1"/>
    <xf numFmtId="164" fontId="35" fillId="32" borderId="10" xfId="32" applyFont="1" applyFill="1" applyBorder="1" applyAlignment="1" applyProtection="1">
      <alignment horizontal="center" vertical="center"/>
      <protection hidden="1"/>
    </xf>
    <xf numFmtId="0" fontId="31" fillId="31" borderId="0" xfId="0" applyFont="1" applyFill="1"/>
    <xf numFmtId="0" fontId="2" fillId="0" borderId="0" xfId="48" applyFont="1"/>
    <xf numFmtId="0" fontId="2" fillId="0" borderId="0" xfId="48" applyFont="1" applyAlignment="1">
      <alignment horizontal="left"/>
    </xf>
    <xf numFmtId="1" fontId="2" fillId="0" borderId="0" xfId="32" applyNumberFormat="1" applyFont="1" applyAlignment="1">
      <alignment horizontal="center"/>
    </xf>
    <xf numFmtId="0" fontId="39" fillId="0" borderId="0" xfId="48" applyFont="1"/>
    <xf numFmtId="0" fontId="2" fillId="31" borderId="0" xfId="48" applyFont="1" applyFill="1"/>
    <xf numFmtId="1" fontId="2" fillId="31" borderId="0" xfId="32" applyNumberFormat="1" applyFont="1" applyFill="1" applyAlignment="1">
      <alignment horizontal="center"/>
    </xf>
    <xf numFmtId="0" fontId="31" fillId="0" borderId="0" xfId="48" applyFont="1"/>
    <xf numFmtId="0" fontId="31" fillId="0" borderId="0" xfId="48" applyFont="1" applyAlignment="1">
      <alignment horizontal="left"/>
    </xf>
    <xf numFmtId="0" fontId="31" fillId="30" borderId="15" xfId="48" applyFont="1" applyFill="1" applyBorder="1"/>
    <xf numFmtId="0" fontId="31" fillId="31" borderId="10" xfId="48" applyFont="1" applyFill="1" applyBorder="1"/>
    <xf numFmtId="0" fontId="31" fillId="31" borderId="10" xfId="48" applyFont="1" applyFill="1" applyBorder="1" applyAlignment="1">
      <alignment horizontal="left"/>
    </xf>
    <xf numFmtId="0" fontId="31" fillId="31" borderId="10" xfId="48" applyFont="1" applyFill="1" applyBorder="1" applyAlignment="1">
      <alignment horizontal="center"/>
    </xf>
    <xf numFmtId="2" fontId="31" fillId="31" borderId="10" xfId="32" applyNumberFormat="1" applyFont="1" applyFill="1" applyBorder="1" applyAlignment="1">
      <alignment horizontal="center"/>
    </xf>
    <xf numFmtId="1" fontId="31" fillId="31" borderId="10" xfId="32" applyNumberFormat="1" applyFont="1" applyFill="1" applyBorder="1" applyAlignment="1">
      <alignment horizontal="center"/>
    </xf>
    <xf numFmtId="1" fontId="2" fillId="0" borderId="0" xfId="32" applyNumberFormat="1" applyFont="1" applyFill="1" applyBorder="1" applyAlignment="1">
      <alignment horizontal="center"/>
    </xf>
    <xf numFmtId="2" fontId="2" fillId="0" borderId="0" xfId="32" applyNumberFormat="1" applyFont="1" applyFill="1" applyBorder="1" applyAlignment="1">
      <alignment horizontal="center"/>
    </xf>
    <xf numFmtId="164" fontId="40" fillId="32" borderId="17" xfId="32" applyFont="1" applyFill="1" applyBorder="1" applyAlignment="1" applyProtection="1">
      <alignment horizontal="center" vertical="center"/>
      <protection hidden="1"/>
    </xf>
    <xf numFmtId="0" fontId="39" fillId="30" borderId="15" xfId="48" applyFont="1" applyFill="1" applyBorder="1" applyAlignment="1">
      <alignment horizontal="left"/>
    </xf>
    <xf numFmtId="0" fontId="2" fillId="30" borderId="15" xfId="48" applyFont="1" applyFill="1" applyBorder="1"/>
    <xf numFmtId="1" fontId="2" fillId="30" borderId="15" xfId="32" applyNumberFormat="1" applyFont="1" applyFill="1" applyBorder="1" applyAlignment="1">
      <alignment horizontal="center"/>
    </xf>
    <xf numFmtId="0" fontId="37" fillId="31" borderId="0" xfId="0" applyFont="1" applyFill="1" applyAlignment="1">
      <alignment horizontal="center" vertical="center" wrapText="1"/>
    </xf>
    <xf numFmtId="0" fontId="38" fillId="0" borderId="0" xfId="0" applyFont="1" applyAlignment="1">
      <alignment vertical="center"/>
    </xf>
    <xf numFmtId="0" fontId="38" fillId="30" borderId="0" xfId="0" applyFont="1" applyFill="1" applyAlignment="1">
      <alignment vertical="center"/>
    </xf>
    <xf numFmtId="0" fontId="31" fillId="31" borderId="0" xfId="0" applyFont="1" applyFill="1" applyAlignment="1">
      <alignment wrapText="1"/>
    </xf>
    <xf numFmtId="0" fontId="36" fillId="30" borderId="15" xfId="0" applyFont="1" applyFill="1" applyBorder="1" applyAlignment="1">
      <alignment vertical="center"/>
    </xf>
    <xf numFmtId="0" fontId="36" fillId="30" borderId="16" xfId="0" applyFont="1" applyFill="1" applyBorder="1" applyAlignment="1">
      <alignment vertical="center"/>
    </xf>
    <xf numFmtId="0" fontId="15" fillId="33" borderId="0" xfId="0" applyFont="1" applyFill="1" applyAlignment="1">
      <alignment vertical="center"/>
    </xf>
    <xf numFmtId="2" fontId="15" fillId="33" borderId="0" xfId="0" applyNumberFormat="1" applyFont="1" applyFill="1" applyAlignment="1">
      <alignment vertical="center"/>
    </xf>
    <xf numFmtId="170" fontId="15" fillId="33" borderId="0" xfId="0" applyNumberFormat="1" applyFont="1" applyFill="1" applyAlignment="1">
      <alignment vertical="center"/>
    </xf>
    <xf numFmtId="0" fontId="31" fillId="30" borderId="0" xfId="0" applyFont="1" applyFill="1"/>
    <xf numFmtId="0" fontId="2" fillId="30" borderId="0" xfId="0" applyFont="1" applyFill="1"/>
    <xf numFmtId="0" fontId="2" fillId="0" borderId="13" xfId="0" applyFont="1" applyBorder="1"/>
    <xf numFmtId="44" fontId="2" fillId="0" borderId="13" xfId="0" applyNumberFormat="1" applyFont="1" applyBorder="1"/>
    <xf numFmtId="171" fontId="2" fillId="0" borderId="13" xfId="0" applyNumberFormat="1" applyFont="1" applyBorder="1"/>
    <xf numFmtId="0" fontId="2" fillId="0" borderId="13" xfId="0" applyFont="1" applyBorder="1" applyAlignment="1">
      <alignment wrapText="1"/>
    </xf>
    <xf numFmtId="0" fontId="15" fillId="33" borderId="0" xfId="0" applyFont="1" applyFill="1" applyAlignment="1">
      <alignment horizontal="right" vertical="center"/>
    </xf>
    <xf numFmtId="170" fontId="15" fillId="33" borderId="0" xfId="0" applyNumberFormat="1" applyFont="1" applyFill="1" applyAlignment="1">
      <alignment horizontal="right" vertical="center"/>
    </xf>
    <xf numFmtId="0" fontId="15" fillId="33" borderId="13" xfId="0" applyFont="1" applyFill="1" applyBorder="1"/>
    <xf numFmtId="44" fontId="15" fillId="33" borderId="13" xfId="0" applyNumberFormat="1" applyFont="1" applyFill="1" applyBorder="1"/>
    <xf numFmtId="0" fontId="2" fillId="0" borderId="0" xfId="0" applyFont="1" applyAlignment="1">
      <alignment vertical="center" wrapText="1"/>
    </xf>
    <xf numFmtId="0" fontId="41" fillId="34" borderId="0" xfId="0" applyFont="1" applyFill="1"/>
    <xf numFmtId="0" fontId="41" fillId="0" borderId="0" xfId="0" applyFont="1"/>
    <xf numFmtId="0" fontId="43" fillId="34" borderId="0" xfId="0" applyFont="1" applyFill="1" applyAlignment="1">
      <alignment horizontal="center"/>
    </xf>
    <xf numFmtId="0" fontId="41" fillId="34" borderId="13" xfId="0" applyFont="1" applyFill="1" applyBorder="1"/>
    <xf numFmtId="172" fontId="44" fillId="33" borderId="13" xfId="0" applyNumberFormat="1" applyFont="1" applyFill="1" applyBorder="1"/>
    <xf numFmtId="2" fontId="44" fillId="34" borderId="13" xfId="0" applyNumberFormat="1" applyFont="1" applyFill="1" applyBorder="1"/>
    <xf numFmtId="0" fontId="31" fillId="36" borderId="13" xfId="0" applyFont="1" applyFill="1" applyBorder="1"/>
    <xf numFmtId="172" fontId="41" fillId="34" borderId="13" xfId="56" applyNumberFormat="1" applyFont="1" applyFill="1" applyBorder="1"/>
    <xf numFmtId="0" fontId="41" fillId="34" borderId="13" xfId="0" applyFont="1" applyFill="1" applyBorder="1" applyAlignment="1">
      <alignment horizontal="center"/>
    </xf>
    <xf numFmtId="0" fontId="45" fillId="34" borderId="13" xfId="0" applyFont="1" applyFill="1" applyBorder="1"/>
    <xf numFmtId="172" fontId="45" fillId="34" borderId="13" xfId="56" applyNumberFormat="1" applyFont="1" applyFill="1" applyBorder="1"/>
    <xf numFmtId="0" fontId="45" fillId="34" borderId="13" xfId="0" applyFont="1" applyFill="1" applyBorder="1" applyAlignment="1">
      <alignment horizontal="center"/>
    </xf>
    <xf numFmtId="0" fontId="44" fillId="34" borderId="0" xfId="0" applyFont="1" applyFill="1"/>
    <xf numFmtId="172" fontId="41" fillId="34" borderId="0" xfId="0" applyNumberFormat="1" applyFont="1" applyFill="1"/>
    <xf numFmtId="0" fontId="41" fillId="34" borderId="0" xfId="0" applyFont="1" applyFill="1" applyAlignment="1">
      <alignment vertical="center"/>
    </xf>
    <xf numFmtId="0" fontId="2" fillId="34" borderId="0" xfId="0" applyFont="1" applyFill="1" applyAlignment="1">
      <alignment vertical="center"/>
    </xf>
    <xf numFmtId="0" fontId="31" fillId="35" borderId="14" xfId="0" applyFont="1" applyFill="1" applyBorder="1" applyAlignment="1">
      <alignment vertical="center"/>
    </xf>
    <xf numFmtId="0" fontId="31" fillId="35" borderId="15" xfId="0" applyFont="1" applyFill="1" applyBorder="1" applyAlignment="1">
      <alignment vertical="center"/>
    </xf>
    <xf numFmtId="0" fontId="31" fillId="35" borderId="16" xfId="0" applyFont="1" applyFill="1" applyBorder="1" applyAlignment="1">
      <alignment vertical="center"/>
    </xf>
    <xf numFmtId="0" fontId="41" fillId="34" borderId="40" xfId="0" applyFont="1" applyFill="1" applyBorder="1" applyAlignment="1">
      <alignment vertical="center"/>
    </xf>
    <xf numFmtId="0" fontId="41" fillId="34" borderId="41" xfId="0" applyFont="1" applyFill="1" applyBorder="1" applyAlignment="1">
      <alignment vertical="center"/>
    </xf>
    <xf numFmtId="0" fontId="46" fillId="31" borderId="14" xfId="0" applyFont="1" applyFill="1" applyBorder="1" applyAlignment="1">
      <alignment vertical="center" wrapText="1"/>
    </xf>
    <xf numFmtId="0" fontId="46" fillId="31" borderId="36" xfId="0" applyFont="1" applyFill="1" applyBorder="1" applyAlignment="1">
      <alignment horizontal="center" vertical="center" wrapText="1"/>
    </xf>
    <xf numFmtId="0" fontId="46" fillId="31" borderId="14" xfId="0" applyFont="1" applyFill="1" applyBorder="1" applyAlignment="1">
      <alignment vertical="center"/>
    </xf>
    <xf numFmtId="0" fontId="41" fillId="34" borderId="43" xfId="0" applyFont="1" applyFill="1" applyBorder="1" applyAlignment="1">
      <alignment vertical="center"/>
    </xf>
    <xf numFmtId="0" fontId="41" fillId="34" borderId="45" xfId="0" applyFont="1" applyFill="1" applyBorder="1" applyAlignment="1">
      <alignment vertical="center"/>
    </xf>
    <xf numFmtId="0" fontId="41" fillId="34" borderId="46" xfId="0" applyFont="1" applyFill="1" applyBorder="1" applyAlignment="1">
      <alignment vertical="center"/>
    </xf>
    <xf numFmtId="0" fontId="41" fillId="34" borderId="47" xfId="0" applyFont="1" applyFill="1" applyBorder="1" applyAlignment="1">
      <alignment vertical="center"/>
    </xf>
    <xf numFmtId="0" fontId="41" fillId="34" borderId="48" xfId="0" applyFont="1" applyFill="1" applyBorder="1" applyAlignment="1">
      <alignment vertical="center"/>
    </xf>
    <xf numFmtId="0" fontId="46" fillId="31" borderId="50" xfId="0" applyFont="1" applyFill="1" applyBorder="1" applyAlignment="1">
      <alignment vertical="center" wrapText="1"/>
    </xf>
    <xf numFmtId="0" fontId="46" fillId="31" borderId="30" xfId="0" applyFont="1" applyFill="1" applyBorder="1" applyAlignment="1">
      <alignment horizontal="center" vertical="center" wrapText="1"/>
    </xf>
    <xf numFmtId="0" fontId="46" fillId="31" borderId="51" xfId="0" applyFont="1" applyFill="1" applyBorder="1" applyAlignment="1">
      <alignment horizontal="center" vertical="center" wrapText="1"/>
    </xf>
    <xf numFmtId="0" fontId="41" fillId="34" borderId="52" xfId="0" applyFont="1" applyFill="1" applyBorder="1" applyAlignment="1">
      <alignment vertical="center"/>
    </xf>
    <xf numFmtId="0" fontId="46" fillId="31" borderId="54" xfId="0" applyFont="1" applyFill="1" applyBorder="1" applyAlignment="1">
      <alignment vertical="center"/>
    </xf>
    <xf numFmtId="0" fontId="46" fillId="31" borderId="55" xfId="0" applyFont="1" applyFill="1" applyBorder="1" applyAlignment="1">
      <alignment horizontal="center" vertical="center" wrapText="1"/>
    </xf>
    <xf numFmtId="0" fontId="41" fillId="34" borderId="56" xfId="0" applyFont="1" applyFill="1" applyBorder="1" applyAlignment="1">
      <alignment vertical="center"/>
    </xf>
    <xf numFmtId="44" fontId="41" fillId="0" borderId="53" xfId="56" applyFont="1" applyFill="1" applyBorder="1" applyProtection="1">
      <protection locked="0"/>
    </xf>
    <xf numFmtId="44" fontId="41" fillId="0" borderId="49" xfId="56" applyFont="1" applyFill="1" applyBorder="1" applyProtection="1">
      <protection locked="0"/>
    </xf>
    <xf numFmtId="44" fontId="41" fillId="0" borderId="37" xfId="56" applyFont="1" applyFill="1" applyBorder="1" applyProtection="1">
      <protection locked="0"/>
    </xf>
    <xf numFmtId="44" fontId="41" fillId="0" borderId="39" xfId="56" applyFont="1" applyFill="1" applyBorder="1" applyProtection="1">
      <protection locked="0"/>
    </xf>
    <xf numFmtId="44" fontId="41" fillId="0" borderId="38" xfId="56" applyFont="1" applyFill="1" applyBorder="1" applyProtection="1">
      <protection locked="0"/>
    </xf>
    <xf numFmtId="44" fontId="41" fillId="0" borderId="42" xfId="56" applyFont="1" applyFill="1" applyBorder="1" applyProtection="1">
      <protection locked="0"/>
    </xf>
    <xf numFmtId="44" fontId="41" fillId="0" borderId="44" xfId="56" applyFont="1" applyFill="1" applyBorder="1" applyProtection="1">
      <protection locked="0"/>
    </xf>
    <xf numFmtId="44" fontId="41" fillId="0" borderId="57" xfId="56" applyFont="1" applyFill="1" applyBorder="1" applyProtection="1">
      <protection locked="0"/>
    </xf>
    <xf numFmtId="0" fontId="31" fillId="31" borderId="15" xfId="0" applyFont="1" applyFill="1" applyBorder="1"/>
    <xf numFmtId="0" fontId="31" fillId="31" borderId="16" xfId="0" applyFont="1" applyFill="1" applyBorder="1"/>
    <xf numFmtId="0" fontId="31" fillId="30" borderId="13" xfId="0" applyFont="1" applyFill="1" applyBorder="1" applyAlignment="1">
      <alignment wrapText="1"/>
    </xf>
    <xf numFmtId="0" fontId="41" fillId="34" borderId="13" xfId="0" applyFont="1" applyFill="1" applyBorder="1" applyAlignment="1">
      <alignment wrapText="1"/>
    </xf>
    <xf numFmtId="9" fontId="41" fillId="34" borderId="13" xfId="57" applyFont="1" applyFill="1" applyBorder="1" applyAlignment="1">
      <alignment wrapText="1"/>
    </xf>
    <xf numFmtId="0" fontId="0" fillId="0" borderId="13" xfId="0" applyBorder="1" applyAlignment="1">
      <alignment wrapText="1"/>
    </xf>
    <xf numFmtId="0" fontId="48" fillId="0" borderId="13" xfId="60" applyBorder="1" applyAlignment="1">
      <alignment wrapText="1"/>
    </xf>
    <xf numFmtId="9" fontId="1" fillId="0" borderId="13" xfId="57" applyFont="1" applyBorder="1" applyAlignment="1">
      <alignment wrapText="1"/>
    </xf>
    <xf numFmtId="0" fontId="48" fillId="0" borderId="13" xfId="60" applyBorder="1"/>
    <xf numFmtId="0" fontId="41" fillId="0" borderId="13" xfId="0" applyFont="1" applyBorder="1" applyAlignment="1">
      <alignment wrapText="1"/>
    </xf>
    <xf numFmtId="9" fontId="41" fillId="0" borderId="13" xfId="0" applyNumberFormat="1" applyFont="1" applyBorder="1" applyAlignment="1">
      <alignment wrapText="1"/>
    </xf>
    <xf numFmtId="0" fontId="41" fillId="0" borderId="0" xfId="0" applyFont="1" applyAlignment="1">
      <alignment wrapText="1"/>
    </xf>
    <xf numFmtId="0" fontId="49" fillId="0" borderId="0" xfId="0" applyFont="1" applyAlignment="1">
      <alignment wrapText="1"/>
    </xf>
    <xf numFmtId="0" fontId="50" fillId="0" borderId="0" xfId="0" applyFont="1"/>
    <xf numFmtId="0" fontId="15" fillId="34" borderId="60" xfId="0" applyFont="1" applyFill="1" applyBorder="1"/>
    <xf numFmtId="0" fontId="2" fillId="0" borderId="60" xfId="0" applyFont="1" applyBorder="1"/>
    <xf numFmtId="0" fontId="15" fillId="38" borderId="24" xfId="0" applyFont="1" applyFill="1" applyBorder="1"/>
    <xf numFmtId="0" fontId="2" fillId="0" borderId="21" xfId="0" applyFont="1" applyBorder="1"/>
    <xf numFmtId="0" fontId="15" fillId="34" borderId="0" xfId="0" applyFont="1" applyFill="1"/>
    <xf numFmtId="0" fontId="31" fillId="34" borderId="0" xfId="0" applyFont="1" applyFill="1"/>
    <xf numFmtId="0" fontId="0" fillId="34" borderId="62" xfId="0" applyFill="1" applyBorder="1" applyAlignment="1">
      <alignment textRotation="90" wrapText="1"/>
    </xf>
    <xf numFmtId="0" fontId="0" fillId="34" borderId="0" xfId="0" applyFill="1" applyAlignment="1">
      <alignment textRotation="90" wrapText="1"/>
    </xf>
    <xf numFmtId="0" fontId="15" fillId="34" borderId="0" xfId="0" applyFont="1" applyFill="1" applyAlignment="1">
      <alignment textRotation="90"/>
    </xf>
    <xf numFmtId="0" fontId="2" fillId="34" borderId="0" xfId="0" applyFont="1" applyFill="1"/>
    <xf numFmtId="0" fontId="15" fillId="34" borderId="62" xfId="0" applyFont="1" applyFill="1" applyBorder="1" applyAlignment="1">
      <alignment textRotation="90" wrapText="1"/>
    </xf>
    <xf numFmtId="0" fontId="39" fillId="31" borderId="18" xfId="0" applyFont="1" applyFill="1" applyBorder="1"/>
    <xf numFmtId="0" fontId="2" fillId="0" borderId="25" xfId="58" applyFont="1" applyBorder="1" applyProtection="1">
      <protection hidden="1"/>
    </xf>
    <xf numFmtId="2" fontId="2" fillId="0" borderId="63" xfId="58" applyNumberFormat="1" applyFont="1" applyBorder="1" applyProtection="1">
      <protection hidden="1"/>
    </xf>
    <xf numFmtId="0" fontId="2" fillId="0" borderId="63" xfId="58" applyFont="1" applyBorder="1" applyProtection="1">
      <protection hidden="1"/>
    </xf>
    <xf numFmtId="0" fontId="2" fillId="0" borderId="50" xfId="58" applyFont="1" applyBorder="1" applyProtection="1">
      <protection hidden="1"/>
    </xf>
    <xf numFmtId="0" fontId="2" fillId="0" borderId="66" xfId="58" applyFont="1" applyBorder="1" applyProtection="1">
      <protection hidden="1"/>
    </xf>
    <xf numFmtId="0" fontId="2" fillId="0" borderId="63" xfId="32" applyNumberFormat="1" applyFont="1" applyFill="1" applyBorder="1" applyAlignment="1" applyProtection="1">
      <alignment horizontal="left"/>
      <protection locked="0" hidden="1"/>
    </xf>
    <xf numFmtId="0" fontId="2" fillId="0" borderId="66" xfId="32" applyNumberFormat="1" applyFont="1" applyFill="1" applyBorder="1" applyAlignment="1" applyProtection="1">
      <alignment horizontal="left"/>
      <protection locked="0" hidden="1"/>
    </xf>
    <xf numFmtId="0" fontId="15" fillId="27" borderId="67" xfId="58" applyFont="1" applyFill="1" applyBorder="1" applyProtection="1">
      <protection hidden="1"/>
    </xf>
    <xf numFmtId="0" fontId="42" fillId="30" borderId="14" xfId="48" applyFont="1" applyFill="1" applyBorder="1"/>
    <xf numFmtId="2" fontId="41" fillId="0" borderId="27" xfId="57" applyNumberFormat="1" applyFont="1" applyFill="1" applyBorder="1" applyAlignment="1" applyProtection="1">
      <alignment horizontal="center" vertical="center"/>
      <protection hidden="1"/>
    </xf>
    <xf numFmtId="2" fontId="44" fillId="0" borderId="64" xfId="59" applyNumberFormat="1" applyFont="1" applyFill="1" applyBorder="1" applyAlignment="1" applyProtection="1">
      <alignment horizontal="right" vertical="center"/>
      <protection hidden="1"/>
    </xf>
    <xf numFmtId="44" fontId="41" fillId="0" borderId="28" xfId="57" applyNumberFormat="1" applyFont="1" applyFill="1" applyBorder="1" applyAlignment="1" applyProtection="1">
      <alignment horizontal="center" vertical="center"/>
      <protection hidden="1"/>
    </xf>
    <xf numFmtId="44" fontId="41" fillId="0" borderId="29" xfId="57" applyNumberFormat="1" applyFont="1" applyFill="1" applyBorder="1" applyAlignment="1" applyProtection="1">
      <alignment horizontal="center" vertical="center"/>
      <protection hidden="1"/>
    </xf>
    <xf numFmtId="44" fontId="44" fillId="27" borderId="31" xfId="57" applyNumberFormat="1" applyFont="1" applyFill="1" applyBorder="1" applyAlignment="1" applyProtection="1">
      <alignment horizontal="center"/>
      <protection hidden="1"/>
    </xf>
    <xf numFmtId="44" fontId="41" fillId="0" borderId="28" xfId="57" applyNumberFormat="1" applyFont="1" applyFill="1" applyBorder="1" applyAlignment="1" applyProtection="1">
      <alignment horizontal="center"/>
      <protection hidden="1"/>
    </xf>
    <xf numFmtId="44" fontId="44" fillId="27" borderId="33" xfId="57" applyNumberFormat="1" applyFont="1" applyFill="1" applyBorder="1" applyAlignment="1" applyProtection="1">
      <alignment horizontal="center"/>
      <protection hidden="1"/>
    </xf>
    <xf numFmtId="44" fontId="41" fillId="0" borderId="13" xfId="57" applyNumberFormat="1" applyFont="1" applyFill="1" applyBorder="1" applyAlignment="1" applyProtection="1">
      <alignment horizontal="center" vertical="center"/>
      <protection hidden="1"/>
    </xf>
    <xf numFmtId="10" fontId="41" fillId="27" borderId="31" xfId="58" applyNumberFormat="1" applyFont="1" applyFill="1" applyBorder="1" applyAlignment="1" applyProtection="1">
      <alignment horizontal="right"/>
      <protection hidden="1"/>
    </xf>
    <xf numFmtId="44" fontId="44" fillId="27" borderId="32" xfId="57" applyNumberFormat="1" applyFont="1" applyFill="1" applyBorder="1" applyAlignment="1" applyProtection="1">
      <alignment horizontal="center" vertical="center"/>
      <protection hidden="1"/>
    </xf>
    <xf numFmtId="2" fontId="2" fillId="0" borderId="0" xfId="32" applyNumberFormat="1" applyFont="1" applyAlignment="1">
      <alignment horizontal="center"/>
    </xf>
    <xf numFmtId="2" fontId="2" fillId="31" borderId="0" xfId="32" applyNumberFormat="1" applyFont="1" applyFill="1" applyAlignment="1">
      <alignment horizontal="center"/>
    </xf>
    <xf numFmtId="2" fontId="2" fillId="30" borderId="15" xfId="32" applyNumberFormat="1" applyFont="1" applyFill="1" applyBorder="1" applyAlignment="1">
      <alignment horizontal="center"/>
    </xf>
    <xf numFmtId="2" fontId="2" fillId="0" borderId="0" xfId="0" applyNumberFormat="1" applyFont="1" applyAlignment="1">
      <alignment horizontal="center"/>
    </xf>
    <xf numFmtId="0" fontId="2" fillId="31" borderId="0" xfId="0" applyFont="1" applyFill="1"/>
    <xf numFmtId="0" fontId="33" fillId="31" borderId="0" xfId="0" applyFont="1" applyFill="1"/>
    <xf numFmtId="0" fontId="37" fillId="29" borderId="34" xfId="0" applyFont="1" applyFill="1" applyBorder="1" applyAlignment="1">
      <alignment horizontal="left" vertical="center"/>
    </xf>
    <xf numFmtId="0" fontId="15" fillId="0" borderId="0" xfId="0" applyFont="1" applyAlignment="1">
      <alignment vertical="top" wrapText="1"/>
    </xf>
    <xf numFmtId="0" fontId="2" fillId="0" borderId="0" xfId="0" applyFont="1" applyAlignment="1">
      <alignment vertical="top" wrapText="1"/>
    </xf>
    <xf numFmtId="0" fontId="31" fillId="31" borderId="0" xfId="0" applyFont="1" applyFill="1" applyAlignment="1">
      <alignment vertical="top" wrapText="1"/>
    </xf>
    <xf numFmtId="0" fontId="2" fillId="0" borderId="35" xfId="0" applyFont="1" applyBorder="1" applyAlignment="1">
      <alignment vertical="top" wrapText="1"/>
    </xf>
    <xf numFmtId="0" fontId="2" fillId="0" borderId="0" xfId="48" applyFont="1" applyAlignment="1">
      <alignment horizontal="center"/>
    </xf>
    <xf numFmtId="0" fontId="2" fillId="31" borderId="0" xfId="48" applyFont="1" applyFill="1" applyAlignment="1">
      <alignment horizontal="center"/>
    </xf>
    <xf numFmtId="0" fontId="2" fillId="30" borderId="16" xfId="48" applyFont="1" applyFill="1" applyBorder="1" applyAlignment="1">
      <alignment horizontal="center"/>
    </xf>
    <xf numFmtId="0" fontId="31" fillId="31" borderId="18" xfId="48" applyFont="1" applyFill="1" applyBorder="1" applyAlignment="1">
      <alignment horizontal="center"/>
    </xf>
    <xf numFmtId="170" fontId="2" fillId="0" borderId="0" xfId="56" applyNumberFormat="1" applyFont="1" applyFill="1" applyBorder="1" applyAlignment="1">
      <alignment horizontal="center"/>
    </xf>
    <xf numFmtId="170" fontId="2" fillId="0" borderId="0" xfId="48" applyNumberFormat="1" applyFont="1" applyAlignment="1">
      <alignment horizontal="center"/>
    </xf>
    <xf numFmtId="44" fontId="2" fillId="0" borderId="0" xfId="48" applyNumberFormat="1" applyFont="1" applyAlignment="1">
      <alignment horizontal="center"/>
    </xf>
    <xf numFmtId="0" fontId="39" fillId="34" borderId="0" xfId="0" applyFont="1" applyFill="1"/>
    <xf numFmtId="2" fontId="2" fillId="0" borderId="69" xfId="58" applyNumberFormat="1" applyFont="1" applyBorder="1" applyProtection="1">
      <protection hidden="1"/>
    </xf>
    <xf numFmtId="2" fontId="41" fillId="0" borderId="61" xfId="59" applyNumberFormat="1" applyFont="1" applyFill="1" applyBorder="1" applyAlignment="1" applyProtection="1">
      <alignment horizontal="center" vertical="center"/>
      <protection hidden="1"/>
    </xf>
    <xf numFmtId="164" fontId="52" fillId="32" borderId="19" xfId="32" applyFont="1" applyFill="1" applyBorder="1" applyAlignment="1" applyProtection="1">
      <alignment horizontal="center" vertical="center"/>
      <protection hidden="1"/>
    </xf>
    <xf numFmtId="0" fontId="35" fillId="32" borderId="20" xfId="32" applyNumberFormat="1" applyFont="1" applyFill="1" applyBorder="1" applyAlignment="1" applyProtection="1">
      <alignment horizontal="center" vertical="center"/>
      <protection hidden="1"/>
    </xf>
    <xf numFmtId="0" fontId="31" fillId="32" borderId="20" xfId="32" applyNumberFormat="1" applyFont="1" applyFill="1" applyBorder="1" applyAlignment="1" applyProtection="1">
      <alignment horizontal="center" vertical="center"/>
      <protection hidden="1"/>
    </xf>
    <xf numFmtId="0" fontId="31" fillId="31" borderId="21" xfId="0" applyFont="1" applyFill="1" applyBorder="1"/>
    <xf numFmtId="0" fontId="42" fillId="30" borderId="0" xfId="0" applyFont="1" applyFill="1"/>
    <xf numFmtId="0" fontId="53" fillId="30" borderId="0" xfId="0" applyFont="1" applyFill="1" applyAlignment="1">
      <alignment vertical="center"/>
    </xf>
    <xf numFmtId="0" fontId="31" fillId="36" borderId="70" xfId="0" applyFont="1" applyFill="1" applyBorder="1"/>
    <xf numFmtId="164" fontId="2" fillId="0" borderId="13" xfId="48" applyNumberFormat="1" applyFont="1" applyBorder="1" applyProtection="1">
      <protection locked="0"/>
    </xf>
    <xf numFmtId="164" fontId="2" fillId="0" borderId="22" xfId="48" applyNumberFormat="1" applyFont="1" applyBorder="1" applyProtection="1">
      <protection locked="0"/>
    </xf>
    <xf numFmtId="44" fontId="41" fillId="0" borderId="28" xfId="57" applyNumberFormat="1" applyFont="1" applyFill="1" applyBorder="1" applyAlignment="1" applyProtection="1">
      <alignment horizontal="center" vertical="center"/>
      <protection locked="0"/>
    </xf>
    <xf numFmtId="10" fontId="41" fillId="0" borderId="65" xfId="57" applyNumberFormat="1" applyFont="1" applyFill="1" applyBorder="1" applyProtection="1">
      <protection locked="0"/>
    </xf>
    <xf numFmtId="10" fontId="41" fillId="27" borderId="16" xfId="58" applyNumberFormat="1" applyFont="1" applyFill="1" applyBorder="1" applyAlignment="1" applyProtection="1">
      <alignment horizontal="right"/>
      <protection locked="0"/>
    </xf>
    <xf numFmtId="10" fontId="41" fillId="0" borderId="64" xfId="57" applyNumberFormat="1" applyFont="1" applyFill="1" applyBorder="1" applyProtection="1">
      <protection locked="0"/>
    </xf>
    <xf numFmtId="10" fontId="41" fillId="0" borderId="64" xfId="58" applyNumberFormat="1" applyFont="1" applyBorder="1" applyAlignment="1" applyProtection="1">
      <alignment horizontal="right"/>
      <protection locked="0"/>
    </xf>
    <xf numFmtId="10" fontId="41" fillId="0" borderId="60" xfId="57" applyNumberFormat="1" applyFont="1" applyFill="1" applyBorder="1" applyProtection="1">
      <protection locked="0"/>
    </xf>
    <xf numFmtId="10" fontId="41" fillId="27" borderId="68" xfId="58" applyNumberFormat="1" applyFont="1" applyFill="1" applyBorder="1" applyAlignment="1" applyProtection="1">
      <alignment horizontal="right"/>
      <protection locked="0"/>
    </xf>
    <xf numFmtId="10" fontId="41" fillId="0" borderId="26" xfId="57" applyNumberFormat="1" applyFont="1" applyFill="1" applyBorder="1" applyProtection="1">
      <protection locked="0"/>
    </xf>
    <xf numFmtId="2" fontId="2" fillId="0" borderId="0" xfId="0" applyNumberFormat="1" applyFont="1" applyAlignment="1" applyProtection="1">
      <alignment horizontal="center" vertical="center"/>
      <protection locked="0"/>
    </xf>
    <xf numFmtId="4" fontId="2" fillId="0" borderId="0" xfId="0" applyNumberFormat="1" applyFont="1" applyAlignment="1" applyProtection="1">
      <alignment horizontal="right" vertical="center"/>
      <protection locked="0"/>
    </xf>
    <xf numFmtId="44" fontId="2" fillId="0" borderId="13" xfId="0" applyNumberFormat="1" applyFont="1" applyBorder="1" applyProtection="1">
      <protection locked="0"/>
    </xf>
    <xf numFmtId="0" fontId="2" fillId="0" borderId="13" xfId="0" applyFont="1" applyBorder="1" applyProtection="1">
      <protection locked="0"/>
    </xf>
    <xf numFmtId="0" fontId="42" fillId="35" borderId="14" xfId="0" applyFont="1" applyFill="1"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2" fillId="0" borderId="0" xfId="0" applyFont="1" applyAlignment="1">
      <alignment wrapText="1"/>
    </xf>
    <xf numFmtId="0" fontId="0" fillId="0" borderId="0" xfId="0" applyAlignment="1">
      <alignment wrapText="1"/>
    </xf>
    <xf numFmtId="0" fontId="33" fillId="31" borderId="14" xfId="0" applyFont="1" applyFill="1" applyBorder="1" applyAlignment="1">
      <alignment horizontal="center" vertical="center"/>
    </xf>
    <xf numFmtId="0" fontId="34" fillId="31" borderId="15" xfId="0" applyFont="1" applyFill="1" applyBorder="1" applyAlignment="1">
      <alignment horizontal="center" vertical="center"/>
    </xf>
    <xf numFmtId="0" fontId="34" fillId="31" borderId="16" xfId="0" applyFont="1" applyFill="1" applyBorder="1" applyAlignment="1">
      <alignment horizontal="center" vertical="center"/>
    </xf>
    <xf numFmtId="0" fontId="31" fillId="30" borderId="17" xfId="48" applyFont="1" applyFill="1" applyBorder="1" applyAlignment="1">
      <alignment vertical="center"/>
    </xf>
    <xf numFmtId="0" fontId="2" fillId="30" borderId="19" xfId="0" applyFont="1" applyFill="1" applyBorder="1" applyAlignment="1">
      <alignment vertical="center"/>
    </xf>
    <xf numFmtId="0" fontId="31" fillId="30" borderId="10" xfId="48" applyFont="1" applyFill="1" applyBorder="1" applyAlignment="1">
      <alignment vertical="center"/>
    </xf>
    <xf numFmtId="0" fontId="2" fillId="30" borderId="20" xfId="0" applyFont="1" applyFill="1" applyBorder="1" applyAlignment="1">
      <alignment vertical="center"/>
    </xf>
    <xf numFmtId="0" fontId="31" fillId="30" borderId="18" xfId="0" applyFont="1" applyFill="1" applyBorder="1" applyAlignment="1">
      <alignment vertical="center" wrapText="1"/>
    </xf>
    <xf numFmtId="0" fontId="2" fillId="30" borderId="21" xfId="0" applyFont="1" applyFill="1" applyBorder="1" applyAlignment="1">
      <alignment vertical="center" wrapText="1"/>
    </xf>
    <xf numFmtId="0" fontId="15" fillId="37" borderId="58" xfId="0" applyFont="1" applyFill="1" applyBorder="1" applyAlignment="1">
      <alignment textRotation="90" wrapText="1"/>
    </xf>
    <xf numFmtId="0" fontId="0" fillId="37" borderId="58" xfId="0" applyFill="1" applyBorder="1" applyAlignment="1">
      <alignment textRotation="90" wrapText="1"/>
    </xf>
    <xf numFmtId="0" fontId="0" fillId="37" borderId="59" xfId="0" applyFill="1" applyBorder="1" applyAlignment="1">
      <alignment textRotation="90" wrapText="1"/>
    </xf>
    <xf numFmtId="0" fontId="15" fillId="38" borderId="51" xfId="0" applyFont="1" applyFill="1" applyBorder="1" applyAlignment="1">
      <alignment textRotation="90"/>
    </xf>
    <xf numFmtId="0" fontId="15" fillId="0" borderId="58" xfId="0" applyFont="1" applyBorder="1" applyAlignment="1">
      <alignment textRotation="90"/>
    </xf>
    <xf numFmtId="0" fontId="15" fillId="0" borderId="60" xfId="0" applyFont="1" applyBorder="1" applyAlignment="1">
      <alignment textRotation="90"/>
    </xf>
    <xf numFmtId="0" fontId="15" fillId="0" borderId="61" xfId="0" applyFont="1" applyBorder="1" applyAlignment="1">
      <alignment textRotation="90"/>
    </xf>
    <xf numFmtId="0" fontId="33" fillId="31" borderId="15" xfId="0" applyFont="1" applyFill="1" applyBorder="1" applyAlignment="1">
      <alignment wrapText="1"/>
    </xf>
    <xf numFmtId="0" fontId="33" fillId="31" borderId="16" xfId="0" applyFont="1" applyFill="1" applyBorder="1" applyAlignment="1">
      <alignment wrapText="1"/>
    </xf>
    <xf numFmtId="0" fontId="38" fillId="31" borderId="0" xfId="0" applyFont="1" applyFill="1" applyAlignment="1">
      <alignment vertical="center"/>
    </xf>
    <xf numFmtId="0" fontId="36" fillId="28" borderId="0" xfId="0" applyFont="1" applyFill="1" applyAlignment="1">
      <alignment vertical="center"/>
    </xf>
    <xf numFmtId="0" fontId="42" fillId="30" borderId="14" xfId="0" applyFont="1" applyFill="1" applyBorder="1" applyAlignment="1">
      <alignment vertical="center"/>
    </xf>
    <xf numFmtId="0" fontId="0" fillId="0" borderId="15" xfId="0" applyBorder="1" applyAlignment="1">
      <alignment vertical="center"/>
    </xf>
    <xf numFmtId="0" fontId="36" fillId="28" borderId="0" xfId="0" applyFont="1" applyFill="1" applyAlignment="1">
      <alignment vertical="center" wrapText="1"/>
    </xf>
    <xf numFmtId="0" fontId="31" fillId="30" borderId="0" xfId="0" applyFont="1" applyFill="1" applyAlignment="1">
      <alignment vertical="center"/>
    </xf>
    <xf numFmtId="0" fontId="31" fillId="30" borderId="0" xfId="0" applyFont="1" applyFill="1" applyAlignment="1">
      <alignment horizontal="right" vertical="center"/>
    </xf>
    <xf numFmtId="0" fontId="15" fillId="33" borderId="0" xfId="0" applyFont="1" applyFill="1" applyAlignment="1">
      <alignment vertical="center"/>
    </xf>
    <xf numFmtId="0" fontId="15" fillId="33" borderId="0" xfId="0" applyFont="1" applyFill="1" applyAlignment="1">
      <alignment horizontal="right" vertical="center"/>
    </xf>
    <xf numFmtId="0" fontId="51" fillId="34" borderId="14" xfId="0" applyFont="1" applyFill="1" applyBorder="1" applyAlignment="1" applyProtection="1">
      <protection locked="0"/>
    </xf>
    <xf numFmtId="0" fontId="0" fillId="0" borderId="16" xfId="0" applyBorder="1" applyAlignment="1" applyProtection="1">
      <protection locked="0"/>
    </xf>
    <xf numFmtId="0" fontId="51" fillId="34" borderId="15" xfId="0" applyFont="1" applyFill="1" applyBorder="1" applyAlignment="1"/>
    <xf numFmtId="0" fontId="51" fillId="34" borderId="16" xfId="0" applyFont="1" applyFill="1" applyBorder="1" applyAlignment="1"/>
    <xf numFmtId="0" fontId="2" fillId="0" borderId="0" xfId="0" applyFont="1" applyAlignment="1"/>
  </cellXfs>
  <cellStyles count="61">
    <cellStyle name="%" xfId="1" xr:uid="{00000000-0005-0000-0000-000000000000}"/>
    <cellStyle name="20% - Accent1" xfId="2" builtinId="30" customBuiltin="1"/>
    <cellStyle name="20% - Accent2" xfId="3" builtinId="34" customBuiltin="1"/>
    <cellStyle name="20% - Accent3" xfId="4" builtinId="38" customBuiltin="1"/>
    <cellStyle name="20% - Accent4" xfId="5" builtinId="42" customBuiltin="1"/>
    <cellStyle name="20% - Accent5" xfId="6" builtinId="46" customBuiltin="1"/>
    <cellStyle name="20% - Accent6" xfId="7" builtinId="50" customBuiltin="1"/>
    <cellStyle name="40% - Accent1" xfId="8" builtinId="31" customBuiltin="1"/>
    <cellStyle name="40% - Accent2" xfId="9" builtinId="35" customBuiltin="1"/>
    <cellStyle name="40% - Accent3" xfId="10" builtinId="39" customBuiltin="1"/>
    <cellStyle name="40% - Accent4" xfId="11" builtinId="43" customBuiltin="1"/>
    <cellStyle name="40% - Accent5" xfId="12" builtinId="47" customBuiltin="1"/>
    <cellStyle name="40% - Accent6" xfId="13" builtinId="51" customBuiltin="1"/>
    <cellStyle name="60% - Accent1" xfId="14" builtinId="32" customBuiltin="1"/>
    <cellStyle name="60% - Accent2" xfId="15" builtinId="36" customBuiltin="1"/>
    <cellStyle name="60% - Accent3" xfId="16" builtinId="40" customBuiltin="1"/>
    <cellStyle name="60% - Accent4" xfId="17" builtinId="44" customBuiltin="1"/>
    <cellStyle name="60% - Accent5" xfId="18" builtinId="48" customBuiltin="1"/>
    <cellStyle name="60% - Accent6" xfId="19" builtinId="52" customBuiltin="1"/>
    <cellStyle name="Accent1" xfId="20" builtinId="29" customBuiltin="1"/>
    <cellStyle name="Accent2" xfId="21" builtinId="33" customBuiltin="1"/>
    <cellStyle name="Accent3" xfId="22" builtinId="37" customBuiltin="1"/>
    <cellStyle name="Accent4" xfId="23" builtinId="41" customBuiltin="1"/>
    <cellStyle name="Accent5" xfId="24" builtinId="45" customBuiltin="1"/>
    <cellStyle name="Accent6" xfId="25" builtinId="49" customBuiltin="1"/>
    <cellStyle name="Berekening" xfId="26" xr:uid="{00000000-0005-0000-0000-000019000000}"/>
    <cellStyle name="Comma_Uurtarieven 2000 LEVERANCIER" xfId="59" xr:uid="{3AA21790-2C6E-4FDE-879E-C11C87E14249}"/>
    <cellStyle name="Controlecel" xfId="27" xr:uid="{00000000-0005-0000-0000-00001A000000}"/>
    <cellStyle name="Euro" xfId="28" xr:uid="{00000000-0005-0000-0000-00001B000000}"/>
    <cellStyle name="Gekoppelde cel" xfId="29" xr:uid="{00000000-0005-0000-0000-00001C000000}"/>
    <cellStyle name="Goed" xfId="30" xr:uid="{00000000-0005-0000-0000-00001D000000}"/>
    <cellStyle name="Hyperlink" xfId="60" builtinId="8"/>
    <cellStyle name="Invoer" xfId="31" xr:uid="{00000000-0005-0000-0000-00001E000000}"/>
    <cellStyle name="Komma" xfId="32" builtinId="3"/>
    <cellStyle name="Kop 1" xfId="33" xr:uid="{00000000-0005-0000-0000-000020000000}"/>
    <cellStyle name="Kop 2" xfId="34" xr:uid="{00000000-0005-0000-0000-000021000000}"/>
    <cellStyle name="Kop 3" xfId="35" xr:uid="{00000000-0005-0000-0000-000022000000}"/>
    <cellStyle name="Kop 4" xfId="36" xr:uid="{00000000-0005-0000-0000-000023000000}"/>
    <cellStyle name="Koppen_rekenblad" xfId="37" xr:uid="{00000000-0005-0000-0000-000024000000}"/>
    <cellStyle name="koppenrekenblad2" xfId="38" xr:uid="{00000000-0005-0000-0000-000025000000}"/>
    <cellStyle name="m2" xfId="39" xr:uid="{00000000-0005-0000-0000-000026000000}"/>
    <cellStyle name="Neutraal" xfId="40" xr:uid="{00000000-0005-0000-0000-000027000000}"/>
    <cellStyle name="NIBa standaard" xfId="41" xr:uid="{00000000-0005-0000-0000-000028000000}"/>
    <cellStyle name="Normal_Uurtarieven 2000 LEVERANCIER" xfId="58" xr:uid="{D428E97E-6399-4A2E-A5FC-757AC4DFFC12}"/>
    <cellStyle name="Notitie" xfId="42" xr:uid="{00000000-0005-0000-0000-000029000000}"/>
    <cellStyle name="Ongedefinieerd" xfId="43" xr:uid="{00000000-0005-0000-0000-00002A000000}"/>
    <cellStyle name="Ongeldig" xfId="44" xr:uid="{00000000-0005-0000-0000-00002B000000}"/>
    <cellStyle name="prijslijst" xfId="45" xr:uid="{00000000-0005-0000-0000-00002C000000}"/>
    <cellStyle name="Procent" xfId="57" builtinId="5"/>
    <cellStyle name="Ruimtestaat_Koppen" xfId="46" xr:uid="{00000000-0005-0000-0000-00002D000000}"/>
    <cellStyle name="Standaard" xfId="0" builtinId="0"/>
    <cellStyle name="Standaard 2" xfId="47" xr:uid="{00000000-0005-0000-0000-00002F000000}"/>
    <cellStyle name="Standaard_Map1" xfId="48" xr:uid="{00000000-0005-0000-0000-000030000000}"/>
    <cellStyle name="Titel" xfId="49" xr:uid="{00000000-0005-0000-0000-000031000000}"/>
    <cellStyle name="Totaal" xfId="50" xr:uid="{00000000-0005-0000-0000-000032000000}"/>
    <cellStyle name="Uitvoer" xfId="51" xr:uid="{00000000-0005-0000-0000-000033000000}"/>
    <cellStyle name="Valuta" xfId="56" builtinId="4"/>
    <cellStyle name="Verklarende tekst" xfId="52" xr:uid="{00000000-0005-0000-0000-000034000000}"/>
    <cellStyle name="Waarschuwingstekst" xfId="53" xr:uid="{00000000-0005-0000-0000-000035000000}"/>
    <cellStyle name="Währung [0]_Aufmaß" xfId="54" xr:uid="{00000000-0005-0000-0000-000036000000}"/>
    <cellStyle name="Währung_Aufmaß" xfId="55" xr:uid="{00000000-0005-0000-0000-000037000000}"/>
  </cellStyles>
  <dxfs count="9">
    <dxf>
      <fill>
        <patternFill>
          <bgColor theme="4" tint="0.79998168889431442"/>
        </patternFill>
      </fill>
    </dxf>
    <dxf>
      <fill>
        <patternFill patternType="solid">
          <fgColor indexed="64"/>
          <bgColor rgb="FFD9EAF7"/>
        </patternFill>
      </fill>
    </dxf>
    <dxf>
      <fill>
        <patternFill patternType="solid">
          <fgColor indexed="64"/>
          <bgColor rgb="FFD9EAF7"/>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8" tint="0.79998168889431442"/>
        </patternFill>
      </fill>
    </dxf>
    <dxf>
      <fill>
        <patternFill>
          <bgColor theme="4" tint="0.79998168889431442"/>
        </patternFill>
      </fill>
    </dxf>
  </dxfs>
  <tableStyles count="0" defaultTableStyle="TableStyleMedium2" defaultPivotStyle="PivotStyleLight16"/>
  <colors>
    <mruColors>
      <color rgb="FFDD0073"/>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Gunningscriterium Prijs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scatterChart>
        <c:scatterStyle val="lineMarker"/>
        <c:varyColors val="0"/>
        <c:ser>
          <c:idx val="1"/>
          <c:order val="0"/>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'2. Inschrijfprijs'!$C$7</c:f>
              <c:numCache>
                <c:formatCode>"€"\ #,##0.00</c:formatCode>
                <c:ptCount val="1"/>
                <c:pt idx="0">
                  <c:v>0</c:v>
                </c:pt>
              </c:numCache>
            </c:numRef>
          </c:xVal>
          <c:yVal>
            <c:numRef>
              <c:f>'2. Inschrijfprijs'!$C$8</c:f>
              <c:numCache>
                <c:formatCode>0.00</c:formatCode>
                <c:ptCount val="1"/>
                <c:pt idx="0">
                  <c:v>0</c:v>
                </c:pt>
              </c:numCache>
            </c:numRef>
          </c:yVal>
          <c:smooth val="0"/>
          <c:extLst>
            <c:ext xmlns:c16="http://schemas.microsoft.com/office/drawing/2014/chart" uri="{C3380CC4-5D6E-409C-BE32-E72D297353CC}">
              <c16:uniqueId val="{00000001-609D-46CD-BBDF-2FE83AF51CAE}"/>
            </c:ext>
          </c:extLst>
        </c:ser>
        <c:ser>
          <c:idx val="0"/>
          <c:order val="1"/>
          <c:tx>
            <c:v>Reeks 1</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'2. Inschrijfprijs'!$J$14:$J$16</c:f>
              <c:numCache>
                <c:formatCode>"€"\ #,##0.00</c:formatCode>
                <c:ptCount val="3"/>
                <c:pt idx="0">
                  <c:v>265000</c:v>
                </c:pt>
                <c:pt idx="1">
                  <c:v>295000</c:v>
                </c:pt>
                <c:pt idx="2">
                  <c:v>360000</c:v>
                </c:pt>
              </c:numCache>
            </c:numRef>
          </c:xVal>
          <c:yVal>
            <c:numRef>
              <c:f>'2. Inschrijfprijs'!$K$14:$K$16</c:f>
              <c:numCache>
                <c:formatCode>General</c:formatCode>
                <c:ptCount val="3"/>
                <c:pt idx="0">
                  <c:v>30</c:v>
                </c:pt>
                <c:pt idx="1">
                  <c:v>23</c:v>
                </c:pt>
                <c:pt idx="2">
                  <c:v>0</c:v>
                </c:pt>
              </c:numCache>
            </c:numRef>
          </c:yVal>
          <c:smooth val="0"/>
          <c:extLst>
            <c:ext xmlns:c16="http://schemas.microsoft.com/office/drawing/2014/chart" uri="{C3380CC4-5D6E-409C-BE32-E72D297353CC}">
              <c16:uniqueId val="{00000002-609D-46CD-BBDF-2FE83AF51CAE}"/>
            </c:ext>
          </c:extLst>
        </c:ser>
        <c:dLbls>
          <c:showLegendKey val="0"/>
          <c:showVal val="0"/>
          <c:showCatName val="0"/>
          <c:showSerName val="0"/>
          <c:showPercent val="0"/>
          <c:showBubbleSize val="0"/>
        </c:dLbls>
        <c:axId val="753870256"/>
        <c:axId val="753874096"/>
      </c:scatterChart>
      <c:valAx>
        <c:axId val="753870256"/>
        <c:scaling>
          <c:orientation val="minMax"/>
          <c:max val="375000"/>
          <c:min val="265000"/>
        </c:scaling>
        <c:delete val="0"/>
        <c:axPos val="b"/>
        <c:majorGridlines>
          <c:spPr>
            <a:ln w="9525" cap="flat" cmpd="sng" algn="ctr">
              <a:solidFill>
                <a:schemeClr val="tx1">
                  <a:lumMod val="15000"/>
                  <a:lumOff val="85000"/>
                </a:schemeClr>
              </a:solidFill>
              <a:round/>
            </a:ln>
            <a:effectLst/>
          </c:spPr>
        </c:majorGridlines>
        <c:numFmt formatCode="&quot;€&quot;\ #,##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753874096"/>
        <c:crosses val="autoZero"/>
        <c:crossBetween val="midCat"/>
        <c:majorUnit val="10000"/>
        <c:minorUnit val="3000"/>
      </c:valAx>
      <c:valAx>
        <c:axId val="753874096"/>
        <c:scaling>
          <c:orientation val="minMax"/>
          <c:max val="3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753870256"/>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213360</xdr:colOff>
      <xdr:row>11</xdr:row>
      <xdr:rowOff>50800</xdr:rowOff>
    </xdr:from>
    <xdr:to>
      <xdr:col>7</xdr:col>
      <xdr:colOff>769620</xdr:colOff>
      <xdr:row>27</xdr:row>
      <xdr:rowOff>0</xdr:rowOff>
    </xdr:to>
    <xdr:graphicFrame macro="">
      <xdr:nvGraphicFramePr>
        <xdr:cNvPr id="3" name="Grafiek 1">
          <a:extLst>
            <a:ext uri="{FF2B5EF4-FFF2-40B4-BE49-F238E27FC236}">
              <a16:creationId xmlns:a16="http://schemas.microsoft.com/office/drawing/2014/main" id="{9E7F5F3A-D22B-44E2-82B1-B5F0CF7D8D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304800</xdr:colOff>
      <xdr:row>25</xdr:row>
      <xdr:rowOff>38100</xdr:rowOff>
    </xdr:from>
    <xdr:to>
      <xdr:col>7</xdr:col>
      <xdr:colOff>403860</xdr:colOff>
      <xdr:row>25</xdr:row>
      <xdr:rowOff>45720</xdr:rowOff>
    </xdr:to>
    <xdr:cxnSp macro="">
      <xdr:nvCxnSpPr>
        <xdr:cNvPr id="6" name="Rechte verbindingslijn 2">
          <a:extLst>
            <a:ext uri="{FF2B5EF4-FFF2-40B4-BE49-F238E27FC236}">
              <a16:creationId xmlns:a16="http://schemas.microsoft.com/office/drawing/2014/main" id="{F7B173EC-BE9E-4408-B562-6721EAC42C89}"/>
            </a:ext>
          </a:extLst>
        </xdr:cNvPr>
        <xdr:cNvCxnSpPr/>
      </xdr:nvCxnSpPr>
      <xdr:spPr>
        <a:xfrm flipV="1">
          <a:off x="5128260" y="4320540"/>
          <a:ext cx="708660" cy="762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hyperlink" Target="https://opendata.cbs.nl/" TargetMode="External"/><Relationship Id="rId7" Type="http://schemas.openxmlformats.org/officeDocument/2006/relationships/printerSettings" Target="../printerSettings/printerSettings2.bin"/><Relationship Id="rId2" Type="http://schemas.openxmlformats.org/officeDocument/2006/relationships/hyperlink" Target="https://opendata.cbs.nl/" TargetMode="External"/><Relationship Id="rId1" Type="http://schemas.openxmlformats.org/officeDocument/2006/relationships/hyperlink" Target="https://opendata.cbs.nl/" TargetMode="External"/><Relationship Id="rId6" Type="http://schemas.openxmlformats.org/officeDocument/2006/relationships/hyperlink" Target="https://opendata.cbs.nl/" TargetMode="External"/><Relationship Id="rId5" Type="http://schemas.openxmlformats.org/officeDocument/2006/relationships/hyperlink" Target="https://opendata.cbs.nl/" TargetMode="External"/><Relationship Id="rId4" Type="http://schemas.openxmlformats.org/officeDocument/2006/relationships/hyperlink" Target="https://opendata.cbs.n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8FCB6-FD06-4688-9E7B-C2C3D62D7931}">
  <dimension ref="A2:D24"/>
  <sheetViews>
    <sheetView workbookViewId="0">
      <selection activeCell="D17" sqref="D17"/>
    </sheetView>
  </sheetViews>
  <sheetFormatPr defaultColWidth="9.140625" defaultRowHeight="13.15"/>
  <cols>
    <col min="1" max="1" width="116.85546875" style="1" customWidth="1"/>
    <col min="2" max="16384" width="9.140625" style="1"/>
  </cols>
  <sheetData>
    <row r="2" spans="1:4">
      <c r="A2" s="159" t="s">
        <v>0</v>
      </c>
    </row>
    <row r="3" spans="1:4">
      <c r="A3" s="160" t="s">
        <v>1</v>
      </c>
    </row>
    <row r="4" spans="1:4">
      <c r="A4" s="161" t="s">
        <v>2</v>
      </c>
    </row>
    <row r="5" spans="1:4" ht="26.45">
      <c r="A5" s="161" t="s">
        <v>3</v>
      </c>
    </row>
    <row r="6" spans="1:4">
      <c r="A6" s="161" t="s">
        <v>4</v>
      </c>
    </row>
    <row r="7" spans="1:4" ht="39.6">
      <c r="A7" s="161" t="s">
        <v>5</v>
      </c>
    </row>
    <row r="8" spans="1:4" ht="26.45">
      <c r="A8" s="161" t="s">
        <v>6</v>
      </c>
    </row>
    <row r="9" spans="1:4" ht="26.45">
      <c r="A9" s="161" t="s">
        <v>7</v>
      </c>
    </row>
    <row r="10" spans="1:4">
      <c r="A10" s="159" t="s">
        <v>8</v>
      </c>
    </row>
    <row r="11" spans="1:4" ht="52.9">
      <c r="A11" s="161" t="s">
        <v>9</v>
      </c>
    </row>
    <row r="12" spans="1:4">
      <c r="A12" s="162" t="s">
        <v>10</v>
      </c>
    </row>
    <row r="13" spans="1:4" ht="26.45">
      <c r="A13" s="19" t="s">
        <v>11</v>
      </c>
      <c r="B13" s="19"/>
      <c r="C13" s="19"/>
      <c r="D13" s="19"/>
    </row>
    <row r="14" spans="1:4">
      <c r="A14" s="47" t="s">
        <v>12</v>
      </c>
      <c r="B14" s="19"/>
      <c r="C14" s="19"/>
      <c r="D14" s="19"/>
    </row>
    <row r="15" spans="1:4" ht="52.9">
      <c r="A15" s="19" t="s">
        <v>13</v>
      </c>
      <c r="B15" s="19"/>
      <c r="C15" s="19"/>
      <c r="D15" s="19"/>
    </row>
    <row r="16" spans="1:4">
      <c r="A16" s="47" t="s">
        <v>14</v>
      </c>
      <c r="B16" s="19"/>
      <c r="C16" s="19"/>
      <c r="D16" s="19"/>
    </row>
    <row r="17" spans="1:4" ht="26.45">
      <c r="A17" s="19" t="s">
        <v>15</v>
      </c>
      <c r="B17" s="19"/>
      <c r="C17" s="19"/>
      <c r="D17" s="19"/>
    </row>
    <row r="18" spans="1:4">
      <c r="A18" s="159" t="s">
        <v>16</v>
      </c>
    </row>
    <row r="19" spans="1:4" ht="26.45">
      <c r="A19" s="161" t="s">
        <v>17</v>
      </c>
    </row>
    <row r="20" spans="1:4">
      <c r="A20" s="162" t="s">
        <v>18</v>
      </c>
    </row>
    <row r="21" spans="1:4" ht="52.9">
      <c r="A21" s="161" t="s">
        <v>19</v>
      </c>
    </row>
    <row r="22" spans="1:4">
      <c r="A22" s="159" t="s">
        <v>20</v>
      </c>
    </row>
    <row r="23" spans="1:4" ht="92.45">
      <c r="A23" s="163" t="s">
        <v>21</v>
      </c>
    </row>
    <row r="24" spans="1:4">
      <c r="A24" s="19"/>
      <c r="B24" s="19"/>
      <c r="C24" s="19"/>
      <c r="D24" s="1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813D5-6B63-417E-B0AC-E4FA1BABD37A}">
  <dimension ref="A1:O29"/>
  <sheetViews>
    <sheetView tabSelected="1" workbookViewId="0">
      <selection activeCell="F8" sqref="F8"/>
    </sheetView>
  </sheetViews>
  <sheetFormatPr defaultColWidth="0" defaultRowHeight="13.15" zeroHeight="1"/>
  <cols>
    <col min="1" max="1" width="3.7109375" customWidth="1"/>
    <col min="2" max="2" width="26.42578125" customWidth="1"/>
    <col min="3" max="3" width="15.5703125" customWidth="1"/>
    <col min="4" max="7" width="8.85546875" customWidth="1"/>
    <col min="8" max="8" width="17.7109375" customWidth="1"/>
    <col min="9" max="9" width="32" customWidth="1"/>
    <col min="10" max="10" width="17.85546875" customWidth="1"/>
    <col min="11" max="11" width="24.28515625" customWidth="1"/>
    <col min="12" max="12" width="5" customWidth="1"/>
    <col min="13" max="13" width="3.7109375" customWidth="1"/>
    <col min="14" max="14" width="8.85546875" hidden="1" customWidth="1"/>
    <col min="15" max="15" width="3.42578125" customWidth="1"/>
    <col min="16" max="16384" width="8.85546875" hidden="1"/>
  </cols>
  <sheetData>
    <row r="1" spans="1:15"/>
    <row r="2" spans="1:15" ht="13.9" thickBot="1">
      <c r="A2" s="64"/>
      <c r="B2" s="64"/>
      <c r="C2" s="64"/>
      <c r="D2" s="64"/>
      <c r="E2" s="64"/>
      <c r="F2" s="64"/>
      <c r="G2" s="64"/>
      <c r="H2" s="64"/>
      <c r="I2" s="64"/>
      <c r="J2" s="64"/>
      <c r="K2" s="64"/>
      <c r="L2" s="64"/>
      <c r="M2" s="64"/>
      <c r="N2" s="64"/>
      <c r="O2" s="64"/>
    </row>
    <row r="3" spans="1:15" ht="16.149999999999999" thickBot="1">
      <c r="A3" s="65"/>
      <c r="B3" s="195" t="s">
        <v>22</v>
      </c>
      <c r="C3" s="196"/>
      <c r="D3" s="196"/>
      <c r="E3" s="196"/>
      <c r="F3" s="196"/>
      <c r="G3" s="196"/>
      <c r="H3" s="196"/>
      <c r="I3" s="196"/>
      <c r="J3" s="196"/>
      <c r="K3" s="196"/>
      <c r="L3" s="197"/>
      <c r="M3" s="66"/>
      <c r="N3" s="66"/>
      <c r="O3" s="64"/>
    </row>
    <row r="4" spans="1:15" ht="13.9" thickBot="1">
      <c r="A4" s="64"/>
      <c r="B4" s="64"/>
      <c r="C4" s="64"/>
      <c r="D4" s="64"/>
      <c r="E4" s="64"/>
      <c r="F4" s="64"/>
      <c r="G4" s="64"/>
      <c r="H4" s="64"/>
      <c r="I4" s="64"/>
      <c r="J4" s="64"/>
      <c r="K4" s="64"/>
      <c r="L4" s="64"/>
      <c r="M4" s="64"/>
      <c r="N4" s="64"/>
      <c r="O4" s="64"/>
    </row>
    <row r="5" spans="1:15" ht="16.149999999999999" thickBot="1">
      <c r="A5" s="64"/>
      <c r="B5" s="180" t="s">
        <v>23</v>
      </c>
      <c r="C5" s="227"/>
      <c r="D5" s="228"/>
      <c r="E5" s="64"/>
      <c r="F5" s="64"/>
      <c r="G5" s="64"/>
      <c r="H5" s="64"/>
      <c r="I5" s="64"/>
      <c r="J5" s="64"/>
      <c r="K5" s="64"/>
      <c r="L5" s="64"/>
      <c r="M5" s="64"/>
      <c r="N5" s="64"/>
      <c r="O5" s="64"/>
    </row>
    <row r="6" spans="1:15">
      <c r="A6" s="64"/>
      <c r="B6" s="64"/>
      <c r="C6" s="64"/>
      <c r="D6" s="64"/>
      <c r="E6" s="64"/>
      <c r="F6" s="64"/>
      <c r="G6" s="64"/>
      <c r="H6" s="64"/>
      <c r="I6" s="64"/>
      <c r="J6" s="64"/>
      <c r="K6" s="64"/>
      <c r="L6" s="64"/>
      <c r="M6" s="64"/>
      <c r="N6" s="64"/>
      <c r="O6" s="64"/>
    </row>
    <row r="7" spans="1:15">
      <c r="A7" s="64"/>
      <c r="B7" s="67" t="s">
        <v>24</v>
      </c>
      <c r="C7" s="68" t="e">
        <f>'6. totaal Regulier'!J74+'7. Projecten schoonmaak'!H71+'7. Projecten schoonmaak'!F81</f>
        <v>#DIV/0!</v>
      </c>
      <c r="D7" s="64"/>
      <c r="E7" s="64"/>
      <c r="F7" s="64"/>
      <c r="G7" s="64"/>
      <c r="H7" s="64"/>
      <c r="I7" s="64"/>
      <c r="J7" s="64"/>
      <c r="K7" s="64"/>
      <c r="L7" s="64"/>
      <c r="M7" s="64"/>
      <c r="N7" s="64"/>
      <c r="O7" s="64"/>
    </row>
    <row r="8" spans="1:15">
      <c r="A8" s="64"/>
      <c r="B8" s="67" t="s">
        <v>25</v>
      </c>
      <c r="C8" s="69" t="e">
        <f>IF(C7&lt;J14,K14,IF(C7&lt;J15,K15+(K15-K14)/(J15-J14)*(C7-J15),IF(C7&lt;J16,(K16-K15)/(J16-J15)*(C7-J16),IF(C7&gt;J17,"Uitgesloten",0))))</f>
        <v>#DIV/0!</v>
      </c>
      <c r="D8" s="64"/>
      <c r="E8" s="64"/>
      <c r="F8" s="64"/>
      <c r="G8" s="64"/>
      <c r="H8" s="64"/>
      <c r="I8" s="64"/>
      <c r="J8" s="64"/>
      <c r="K8" s="64"/>
      <c r="L8" s="64"/>
      <c r="M8" s="64"/>
      <c r="N8" s="64"/>
      <c r="O8" s="64"/>
    </row>
    <row r="9" spans="1:15">
      <c r="A9" s="64"/>
      <c r="B9" s="64"/>
      <c r="C9" s="64"/>
      <c r="D9" s="64"/>
      <c r="E9" s="64"/>
      <c r="F9" s="64"/>
      <c r="G9" s="64"/>
      <c r="H9" s="64"/>
      <c r="I9" s="64"/>
      <c r="J9" s="64"/>
      <c r="K9" s="64"/>
      <c r="L9" s="64"/>
      <c r="M9" s="64"/>
      <c r="N9" s="64"/>
      <c r="O9" s="64"/>
    </row>
    <row r="10" spans="1:15">
      <c r="A10" s="64"/>
      <c r="B10" s="64"/>
      <c r="C10" s="64"/>
      <c r="D10" s="64"/>
      <c r="E10" s="64"/>
      <c r="F10" s="64"/>
      <c r="G10" s="64"/>
      <c r="H10" s="64"/>
      <c r="I10" s="64"/>
      <c r="J10" s="64"/>
      <c r="K10" s="64"/>
      <c r="L10" s="64"/>
      <c r="M10" s="64"/>
      <c r="N10" s="64"/>
      <c r="O10" s="64"/>
    </row>
    <row r="11" spans="1:15">
      <c r="A11" s="64"/>
      <c r="B11" s="64"/>
      <c r="C11" s="64"/>
      <c r="D11" s="64"/>
      <c r="E11" s="64"/>
      <c r="F11" s="64"/>
      <c r="G11" s="64"/>
      <c r="H11" s="64"/>
      <c r="I11" s="64"/>
      <c r="J11" s="64"/>
      <c r="K11" s="64"/>
      <c r="L11" s="64"/>
      <c r="M11" s="64"/>
      <c r="N11" s="64"/>
      <c r="O11" s="64"/>
    </row>
    <row r="12" spans="1:15">
      <c r="A12" s="64"/>
      <c r="B12" s="64"/>
      <c r="C12" s="64"/>
      <c r="D12" s="64"/>
      <c r="E12" s="64"/>
      <c r="F12" s="64"/>
      <c r="G12" s="64"/>
      <c r="H12" s="64"/>
      <c r="I12" s="64"/>
      <c r="J12" s="64"/>
      <c r="K12" s="64"/>
      <c r="L12" s="64"/>
      <c r="M12" s="64"/>
      <c r="N12" s="64"/>
      <c r="O12" s="64"/>
    </row>
    <row r="13" spans="1:15">
      <c r="A13" s="64"/>
      <c r="B13" s="64"/>
      <c r="C13" s="64"/>
      <c r="D13" s="64"/>
      <c r="E13" s="64"/>
      <c r="F13" s="64"/>
      <c r="G13" s="64"/>
      <c r="H13" s="64"/>
      <c r="I13" s="70"/>
      <c r="J13" s="70" t="s">
        <v>26</v>
      </c>
      <c r="K13" s="70" t="s">
        <v>27</v>
      </c>
      <c r="L13" s="64"/>
      <c r="M13" s="64"/>
      <c r="N13" s="64"/>
      <c r="O13" s="64"/>
    </row>
    <row r="14" spans="1:15">
      <c r="A14" s="64"/>
      <c r="B14" s="64"/>
      <c r="C14" s="64"/>
      <c r="D14" s="64"/>
      <c r="E14" s="64"/>
      <c r="F14" s="64"/>
      <c r="G14" s="64"/>
      <c r="H14" s="64"/>
      <c r="I14" s="67" t="s">
        <v>28</v>
      </c>
      <c r="J14" s="71">
        <v>265000</v>
      </c>
      <c r="K14" s="72">
        <v>30</v>
      </c>
      <c r="L14" s="64"/>
      <c r="M14" s="64"/>
      <c r="N14" s="64"/>
      <c r="O14" s="64"/>
    </row>
    <row r="15" spans="1:15">
      <c r="A15" s="64"/>
      <c r="B15" s="64"/>
      <c r="C15" s="64"/>
      <c r="D15" s="64"/>
      <c r="E15" s="64"/>
      <c r="F15" s="64"/>
      <c r="G15" s="64"/>
      <c r="H15" s="64"/>
      <c r="I15" s="67" t="s">
        <v>29</v>
      </c>
      <c r="J15" s="71">
        <v>295000</v>
      </c>
      <c r="K15" s="72">
        <v>23</v>
      </c>
      <c r="L15" s="64"/>
      <c r="M15" s="64"/>
      <c r="N15" s="64"/>
      <c r="O15" s="64"/>
    </row>
    <row r="16" spans="1:15">
      <c r="A16" s="64"/>
      <c r="B16" s="64"/>
      <c r="C16" s="64"/>
      <c r="D16" s="64"/>
      <c r="E16" s="64"/>
      <c r="F16" s="64"/>
      <c r="G16" s="64"/>
      <c r="H16" s="64"/>
      <c r="I16" s="67" t="s">
        <v>30</v>
      </c>
      <c r="J16" s="71">
        <v>360000</v>
      </c>
      <c r="K16" s="72">
        <v>0</v>
      </c>
      <c r="L16" s="64"/>
      <c r="M16" s="64"/>
      <c r="N16" s="64"/>
      <c r="O16" s="64"/>
    </row>
    <row r="17" spans="1:15">
      <c r="A17" s="64"/>
      <c r="B17" s="64"/>
      <c r="C17" s="64"/>
      <c r="D17" s="64"/>
      <c r="E17" s="64"/>
      <c r="F17" s="64"/>
      <c r="G17" s="64"/>
      <c r="H17" s="64"/>
      <c r="I17" s="73" t="s">
        <v>31</v>
      </c>
      <c r="J17" s="74">
        <v>375000</v>
      </c>
      <c r="K17" s="75" t="s">
        <v>32</v>
      </c>
      <c r="L17" s="64"/>
      <c r="M17" s="64"/>
      <c r="N17" s="64"/>
      <c r="O17" s="64"/>
    </row>
    <row r="18" spans="1:15">
      <c r="A18" s="64"/>
      <c r="B18" s="64"/>
      <c r="C18" s="64"/>
      <c r="D18" s="64"/>
      <c r="E18" s="64"/>
      <c r="F18" s="64"/>
      <c r="G18" s="64"/>
      <c r="H18" s="64"/>
      <c r="I18" s="64"/>
      <c r="J18" s="64"/>
      <c r="K18" s="64"/>
      <c r="L18" s="64"/>
      <c r="M18" s="64"/>
      <c r="N18" s="64"/>
      <c r="O18" s="64"/>
    </row>
    <row r="19" spans="1:15">
      <c r="A19" s="64"/>
      <c r="B19" s="64"/>
      <c r="C19" s="64"/>
      <c r="D19" s="64"/>
      <c r="E19" s="64"/>
      <c r="F19" s="64"/>
      <c r="G19" s="64"/>
      <c r="H19" s="64"/>
      <c r="I19" s="64"/>
      <c r="J19" s="64"/>
      <c r="K19" s="64"/>
      <c r="L19" s="64"/>
      <c r="M19" s="64"/>
      <c r="N19" s="64"/>
      <c r="O19" s="64"/>
    </row>
    <row r="20" spans="1:15">
      <c r="A20" s="64"/>
      <c r="B20" s="64"/>
      <c r="C20" s="64"/>
      <c r="D20" s="64"/>
      <c r="E20" s="64"/>
      <c r="F20" s="64"/>
      <c r="G20" s="64"/>
      <c r="H20" s="64"/>
      <c r="I20" s="76" t="s">
        <v>33</v>
      </c>
      <c r="J20" s="64"/>
      <c r="K20" s="64"/>
      <c r="L20" s="64"/>
      <c r="M20" s="64"/>
      <c r="N20" s="64"/>
      <c r="O20" s="64"/>
    </row>
    <row r="21" spans="1:15">
      <c r="A21" s="64"/>
      <c r="B21" s="64"/>
      <c r="C21" s="64"/>
      <c r="D21" s="64"/>
      <c r="E21" s="64"/>
      <c r="F21" s="64"/>
      <c r="G21" s="64"/>
      <c r="H21" s="64"/>
      <c r="I21" s="77" t="str">
        <f>" = "&amp; K15 &amp;" + ("&amp; K15 &amp;"-" &amp;K14&amp;" ) / (€ "&amp; J15 &amp;"- € "&amp; J14 &amp;") * (Inschrijfprijs - € "&amp;J15&amp;") "</f>
        <v xml:space="preserve"> = 23 + (23-30 ) / (€ 295000- € 265000) * (Inschrijfprijs - € 295000) </v>
      </c>
      <c r="J21" s="64"/>
      <c r="K21" s="64"/>
      <c r="L21" s="64"/>
      <c r="M21" s="64"/>
      <c r="N21" s="64"/>
      <c r="O21" s="64"/>
    </row>
    <row r="22" spans="1:15">
      <c r="A22" s="64"/>
      <c r="B22" s="64"/>
      <c r="C22" s="64"/>
      <c r="D22" s="64"/>
      <c r="E22" s="64"/>
      <c r="F22" s="64"/>
      <c r="G22" s="64"/>
      <c r="H22" s="64"/>
      <c r="I22" s="64" t="str">
        <f>""</f>
        <v/>
      </c>
      <c r="J22" s="64"/>
      <c r="K22" s="64"/>
      <c r="L22" s="64"/>
      <c r="M22" s="64"/>
      <c r="N22" s="64"/>
      <c r="O22" s="64"/>
    </row>
    <row r="23" spans="1:15">
      <c r="A23" s="64"/>
      <c r="B23" s="64"/>
      <c r="C23" s="64"/>
      <c r="D23" s="64"/>
      <c r="E23" s="64"/>
      <c r="F23" s="64"/>
      <c r="G23" s="64"/>
      <c r="H23" s="64"/>
      <c r="I23" s="76" t="s">
        <v>34</v>
      </c>
      <c r="J23" s="64"/>
      <c r="K23" s="64"/>
      <c r="L23" s="64"/>
      <c r="M23" s="64"/>
      <c r="N23" s="64"/>
      <c r="O23" s="64"/>
    </row>
    <row r="24" spans="1:15">
      <c r="A24" s="64"/>
      <c r="B24" s="64"/>
      <c r="C24" s="64"/>
      <c r="D24" s="64"/>
      <c r="E24" s="64"/>
      <c r="F24" s="64"/>
      <c r="G24" s="64"/>
      <c r="H24" s="64"/>
      <c r="I24" s="64" t="str">
        <f>" = "&amp;K16&amp;" + ("&amp;K16&amp;" - "&amp;K15&amp;") / (€ "&amp;J16&amp;" -€ "&amp;J15&amp;") * (Inschrijfprijs - € "&amp;J16&amp;")"</f>
        <v xml:space="preserve"> = 0 + (0 - 23) / (€ 360000 -€ 295000) * (Inschrijfprijs - € 360000)</v>
      </c>
      <c r="J24" s="64"/>
      <c r="K24" s="64"/>
      <c r="L24" s="64"/>
      <c r="M24" s="64"/>
      <c r="N24" s="64"/>
      <c r="O24" s="64"/>
    </row>
    <row r="25" spans="1:15">
      <c r="A25" s="64"/>
      <c r="B25" s="64"/>
      <c r="C25" s="64"/>
      <c r="D25" s="64"/>
      <c r="E25" s="64"/>
      <c r="F25" s="64"/>
      <c r="G25" s="64"/>
      <c r="H25" s="64"/>
      <c r="I25" s="64"/>
      <c r="J25" s="64"/>
      <c r="K25" s="64"/>
      <c r="L25" s="64"/>
      <c r="M25" s="64"/>
      <c r="N25" s="64"/>
      <c r="O25" s="65"/>
    </row>
    <row r="26" spans="1:15">
      <c r="A26" s="64"/>
      <c r="B26" s="64"/>
      <c r="C26" s="64"/>
      <c r="D26" s="64"/>
      <c r="E26" s="64"/>
      <c r="F26" s="64"/>
      <c r="G26" s="64"/>
      <c r="H26" s="64"/>
      <c r="I26" s="64"/>
      <c r="J26" s="64"/>
      <c r="K26" s="64"/>
      <c r="L26" s="64"/>
      <c r="M26" s="64"/>
      <c r="N26" s="64"/>
      <c r="O26" s="64"/>
    </row>
    <row r="27" spans="1:15">
      <c r="A27" s="64"/>
      <c r="B27" s="64"/>
      <c r="C27" s="64"/>
      <c r="D27" s="64"/>
      <c r="E27" s="64"/>
      <c r="F27" s="64"/>
      <c r="G27" s="64"/>
      <c r="H27" s="64"/>
      <c r="I27" s="64"/>
      <c r="J27" s="64"/>
      <c r="K27" s="64"/>
      <c r="L27" s="64"/>
      <c r="M27" s="64"/>
      <c r="N27" s="64"/>
      <c r="O27" s="64"/>
    </row>
    <row r="28" spans="1:15">
      <c r="A28" s="64"/>
      <c r="B28" s="64"/>
      <c r="C28" s="64"/>
      <c r="D28" s="64"/>
      <c r="E28" s="64"/>
      <c r="F28" s="64"/>
      <c r="G28" s="64"/>
      <c r="H28" s="64"/>
      <c r="I28" s="64"/>
      <c r="J28" s="64"/>
      <c r="K28" s="64"/>
      <c r="L28" s="64"/>
      <c r="M28" s="64"/>
      <c r="N28" s="64"/>
      <c r="O28" s="64"/>
    </row>
    <row r="29" spans="1:15"/>
  </sheetData>
  <sheetProtection algorithmName="SHA-512" hashValue="xMBvHiciAQwazt9XW2uo0JgHjRGcvV6NrfjlyCPauZVQRWvYX9qjONpSuWR7yndNxFADhe5WcVJcQGMwJ6BPrA==" saltValue="zN2U4QZhLlHd1OVkbKz3VA==" spinCount="100000" sheet="1" objects="1" scenarios="1"/>
  <mergeCells count="2">
    <mergeCell ref="B3:L3"/>
    <mergeCell ref="C5:D5"/>
  </mergeCells>
  <conditionalFormatting sqref="C5">
    <cfRule type="containsBlanks" dxfId="8" priority="1">
      <formula>LEN(TRIM(C5))=0</formula>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1B5B9-73CF-483D-97D8-78F6EFF1262F}">
  <dimension ref="A1:D46"/>
  <sheetViews>
    <sheetView workbookViewId="0">
      <selection activeCell="H28" sqref="H28"/>
    </sheetView>
  </sheetViews>
  <sheetFormatPr defaultColWidth="9.140625" defaultRowHeight="13.15"/>
  <cols>
    <col min="1" max="1" width="20.5703125" style="1" customWidth="1"/>
    <col min="2" max="2" width="7.7109375" style="1" customWidth="1"/>
    <col min="3" max="3" width="17.42578125" style="1" bestFit="1" customWidth="1"/>
    <col min="4" max="4" width="19.42578125" style="1" customWidth="1"/>
    <col min="5" max="16384" width="9.140625" style="1"/>
  </cols>
  <sheetData>
    <row r="1" spans="1:4" ht="13.9" thickBot="1"/>
    <row r="2" spans="1:4" ht="25.5" customHeight="1" thickBot="1">
      <c r="A2" s="200" t="s">
        <v>35</v>
      </c>
      <c r="B2" s="201"/>
      <c r="C2" s="201"/>
      <c r="D2" s="202"/>
    </row>
    <row r="3" spans="1:4" ht="13.9" thickBot="1"/>
    <row r="4" spans="1:4" ht="16.149999999999999" thickBot="1">
      <c r="A4" s="21" t="s">
        <v>36</v>
      </c>
      <c r="B4" s="229">
        <f>'2. Inschrijfprijs'!C5</f>
        <v>0</v>
      </c>
      <c r="C4" s="229"/>
      <c r="D4" s="230"/>
    </row>
    <row r="5" spans="1:4" ht="13.9" thickBot="1"/>
    <row r="6" spans="1:4">
      <c r="A6" s="203" t="s">
        <v>37</v>
      </c>
      <c r="B6" s="205" t="s">
        <v>38</v>
      </c>
      <c r="C6" s="205" t="s">
        <v>39</v>
      </c>
      <c r="D6" s="207" t="s">
        <v>40</v>
      </c>
    </row>
    <row r="7" spans="1:4" ht="20.25" customHeight="1" thickBot="1">
      <c r="A7" s="204"/>
      <c r="B7" s="206"/>
      <c r="C7" s="206"/>
      <c r="D7" s="208"/>
    </row>
    <row r="8" spans="1:4">
      <c r="A8" s="2" t="s">
        <v>41</v>
      </c>
      <c r="B8" s="3">
        <v>156</v>
      </c>
      <c r="C8" s="181"/>
      <c r="D8" s="4">
        <f>SUMIFS('5. ruimtestaat'!F:F,'5. ruimtestaat'!D:D,'3. normenblad'!A8,'5. ruimtestaat'!G:G,'3. normenblad'!B8)</f>
        <v>0</v>
      </c>
    </row>
    <row r="9" spans="1:4">
      <c r="A9" s="2" t="s">
        <v>41</v>
      </c>
      <c r="B9" s="3">
        <v>104</v>
      </c>
      <c r="C9" s="181"/>
      <c r="D9" s="4">
        <f>SUMIFS('5. ruimtestaat'!F:F,'5. ruimtestaat'!D:D,'3. normenblad'!A9,'5. ruimtestaat'!G:G,'3. normenblad'!B9)</f>
        <v>0</v>
      </c>
    </row>
    <row r="10" spans="1:4">
      <c r="A10" s="2" t="s">
        <v>41</v>
      </c>
      <c r="B10" s="3">
        <v>52</v>
      </c>
      <c r="C10" s="181"/>
      <c r="D10" s="4">
        <f>SUMIFS('5. ruimtestaat'!F:F,'5. ruimtestaat'!D:D,'3. normenblad'!A10,'5. ruimtestaat'!G:G,'3. normenblad'!B10)</f>
        <v>0</v>
      </c>
    </row>
    <row r="11" spans="1:4">
      <c r="A11" s="2" t="s">
        <v>41</v>
      </c>
      <c r="B11" s="3">
        <v>12</v>
      </c>
      <c r="C11" s="181"/>
      <c r="D11" s="4">
        <f>SUMIFS('5. ruimtestaat'!F:F,'5. ruimtestaat'!D:D,'3. normenblad'!A11,'5. ruimtestaat'!G:G,'3. normenblad'!B11)</f>
        <v>300</v>
      </c>
    </row>
    <row r="12" spans="1:4">
      <c r="A12" s="2" t="s">
        <v>41</v>
      </c>
      <c r="B12" s="3">
        <v>4</v>
      </c>
      <c r="C12" s="181"/>
      <c r="D12" s="4">
        <f>SUMIFS('5. ruimtestaat'!F:F,'5. ruimtestaat'!D:D,'3. normenblad'!A12,'5. ruimtestaat'!G:G,'3. normenblad'!B12)</f>
        <v>35</v>
      </c>
    </row>
    <row r="13" spans="1:4">
      <c r="A13" s="2" t="s">
        <v>41</v>
      </c>
      <c r="B13" s="3">
        <v>1</v>
      </c>
      <c r="C13" s="181"/>
      <c r="D13" s="4">
        <f>SUMIFS('5. ruimtestaat'!F:F,'5. ruimtestaat'!D:D,'3. normenblad'!A13,'5. ruimtestaat'!G:G,'3. normenblad'!B13)</f>
        <v>0</v>
      </c>
    </row>
    <row r="14" spans="1:4">
      <c r="A14" s="2" t="s">
        <v>42</v>
      </c>
      <c r="B14" s="3">
        <v>156</v>
      </c>
      <c r="C14" s="181"/>
      <c r="D14" s="4">
        <f>SUMIFS('5. ruimtestaat'!F:F,'5. ruimtestaat'!D:D,'3. normenblad'!A14,'5. ruimtestaat'!G:G,'3. normenblad'!B14)</f>
        <v>0</v>
      </c>
    </row>
    <row r="15" spans="1:4">
      <c r="A15" s="2" t="s">
        <v>42</v>
      </c>
      <c r="B15" s="3">
        <v>104</v>
      </c>
      <c r="C15" s="181"/>
      <c r="D15" s="4">
        <f>SUMIFS('5. ruimtestaat'!F:F,'5. ruimtestaat'!D:D,'3. normenblad'!A15,'5. ruimtestaat'!G:G,'3. normenblad'!B15)</f>
        <v>0</v>
      </c>
    </row>
    <row r="16" spans="1:4">
      <c r="A16" s="2" t="s">
        <v>42</v>
      </c>
      <c r="B16" s="3">
        <v>52</v>
      </c>
      <c r="C16" s="181"/>
      <c r="D16" s="4">
        <f>SUMIFS('5. ruimtestaat'!F:F,'5. ruimtestaat'!D:D,'3. normenblad'!A16,'5. ruimtestaat'!G:G,'3. normenblad'!B16)</f>
        <v>0</v>
      </c>
    </row>
    <row r="17" spans="1:4">
      <c r="A17" s="2" t="s">
        <v>42</v>
      </c>
      <c r="B17" s="3">
        <v>12</v>
      </c>
      <c r="C17" s="181"/>
      <c r="D17" s="4">
        <f>SUMIFS('5. ruimtestaat'!F:F,'5. ruimtestaat'!D:D,'3. normenblad'!A17,'5. ruimtestaat'!G:G,'3. normenblad'!B17)</f>
        <v>0</v>
      </c>
    </row>
    <row r="18" spans="1:4">
      <c r="A18" s="2" t="s">
        <v>42</v>
      </c>
      <c r="B18" s="3">
        <v>4</v>
      </c>
      <c r="C18" s="181"/>
      <c r="D18" s="4">
        <f>SUMIFS('5. ruimtestaat'!F:F,'5. ruimtestaat'!D:D,'3. normenblad'!A18,'5. ruimtestaat'!G:G,'3. normenblad'!B18)</f>
        <v>47132.5</v>
      </c>
    </row>
    <row r="19" spans="1:4">
      <c r="A19" s="2" t="s">
        <v>42</v>
      </c>
      <c r="B19" s="3">
        <v>1</v>
      </c>
      <c r="C19" s="181"/>
      <c r="D19" s="4">
        <f>SUMIFS('5. ruimtestaat'!F:F,'5. ruimtestaat'!D:D,'3. normenblad'!A19,'5. ruimtestaat'!G:G,'3. normenblad'!B19)</f>
        <v>6540</v>
      </c>
    </row>
    <row r="20" spans="1:4">
      <c r="A20" s="2" t="s">
        <v>43</v>
      </c>
      <c r="B20" s="3">
        <v>156</v>
      </c>
      <c r="C20" s="181"/>
      <c r="D20" s="4">
        <f>SUMIFS('5. ruimtestaat'!F:F,'5. ruimtestaat'!D:D,'3. normenblad'!A20,'5. ruimtestaat'!G:G,'3. normenblad'!B20)</f>
        <v>0</v>
      </c>
    </row>
    <row r="21" spans="1:4">
      <c r="A21" s="2" t="s">
        <v>43</v>
      </c>
      <c r="B21" s="3">
        <v>104</v>
      </c>
      <c r="C21" s="181"/>
      <c r="D21" s="4">
        <f>SUMIFS('5. ruimtestaat'!F:F,'5. ruimtestaat'!D:D,'3. normenblad'!A21,'5. ruimtestaat'!G:G,'3. normenblad'!B21)</f>
        <v>0</v>
      </c>
    </row>
    <row r="22" spans="1:4">
      <c r="A22" s="2" t="s">
        <v>43</v>
      </c>
      <c r="B22" s="3">
        <v>12</v>
      </c>
      <c r="C22" s="181"/>
      <c r="D22" s="4">
        <f>SUMIFS('5. ruimtestaat'!F:F,'5. ruimtestaat'!D:D,'3. normenblad'!A22,'5. ruimtestaat'!G:G,'3. normenblad'!B22)</f>
        <v>1875</v>
      </c>
    </row>
    <row r="23" spans="1:4">
      <c r="A23" s="2" t="s">
        <v>43</v>
      </c>
      <c r="B23" s="3">
        <v>4</v>
      </c>
      <c r="C23" s="181"/>
      <c r="D23" s="4">
        <f>SUMIFS('5. ruimtestaat'!F:F,'5. ruimtestaat'!D:D,'3. normenblad'!A23,'5. ruimtestaat'!G:G,'3. normenblad'!B23)</f>
        <v>0</v>
      </c>
    </row>
    <row r="24" spans="1:4">
      <c r="A24" s="2" t="s">
        <v>43</v>
      </c>
      <c r="B24" s="3">
        <v>1</v>
      </c>
      <c r="C24" s="181"/>
      <c r="D24" s="4">
        <f>SUMIFS('5. ruimtestaat'!F:F,'5. ruimtestaat'!D:D,'3. normenblad'!A24,'5. ruimtestaat'!G:G,'3. normenblad'!B24)</f>
        <v>0</v>
      </c>
    </row>
    <row r="25" spans="1:4">
      <c r="A25" s="5" t="s">
        <v>44</v>
      </c>
      <c r="B25" s="6">
        <v>1</v>
      </c>
      <c r="C25" s="182"/>
      <c r="D25" s="4">
        <f>SUMIFS('5. ruimtestaat'!F:F,'5. ruimtestaat'!D:D,'3. normenblad'!A25,'5. ruimtestaat'!G:G,'3. normenblad'!B25)</f>
        <v>60</v>
      </c>
    </row>
    <row r="26" spans="1:4">
      <c r="A26" s="5" t="s">
        <v>45</v>
      </c>
      <c r="B26" s="6">
        <v>2</v>
      </c>
      <c r="C26" s="182"/>
      <c r="D26" s="4">
        <f>SUMIFS('5. ruimtestaat'!F:F,'5. ruimtestaat'!D:D,'3. normenblad'!A26,'5. ruimtestaat'!G:G,'3. normenblad'!B26)</f>
        <v>8875</v>
      </c>
    </row>
    <row r="27" spans="1:4">
      <c r="A27" s="7" t="s">
        <v>46</v>
      </c>
      <c r="B27" s="8"/>
      <c r="C27" s="7"/>
      <c r="D27" s="8">
        <f>SUM(D8:D26)</f>
        <v>64817.5</v>
      </c>
    </row>
    <row r="29" spans="1:4">
      <c r="A29" s="9" t="s">
        <v>47</v>
      </c>
    </row>
    <row r="30" spans="1:4" ht="27" customHeight="1">
      <c r="A30" s="198" t="s">
        <v>48</v>
      </c>
      <c r="B30" s="198"/>
      <c r="C30" s="198"/>
      <c r="D30" s="198"/>
    </row>
    <row r="32" spans="1:4">
      <c r="A32" s="9" t="s">
        <v>49</v>
      </c>
    </row>
    <row r="33" spans="1:4">
      <c r="A33" s="1">
        <v>156</v>
      </c>
      <c r="B33" s="231" t="s">
        <v>50</v>
      </c>
      <c r="C33" s="231"/>
      <c r="D33" s="231"/>
    </row>
    <row r="34" spans="1:4">
      <c r="A34" s="1">
        <v>104</v>
      </c>
      <c r="B34" s="231" t="s">
        <v>51</v>
      </c>
      <c r="C34" s="231"/>
      <c r="D34" s="231"/>
    </row>
    <row r="35" spans="1:4">
      <c r="A35" s="1">
        <v>12</v>
      </c>
      <c r="B35" s="231" t="s">
        <v>52</v>
      </c>
      <c r="C35" s="231"/>
      <c r="D35" s="231"/>
    </row>
    <row r="36" spans="1:4">
      <c r="A36" s="1">
        <v>4</v>
      </c>
      <c r="B36" s="1" t="s">
        <v>53</v>
      </c>
    </row>
    <row r="37" spans="1:4">
      <c r="A37" s="1">
        <v>1</v>
      </c>
      <c r="B37" s="1" t="s">
        <v>54</v>
      </c>
    </row>
    <row r="39" spans="1:4">
      <c r="A39" s="9"/>
    </row>
    <row r="40" spans="1:4" ht="68.45" customHeight="1"/>
    <row r="42" spans="1:4">
      <c r="A42" s="9"/>
    </row>
    <row r="43" spans="1:4" ht="30" customHeight="1">
      <c r="A43" s="198"/>
      <c r="B43" s="198"/>
      <c r="C43" s="198"/>
      <c r="D43" s="198"/>
    </row>
    <row r="45" spans="1:4">
      <c r="A45" s="9"/>
    </row>
    <row r="46" spans="1:4" ht="33.6" customHeight="1">
      <c r="A46" s="198"/>
      <c r="B46" s="199"/>
      <c r="C46" s="199"/>
      <c r="D46" s="199"/>
    </row>
  </sheetData>
  <sheetProtection algorithmName="SHA-512" hashValue="ltAnZdpwTsEvQCVn6SIcLe3T8haagpnPlVQR4dQkOhyb41b++EsG1kDNnU2bbNBLn3cgzvNRJoTuIMsDZQhVIQ==" saltValue="9n3NtUkZSgXR789TyMHTlA==" spinCount="100000" sheet="1" objects="1" scenarios="1"/>
  <mergeCells count="12">
    <mergeCell ref="A46:D46"/>
    <mergeCell ref="A2:D2"/>
    <mergeCell ref="A6:A7"/>
    <mergeCell ref="B6:B7"/>
    <mergeCell ref="C6:C7"/>
    <mergeCell ref="D6:D7"/>
    <mergeCell ref="B4:D4"/>
    <mergeCell ref="A43:D43"/>
    <mergeCell ref="A30:D30"/>
    <mergeCell ref="B33:D33"/>
    <mergeCell ref="B34:D34"/>
    <mergeCell ref="B35:D35"/>
  </mergeCells>
  <conditionalFormatting sqref="C8:C26">
    <cfRule type="containsBlanks" dxfId="7" priority="1">
      <formula>LEN(TRIM(C8))=0</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533FC-D5AD-4DEF-9F7E-EEA51C4028C1}">
  <sheetPr>
    <pageSetUpPr fitToPage="1"/>
  </sheetPr>
  <dimension ref="A1:L32"/>
  <sheetViews>
    <sheetView workbookViewId="0">
      <selection activeCell="F26" sqref="F26"/>
    </sheetView>
  </sheetViews>
  <sheetFormatPr defaultColWidth="10.42578125" defaultRowHeight="13.15"/>
  <cols>
    <col min="1" max="1" width="55.5703125" style="1" customWidth="1"/>
    <col min="2" max="2" width="8" style="10" bestFit="1" customWidth="1"/>
    <col min="3" max="3" width="10" style="1" bestFit="1" customWidth="1"/>
    <col min="4" max="4" width="15.7109375" style="1" customWidth="1"/>
    <col min="5" max="5" width="2.42578125" style="131" customWidth="1"/>
    <col min="6" max="6" width="53.85546875" style="1" customWidth="1"/>
    <col min="7" max="7" width="18.7109375" style="1" customWidth="1"/>
    <col min="8" max="8" width="82.28515625" style="1" customWidth="1"/>
    <col min="9" max="9" width="10.42578125" style="1"/>
    <col min="10" max="10" width="21" style="1" customWidth="1"/>
    <col min="11" max="11" width="28.42578125" style="1" customWidth="1"/>
    <col min="12" max="16384" width="10.42578125" style="1"/>
  </cols>
  <sheetData>
    <row r="1" spans="1:12" ht="13.9" thickBot="1"/>
    <row r="2" spans="1:12" ht="18" thickBot="1">
      <c r="A2" s="40" t="s">
        <v>55</v>
      </c>
      <c r="B2" s="22"/>
      <c r="C2" s="22"/>
      <c r="D2" s="133"/>
      <c r="E2" s="171"/>
      <c r="F2" s="21" t="s">
        <v>56</v>
      </c>
      <c r="G2" s="108"/>
      <c r="H2" s="108"/>
      <c r="I2" s="108"/>
      <c r="J2" s="108"/>
      <c r="K2" s="108"/>
      <c r="L2" s="109"/>
    </row>
    <row r="3" spans="1:12" ht="16.149999999999999" thickBot="1">
      <c r="A3" s="174">
        <f>'2. Inschrijfprijs'!C5</f>
        <v>0</v>
      </c>
      <c r="B3" s="175"/>
      <c r="C3" s="176">
        <v>2027</v>
      </c>
      <c r="D3" s="177" t="s">
        <v>56</v>
      </c>
      <c r="E3" s="127"/>
    </row>
    <row r="4" spans="1:12" ht="26.45">
      <c r="A4" s="172"/>
      <c r="B4" s="173" t="s">
        <v>57</v>
      </c>
      <c r="C4" s="143" t="s">
        <v>58</v>
      </c>
      <c r="D4" s="209" t="s">
        <v>59</v>
      </c>
      <c r="E4" s="132"/>
      <c r="F4" s="110" t="s">
        <v>60</v>
      </c>
      <c r="G4" s="110" t="s">
        <v>61</v>
      </c>
      <c r="H4" s="110" t="s">
        <v>62</v>
      </c>
      <c r="I4" s="110" t="s">
        <v>63</v>
      </c>
      <c r="J4" s="110" t="s">
        <v>64</v>
      </c>
      <c r="K4" s="110"/>
      <c r="L4" s="110" t="s">
        <v>63</v>
      </c>
    </row>
    <row r="5" spans="1:12" ht="14.45">
      <c r="A5" s="135" t="s">
        <v>65</v>
      </c>
      <c r="B5" s="144"/>
      <c r="C5" s="183"/>
      <c r="D5" s="210"/>
      <c r="E5" s="128"/>
      <c r="F5" s="111" t="s">
        <v>66</v>
      </c>
      <c r="G5" s="112" t="s">
        <v>67</v>
      </c>
      <c r="H5" s="113" t="s">
        <v>68</v>
      </c>
      <c r="I5" s="114" t="s">
        <v>63</v>
      </c>
      <c r="J5" s="115" t="s">
        <v>69</v>
      </c>
      <c r="K5" s="113" t="s">
        <v>70</v>
      </c>
      <c r="L5" s="116" t="s">
        <v>63</v>
      </c>
    </row>
    <row r="6" spans="1:12" ht="14.45">
      <c r="A6" s="136" t="s">
        <v>71</v>
      </c>
      <c r="B6" s="184"/>
      <c r="C6" s="145">
        <f>C5*B6</f>
        <v>0</v>
      </c>
      <c r="D6" s="210"/>
      <c r="E6" s="128"/>
      <c r="F6" s="111" t="s">
        <v>72</v>
      </c>
      <c r="G6" s="112">
        <v>0.7</v>
      </c>
      <c r="H6" s="113" t="s">
        <v>68</v>
      </c>
      <c r="I6" s="114" t="s">
        <v>63</v>
      </c>
      <c r="J6" s="115">
        <v>0.3</v>
      </c>
      <c r="K6" s="113" t="s">
        <v>70</v>
      </c>
      <c r="L6" s="116" t="s">
        <v>63</v>
      </c>
    </row>
    <row r="7" spans="1:12" ht="15" thickBot="1">
      <c r="A7" s="137" t="s">
        <v>73</v>
      </c>
      <c r="B7" s="184"/>
      <c r="C7" s="146">
        <f>C5*B7</f>
        <v>0</v>
      </c>
      <c r="D7" s="210"/>
      <c r="E7" s="128"/>
      <c r="F7" s="117" t="s">
        <v>74</v>
      </c>
      <c r="G7" s="118">
        <v>0.5</v>
      </c>
      <c r="H7" s="113" t="s">
        <v>75</v>
      </c>
      <c r="I7" s="114" t="s">
        <v>63</v>
      </c>
      <c r="J7" s="115">
        <v>0.5</v>
      </c>
      <c r="K7" s="113" t="s">
        <v>76</v>
      </c>
      <c r="L7" s="116" t="s">
        <v>63</v>
      </c>
    </row>
    <row r="8" spans="1:12" ht="13.9" thickBot="1">
      <c r="A8" s="11" t="s">
        <v>77</v>
      </c>
      <c r="B8" s="185"/>
      <c r="C8" s="147">
        <f>C5+C6+C7</f>
        <v>0</v>
      </c>
      <c r="D8" s="210"/>
      <c r="E8" s="129"/>
      <c r="F8" s="65"/>
      <c r="G8" s="119"/>
      <c r="H8" s="119"/>
      <c r="I8" s="119"/>
      <c r="J8" s="119"/>
      <c r="K8" s="119"/>
      <c r="L8" s="119"/>
    </row>
    <row r="9" spans="1:12" ht="13.9" thickBot="1">
      <c r="A9" s="137" t="s">
        <v>78</v>
      </c>
      <c r="B9" s="184"/>
      <c r="C9" s="146">
        <f>C8*B9</f>
        <v>0</v>
      </c>
      <c r="D9" s="210"/>
      <c r="E9" s="129"/>
      <c r="F9" s="120" t="s">
        <v>79</v>
      </c>
      <c r="G9" s="119"/>
      <c r="H9" s="119"/>
      <c r="I9" s="119"/>
      <c r="J9" s="119"/>
      <c r="K9" s="119"/>
      <c r="L9" s="119"/>
    </row>
    <row r="10" spans="1:12" ht="13.9" thickBot="1">
      <c r="A10" s="12" t="s">
        <v>80</v>
      </c>
      <c r="B10" s="185"/>
      <c r="C10" s="147">
        <f>SUM(C8:C9)</f>
        <v>0</v>
      </c>
      <c r="D10" s="210"/>
      <c r="E10" s="129"/>
      <c r="F10" s="121" t="s">
        <v>81</v>
      </c>
      <c r="G10" s="119"/>
      <c r="H10" s="119"/>
      <c r="I10" s="119"/>
      <c r="J10" s="119"/>
      <c r="K10" s="119"/>
      <c r="L10" s="119"/>
    </row>
    <row r="11" spans="1:12">
      <c r="A11" s="136" t="s">
        <v>82</v>
      </c>
      <c r="B11" s="186"/>
      <c r="C11" s="145">
        <f>B11*C10</f>
        <v>0</v>
      </c>
      <c r="D11" s="210"/>
      <c r="E11" s="129"/>
      <c r="F11" s="121" t="s">
        <v>83</v>
      </c>
      <c r="G11" s="119"/>
      <c r="H11" s="119"/>
      <c r="I11" s="119"/>
      <c r="J11" s="119"/>
      <c r="K11" s="119"/>
      <c r="L11" s="119"/>
    </row>
    <row r="12" spans="1:12" ht="13.9" thickBot="1">
      <c r="A12" s="137" t="s">
        <v>84</v>
      </c>
      <c r="B12" s="184"/>
      <c r="C12" s="146">
        <f>C10*B12</f>
        <v>0</v>
      </c>
      <c r="D12" s="210"/>
      <c r="E12" s="129"/>
    </row>
    <row r="13" spans="1:12" ht="13.9" thickBot="1">
      <c r="A13" s="11" t="s">
        <v>85</v>
      </c>
      <c r="B13" s="185"/>
      <c r="C13" s="147">
        <f>C11+C9+C8+C12</f>
        <v>0</v>
      </c>
      <c r="D13" s="210"/>
      <c r="E13" s="129"/>
    </row>
    <row r="14" spans="1:12">
      <c r="A14" s="136" t="s">
        <v>86</v>
      </c>
      <c r="B14" s="187"/>
      <c r="C14" s="145">
        <f t="shared" ref="C14:C19" si="0">$C$13*B14</f>
        <v>0</v>
      </c>
      <c r="D14" s="210"/>
      <c r="E14" s="129"/>
    </row>
    <row r="15" spans="1:12">
      <c r="A15" s="136" t="s">
        <v>87</v>
      </c>
      <c r="B15" s="186"/>
      <c r="C15" s="145">
        <f t="shared" si="0"/>
        <v>0</v>
      </c>
      <c r="D15" s="210"/>
      <c r="E15" s="129"/>
    </row>
    <row r="16" spans="1:12">
      <c r="A16" s="136" t="s">
        <v>88</v>
      </c>
      <c r="B16" s="186"/>
      <c r="C16" s="145">
        <f t="shared" si="0"/>
        <v>0</v>
      </c>
      <c r="D16" s="210"/>
      <c r="E16" s="129"/>
    </row>
    <row r="17" spans="1:5">
      <c r="A17" s="137" t="s">
        <v>89</v>
      </c>
      <c r="B17" s="184"/>
      <c r="C17" s="145">
        <f t="shared" si="0"/>
        <v>0</v>
      </c>
      <c r="D17" s="210"/>
      <c r="E17" s="129"/>
    </row>
    <row r="18" spans="1:5">
      <c r="A18" s="136" t="s">
        <v>90</v>
      </c>
      <c r="B18" s="186"/>
      <c r="C18" s="145">
        <f t="shared" si="0"/>
        <v>0</v>
      </c>
      <c r="D18" s="210"/>
      <c r="E18" s="129"/>
    </row>
    <row r="19" spans="1:5" ht="13.9" thickBot="1">
      <c r="A19" s="138" t="s">
        <v>91</v>
      </c>
      <c r="B19" s="188"/>
      <c r="C19" s="145">
        <f t="shared" si="0"/>
        <v>0</v>
      </c>
      <c r="D19" s="211"/>
      <c r="E19" s="129"/>
    </row>
    <row r="20" spans="1:5" ht="13.9" thickBot="1">
      <c r="A20" s="11" t="s">
        <v>92</v>
      </c>
      <c r="B20" s="185"/>
      <c r="C20" s="147">
        <f>C13+C14+C15+C16+C17+C18+C19</f>
        <v>0</v>
      </c>
      <c r="D20" s="122"/>
      <c r="E20" s="126"/>
    </row>
    <row r="21" spans="1:5">
      <c r="A21" s="136" t="s">
        <v>93</v>
      </c>
      <c r="B21" s="186"/>
      <c r="C21" s="148">
        <f t="shared" ref="C21:C29" si="1">$C$20*B21</f>
        <v>0</v>
      </c>
      <c r="D21" s="212" t="s">
        <v>94</v>
      </c>
      <c r="E21" s="130"/>
    </row>
    <row r="22" spans="1:5">
      <c r="A22" s="136" t="s">
        <v>95</v>
      </c>
      <c r="B22" s="186"/>
      <c r="C22" s="148">
        <f t="shared" si="1"/>
        <v>0</v>
      </c>
      <c r="D22" s="213"/>
      <c r="E22" s="130"/>
    </row>
    <row r="23" spans="1:5">
      <c r="A23" s="136" t="s">
        <v>96</v>
      </c>
      <c r="B23" s="186"/>
      <c r="C23" s="148">
        <f t="shared" si="1"/>
        <v>0</v>
      </c>
      <c r="D23" s="213"/>
      <c r="E23" s="130"/>
    </row>
    <row r="24" spans="1:5">
      <c r="A24" s="136" t="s">
        <v>97</v>
      </c>
      <c r="B24" s="186"/>
      <c r="C24" s="148">
        <f t="shared" si="1"/>
        <v>0</v>
      </c>
      <c r="D24" s="213"/>
      <c r="E24" s="130"/>
    </row>
    <row r="25" spans="1:5">
      <c r="A25" s="136" t="s">
        <v>98</v>
      </c>
      <c r="B25" s="186"/>
      <c r="C25" s="148">
        <f t="shared" si="1"/>
        <v>0</v>
      </c>
      <c r="D25" s="213"/>
      <c r="E25" s="130"/>
    </row>
    <row r="26" spans="1:5">
      <c r="A26" s="136" t="s">
        <v>99</v>
      </c>
      <c r="B26" s="186"/>
      <c r="C26" s="148">
        <f t="shared" si="1"/>
        <v>0</v>
      </c>
      <c r="D26" s="213"/>
      <c r="E26" s="130"/>
    </row>
    <row r="27" spans="1:5">
      <c r="A27" s="136" t="s">
        <v>100</v>
      </c>
      <c r="B27" s="186"/>
      <c r="C27" s="148">
        <f t="shared" si="1"/>
        <v>0</v>
      </c>
      <c r="D27" s="213"/>
      <c r="E27" s="130"/>
    </row>
    <row r="28" spans="1:5">
      <c r="A28" s="139" t="s">
        <v>101</v>
      </c>
      <c r="B28" s="186"/>
      <c r="C28" s="148">
        <f t="shared" si="1"/>
        <v>0</v>
      </c>
      <c r="D28" s="214"/>
      <c r="E28" s="130"/>
    </row>
    <row r="29" spans="1:5">
      <c r="A29" s="140" t="s">
        <v>102</v>
      </c>
      <c r="B29" s="188"/>
      <c r="C29" s="148">
        <f t="shared" si="1"/>
        <v>0</v>
      </c>
      <c r="D29" s="215"/>
      <c r="E29" s="130"/>
    </row>
    <row r="30" spans="1:5" ht="13.9" thickBot="1">
      <c r="A30" s="141" t="s">
        <v>103</v>
      </c>
      <c r="B30" s="189"/>
      <c r="C30" s="149">
        <f>C20+C21+C22+C23+C24+C25+C26+C27+C28+C29</f>
        <v>0</v>
      </c>
      <c r="D30" s="123"/>
    </row>
    <row r="31" spans="1:5" ht="13.9" thickBot="1">
      <c r="A31" s="134" t="s">
        <v>104</v>
      </c>
      <c r="B31" s="190"/>
      <c r="C31" s="150">
        <f>C30*B31</f>
        <v>0</v>
      </c>
      <c r="D31" s="124" t="s">
        <v>94</v>
      </c>
      <c r="E31" s="126"/>
    </row>
    <row r="32" spans="1:5" ht="13.9" thickBot="1">
      <c r="A32" s="11" t="s">
        <v>105</v>
      </c>
      <c r="B32" s="151"/>
      <c r="C32" s="152">
        <f>C30+C31</f>
        <v>0</v>
      </c>
      <c r="D32" s="125"/>
    </row>
  </sheetData>
  <sheetProtection algorithmName="SHA-512" hashValue="4QmGM+fsY9q+dQm2BMxiySb5ia+PwqBXgVeMXa8m5eIhiIdetuD/YkHYxghvYkqSWC99e4U0ERnsNcYqbJKLyg==" saltValue="ot0xkmkR2N93VcJXg7ixrw==" spinCount="100000" sheet="1" objects="1" scenarios="1"/>
  <mergeCells count="2">
    <mergeCell ref="D4:D19"/>
    <mergeCell ref="D21:D29"/>
  </mergeCells>
  <conditionalFormatting sqref="B6:B7 B9 B11:B12 B14:B19 B21:B28 B31">
    <cfRule type="containsBlanks" dxfId="6" priority="2">
      <formula>LEN(TRIM(B6))=0</formula>
    </cfRule>
  </conditionalFormatting>
  <conditionalFormatting sqref="C5">
    <cfRule type="containsBlanks" dxfId="5" priority="1">
      <formula>LEN(TRIM(C5))=0</formula>
    </cfRule>
  </conditionalFormatting>
  <hyperlinks>
    <hyperlink ref="L5" r:id="rId1" location="/CBS/nl/dataset/85817NED/table?searchKeywords=dienstenprijzen" xr:uid="{1072B29E-1EDA-4869-8FC2-1083C8507F19}"/>
    <hyperlink ref="I7" r:id="rId2" location="/CBS/nl/dataset/85817NED/table?searchKeywords=dienstenprijzen" xr:uid="{54C18595-2CDE-4ECF-BEE8-10D252FDB4EB}"/>
    <hyperlink ref="I5" r:id="rId3" location="/CBS/nl/dataset/85663NED/table" xr:uid="{A7B47E2D-D688-4143-82CC-6C4EB4E24252}"/>
    <hyperlink ref="L7" r:id="rId4" location="/CBS/nl/dataset/85817NED/table?searchKeywords=dienstenprijzen" xr:uid="{FE822DC0-2EDF-4B53-B09D-AFE207971BA1}"/>
    <hyperlink ref="I6" r:id="rId5" location="/CBS/nl/dataset/85663NED/table" xr:uid="{E99BFAE6-EDF3-4356-8B4C-E963BA1397A5}"/>
    <hyperlink ref="L6" r:id="rId6" location="/CBS/nl/dataset/85817NED/table?searchKeywords=dienstenprijzen" xr:uid="{1DEA0C40-BB91-4A73-B15C-B45229B762A4}"/>
  </hyperlinks>
  <pageMargins left="0.70866141732283472" right="0.70866141732283472" top="0.74803149606299213" bottom="0.74803149606299213" header="0.31496062992125984" footer="0.31496062992125984"/>
  <pageSetup paperSize="9" scale="89" orientation="portrait"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X904"/>
  <sheetViews>
    <sheetView workbookViewId="0">
      <selection activeCell="M14" sqref="M14"/>
    </sheetView>
  </sheetViews>
  <sheetFormatPr defaultColWidth="8.85546875" defaultRowHeight="13.15"/>
  <cols>
    <col min="1" max="1" width="45.42578125" style="24" bestFit="1" customWidth="1"/>
    <col min="2" max="3" width="45.42578125" style="24" customWidth="1"/>
    <col min="4" max="4" width="17.85546875" style="25" bestFit="1" customWidth="1"/>
    <col min="5" max="5" width="20.85546875" style="24" customWidth="1"/>
    <col min="6" max="6" width="16.85546875" style="153" bestFit="1" customWidth="1"/>
    <col min="7" max="7" width="10.42578125" style="26" bestFit="1" customWidth="1"/>
    <col min="8" max="8" width="18.42578125" style="26" bestFit="1" customWidth="1"/>
    <col min="9" max="9" width="11.28515625" style="26" bestFit="1" customWidth="1"/>
    <col min="10" max="10" width="20.140625" style="164" bestFit="1" customWidth="1"/>
    <col min="11" max="11" width="14.42578125" style="24" bestFit="1" customWidth="1"/>
    <col min="12" max="14" width="11.85546875" style="24" customWidth="1"/>
    <col min="15" max="23" width="9.140625" style="24" customWidth="1"/>
    <col min="24" max="24" width="8.85546875" style="27"/>
    <col min="25" max="16384" width="8.85546875" style="24"/>
  </cols>
  <sheetData>
    <row r="1" spans="1:24" ht="13.9" thickBot="1"/>
    <row r="2" spans="1:24" ht="23.25" customHeight="1" thickBot="1">
      <c r="A2" s="216" t="s">
        <v>106</v>
      </c>
      <c r="B2" s="216"/>
      <c r="C2" s="216"/>
      <c r="D2" s="217"/>
      <c r="E2" s="28"/>
      <c r="F2" s="154"/>
      <c r="G2" s="29"/>
      <c r="H2" s="29"/>
      <c r="I2" s="29"/>
      <c r="J2" s="165"/>
    </row>
    <row r="3" spans="1:24" ht="13.9" thickBot="1">
      <c r="A3" s="30"/>
      <c r="B3" s="30"/>
      <c r="C3" s="30"/>
      <c r="D3" s="31"/>
    </row>
    <row r="4" spans="1:24" ht="16.149999999999999" thickBot="1">
      <c r="A4" s="142">
        <f>'2. Inschrijfprijs'!C5</f>
        <v>0</v>
      </c>
      <c r="B4" s="32"/>
      <c r="C4" s="32"/>
      <c r="D4" s="41"/>
      <c r="E4" s="42"/>
      <c r="F4" s="155"/>
      <c r="G4" s="43"/>
      <c r="H4" s="43"/>
      <c r="I4" s="43"/>
      <c r="J4" s="166"/>
    </row>
    <row r="5" spans="1:24" ht="13.9" thickBot="1"/>
    <row r="6" spans="1:24">
      <c r="A6" s="33" t="s">
        <v>107</v>
      </c>
      <c r="B6" s="33" t="s">
        <v>108</v>
      </c>
      <c r="C6" s="33" t="s">
        <v>109</v>
      </c>
      <c r="D6" s="34" t="s">
        <v>37</v>
      </c>
      <c r="E6" s="35" t="s">
        <v>110</v>
      </c>
      <c r="F6" s="36" t="s">
        <v>111</v>
      </c>
      <c r="G6" s="37" t="s">
        <v>38</v>
      </c>
      <c r="H6" s="37" t="s">
        <v>112</v>
      </c>
      <c r="I6" s="37" t="s">
        <v>113</v>
      </c>
      <c r="J6" s="167" t="s">
        <v>114</v>
      </c>
    </row>
    <row r="7" spans="1:24">
      <c r="A7" s="1" t="s">
        <v>115</v>
      </c>
      <c r="B7" s="1" t="s">
        <v>116</v>
      </c>
      <c r="C7" s="1" t="s">
        <v>117</v>
      </c>
      <c r="D7" s="1" t="s">
        <v>43</v>
      </c>
      <c r="E7" s="1" t="s">
        <v>118</v>
      </c>
      <c r="F7" s="156">
        <v>25</v>
      </c>
      <c r="G7" s="38">
        <v>12</v>
      </c>
      <c r="H7" s="39">
        <f>F7*G7</f>
        <v>300</v>
      </c>
      <c r="I7" s="39">
        <f>SUMIFS('3. normenblad'!C:C,'3. normenblad'!A:A,D7,'3. normenblad'!B:B,G7)</f>
        <v>0</v>
      </c>
      <c r="J7" s="168">
        <f>IFERROR(H7/I7*'4. uurtarief opbouw'!$C$32,0)</f>
        <v>0</v>
      </c>
      <c r="X7" s="1"/>
    </row>
    <row r="8" spans="1:24">
      <c r="A8" s="1" t="s">
        <v>115</v>
      </c>
      <c r="B8" s="1" t="s">
        <v>116</v>
      </c>
      <c r="C8" s="1" t="s">
        <v>117</v>
      </c>
      <c r="D8" s="1" t="s">
        <v>41</v>
      </c>
      <c r="E8" s="1" t="s">
        <v>119</v>
      </c>
      <c r="F8" s="156">
        <v>5</v>
      </c>
      <c r="G8" s="38">
        <v>12</v>
      </c>
      <c r="H8" s="39">
        <f t="shared" ref="H8:H71" si="0">F8*G8</f>
        <v>60</v>
      </c>
      <c r="I8" s="39">
        <f>SUMIFS('3. normenblad'!C:C,'3. normenblad'!A:A,D8,'3. normenblad'!B:B,G8)</f>
        <v>0</v>
      </c>
      <c r="J8" s="168">
        <f>IFERROR(H8/I8*'4. uurtarief opbouw'!$C$32,0)</f>
        <v>0</v>
      </c>
      <c r="X8" s="1"/>
    </row>
    <row r="9" spans="1:24">
      <c r="A9" s="1" t="s">
        <v>115</v>
      </c>
      <c r="B9" s="1" t="s">
        <v>116</v>
      </c>
      <c r="C9" s="1" t="s">
        <v>117</v>
      </c>
      <c r="D9" s="1" t="s">
        <v>42</v>
      </c>
      <c r="E9" s="1" t="s">
        <v>120</v>
      </c>
      <c r="F9" s="156">
        <v>910</v>
      </c>
      <c r="G9" s="38">
        <v>4</v>
      </c>
      <c r="H9" s="39">
        <f t="shared" si="0"/>
        <v>3640</v>
      </c>
      <c r="I9" s="39">
        <f>SUMIFS('3. normenblad'!C:C,'3. normenblad'!A:A,D9,'3. normenblad'!B:B,G9)</f>
        <v>0</v>
      </c>
      <c r="J9" s="168">
        <f>IFERROR(H9/I9*'4. uurtarief opbouw'!$C$32,0)</f>
        <v>0</v>
      </c>
      <c r="X9" s="1"/>
    </row>
    <row r="10" spans="1:24">
      <c r="A10" s="1" t="s">
        <v>115</v>
      </c>
      <c r="B10" s="1" t="s">
        <v>116</v>
      </c>
      <c r="C10" s="1" t="s">
        <v>117</v>
      </c>
      <c r="D10" s="1" t="s">
        <v>42</v>
      </c>
      <c r="E10" s="1" t="s">
        <v>118</v>
      </c>
      <c r="F10" s="156">
        <v>390</v>
      </c>
      <c r="G10" s="38">
        <v>4</v>
      </c>
      <c r="H10" s="39">
        <f t="shared" si="0"/>
        <v>1560</v>
      </c>
      <c r="I10" s="39">
        <f>SUMIFS('3. normenblad'!C:C,'3. normenblad'!A:A,D10,'3. normenblad'!B:B,G10)</f>
        <v>0</v>
      </c>
      <c r="J10" s="168">
        <f>IFERROR(H10/I10*'4. uurtarief opbouw'!$C$32,0)</f>
        <v>0</v>
      </c>
      <c r="X10" s="1"/>
    </row>
    <row r="11" spans="1:24">
      <c r="A11" s="1" t="s">
        <v>115</v>
      </c>
      <c r="B11" s="1" t="s">
        <v>116</v>
      </c>
      <c r="C11" s="1" t="s">
        <v>117</v>
      </c>
      <c r="D11" s="1" t="s">
        <v>44</v>
      </c>
      <c r="E11" s="1" t="s">
        <v>121</v>
      </c>
      <c r="F11" s="156">
        <v>1</v>
      </c>
      <c r="G11" s="38">
        <v>1</v>
      </c>
      <c r="H11" s="39">
        <f t="shared" si="0"/>
        <v>1</v>
      </c>
      <c r="I11" s="39">
        <f>SUMIFS('3. normenblad'!C:C,'3. normenblad'!A:A,D11,'3. normenblad'!B:B,G11)</f>
        <v>0</v>
      </c>
      <c r="J11" s="168">
        <f>IFERROR(H11/I11*'4. uurtarief opbouw'!$C$32,0)</f>
        <v>0</v>
      </c>
      <c r="X11" s="1"/>
    </row>
    <row r="12" spans="1:24">
      <c r="A12" s="1" t="s">
        <v>115</v>
      </c>
      <c r="B12" s="1" t="s">
        <v>116</v>
      </c>
      <c r="C12" s="1" t="s">
        <v>117</v>
      </c>
      <c r="D12" s="1" t="s">
        <v>122</v>
      </c>
      <c r="E12" s="1" t="s">
        <v>121</v>
      </c>
      <c r="F12" s="156">
        <v>350</v>
      </c>
      <c r="G12" s="38">
        <v>2</v>
      </c>
      <c r="H12" s="39">
        <f t="shared" si="0"/>
        <v>700</v>
      </c>
      <c r="I12" s="39">
        <f>SUMIFS('3. normenblad'!C:C,'3. normenblad'!A:A,D12,'3. normenblad'!B:B,G12)</f>
        <v>0</v>
      </c>
      <c r="J12" s="168">
        <f>IFERROR(H12/I12*'4. uurtarief opbouw'!$C$32,0)</f>
        <v>0</v>
      </c>
      <c r="X12" s="1"/>
    </row>
    <row r="13" spans="1:24">
      <c r="A13" s="1" t="s">
        <v>115</v>
      </c>
      <c r="B13" s="1" t="s">
        <v>123</v>
      </c>
      <c r="C13" s="1" t="s">
        <v>124</v>
      </c>
      <c r="D13" s="1" t="s">
        <v>43</v>
      </c>
      <c r="E13" s="1" t="s">
        <v>118</v>
      </c>
      <c r="F13" s="156">
        <v>20</v>
      </c>
      <c r="G13" s="38">
        <v>12</v>
      </c>
      <c r="H13" s="39">
        <f t="shared" si="0"/>
        <v>240</v>
      </c>
      <c r="I13" s="39">
        <f>SUMIFS('3. normenblad'!C:C,'3. normenblad'!A:A,D13,'3. normenblad'!B:B,G13)</f>
        <v>0</v>
      </c>
      <c r="J13" s="168">
        <f>IFERROR(H13/I13*'4. uurtarief opbouw'!$C$32,0)</f>
        <v>0</v>
      </c>
      <c r="X13" s="1"/>
    </row>
    <row r="14" spans="1:24">
      <c r="A14" s="1" t="s">
        <v>115</v>
      </c>
      <c r="B14" s="1" t="s">
        <v>123</v>
      </c>
      <c r="C14" s="1" t="s">
        <v>124</v>
      </c>
      <c r="D14" s="1" t="s">
        <v>41</v>
      </c>
      <c r="E14" s="1" t="s">
        <v>119</v>
      </c>
      <c r="F14" s="156">
        <v>5</v>
      </c>
      <c r="G14" s="38">
        <v>12</v>
      </c>
      <c r="H14" s="39">
        <f t="shared" si="0"/>
        <v>60</v>
      </c>
      <c r="I14" s="39">
        <f>SUMIFS('3. normenblad'!C:C,'3. normenblad'!A:A,D14,'3. normenblad'!B:B,G14)</f>
        <v>0</v>
      </c>
      <c r="J14" s="168">
        <f>IFERROR(H14/I14*'4. uurtarief opbouw'!$C$32,0)</f>
        <v>0</v>
      </c>
      <c r="X14" s="1"/>
    </row>
    <row r="15" spans="1:24">
      <c r="A15" s="1" t="s">
        <v>115</v>
      </c>
      <c r="B15" s="1" t="s">
        <v>123</v>
      </c>
      <c r="C15" s="1" t="s">
        <v>124</v>
      </c>
      <c r="D15" s="1" t="s">
        <v>42</v>
      </c>
      <c r="E15" s="1" t="s">
        <v>120</v>
      </c>
      <c r="F15" s="156">
        <v>763</v>
      </c>
      <c r="G15" s="38">
        <v>4</v>
      </c>
      <c r="H15" s="39">
        <f t="shared" si="0"/>
        <v>3052</v>
      </c>
      <c r="I15" s="39">
        <f>SUMIFS('3. normenblad'!C:C,'3. normenblad'!A:A,D15,'3. normenblad'!B:B,G15)</f>
        <v>0</v>
      </c>
      <c r="J15" s="168">
        <f>IFERROR(H15/I15*'4. uurtarief opbouw'!$C$32,0)</f>
        <v>0</v>
      </c>
      <c r="X15" s="1"/>
    </row>
    <row r="16" spans="1:24">
      <c r="A16" s="1" t="s">
        <v>115</v>
      </c>
      <c r="B16" s="1" t="s">
        <v>123</v>
      </c>
      <c r="C16" s="1" t="s">
        <v>124</v>
      </c>
      <c r="D16" s="1" t="s">
        <v>42</v>
      </c>
      <c r="E16" s="1" t="s">
        <v>118</v>
      </c>
      <c r="F16" s="156">
        <v>327</v>
      </c>
      <c r="G16" s="38">
        <v>4</v>
      </c>
      <c r="H16" s="39">
        <f t="shared" si="0"/>
        <v>1308</v>
      </c>
      <c r="I16" s="39">
        <f>SUMIFS('3. normenblad'!C:C,'3. normenblad'!A:A,D16,'3. normenblad'!B:B,G16)</f>
        <v>0</v>
      </c>
      <c r="J16" s="168">
        <f>IFERROR(H16/I16*'4. uurtarief opbouw'!$C$32,0)</f>
        <v>0</v>
      </c>
      <c r="X16" s="1"/>
    </row>
    <row r="17" spans="1:24">
      <c r="A17" s="1" t="s">
        <v>115</v>
      </c>
      <c r="B17" s="1" t="s">
        <v>123</v>
      </c>
      <c r="C17" s="1" t="s">
        <v>124</v>
      </c>
      <c r="D17" s="1" t="s">
        <v>44</v>
      </c>
      <c r="E17" s="1" t="s">
        <v>121</v>
      </c>
      <c r="F17" s="156">
        <v>1</v>
      </c>
      <c r="G17" s="38">
        <v>1</v>
      </c>
      <c r="H17" s="39">
        <f t="shared" si="0"/>
        <v>1</v>
      </c>
      <c r="I17" s="39">
        <f>SUMIFS('3. normenblad'!C:C,'3. normenblad'!A:A,D17,'3. normenblad'!B:B,G17)</f>
        <v>0</v>
      </c>
      <c r="J17" s="168">
        <f>IFERROR(H17/I17*'4. uurtarief opbouw'!$C$32,0)</f>
        <v>0</v>
      </c>
      <c r="X17" s="1"/>
    </row>
    <row r="18" spans="1:24">
      <c r="A18" s="1" t="s">
        <v>115</v>
      </c>
      <c r="B18" s="1" t="s">
        <v>123</v>
      </c>
      <c r="C18" s="1" t="s">
        <v>124</v>
      </c>
      <c r="D18" s="1" t="s">
        <v>122</v>
      </c>
      <c r="E18" s="1" t="s">
        <v>121</v>
      </c>
      <c r="F18" s="156">
        <v>350</v>
      </c>
      <c r="G18" s="38">
        <v>2</v>
      </c>
      <c r="H18" s="39">
        <f t="shared" si="0"/>
        <v>700</v>
      </c>
      <c r="I18" s="39">
        <f>SUMIFS('3. normenblad'!C:C,'3. normenblad'!A:A,D18,'3. normenblad'!B:B,G18)</f>
        <v>0</v>
      </c>
      <c r="J18" s="168">
        <f>IFERROR(H18/I18*'4. uurtarief opbouw'!$C$32,0)</f>
        <v>0</v>
      </c>
      <c r="X18" s="1"/>
    </row>
    <row r="19" spans="1:24">
      <c r="A19" s="1" t="s">
        <v>115</v>
      </c>
      <c r="B19" s="1" t="s">
        <v>125</v>
      </c>
      <c r="C19" s="1" t="s">
        <v>126</v>
      </c>
      <c r="D19" s="1" t="s">
        <v>43</v>
      </c>
      <c r="E19" s="1" t="s">
        <v>118</v>
      </c>
      <c r="F19" s="156">
        <v>25</v>
      </c>
      <c r="G19" s="38">
        <v>12</v>
      </c>
      <c r="H19" s="39">
        <f t="shared" si="0"/>
        <v>300</v>
      </c>
      <c r="I19" s="39">
        <f>SUMIFS('3. normenblad'!C:C,'3. normenblad'!A:A,D19,'3. normenblad'!B:B,G19)</f>
        <v>0</v>
      </c>
      <c r="J19" s="168">
        <f>IFERROR(H19/I19*'4. uurtarief opbouw'!$C$32,0)</f>
        <v>0</v>
      </c>
      <c r="X19" s="1"/>
    </row>
    <row r="20" spans="1:24">
      <c r="A20" s="1" t="s">
        <v>115</v>
      </c>
      <c r="B20" s="1" t="s">
        <v>125</v>
      </c>
      <c r="C20" s="1" t="s">
        <v>126</v>
      </c>
      <c r="D20" s="1" t="s">
        <v>41</v>
      </c>
      <c r="E20" s="1" t="s">
        <v>119</v>
      </c>
      <c r="F20" s="156">
        <v>5</v>
      </c>
      <c r="G20" s="38">
        <v>12</v>
      </c>
      <c r="H20" s="39">
        <f t="shared" si="0"/>
        <v>60</v>
      </c>
      <c r="I20" s="39">
        <f>SUMIFS('3. normenblad'!C:C,'3. normenblad'!A:A,D20,'3. normenblad'!B:B,G20)</f>
        <v>0</v>
      </c>
      <c r="J20" s="168">
        <f>IFERROR(H20/I20*'4. uurtarief opbouw'!$C$32,0)</f>
        <v>0</v>
      </c>
      <c r="X20" s="1"/>
    </row>
    <row r="21" spans="1:24">
      <c r="A21" s="1" t="s">
        <v>115</v>
      </c>
      <c r="B21" s="1" t="s">
        <v>125</v>
      </c>
      <c r="C21" s="1" t="s">
        <v>126</v>
      </c>
      <c r="D21" s="1" t="s">
        <v>42</v>
      </c>
      <c r="E21" s="1" t="s">
        <v>120</v>
      </c>
      <c r="F21" s="156">
        <v>686</v>
      </c>
      <c r="G21" s="38">
        <v>4</v>
      </c>
      <c r="H21" s="39">
        <f t="shared" si="0"/>
        <v>2744</v>
      </c>
      <c r="I21" s="39">
        <f>SUMIFS('3. normenblad'!C:C,'3. normenblad'!A:A,D21,'3. normenblad'!B:B,G21)</f>
        <v>0</v>
      </c>
      <c r="J21" s="168">
        <f>IFERROR(H21/I21*'4. uurtarief opbouw'!$C$32,0)</f>
        <v>0</v>
      </c>
      <c r="X21" s="1"/>
    </row>
    <row r="22" spans="1:24">
      <c r="A22" s="1" t="s">
        <v>115</v>
      </c>
      <c r="B22" s="1" t="s">
        <v>125</v>
      </c>
      <c r="C22" s="1" t="s">
        <v>126</v>
      </c>
      <c r="D22" s="1" t="s">
        <v>42</v>
      </c>
      <c r="E22" s="1" t="s">
        <v>118</v>
      </c>
      <c r="F22" s="156">
        <v>294</v>
      </c>
      <c r="G22" s="38">
        <v>4</v>
      </c>
      <c r="H22" s="39">
        <f t="shared" si="0"/>
        <v>1176</v>
      </c>
      <c r="I22" s="39">
        <f>SUMIFS('3. normenblad'!C:C,'3. normenblad'!A:A,D22,'3. normenblad'!B:B,G22)</f>
        <v>0</v>
      </c>
      <c r="J22" s="168">
        <f>IFERROR(H22/I22*'4. uurtarief opbouw'!$C$32,0)</f>
        <v>0</v>
      </c>
      <c r="X22" s="1"/>
    </row>
    <row r="23" spans="1:24">
      <c r="A23" s="1" t="s">
        <v>115</v>
      </c>
      <c r="B23" s="1" t="s">
        <v>125</v>
      </c>
      <c r="C23" s="1" t="s">
        <v>126</v>
      </c>
      <c r="D23" s="1" t="s">
        <v>44</v>
      </c>
      <c r="E23" s="1" t="s">
        <v>121</v>
      </c>
      <c r="F23" s="156">
        <v>1</v>
      </c>
      <c r="G23" s="38">
        <v>1</v>
      </c>
      <c r="H23" s="39">
        <f t="shared" si="0"/>
        <v>1</v>
      </c>
      <c r="I23" s="39">
        <f>SUMIFS('3. normenblad'!C:C,'3. normenblad'!A:A,D23,'3. normenblad'!B:B,G23)</f>
        <v>0</v>
      </c>
      <c r="J23" s="168">
        <f>IFERROR(H23/I23*'4. uurtarief opbouw'!$C$32,0)</f>
        <v>0</v>
      </c>
      <c r="X23" s="1"/>
    </row>
    <row r="24" spans="1:24">
      <c r="A24" s="1" t="s">
        <v>115</v>
      </c>
      <c r="B24" s="1" t="s">
        <v>125</v>
      </c>
      <c r="C24" s="1" t="s">
        <v>126</v>
      </c>
      <c r="D24" s="1" t="s">
        <v>122</v>
      </c>
      <c r="E24" s="1" t="s">
        <v>121</v>
      </c>
      <c r="F24" s="156">
        <v>250</v>
      </c>
      <c r="G24" s="38">
        <v>2</v>
      </c>
      <c r="H24" s="39">
        <f t="shared" si="0"/>
        <v>500</v>
      </c>
      <c r="I24" s="39">
        <f>SUMIFS('3. normenblad'!C:C,'3. normenblad'!A:A,D24,'3. normenblad'!B:B,G24)</f>
        <v>0</v>
      </c>
      <c r="J24" s="168">
        <f>IFERROR(H24/I24*'4. uurtarief opbouw'!$C$32,0)</f>
        <v>0</v>
      </c>
      <c r="X24" s="1"/>
    </row>
    <row r="25" spans="1:24">
      <c r="A25" s="1" t="s">
        <v>115</v>
      </c>
      <c r="B25" s="1" t="s">
        <v>127</v>
      </c>
      <c r="C25" s="1" t="s">
        <v>128</v>
      </c>
      <c r="D25" s="1" t="s">
        <v>43</v>
      </c>
      <c r="E25" s="1" t="s">
        <v>118</v>
      </c>
      <c r="F25" s="156">
        <v>25</v>
      </c>
      <c r="G25" s="38">
        <v>12</v>
      </c>
      <c r="H25" s="39">
        <f t="shared" si="0"/>
        <v>300</v>
      </c>
      <c r="I25" s="39">
        <f>SUMIFS('3. normenblad'!C:C,'3. normenblad'!A:A,D25,'3. normenblad'!B:B,G25)</f>
        <v>0</v>
      </c>
      <c r="J25" s="168">
        <f>IFERROR(H25/I25*'4. uurtarief opbouw'!$C$32,0)</f>
        <v>0</v>
      </c>
      <c r="X25" s="1"/>
    </row>
    <row r="26" spans="1:24">
      <c r="A26" s="1" t="s">
        <v>115</v>
      </c>
      <c r="B26" s="1" t="s">
        <v>127</v>
      </c>
      <c r="C26" s="1" t="s">
        <v>128</v>
      </c>
      <c r="D26" s="1" t="s">
        <v>41</v>
      </c>
      <c r="E26" s="1" t="s">
        <v>119</v>
      </c>
      <c r="F26" s="156">
        <v>5</v>
      </c>
      <c r="G26" s="38">
        <v>12</v>
      </c>
      <c r="H26" s="39">
        <f t="shared" si="0"/>
        <v>60</v>
      </c>
      <c r="I26" s="39">
        <f>SUMIFS('3. normenblad'!C:C,'3. normenblad'!A:A,D26,'3. normenblad'!B:B,G26)</f>
        <v>0</v>
      </c>
      <c r="J26" s="168">
        <f>IFERROR(H26/I26*'4. uurtarief opbouw'!$C$32,0)</f>
        <v>0</v>
      </c>
      <c r="X26" s="1"/>
    </row>
    <row r="27" spans="1:24">
      <c r="A27" s="1" t="s">
        <v>115</v>
      </c>
      <c r="B27" s="1" t="s">
        <v>127</v>
      </c>
      <c r="C27" s="1" t="s">
        <v>128</v>
      </c>
      <c r="D27" s="1" t="s">
        <v>42</v>
      </c>
      <c r="E27" s="1" t="s">
        <v>120</v>
      </c>
      <c r="F27" s="156">
        <v>938</v>
      </c>
      <c r="G27" s="38">
        <v>4</v>
      </c>
      <c r="H27" s="39">
        <f t="shared" si="0"/>
        <v>3752</v>
      </c>
      <c r="I27" s="39">
        <f>SUMIFS('3. normenblad'!C:C,'3. normenblad'!A:A,D27,'3. normenblad'!B:B,G27)</f>
        <v>0</v>
      </c>
      <c r="J27" s="168">
        <f>IFERROR(H27/I27*'4. uurtarief opbouw'!$C$32,0)</f>
        <v>0</v>
      </c>
      <c r="X27" s="1"/>
    </row>
    <row r="28" spans="1:24">
      <c r="A28" s="1" t="s">
        <v>115</v>
      </c>
      <c r="B28" s="1" t="s">
        <v>127</v>
      </c>
      <c r="C28" s="1" t="s">
        <v>128</v>
      </c>
      <c r="D28" s="1" t="s">
        <v>42</v>
      </c>
      <c r="E28" s="1" t="s">
        <v>118</v>
      </c>
      <c r="F28" s="156">
        <v>402</v>
      </c>
      <c r="G28" s="38">
        <v>4</v>
      </c>
      <c r="H28" s="39">
        <f t="shared" si="0"/>
        <v>1608</v>
      </c>
      <c r="I28" s="39">
        <f>SUMIFS('3. normenblad'!C:C,'3. normenblad'!A:A,D28,'3. normenblad'!B:B,G28)</f>
        <v>0</v>
      </c>
      <c r="J28" s="168">
        <f>IFERROR(H28/I28*'4. uurtarief opbouw'!$C$32,0)</f>
        <v>0</v>
      </c>
      <c r="X28" s="1"/>
    </row>
    <row r="29" spans="1:24">
      <c r="A29" s="1" t="s">
        <v>115</v>
      </c>
      <c r="B29" s="1" t="s">
        <v>127</v>
      </c>
      <c r="C29" s="1" t="s">
        <v>128</v>
      </c>
      <c r="D29" s="1" t="s">
        <v>44</v>
      </c>
      <c r="E29" s="1" t="s">
        <v>121</v>
      </c>
      <c r="F29" s="156">
        <v>1</v>
      </c>
      <c r="G29" s="38">
        <v>1</v>
      </c>
      <c r="H29" s="39">
        <f t="shared" si="0"/>
        <v>1</v>
      </c>
      <c r="I29" s="39">
        <f>SUMIFS('3. normenblad'!C:C,'3. normenblad'!A:A,D29,'3. normenblad'!B:B,G29)</f>
        <v>0</v>
      </c>
      <c r="J29" s="168">
        <f>IFERROR(H29/I29*'4. uurtarief opbouw'!$C$32,0)</f>
        <v>0</v>
      </c>
      <c r="X29" s="1"/>
    </row>
    <row r="30" spans="1:24">
      <c r="A30" s="1" t="s">
        <v>115</v>
      </c>
      <c r="B30" s="1" t="s">
        <v>127</v>
      </c>
      <c r="C30" s="1" t="s">
        <v>128</v>
      </c>
      <c r="D30" s="1" t="s">
        <v>122</v>
      </c>
      <c r="E30" s="1" t="s">
        <v>121</v>
      </c>
      <c r="F30" s="156">
        <v>350</v>
      </c>
      <c r="G30" s="38">
        <v>2</v>
      </c>
      <c r="H30" s="39">
        <f t="shared" si="0"/>
        <v>700</v>
      </c>
      <c r="I30" s="39">
        <f>SUMIFS('3. normenblad'!C:C,'3. normenblad'!A:A,D30,'3. normenblad'!B:B,G30)</f>
        <v>0</v>
      </c>
      <c r="J30" s="168">
        <f>IFERROR(H30/I30*'4. uurtarief opbouw'!$C$32,0)</f>
        <v>0</v>
      </c>
      <c r="X30" s="1"/>
    </row>
    <row r="31" spans="1:24">
      <c r="A31" s="1" t="s">
        <v>115</v>
      </c>
      <c r="B31" s="1" t="s">
        <v>129</v>
      </c>
      <c r="C31" s="1" t="s">
        <v>130</v>
      </c>
      <c r="D31" s="1" t="s">
        <v>43</v>
      </c>
      <c r="E31" s="1" t="s">
        <v>118</v>
      </c>
      <c r="F31" s="156">
        <v>20</v>
      </c>
      <c r="G31" s="38">
        <v>12</v>
      </c>
      <c r="H31" s="39">
        <f t="shared" si="0"/>
        <v>240</v>
      </c>
      <c r="I31" s="39">
        <f>SUMIFS('3. normenblad'!C:C,'3. normenblad'!A:A,D31,'3. normenblad'!B:B,G31)</f>
        <v>0</v>
      </c>
      <c r="J31" s="168">
        <f>IFERROR(H31/I31*'4. uurtarief opbouw'!$C$32,0)</f>
        <v>0</v>
      </c>
      <c r="X31" s="1"/>
    </row>
    <row r="32" spans="1:24">
      <c r="A32" s="1" t="s">
        <v>115</v>
      </c>
      <c r="B32" s="1" t="s">
        <v>129</v>
      </c>
      <c r="C32" s="1" t="s">
        <v>130</v>
      </c>
      <c r="D32" s="1" t="s">
        <v>41</v>
      </c>
      <c r="E32" s="1" t="s">
        <v>119</v>
      </c>
      <c r="F32" s="156">
        <v>5</v>
      </c>
      <c r="G32" s="38">
        <v>12</v>
      </c>
      <c r="H32" s="39">
        <f t="shared" si="0"/>
        <v>60</v>
      </c>
      <c r="I32" s="39">
        <f>SUMIFS('3. normenblad'!C:C,'3. normenblad'!A:A,D32,'3. normenblad'!B:B,G32)</f>
        <v>0</v>
      </c>
      <c r="J32" s="168">
        <f>IFERROR(H32/I32*'4. uurtarief opbouw'!$C$32,0)</f>
        <v>0</v>
      </c>
      <c r="X32" s="1"/>
    </row>
    <row r="33" spans="1:24">
      <c r="A33" s="1" t="s">
        <v>115</v>
      </c>
      <c r="B33" s="1" t="s">
        <v>129</v>
      </c>
      <c r="C33" s="1" t="s">
        <v>130</v>
      </c>
      <c r="D33" s="1" t="s">
        <v>42</v>
      </c>
      <c r="E33" s="1" t="s">
        <v>120</v>
      </c>
      <c r="F33" s="156">
        <v>542.5</v>
      </c>
      <c r="G33" s="38">
        <v>4</v>
      </c>
      <c r="H33" s="39">
        <f t="shared" si="0"/>
        <v>2170</v>
      </c>
      <c r="I33" s="39">
        <f>SUMIFS('3. normenblad'!C:C,'3. normenblad'!A:A,D33,'3. normenblad'!B:B,G33)</f>
        <v>0</v>
      </c>
      <c r="J33" s="168">
        <f>IFERROR(H33/I33*'4. uurtarief opbouw'!$C$32,0)</f>
        <v>0</v>
      </c>
      <c r="X33" s="1"/>
    </row>
    <row r="34" spans="1:24">
      <c r="A34" s="1" t="s">
        <v>115</v>
      </c>
      <c r="B34" s="1" t="s">
        <v>129</v>
      </c>
      <c r="C34" s="1" t="s">
        <v>130</v>
      </c>
      <c r="D34" s="1" t="s">
        <v>42</v>
      </c>
      <c r="E34" s="1" t="s">
        <v>118</v>
      </c>
      <c r="F34" s="156">
        <v>232.5</v>
      </c>
      <c r="G34" s="38">
        <v>4</v>
      </c>
      <c r="H34" s="39">
        <f t="shared" si="0"/>
        <v>930</v>
      </c>
      <c r="I34" s="39">
        <f>SUMIFS('3. normenblad'!C:C,'3. normenblad'!A:A,D34,'3. normenblad'!B:B,G34)</f>
        <v>0</v>
      </c>
      <c r="J34" s="168">
        <f>IFERROR(H34/I34*'4. uurtarief opbouw'!$C$32,0)</f>
        <v>0</v>
      </c>
      <c r="X34" s="1"/>
    </row>
    <row r="35" spans="1:24">
      <c r="A35" s="1" t="s">
        <v>115</v>
      </c>
      <c r="B35" s="1" t="s">
        <v>129</v>
      </c>
      <c r="C35" s="1" t="s">
        <v>130</v>
      </c>
      <c r="D35" s="1" t="s">
        <v>44</v>
      </c>
      <c r="E35" s="1" t="s">
        <v>121</v>
      </c>
      <c r="F35" s="156">
        <v>1</v>
      </c>
      <c r="G35" s="38">
        <v>1</v>
      </c>
      <c r="H35" s="39">
        <f t="shared" si="0"/>
        <v>1</v>
      </c>
      <c r="I35" s="39">
        <f>SUMIFS('3. normenblad'!C:C,'3. normenblad'!A:A,D35,'3. normenblad'!B:B,G35)</f>
        <v>0</v>
      </c>
      <c r="J35" s="168">
        <f>IFERROR(H35/I35*'4. uurtarief opbouw'!$C$32,0)</f>
        <v>0</v>
      </c>
      <c r="X35" s="1"/>
    </row>
    <row r="36" spans="1:24">
      <c r="A36" s="1" t="s">
        <v>115</v>
      </c>
      <c r="B36" s="1" t="s">
        <v>129</v>
      </c>
      <c r="C36" s="1" t="s">
        <v>130</v>
      </c>
      <c r="D36" s="1" t="s">
        <v>122</v>
      </c>
      <c r="E36" s="1" t="s">
        <v>121</v>
      </c>
      <c r="F36" s="156">
        <v>250</v>
      </c>
      <c r="G36" s="38">
        <v>2</v>
      </c>
      <c r="H36" s="39">
        <f t="shared" si="0"/>
        <v>500</v>
      </c>
      <c r="I36" s="39">
        <f>SUMIFS('3. normenblad'!C:C,'3. normenblad'!A:A,D36,'3. normenblad'!B:B,G36)</f>
        <v>0</v>
      </c>
      <c r="J36" s="168">
        <f>IFERROR(H36/I36*'4. uurtarief opbouw'!$C$32,0)</f>
        <v>0</v>
      </c>
      <c r="X36" s="1"/>
    </row>
    <row r="37" spans="1:24">
      <c r="A37" s="1" t="s">
        <v>115</v>
      </c>
      <c r="B37" s="1" t="s">
        <v>131</v>
      </c>
      <c r="C37" s="1" t="s">
        <v>132</v>
      </c>
      <c r="D37" s="1" t="s">
        <v>43</v>
      </c>
      <c r="E37" s="1" t="s">
        <v>118</v>
      </c>
      <c r="F37" s="156">
        <v>40</v>
      </c>
      <c r="G37" s="38">
        <v>12</v>
      </c>
      <c r="H37" s="39">
        <f t="shared" si="0"/>
        <v>480</v>
      </c>
      <c r="I37" s="39">
        <f>SUMIFS('3. normenblad'!C:C,'3. normenblad'!A:A,D37,'3. normenblad'!B:B,G37)</f>
        <v>0</v>
      </c>
      <c r="J37" s="168">
        <f>IFERROR(H37/I37*'4. uurtarief opbouw'!$C$32,0)</f>
        <v>0</v>
      </c>
      <c r="X37" s="1"/>
    </row>
    <row r="38" spans="1:24">
      <c r="A38" s="1" t="s">
        <v>115</v>
      </c>
      <c r="B38" s="1" t="s">
        <v>131</v>
      </c>
      <c r="C38" s="1" t="s">
        <v>132</v>
      </c>
      <c r="D38" s="1" t="s">
        <v>41</v>
      </c>
      <c r="E38" s="1" t="s">
        <v>119</v>
      </c>
      <c r="F38" s="156">
        <v>5</v>
      </c>
      <c r="G38" s="38">
        <v>12</v>
      </c>
      <c r="H38" s="39">
        <f t="shared" si="0"/>
        <v>60</v>
      </c>
      <c r="I38" s="39">
        <f>SUMIFS('3. normenblad'!C:C,'3. normenblad'!A:A,D38,'3. normenblad'!B:B,G38)</f>
        <v>0</v>
      </c>
      <c r="J38" s="168">
        <f>IFERROR(H38/I38*'4. uurtarief opbouw'!$C$32,0)</f>
        <v>0</v>
      </c>
      <c r="X38" s="1"/>
    </row>
    <row r="39" spans="1:24">
      <c r="A39" s="1" t="s">
        <v>115</v>
      </c>
      <c r="B39" s="1" t="s">
        <v>131</v>
      </c>
      <c r="C39" s="1" t="s">
        <v>132</v>
      </c>
      <c r="D39" s="1" t="s">
        <v>42</v>
      </c>
      <c r="E39" s="1" t="s">
        <v>120</v>
      </c>
      <c r="F39" s="156">
        <v>798</v>
      </c>
      <c r="G39" s="38">
        <v>4</v>
      </c>
      <c r="H39" s="39">
        <f t="shared" si="0"/>
        <v>3192</v>
      </c>
      <c r="I39" s="39">
        <f>SUMIFS('3. normenblad'!C:C,'3. normenblad'!A:A,D39,'3. normenblad'!B:B,G39)</f>
        <v>0</v>
      </c>
      <c r="J39" s="168">
        <f>IFERROR(H39/I39*'4. uurtarief opbouw'!$C$32,0)</f>
        <v>0</v>
      </c>
      <c r="X39" s="1"/>
    </row>
    <row r="40" spans="1:24">
      <c r="A40" s="1" t="s">
        <v>115</v>
      </c>
      <c r="B40" s="1" t="s">
        <v>131</v>
      </c>
      <c r="C40" s="1" t="s">
        <v>132</v>
      </c>
      <c r="D40" s="1" t="s">
        <v>42</v>
      </c>
      <c r="E40" s="1" t="s">
        <v>118</v>
      </c>
      <c r="F40" s="156">
        <v>342</v>
      </c>
      <c r="G40" s="38">
        <v>4</v>
      </c>
      <c r="H40" s="39">
        <f t="shared" si="0"/>
        <v>1368</v>
      </c>
      <c r="I40" s="39">
        <f>SUMIFS('3. normenblad'!C:C,'3. normenblad'!A:A,D40,'3. normenblad'!B:B,G40)</f>
        <v>0</v>
      </c>
      <c r="J40" s="168">
        <f>IFERROR(H40/I40*'4. uurtarief opbouw'!$C$32,0)</f>
        <v>0</v>
      </c>
      <c r="X40" s="1"/>
    </row>
    <row r="41" spans="1:24">
      <c r="A41" s="1" t="s">
        <v>115</v>
      </c>
      <c r="B41" s="1" t="s">
        <v>131</v>
      </c>
      <c r="C41" s="1" t="s">
        <v>132</v>
      </c>
      <c r="D41" s="1" t="s">
        <v>44</v>
      </c>
      <c r="E41" s="1" t="s">
        <v>121</v>
      </c>
      <c r="F41" s="156">
        <v>1</v>
      </c>
      <c r="G41" s="38">
        <v>1</v>
      </c>
      <c r="H41" s="39">
        <f t="shared" si="0"/>
        <v>1</v>
      </c>
      <c r="I41" s="39">
        <f>SUMIFS('3. normenblad'!C:C,'3. normenblad'!A:A,D41,'3. normenblad'!B:B,G41)</f>
        <v>0</v>
      </c>
      <c r="J41" s="168">
        <f>IFERROR(H41/I41*'4. uurtarief opbouw'!$C$32,0)</f>
        <v>0</v>
      </c>
      <c r="X41" s="1"/>
    </row>
    <row r="42" spans="1:24">
      <c r="A42" s="1" t="s">
        <v>115</v>
      </c>
      <c r="B42" s="1" t="s">
        <v>131</v>
      </c>
      <c r="C42" s="1" t="s">
        <v>132</v>
      </c>
      <c r="D42" s="1" t="s">
        <v>122</v>
      </c>
      <c r="E42" s="1" t="s">
        <v>121</v>
      </c>
      <c r="F42" s="156">
        <v>350</v>
      </c>
      <c r="G42" s="38">
        <v>2</v>
      </c>
      <c r="H42" s="39">
        <f t="shared" si="0"/>
        <v>700</v>
      </c>
      <c r="I42" s="39">
        <f>SUMIFS('3. normenblad'!C:C,'3. normenblad'!A:A,D42,'3. normenblad'!B:B,G42)</f>
        <v>0</v>
      </c>
      <c r="J42" s="168">
        <f>IFERROR(H42/I42*'4. uurtarief opbouw'!$C$32,0)</f>
        <v>0</v>
      </c>
      <c r="X42" s="1"/>
    </row>
    <row r="43" spans="1:24">
      <c r="A43" s="1" t="s">
        <v>115</v>
      </c>
      <c r="B43" s="1" t="s">
        <v>133</v>
      </c>
      <c r="C43" s="1" t="s">
        <v>134</v>
      </c>
      <c r="D43" s="1" t="s">
        <v>43</v>
      </c>
      <c r="E43" s="1" t="s">
        <v>118</v>
      </c>
      <c r="F43" s="156">
        <v>35</v>
      </c>
      <c r="G43" s="38">
        <v>12</v>
      </c>
      <c r="H43" s="39">
        <f t="shared" si="0"/>
        <v>420</v>
      </c>
      <c r="I43" s="39">
        <f>SUMIFS('3. normenblad'!C:C,'3. normenblad'!A:A,D43,'3. normenblad'!B:B,G43)</f>
        <v>0</v>
      </c>
      <c r="J43" s="168">
        <f>IFERROR(H43/I43*'4. uurtarief opbouw'!$C$32,0)</f>
        <v>0</v>
      </c>
      <c r="X43" s="1"/>
    </row>
    <row r="44" spans="1:24">
      <c r="A44" s="1" t="s">
        <v>115</v>
      </c>
      <c r="B44" s="1" t="s">
        <v>133</v>
      </c>
      <c r="C44" s="1" t="s">
        <v>134</v>
      </c>
      <c r="D44" s="1" t="s">
        <v>41</v>
      </c>
      <c r="E44" s="1" t="s">
        <v>119</v>
      </c>
      <c r="F44" s="156">
        <v>5</v>
      </c>
      <c r="G44" s="38">
        <v>12</v>
      </c>
      <c r="H44" s="39">
        <f t="shared" si="0"/>
        <v>60</v>
      </c>
      <c r="I44" s="39">
        <f>SUMIFS('3. normenblad'!C:C,'3. normenblad'!A:A,D44,'3. normenblad'!B:B,G44)</f>
        <v>0</v>
      </c>
      <c r="J44" s="168">
        <f>IFERROR(H44/I44*'4. uurtarief opbouw'!$C$32,0)</f>
        <v>0</v>
      </c>
      <c r="X44" s="1"/>
    </row>
    <row r="45" spans="1:24">
      <c r="A45" s="1" t="s">
        <v>115</v>
      </c>
      <c r="B45" s="1" t="s">
        <v>133</v>
      </c>
      <c r="C45" s="1" t="s">
        <v>134</v>
      </c>
      <c r="D45" s="1" t="s">
        <v>42</v>
      </c>
      <c r="E45" s="1" t="s">
        <v>120</v>
      </c>
      <c r="F45" s="156">
        <v>539</v>
      </c>
      <c r="G45" s="38">
        <v>4</v>
      </c>
      <c r="H45" s="39">
        <f t="shared" si="0"/>
        <v>2156</v>
      </c>
      <c r="I45" s="39">
        <f>SUMIFS('3. normenblad'!C:C,'3. normenblad'!A:A,D45,'3. normenblad'!B:B,G45)</f>
        <v>0</v>
      </c>
      <c r="J45" s="168">
        <f>IFERROR(H45/I45*'4. uurtarief opbouw'!$C$32,0)</f>
        <v>0</v>
      </c>
      <c r="X45" s="1"/>
    </row>
    <row r="46" spans="1:24">
      <c r="A46" s="1" t="s">
        <v>115</v>
      </c>
      <c r="B46" s="1" t="s">
        <v>133</v>
      </c>
      <c r="C46" s="1" t="s">
        <v>134</v>
      </c>
      <c r="D46" s="1" t="s">
        <v>42</v>
      </c>
      <c r="E46" s="1" t="s">
        <v>118</v>
      </c>
      <c r="F46" s="156">
        <v>231</v>
      </c>
      <c r="G46" s="38">
        <v>4</v>
      </c>
      <c r="H46" s="39">
        <f t="shared" si="0"/>
        <v>924</v>
      </c>
      <c r="I46" s="39">
        <f>SUMIFS('3. normenblad'!C:C,'3. normenblad'!A:A,D46,'3. normenblad'!B:B,G46)</f>
        <v>0</v>
      </c>
      <c r="J46" s="168">
        <f>IFERROR(H46/I46*'4. uurtarief opbouw'!$C$32,0)</f>
        <v>0</v>
      </c>
      <c r="X46" s="1"/>
    </row>
    <row r="47" spans="1:24">
      <c r="A47" s="1" t="s">
        <v>115</v>
      </c>
      <c r="B47" s="1" t="s">
        <v>133</v>
      </c>
      <c r="C47" s="1" t="s">
        <v>134</v>
      </c>
      <c r="D47" s="1" t="s">
        <v>44</v>
      </c>
      <c r="E47" s="1" t="s">
        <v>121</v>
      </c>
      <c r="F47" s="156">
        <v>1</v>
      </c>
      <c r="G47" s="38">
        <v>1</v>
      </c>
      <c r="H47" s="39">
        <f t="shared" si="0"/>
        <v>1</v>
      </c>
      <c r="I47" s="39">
        <f>SUMIFS('3. normenblad'!C:C,'3. normenblad'!A:A,D47,'3. normenblad'!B:B,G47)</f>
        <v>0</v>
      </c>
      <c r="J47" s="168">
        <f>IFERROR(H47/I47*'4. uurtarief opbouw'!$C$32,0)</f>
        <v>0</v>
      </c>
      <c r="X47" s="1"/>
    </row>
    <row r="48" spans="1:24">
      <c r="A48" s="1" t="s">
        <v>115</v>
      </c>
      <c r="B48" s="1" t="s">
        <v>133</v>
      </c>
      <c r="C48" s="1" t="s">
        <v>134</v>
      </c>
      <c r="D48" s="1" t="s">
        <v>122</v>
      </c>
      <c r="E48" s="1" t="s">
        <v>121</v>
      </c>
      <c r="F48" s="156">
        <v>250</v>
      </c>
      <c r="G48" s="38">
        <v>2</v>
      </c>
      <c r="H48" s="39">
        <f t="shared" si="0"/>
        <v>500</v>
      </c>
      <c r="I48" s="39">
        <f>SUMIFS('3. normenblad'!C:C,'3. normenblad'!A:A,D48,'3. normenblad'!B:B,G48)</f>
        <v>0</v>
      </c>
      <c r="J48" s="168">
        <f>IFERROR(H48/I48*'4. uurtarief opbouw'!$C$32,0)</f>
        <v>0</v>
      </c>
      <c r="X48" s="1"/>
    </row>
    <row r="49" spans="1:24">
      <c r="A49" s="1" t="s">
        <v>115</v>
      </c>
      <c r="B49" s="1" t="s">
        <v>135</v>
      </c>
      <c r="C49" s="1" t="s">
        <v>136</v>
      </c>
      <c r="D49" s="1" t="s">
        <v>43</v>
      </c>
      <c r="E49" s="1" t="s">
        <v>118</v>
      </c>
      <c r="F49" s="156">
        <v>30</v>
      </c>
      <c r="G49" s="38">
        <v>12</v>
      </c>
      <c r="H49" s="39">
        <f t="shared" si="0"/>
        <v>360</v>
      </c>
      <c r="I49" s="39">
        <f>SUMIFS('3. normenblad'!C:C,'3. normenblad'!A:A,D49,'3. normenblad'!B:B,G49)</f>
        <v>0</v>
      </c>
      <c r="J49" s="168">
        <f>IFERROR(H49/I49*'4. uurtarief opbouw'!$C$32,0)</f>
        <v>0</v>
      </c>
      <c r="X49" s="1"/>
    </row>
    <row r="50" spans="1:24">
      <c r="A50" s="1" t="s">
        <v>115</v>
      </c>
      <c r="B50" s="1" t="s">
        <v>135</v>
      </c>
      <c r="C50" s="1" t="s">
        <v>136</v>
      </c>
      <c r="D50" s="1" t="s">
        <v>41</v>
      </c>
      <c r="E50" s="1" t="s">
        <v>119</v>
      </c>
      <c r="F50" s="156">
        <v>5</v>
      </c>
      <c r="G50" s="38">
        <v>12</v>
      </c>
      <c r="H50" s="39">
        <f t="shared" si="0"/>
        <v>60</v>
      </c>
      <c r="I50" s="39">
        <f>SUMIFS('3. normenblad'!C:C,'3. normenblad'!A:A,D50,'3. normenblad'!B:B,G50)</f>
        <v>0</v>
      </c>
      <c r="J50" s="168">
        <f>IFERROR(H50/I50*'4. uurtarief opbouw'!$C$32,0)</f>
        <v>0</v>
      </c>
      <c r="X50" s="1"/>
    </row>
    <row r="51" spans="1:24">
      <c r="A51" s="1" t="s">
        <v>115</v>
      </c>
      <c r="B51" s="1" t="s">
        <v>135</v>
      </c>
      <c r="C51" s="1" t="s">
        <v>136</v>
      </c>
      <c r="D51" s="1" t="s">
        <v>42</v>
      </c>
      <c r="E51" s="1" t="s">
        <v>120</v>
      </c>
      <c r="F51" s="156">
        <v>910</v>
      </c>
      <c r="G51" s="38">
        <v>4</v>
      </c>
      <c r="H51" s="39">
        <f t="shared" si="0"/>
        <v>3640</v>
      </c>
      <c r="I51" s="39">
        <f>SUMIFS('3. normenblad'!C:C,'3. normenblad'!A:A,D51,'3. normenblad'!B:B,G51)</f>
        <v>0</v>
      </c>
      <c r="J51" s="168">
        <f>IFERROR(H51/I51*'4. uurtarief opbouw'!$C$32,0)</f>
        <v>0</v>
      </c>
      <c r="X51" s="1"/>
    </row>
    <row r="52" spans="1:24">
      <c r="A52" s="1" t="s">
        <v>115</v>
      </c>
      <c r="B52" s="1" t="s">
        <v>135</v>
      </c>
      <c r="C52" s="1" t="s">
        <v>136</v>
      </c>
      <c r="D52" s="1" t="s">
        <v>42</v>
      </c>
      <c r="E52" s="1" t="s">
        <v>118</v>
      </c>
      <c r="F52" s="156">
        <v>390</v>
      </c>
      <c r="G52" s="38">
        <v>4</v>
      </c>
      <c r="H52" s="39">
        <f t="shared" si="0"/>
        <v>1560</v>
      </c>
      <c r="I52" s="39">
        <f>SUMIFS('3. normenblad'!C:C,'3. normenblad'!A:A,D52,'3. normenblad'!B:B,G52)</f>
        <v>0</v>
      </c>
      <c r="J52" s="168">
        <f>IFERROR(H52/I52*'4. uurtarief opbouw'!$C$32,0)</f>
        <v>0</v>
      </c>
      <c r="X52" s="1"/>
    </row>
    <row r="53" spans="1:24">
      <c r="A53" s="1" t="s">
        <v>115</v>
      </c>
      <c r="B53" s="1" t="s">
        <v>135</v>
      </c>
      <c r="C53" s="1" t="s">
        <v>136</v>
      </c>
      <c r="D53" s="1" t="s">
        <v>44</v>
      </c>
      <c r="E53" s="1" t="s">
        <v>121</v>
      </c>
      <c r="F53" s="156">
        <v>1</v>
      </c>
      <c r="G53" s="38">
        <v>1</v>
      </c>
      <c r="H53" s="39">
        <f t="shared" si="0"/>
        <v>1</v>
      </c>
      <c r="I53" s="39">
        <f>SUMIFS('3. normenblad'!C:C,'3. normenblad'!A:A,D53,'3. normenblad'!B:B,G53)</f>
        <v>0</v>
      </c>
      <c r="J53" s="168">
        <f>IFERROR(H53/I53*'4. uurtarief opbouw'!$C$32,0)</f>
        <v>0</v>
      </c>
      <c r="X53" s="1"/>
    </row>
    <row r="54" spans="1:24">
      <c r="A54" s="1" t="s">
        <v>115</v>
      </c>
      <c r="B54" s="1" t="s">
        <v>135</v>
      </c>
      <c r="C54" s="1" t="s">
        <v>136</v>
      </c>
      <c r="D54" s="1" t="s">
        <v>122</v>
      </c>
      <c r="E54" s="1" t="s">
        <v>121</v>
      </c>
      <c r="F54" s="156">
        <v>350</v>
      </c>
      <c r="G54" s="38">
        <v>2</v>
      </c>
      <c r="H54" s="39">
        <f t="shared" si="0"/>
        <v>700</v>
      </c>
      <c r="I54" s="39">
        <f>SUMIFS('3. normenblad'!C:C,'3. normenblad'!A:A,D54,'3. normenblad'!B:B,G54)</f>
        <v>0</v>
      </c>
      <c r="J54" s="168">
        <f>IFERROR(H54/I54*'4. uurtarief opbouw'!$C$32,0)</f>
        <v>0</v>
      </c>
      <c r="X54" s="1"/>
    </row>
    <row r="55" spans="1:24">
      <c r="A55" s="1" t="s">
        <v>115</v>
      </c>
      <c r="B55" s="1" t="s">
        <v>137</v>
      </c>
      <c r="C55" s="1" t="s">
        <v>138</v>
      </c>
      <c r="D55" s="1" t="s">
        <v>43</v>
      </c>
      <c r="E55" s="1" t="s">
        <v>118</v>
      </c>
      <c r="F55" s="156">
        <v>40</v>
      </c>
      <c r="G55" s="38">
        <v>12</v>
      </c>
      <c r="H55" s="39">
        <f t="shared" si="0"/>
        <v>480</v>
      </c>
      <c r="I55" s="39">
        <f>SUMIFS('3. normenblad'!C:C,'3. normenblad'!A:A,D55,'3. normenblad'!B:B,G55)</f>
        <v>0</v>
      </c>
      <c r="J55" s="168">
        <f>IFERROR(H55/I55*'4. uurtarief opbouw'!$C$32,0)</f>
        <v>0</v>
      </c>
      <c r="X55" s="1"/>
    </row>
    <row r="56" spans="1:24">
      <c r="A56" s="1" t="s">
        <v>115</v>
      </c>
      <c r="B56" s="1" t="s">
        <v>137</v>
      </c>
      <c r="C56" s="1" t="s">
        <v>138</v>
      </c>
      <c r="D56" s="1" t="s">
        <v>41</v>
      </c>
      <c r="E56" s="1" t="s">
        <v>119</v>
      </c>
      <c r="F56" s="156">
        <v>5</v>
      </c>
      <c r="G56" s="38">
        <v>12</v>
      </c>
      <c r="H56" s="39">
        <f t="shared" si="0"/>
        <v>60</v>
      </c>
      <c r="I56" s="39">
        <f>SUMIFS('3. normenblad'!C:C,'3. normenblad'!A:A,D56,'3. normenblad'!B:B,G56)</f>
        <v>0</v>
      </c>
      <c r="J56" s="168">
        <f>IFERROR(H56/I56*'4. uurtarief opbouw'!$C$32,0)</f>
        <v>0</v>
      </c>
      <c r="X56" s="1"/>
    </row>
    <row r="57" spans="1:24">
      <c r="A57" s="1" t="s">
        <v>115</v>
      </c>
      <c r="B57" s="1" t="s">
        <v>137</v>
      </c>
      <c r="C57" s="1" t="s">
        <v>138</v>
      </c>
      <c r="D57" s="1" t="s">
        <v>42</v>
      </c>
      <c r="E57" s="1" t="s">
        <v>120</v>
      </c>
      <c r="F57" s="156">
        <v>400</v>
      </c>
      <c r="G57" s="38">
        <v>1</v>
      </c>
      <c r="H57" s="39">
        <f t="shared" si="0"/>
        <v>400</v>
      </c>
      <c r="I57" s="39">
        <f>SUMIFS('3. normenblad'!C:C,'3. normenblad'!A:A,D57,'3. normenblad'!B:B,G57)</f>
        <v>0</v>
      </c>
      <c r="J57" s="168">
        <f>IFERROR(H57/I57*'4. uurtarief opbouw'!$C$32,0)</f>
        <v>0</v>
      </c>
      <c r="X57" s="1"/>
    </row>
    <row r="58" spans="1:24">
      <c r="A58" s="1" t="s">
        <v>115</v>
      </c>
      <c r="B58" s="1" t="s">
        <v>137</v>
      </c>
      <c r="C58" s="1" t="s">
        <v>138</v>
      </c>
      <c r="D58" s="1" t="s">
        <v>42</v>
      </c>
      <c r="E58" s="1" t="s">
        <v>120</v>
      </c>
      <c r="F58" s="156">
        <v>1260</v>
      </c>
      <c r="G58" s="38">
        <v>4</v>
      </c>
      <c r="H58" s="39">
        <f t="shared" si="0"/>
        <v>5040</v>
      </c>
      <c r="I58" s="39">
        <f>SUMIFS('3. normenblad'!C:C,'3. normenblad'!A:A,D58,'3. normenblad'!B:B,G58)</f>
        <v>0</v>
      </c>
      <c r="J58" s="168">
        <f>IFERROR(H58/I58*'4. uurtarief opbouw'!$C$32,0)</f>
        <v>0</v>
      </c>
      <c r="X58" s="1"/>
    </row>
    <row r="59" spans="1:24">
      <c r="A59" s="1" t="s">
        <v>115</v>
      </c>
      <c r="B59" s="1" t="s">
        <v>137</v>
      </c>
      <c r="C59" s="1" t="s">
        <v>138</v>
      </c>
      <c r="D59" s="1" t="s">
        <v>42</v>
      </c>
      <c r="E59" s="1" t="s">
        <v>118</v>
      </c>
      <c r="F59" s="156">
        <v>540</v>
      </c>
      <c r="G59" s="38">
        <v>4</v>
      </c>
      <c r="H59" s="39">
        <f t="shared" si="0"/>
        <v>2160</v>
      </c>
      <c r="I59" s="39">
        <f>SUMIFS('3. normenblad'!C:C,'3. normenblad'!A:A,D59,'3. normenblad'!B:B,G59)</f>
        <v>0</v>
      </c>
      <c r="J59" s="168">
        <f>IFERROR(H59/I59*'4. uurtarief opbouw'!$C$32,0)</f>
        <v>0</v>
      </c>
      <c r="X59" s="1"/>
    </row>
    <row r="60" spans="1:24">
      <c r="A60" s="1" t="s">
        <v>115</v>
      </c>
      <c r="B60" s="1" t="s">
        <v>137</v>
      </c>
      <c r="C60" s="1" t="s">
        <v>138</v>
      </c>
      <c r="D60" s="1" t="s">
        <v>44</v>
      </c>
      <c r="E60" s="1" t="s">
        <v>121</v>
      </c>
      <c r="F60" s="156">
        <v>1</v>
      </c>
      <c r="G60" s="38">
        <v>1</v>
      </c>
      <c r="H60" s="39">
        <f t="shared" si="0"/>
        <v>1</v>
      </c>
      <c r="I60" s="39">
        <f>SUMIFS('3. normenblad'!C:C,'3. normenblad'!A:A,D60,'3. normenblad'!B:B,G60)</f>
        <v>0</v>
      </c>
      <c r="J60" s="168">
        <f>IFERROR(H60/I60*'4. uurtarief opbouw'!$C$32,0)</f>
        <v>0</v>
      </c>
      <c r="X60" s="1"/>
    </row>
    <row r="61" spans="1:24">
      <c r="A61" s="1" t="s">
        <v>115</v>
      </c>
      <c r="B61" s="1" t="s">
        <v>137</v>
      </c>
      <c r="C61" s="1" t="s">
        <v>138</v>
      </c>
      <c r="D61" s="1" t="s">
        <v>122</v>
      </c>
      <c r="E61" s="1" t="s">
        <v>121</v>
      </c>
      <c r="F61" s="156">
        <v>350</v>
      </c>
      <c r="G61" s="38">
        <v>2</v>
      </c>
      <c r="H61" s="39">
        <f t="shared" si="0"/>
        <v>700</v>
      </c>
      <c r="I61" s="39">
        <f>SUMIFS('3. normenblad'!C:C,'3. normenblad'!A:A,D61,'3. normenblad'!B:B,G61)</f>
        <v>0</v>
      </c>
      <c r="J61" s="168">
        <f>IFERROR(H61/I61*'4. uurtarief opbouw'!$C$32,0)</f>
        <v>0</v>
      </c>
      <c r="X61" s="1"/>
    </row>
    <row r="62" spans="1:24">
      <c r="A62" s="1" t="s">
        <v>115</v>
      </c>
      <c r="B62" s="1" t="s">
        <v>139</v>
      </c>
      <c r="C62" s="1" t="s">
        <v>140</v>
      </c>
      <c r="D62" s="1" t="s">
        <v>43</v>
      </c>
      <c r="E62" s="1" t="s">
        <v>118</v>
      </c>
      <c r="F62" s="156">
        <v>40</v>
      </c>
      <c r="G62" s="38">
        <v>12</v>
      </c>
      <c r="H62" s="39">
        <f t="shared" si="0"/>
        <v>480</v>
      </c>
      <c r="I62" s="39">
        <f>SUMIFS('3. normenblad'!C:C,'3. normenblad'!A:A,D62,'3. normenblad'!B:B,G62)</f>
        <v>0</v>
      </c>
      <c r="J62" s="168">
        <f>IFERROR(H62/I62*'4. uurtarief opbouw'!$C$32,0)</f>
        <v>0</v>
      </c>
      <c r="X62" s="1"/>
    </row>
    <row r="63" spans="1:24">
      <c r="A63" s="1" t="s">
        <v>115</v>
      </c>
      <c r="B63" s="1" t="s">
        <v>139</v>
      </c>
      <c r="C63" s="1" t="s">
        <v>140</v>
      </c>
      <c r="D63" s="1" t="s">
        <v>41</v>
      </c>
      <c r="E63" s="1" t="s">
        <v>119</v>
      </c>
      <c r="F63" s="156">
        <v>5</v>
      </c>
      <c r="G63" s="38">
        <v>12</v>
      </c>
      <c r="H63" s="39">
        <f t="shared" si="0"/>
        <v>60</v>
      </c>
      <c r="I63" s="39">
        <f>SUMIFS('3. normenblad'!C:C,'3. normenblad'!A:A,D63,'3. normenblad'!B:B,G63)</f>
        <v>0</v>
      </c>
      <c r="J63" s="168">
        <f>IFERROR(H63/I63*'4. uurtarief opbouw'!$C$32,0)</f>
        <v>0</v>
      </c>
      <c r="X63" s="1"/>
    </row>
    <row r="64" spans="1:24">
      <c r="A64" s="1" t="s">
        <v>115</v>
      </c>
      <c r="B64" s="1" t="s">
        <v>139</v>
      </c>
      <c r="C64" s="1" t="s">
        <v>140</v>
      </c>
      <c r="D64" s="1" t="s">
        <v>42</v>
      </c>
      <c r="E64" s="1" t="s">
        <v>120</v>
      </c>
      <c r="F64" s="156">
        <v>1100</v>
      </c>
      <c r="G64" s="38">
        <v>1</v>
      </c>
      <c r="H64" s="39">
        <f t="shared" si="0"/>
        <v>1100</v>
      </c>
      <c r="I64" s="39">
        <f>SUMIFS('3. normenblad'!C:C,'3. normenblad'!A:A,D64,'3. normenblad'!B:B,G64)</f>
        <v>0</v>
      </c>
      <c r="J64" s="168">
        <f>IFERROR(H64/I64*'4. uurtarief opbouw'!$C$32,0)</f>
        <v>0</v>
      </c>
      <c r="X64" s="1"/>
    </row>
    <row r="65" spans="1:24">
      <c r="A65" s="1" t="s">
        <v>115</v>
      </c>
      <c r="B65" s="1" t="s">
        <v>139</v>
      </c>
      <c r="C65" s="1" t="s">
        <v>140</v>
      </c>
      <c r="D65" s="1" t="s">
        <v>42</v>
      </c>
      <c r="E65" s="1" t="s">
        <v>120</v>
      </c>
      <c r="F65" s="156">
        <v>2030</v>
      </c>
      <c r="G65" s="38">
        <v>4</v>
      </c>
      <c r="H65" s="39">
        <f t="shared" si="0"/>
        <v>8120</v>
      </c>
      <c r="I65" s="39">
        <f>SUMIFS('3. normenblad'!C:C,'3. normenblad'!A:A,D65,'3. normenblad'!B:B,G65)</f>
        <v>0</v>
      </c>
      <c r="J65" s="168">
        <f>IFERROR(H65/I65*'4. uurtarief opbouw'!$C$32,0)</f>
        <v>0</v>
      </c>
      <c r="X65" s="1"/>
    </row>
    <row r="66" spans="1:24">
      <c r="A66" s="1" t="s">
        <v>115</v>
      </c>
      <c r="B66" s="1" t="s">
        <v>139</v>
      </c>
      <c r="C66" s="1" t="s">
        <v>140</v>
      </c>
      <c r="D66" s="1" t="s">
        <v>42</v>
      </c>
      <c r="E66" s="1" t="s">
        <v>118</v>
      </c>
      <c r="F66" s="156">
        <v>870</v>
      </c>
      <c r="G66" s="38">
        <v>4</v>
      </c>
      <c r="H66" s="39">
        <f t="shared" si="0"/>
        <v>3480</v>
      </c>
      <c r="I66" s="39">
        <f>SUMIFS('3. normenblad'!C:C,'3. normenblad'!A:A,D66,'3. normenblad'!B:B,G66)</f>
        <v>0</v>
      </c>
      <c r="J66" s="168">
        <f>IFERROR(H66/I66*'4. uurtarief opbouw'!$C$32,0)</f>
        <v>0</v>
      </c>
      <c r="X66" s="1"/>
    </row>
    <row r="67" spans="1:24">
      <c r="A67" s="1" t="s">
        <v>115</v>
      </c>
      <c r="B67" s="1" t="s">
        <v>139</v>
      </c>
      <c r="C67" s="1" t="s">
        <v>140</v>
      </c>
      <c r="D67" s="1" t="s">
        <v>44</v>
      </c>
      <c r="E67" s="1" t="s">
        <v>121</v>
      </c>
      <c r="F67" s="156">
        <v>1</v>
      </c>
      <c r="G67" s="38">
        <v>1</v>
      </c>
      <c r="H67" s="39">
        <f t="shared" si="0"/>
        <v>1</v>
      </c>
      <c r="I67" s="39">
        <f>SUMIFS('3. normenblad'!C:C,'3. normenblad'!A:A,D67,'3. normenblad'!B:B,G67)</f>
        <v>0</v>
      </c>
      <c r="J67" s="168">
        <f>IFERROR(H67/I67*'4. uurtarief opbouw'!$C$32,0)</f>
        <v>0</v>
      </c>
      <c r="X67" s="1"/>
    </row>
    <row r="68" spans="1:24">
      <c r="A68" s="1" t="s">
        <v>115</v>
      </c>
      <c r="B68" s="1" t="s">
        <v>139</v>
      </c>
      <c r="C68" s="1" t="s">
        <v>140</v>
      </c>
      <c r="D68" s="1" t="s">
        <v>122</v>
      </c>
      <c r="E68" s="1" t="s">
        <v>121</v>
      </c>
      <c r="F68" s="156">
        <v>450</v>
      </c>
      <c r="G68" s="38">
        <v>2</v>
      </c>
      <c r="H68" s="39">
        <f t="shared" si="0"/>
        <v>900</v>
      </c>
      <c r="I68" s="39">
        <f>SUMIFS('3. normenblad'!C:C,'3. normenblad'!A:A,D68,'3. normenblad'!B:B,G68)</f>
        <v>0</v>
      </c>
      <c r="J68" s="168">
        <f>IFERROR(H68/I68*'4. uurtarief opbouw'!$C$32,0)</f>
        <v>0</v>
      </c>
      <c r="X68" s="1"/>
    </row>
    <row r="69" spans="1:24">
      <c r="A69" s="1" t="s">
        <v>115</v>
      </c>
      <c r="B69" s="1" t="s">
        <v>141</v>
      </c>
      <c r="C69" s="1" t="s">
        <v>142</v>
      </c>
      <c r="D69" s="1" t="s">
        <v>43</v>
      </c>
      <c r="E69" s="1" t="s">
        <v>118</v>
      </c>
      <c r="F69" s="156">
        <v>40</v>
      </c>
      <c r="G69" s="38">
        <v>12</v>
      </c>
      <c r="H69" s="39">
        <f t="shared" si="0"/>
        <v>480</v>
      </c>
      <c r="I69" s="39">
        <f>SUMIFS('3. normenblad'!C:C,'3. normenblad'!A:A,D69,'3. normenblad'!B:B,G69)</f>
        <v>0</v>
      </c>
      <c r="J69" s="168">
        <f>IFERROR(H69/I69*'4. uurtarief opbouw'!$C$32,0)</f>
        <v>0</v>
      </c>
      <c r="X69" s="1"/>
    </row>
    <row r="70" spans="1:24">
      <c r="A70" s="1" t="s">
        <v>115</v>
      </c>
      <c r="B70" s="1" t="s">
        <v>141</v>
      </c>
      <c r="C70" s="1" t="s">
        <v>142</v>
      </c>
      <c r="D70" s="1" t="s">
        <v>41</v>
      </c>
      <c r="E70" s="1" t="s">
        <v>119</v>
      </c>
      <c r="F70" s="156">
        <v>5</v>
      </c>
      <c r="G70" s="38">
        <v>12</v>
      </c>
      <c r="H70" s="39">
        <f t="shared" si="0"/>
        <v>60</v>
      </c>
      <c r="I70" s="39">
        <f>SUMIFS('3. normenblad'!C:C,'3. normenblad'!A:A,D70,'3. normenblad'!B:B,G70)</f>
        <v>0</v>
      </c>
      <c r="J70" s="168">
        <f>IFERROR(H70/I70*'4. uurtarief opbouw'!$C$32,0)</f>
        <v>0</v>
      </c>
      <c r="X70" s="1"/>
    </row>
    <row r="71" spans="1:24">
      <c r="A71" s="1" t="s">
        <v>115</v>
      </c>
      <c r="B71" s="1" t="s">
        <v>141</v>
      </c>
      <c r="C71" s="1" t="s">
        <v>142</v>
      </c>
      <c r="D71" s="1" t="s">
        <v>42</v>
      </c>
      <c r="E71" s="1" t="s">
        <v>120</v>
      </c>
      <c r="F71" s="156">
        <v>0</v>
      </c>
      <c r="G71" s="38">
        <v>4</v>
      </c>
      <c r="H71" s="39">
        <f t="shared" si="0"/>
        <v>0</v>
      </c>
      <c r="I71" s="39">
        <f>SUMIFS('3. normenblad'!C:C,'3. normenblad'!A:A,D71,'3. normenblad'!B:B,G71)</f>
        <v>0</v>
      </c>
      <c r="J71" s="168">
        <f>IFERROR(H71/I71*'4. uurtarief opbouw'!$C$32,0)</f>
        <v>0</v>
      </c>
      <c r="X71" s="1"/>
    </row>
    <row r="72" spans="1:24">
      <c r="A72" s="1" t="s">
        <v>115</v>
      </c>
      <c r="B72" s="1" t="s">
        <v>141</v>
      </c>
      <c r="C72" s="1" t="s">
        <v>142</v>
      </c>
      <c r="D72" s="1" t="s">
        <v>42</v>
      </c>
      <c r="E72" s="1" t="s">
        <v>118</v>
      </c>
      <c r="F72" s="156">
        <v>0</v>
      </c>
      <c r="G72" s="38">
        <v>4</v>
      </c>
      <c r="H72" s="39">
        <f t="shared" ref="H72:H135" si="1">F72*G72</f>
        <v>0</v>
      </c>
      <c r="I72" s="39">
        <f>SUMIFS('3. normenblad'!C:C,'3. normenblad'!A:A,D72,'3. normenblad'!B:B,G72)</f>
        <v>0</v>
      </c>
      <c r="J72" s="168">
        <f>IFERROR(H72/I72*'4. uurtarief opbouw'!$C$32,0)</f>
        <v>0</v>
      </c>
      <c r="X72" s="1"/>
    </row>
    <row r="73" spans="1:24">
      <c r="A73" s="1" t="s">
        <v>115</v>
      </c>
      <c r="B73" s="1" t="s">
        <v>141</v>
      </c>
      <c r="C73" s="1" t="s">
        <v>142</v>
      </c>
      <c r="D73" s="1" t="s">
        <v>44</v>
      </c>
      <c r="E73" s="1" t="s">
        <v>121</v>
      </c>
      <c r="F73" s="156">
        <v>1</v>
      </c>
      <c r="G73" s="38">
        <v>1</v>
      </c>
      <c r="H73" s="39">
        <f t="shared" si="1"/>
        <v>1</v>
      </c>
      <c r="I73" s="39">
        <f>SUMIFS('3. normenblad'!C:C,'3. normenblad'!A:A,D73,'3. normenblad'!B:B,G73)</f>
        <v>0</v>
      </c>
      <c r="J73" s="168">
        <f>IFERROR(H73/I73*'4. uurtarief opbouw'!$C$32,0)</f>
        <v>0</v>
      </c>
      <c r="X73" s="1"/>
    </row>
    <row r="74" spans="1:24">
      <c r="A74" s="1" t="s">
        <v>115</v>
      </c>
      <c r="B74" s="1" t="s">
        <v>141</v>
      </c>
      <c r="C74" s="1" t="s">
        <v>142</v>
      </c>
      <c r="D74" s="1" t="s">
        <v>122</v>
      </c>
      <c r="E74" s="1" t="s">
        <v>121</v>
      </c>
      <c r="F74" s="156">
        <v>25</v>
      </c>
      <c r="G74" s="38">
        <v>2</v>
      </c>
      <c r="H74" s="39">
        <f t="shared" si="1"/>
        <v>50</v>
      </c>
      <c r="I74" s="39">
        <f>SUMIFS('3. normenblad'!C:C,'3. normenblad'!A:A,D74,'3. normenblad'!B:B,G74)</f>
        <v>0</v>
      </c>
      <c r="J74" s="168">
        <f>IFERROR(H74/I74*'4. uurtarief opbouw'!$C$32,0)</f>
        <v>0</v>
      </c>
      <c r="X74" s="1"/>
    </row>
    <row r="75" spans="1:24">
      <c r="A75" s="1" t="s">
        <v>115</v>
      </c>
      <c r="B75" s="1" t="s">
        <v>143</v>
      </c>
      <c r="C75" s="1" t="s">
        <v>144</v>
      </c>
      <c r="D75" s="1" t="s">
        <v>43</v>
      </c>
      <c r="E75" s="1" t="s">
        <v>118</v>
      </c>
      <c r="F75" s="156">
        <v>40</v>
      </c>
      <c r="G75" s="38">
        <v>12</v>
      </c>
      <c r="H75" s="39">
        <f t="shared" si="1"/>
        <v>480</v>
      </c>
      <c r="I75" s="39">
        <f>SUMIFS('3. normenblad'!C:C,'3. normenblad'!A:A,D75,'3. normenblad'!B:B,G75)</f>
        <v>0</v>
      </c>
      <c r="J75" s="168">
        <f>IFERROR(H75/I75*'4. uurtarief opbouw'!$C$32,0)</f>
        <v>0</v>
      </c>
      <c r="X75" s="1"/>
    </row>
    <row r="76" spans="1:24">
      <c r="A76" s="1" t="s">
        <v>115</v>
      </c>
      <c r="B76" s="1" t="s">
        <v>143</v>
      </c>
      <c r="C76" s="1" t="s">
        <v>144</v>
      </c>
      <c r="D76" s="1" t="s">
        <v>41</v>
      </c>
      <c r="E76" s="1" t="s">
        <v>119</v>
      </c>
      <c r="F76" s="156">
        <v>5</v>
      </c>
      <c r="G76" s="38">
        <v>12</v>
      </c>
      <c r="H76" s="39">
        <f t="shared" si="1"/>
        <v>60</v>
      </c>
      <c r="I76" s="39">
        <f>SUMIFS('3. normenblad'!C:C,'3. normenblad'!A:A,D76,'3. normenblad'!B:B,G76)</f>
        <v>0</v>
      </c>
      <c r="J76" s="168">
        <f>IFERROR(H76/I76*'4. uurtarief opbouw'!$C$32,0)</f>
        <v>0</v>
      </c>
      <c r="X76" s="1"/>
    </row>
    <row r="77" spans="1:24">
      <c r="A77" s="1" t="s">
        <v>115</v>
      </c>
      <c r="B77" s="1" t="s">
        <v>143</v>
      </c>
      <c r="C77" s="1" t="s">
        <v>144</v>
      </c>
      <c r="D77" s="1" t="s">
        <v>42</v>
      </c>
      <c r="E77" s="1" t="s">
        <v>120</v>
      </c>
      <c r="F77" s="156">
        <v>700</v>
      </c>
      <c r="G77" s="38">
        <v>1</v>
      </c>
      <c r="H77" s="39">
        <f t="shared" si="1"/>
        <v>700</v>
      </c>
      <c r="I77" s="39">
        <f>SUMIFS('3. normenblad'!C:C,'3. normenblad'!A:A,D77,'3. normenblad'!B:B,G77)</f>
        <v>0</v>
      </c>
      <c r="J77" s="168">
        <f>IFERROR(H77/I77*'4. uurtarief opbouw'!$C$32,0)</f>
        <v>0</v>
      </c>
      <c r="X77" s="1"/>
    </row>
    <row r="78" spans="1:24">
      <c r="A78" s="1" t="s">
        <v>115</v>
      </c>
      <c r="B78" s="1" t="s">
        <v>143</v>
      </c>
      <c r="C78" s="1" t="s">
        <v>144</v>
      </c>
      <c r="D78" s="1" t="s">
        <v>42</v>
      </c>
      <c r="E78" s="1" t="s">
        <v>120</v>
      </c>
      <c r="F78" s="156">
        <v>980</v>
      </c>
      <c r="G78" s="38">
        <v>4</v>
      </c>
      <c r="H78" s="39">
        <f t="shared" si="1"/>
        <v>3920</v>
      </c>
      <c r="I78" s="39">
        <f>SUMIFS('3. normenblad'!C:C,'3. normenblad'!A:A,D78,'3. normenblad'!B:B,G78)</f>
        <v>0</v>
      </c>
      <c r="J78" s="168">
        <f>IFERROR(H78/I78*'4. uurtarief opbouw'!$C$32,0)</f>
        <v>0</v>
      </c>
      <c r="X78" s="1"/>
    </row>
    <row r="79" spans="1:24">
      <c r="A79" s="1" t="s">
        <v>115</v>
      </c>
      <c r="B79" s="1" t="s">
        <v>143</v>
      </c>
      <c r="C79" s="1" t="s">
        <v>144</v>
      </c>
      <c r="D79" s="1" t="s">
        <v>42</v>
      </c>
      <c r="E79" s="1" t="s">
        <v>118</v>
      </c>
      <c r="F79" s="156">
        <v>420</v>
      </c>
      <c r="G79" s="38">
        <v>4</v>
      </c>
      <c r="H79" s="39">
        <f t="shared" si="1"/>
        <v>1680</v>
      </c>
      <c r="I79" s="39">
        <f>SUMIFS('3. normenblad'!C:C,'3. normenblad'!A:A,D79,'3. normenblad'!B:B,G79)</f>
        <v>0</v>
      </c>
      <c r="J79" s="168">
        <f>IFERROR(H79/I79*'4. uurtarief opbouw'!$C$32,0)</f>
        <v>0</v>
      </c>
      <c r="X79" s="1"/>
    </row>
    <row r="80" spans="1:24">
      <c r="A80" s="1" t="s">
        <v>115</v>
      </c>
      <c r="B80" s="1" t="s">
        <v>143</v>
      </c>
      <c r="C80" s="1" t="s">
        <v>144</v>
      </c>
      <c r="D80" s="1" t="s">
        <v>44</v>
      </c>
      <c r="E80" s="1" t="s">
        <v>121</v>
      </c>
      <c r="F80" s="156">
        <v>1</v>
      </c>
      <c r="G80" s="38">
        <v>1</v>
      </c>
      <c r="H80" s="39">
        <f t="shared" si="1"/>
        <v>1</v>
      </c>
      <c r="I80" s="39">
        <f>SUMIFS('3. normenblad'!C:C,'3. normenblad'!A:A,D80,'3. normenblad'!B:B,G80)</f>
        <v>0</v>
      </c>
      <c r="J80" s="168">
        <f>IFERROR(H80/I80*'4. uurtarief opbouw'!$C$32,0)</f>
        <v>0</v>
      </c>
      <c r="X80" s="1"/>
    </row>
    <row r="81" spans="1:24">
      <c r="A81" s="1" t="s">
        <v>115</v>
      </c>
      <c r="B81" s="1" t="s">
        <v>143</v>
      </c>
      <c r="C81" s="1" t="s">
        <v>144</v>
      </c>
      <c r="D81" s="1" t="s">
        <v>122</v>
      </c>
      <c r="E81" s="1" t="s">
        <v>121</v>
      </c>
      <c r="F81" s="156">
        <v>350</v>
      </c>
      <c r="G81" s="38">
        <v>2</v>
      </c>
      <c r="H81" s="39">
        <f t="shared" si="1"/>
        <v>700</v>
      </c>
      <c r="I81" s="39">
        <f>SUMIFS('3. normenblad'!C:C,'3. normenblad'!A:A,D81,'3. normenblad'!B:B,G81)</f>
        <v>0</v>
      </c>
      <c r="J81" s="168">
        <f>IFERROR(H81/I81*'4. uurtarief opbouw'!$C$32,0)</f>
        <v>0</v>
      </c>
      <c r="X81" s="1"/>
    </row>
    <row r="82" spans="1:24">
      <c r="A82" s="1" t="s">
        <v>115</v>
      </c>
      <c r="B82" s="1" t="s">
        <v>145</v>
      </c>
      <c r="C82" s="1" t="s">
        <v>146</v>
      </c>
      <c r="D82" s="1" t="s">
        <v>43</v>
      </c>
      <c r="E82" s="1" t="s">
        <v>118</v>
      </c>
      <c r="F82" s="156">
        <v>35</v>
      </c>
      <c r="G82" s="38">
        <v>12</v>
      </c>
      <c r="H82" s="39">
        <f t="shared" si="1"/>
        <v>420</v>
      </c>
      <c r="I82" s="39">
        <f>SUMIFS('3. normenblad'!C:C,'3. normenblad'!A:A,D82,'3. normenblad'!B:B,G82)</f>
        <v>0</v>
      </c>
      <c r="J82" s="168">
        <f>IFERROR(H82/I82*'4. uurtarief opbouw'!$C$32,0)</f>
        <v>0</v>
      </c>
      <c r="X82" s="1"/>
    </row>
    <row r="83" spans="1:24">
      <c r="A83" s="1" t="s">
        <v>115</v>
      </c>
      <c r="B83" s="1" t="s">
        <v>145</v>
      </c>
      <c r="C83" s="1" t="s">
        <v>146</v>
      </c>
      <c r="D83" s="1" t="s">
        <v>41</v>
      </c>
      <c r="E83" s="1" t="s">
        <v>119</v>
      </c>
      <c r="F83" s="156">
        <v>5</v>
      </c>
      <c r="G83" s="38">
        <v>12</v>
      </c>
      <c r="H83" s="39">
        <f t="shared" si="1"/>
        <v>60</v>
      </c>
      <c r="I83" s="39">
        <f>SUMIFS('3. normenblad'!C:C,'3. normenblad'!A:A,D83,'3. normenblad'!B:B,G83)</f>
        <v>0</v>
      </c>
      <c r="J83" s="168">
        <f>IFERROR(H83/I83*'4. uurtarief opbouw'!$C$32,0)</f>
        <v>0</v>
      </c>
      <c r="X83" s="1"/>
    </row>
    <row r="84" spans="1:24">
      <c r="A84" s="1" t="s">
        <v>115</v>
      </c>
      <c r="B84" s="1" t="s">
        <v>145</v>
      </c>
      <c r="C84" s="1" t="s">
        <v>146</v>
      </c>
      <c r="D84" s="1" t="s">
        <v>42</v>
      </c>
      <c r="E84" s="1" t="s">
        <v>120</v>
      </c>
      <c r="F84" s="156">
        <v>406</v>
      </c>
      <c r="G84" s="38">
        <v>4</v>
      </c>
      <c r="H84" s="39">
        <f t="shared" si="1"/>
        <v>1624</v>
      </c>
      <c r="I84" s="39">
        <f>SUMIFS('3. normenblad'!C:C,'3. normenblad'!A:A,D84,'3. normenblad'!B:B,G84)</f>
        <v>0</v>
      </c>
      <c r="J84" s="168">
        <f>IFERROR(H84/I84*'4. uurtarief opbouw'!$C$32,0)</f>
        <v>0</v>
      </c>
      <c r="X84" s="1"/>
    </row>
    <row r="85" spans="1:24">
      <c r="A85" s="1" t="s">
        <v>115</v>
      </c>
      <c r="B85" s="1" t="s">
        <v>145</v>
      </c>
      <c r="C85" s="1" t="s">
        <v>146</v>
      </c>
      <c r="D85" s="1" t="s">
        <v>42</v>
      </c>
      <c r="E85" s="1" t="s">
        <v>118</v>
      </c>
      <c r="F85" s="156">
        <v>174</v>
      </c>
      <c r="G85" s="38">
        <v>4</v>
      </c>
      <c r="H85" s="39">
        <f t="shared" si="1"/>
        <v>696</v>
      </c>
      <c r="I85" s="39">
        <f>SUMIFS('3. normenblad'!C:C,'3. normenblad'!A:A,D85,'3. normenblad'!B:B,G85)</f>
        <v>0</v>
      </c>
      <c r="J85" s="168">
        <f>IFERROR(H85/I85*'4. uurtarief opbouw'!$C$32,0)</f>
        <v>0</v>
      </c>
      <c r="X85" s="1"/>
    </row>
    <row r="86" spans="1:24">
      <c r="A86" s="1" t="s">
        <v>115</v>
      </c>
      <c r="B86" s="1" t="s">
        <v>145</v>
      </c>
      <c r="C86" s="1" t="s">
        <v>146</v>
      </c>
      <c r="D86" s="1" t="s">
        <v>44</v>
      </c>
      <c r="E86" s="1" t="s">
        <v>121</v>
      </c>
      <c r="F86" s="156">
        <v>1</v>
      </c>
      <c r="G86" s="38">
        <v>1</v>
      </c>
      <c r="H86" s="39">
        <f t="shared" si="1"/>
        <v>1</v>
      </c>
      <c r="I86" s="39">
        <f>SUMIFS('3. normenblad'!C:C,'3. normenblad'!A:A,D86,'3. normenblad'!B:B,G86)</f>
        <v>0</v>
      </c>
      <c r="J86" s="168">
        <f>IFERROR(H86/I86*'4. uurtarief opbouw'!$C$32,0)</f>
        <v>0</v>
      </c>
      <c r="X86" s="1"/>
    </row>
    <row r="87" spans="1:24">
      <c r="A87" s="1" t="s">
        <v>115</v>
      </c>
      <c r="B87" s="1" t="s">
        <v>147</v>
      </c>
      <c r="C87" s="1" t="s">
        <v>148</v>
      </c>
      <c r="D87" s="1" t="s">
        <v>43</v>
      </c>
      <c r="E87" s="1" t="s">
        <v>118</v>
      </c>
      <c r="F87" s="156">
        <v>30</v>
      </c>
      <c r="G87" s="38">
        <v>12</v>
      </c>
      <c r="H87" s="39">
        <f t="shared" si="1"/>
        <v>360</v>
      </c>
      <c r="I87" s="39">
        <f>SUMIFS('3. normenblad'!C:C,'3. normenblad'!A:A,D87,'3. normenblad'!B:B,G87)</f>
        <v>0</v>
      </c>
      <c r="J87" s="168">
        <f>IFERROR(H87/I87*'4. uurtarief opbouw'!$C$32,0)</f>
        <v>0</v>
      </c>
      <c r="X87" s="1"/>
    </row>
    <row r="88" spans="1:24">
      <c r="A88" s="1" t="s">
        <v>115</v>
      </c>
      <c r="B88" s="1" t="s">
        <v>147</v>
      </c>
      <c r="C88" s="1" t="s">
        <v>148</v>
      </c>
      <c r="D88" s="1" t="s">
        <v>41</v>
      </c>
      <c r="E88" s="1" t="s">
        <v>119</v>
      </c>
      <c r="F88" s="156">
        <v>5</v>
      </c>
      <c r="G88" s="38">
        <v>12</v>
      </c>
      <c r="H88" s="39">
        <f t="shared" si="1"/>
        <v>60</v>
      </c>
      <c r="I88" s="39">
        <f>SUMIFS('3. normenblad'!C:C,'3. normenblad'!A:A,D88,'3. normenblad'!B:B,G88)</f>
        <v>0</v>
      </c>
      <c r="J88" s="168">
        <f>IFERROR(H88/I88*'4. uurtarief opbouw'!$C$32,0)</f>
        <v>0</v>
      </c>
      <c r="X88" s="1"/>
    </row>
    <row r="89" spans="1:24">
      <c r="A89" s="1" t="s">
        <v>115</v>
      </c>
      <c r="B89" s="1" t="s">
        <v>147</v>
      </c>
      <c r="C89" s="1" t="s">
        <v>148</v>
      </c>
      <c r="D89" s="1" t="s">
        <v>42</v>
      </c>
      <c r="E89" s="1" t="s">
        <v>120</v>
      </c>
      <c r="F89" s="156">
        <v>322</v>
      </c>
      <c r="G89" s="38">
        <v>4</v>
      </c>
      <c r="H89" s="39">
        <f t="shared" si="1"/>
        <v>1288</v>
      </c>
      <c r="I89" s="39">
        <f>SUMIFS('3. normenblad'!C:C,'3. normenblad'!A:A,D89,'3. normenblad'!B:B,G89)</f>
        <v>0</v>
      </c>
      <c r="J89" s="168">
        <f>IFERROR(H89/I89*'4. uurtarief opbouw'!$C$32,0)</f>
        <v>0</v>
      </c>
      <c r="X89" s="1"/>
    </row>
    <row r="90" spans="1:24">
      <c r="A90" s="1" t="s">
        <v>115</v>
      </c>
      <c r="B90" s="1" t="s">
        <v>147</v>
      </c>
      <c r="C90" s="1" t="s">
        <v>148</v>
      </c>
      <c r="D90" s="1" t="s">
        <v>42</v>
      </c>
      <c r="E90" s="1" t="s">
        <v>118</v>
      </c>
      <c r="F90" s="156">
        <v>138</v>
      </c>
      <c r="G90" s="38">
        <v>4</v>
      </c>
      <c r="H90" s="39">
        <f t="shared" si="1"/>
        <v>552</v>
      </c>
      <c r="I90" s="39">
        <f>SUMIFS('3. normenblad'!C:C,'3. normenblad'!A:A,D90,'3. normenblad'!B:B,G90)</f>
        <v>0</v>
      </c>
      <c r="J90" s="168">
        <f>IFERROR(H90/I90*'4. uurtarief opbouw'!$C$32,0)</f>
        <v>0</v>
      </c>
      <c r="X90" s="1"/>
    </row>
    <row r="91" spans="1:24">
      <c r="A91" s="1" t="s">
        <v>115</v>
      </c>
      <c r="B91" s="1" t="s">
        <v>147</v>
      </c>
      <c r="C91" s="1" t="s">
        <v>148</v>
      </c>
      <c r="D91" s="1" t="s">
        <v>44</v>
      </c>
      <c r="E91" s="1" t="s">
        <v>121</v>
      </c>
      <c r="F91" s="156">
        <v>1</v>
      </c>
      <c r="G91" s="38">
        <v>1</v>
      </c>
      <c r="H91" s="39">
        <f t="shared" si="1"/>
        <v>1</v>
      </c>
      <c r="I91" s="39">
        <f>SUMIFS('3. normenblad'!C:C,'3. normenblad'!A:A,D91,'3. normenblad'!B:B,G91)</f>
        <v>0</v>
      </c>
      <c r="J91" s="168">
        <f>IFERROR(H91/I91*'4. uurtarief opbouw'!$C$32,0)</f>
        <v>0</v>
      </c>
      <c r="X91" s="1"/>
    </row>
    <row r="92" spans="1:24">
      <c r="A92" s="1" t="s">
        <v>115</v>
      </c>
      <c r="B92" s="1" t="s">
        <v>149</v>
      </c>
      <c r="C92" s="1" t="s">
        <v>150</v>
      </c>
      <c r="D92" s="1" t="s">
        <v>43</v>
      </c>
      <c r="E92" s="1" t="s">
        <v>118</v>
      </c>
      <c r="F92" s="156">
        <v>20</v>
      </c>
      <c r="G92" s="38">
        <v>12</v>
      </c>
      <c r="H92" s="39">
        <f t="shared" si="1"/>
        <v>240</v>
      </c>
      <c r="I92" s="39">
        <f>SUMIFS('3. normenblad'!C:C,'3. normenblad'!A:A,D92,'3. normenblad'!B:B,G92)</f>
        <v>0</v>
      </c>
      <c r="J92" s="168">
        <f>IFERROR(H92/I92*'4. uurtarief opbouw'!$C$32,0)</f>
        <v>0</v>
      </c>
      <c r="X92" s="1"/>
    </row>
    <row r="93" spans="1:24">
      <c r="A93" s="1" t="s">
        <v>115</v>
      </c>
      <c r="B93" s="1" t="s">
        <v>149</v>
      </c>
      <c r="C93" s="1" t="s">
        <v>150</v>
      </c>
      <c r="D93" s="1" t="s">
        <v>41</v>
      </c>
      <c r="E93" s="1" t="s">
        <v>119</v>
      </c>
      <c r="F93" s="156">
        <v>5</v>
      </c>
      <c r="G93" s="38">
        <v>12</v>
      </c>
      <c r="H93" s="39">
        <f t="shared" si="1"/>
        <v>60</v>
      </c>
      <c r="I93" s="39">
        <f>SUMIFS('3. normenblad'!C:C,'3. normenblad'!A:A,D93,'3. normenblad'!B:B,G93)</f>
        <v>0</v>
      </c>
      <c r="J93" s="168">
        <f>IFERROR(H93/I93*'4. uurtarief opbouw'!$C$32,0)</f>
        <v>0</v>
      </c>
      <c r="X93" s="1"/>
    </row>
    <row r="94" spans="1:24">
      <c r="A94" s="1" t="s">
        <v>115</v>
      </c>
      <c r="B94" s="1" t="s">
        <v>149</v>
      </c>
      <c r="C94" s="1" t="s">
        <v>150</v>
      </c>
      <c r="D94" s="1" t="s">
        <v>42</v>
      </c>
      <c r="E94" s="1" t="s">
        <v>120</v>
      </c>
      <c r="F94" s="156">
        <v>160</v>
      </c>
      <c r="G94" s="38">
        <v>1</v>
      </c>
      <c r="H94" s="39">
        <f t="shared" si="1"/>
        <v>160</v>
      </c>
      <c r="I94" s="39">
        <f>SUMIFS('3. normenblad'!C:C,'3. normenblad'!A:A,D94,'3. normenblad'!B:B,G94)</f>
        <v>0</v>
      </c>
      <c r="J94" s="168">
        <f>IFERROR(H94/I94*'4. uurtarief opbouw'!$C$32,0)</f>
        <v>0</v>
      </c>
      <c r="X94" s="1"/>
    </row>
    <row r="95" spans="1:24">
      <c r="A95" s="1" t="s">
        <v>115</v>
      </c>
      <c r="B95" s="1" t="s">
        <v>149</v>
      </c>
      <c r="C95" s="1" t="s">
        <v>150</v>
      </c>
      <c r="D95" s="1" t="s">
        <v>42</v>
      </c>
      <c r="E95" s="1" t="s">
        <v>120</v>
      </c>
      <c r="F95" s="156">
        <v>112</v>
      </c>
      <c r="G95" s="38">
        <v>4</v>
      </c>
      <c r="H95" s="39">
        <f t="shared" si="1"/>
        <v>448</v>
      </c>
      <c r="I95" s="39">
        <f>SUMIFS('3. normenblad'!C:C,'3. normenblad'!A:A,D95,'3. normenblad'!B:B,G95)</f>
        <v>0</v>
      </c>
      <c r="J95" s="168">
        <f>IFERROR(H95/I95*'4. uurtarief opbouw'!$C$32,0)</f>
        <v>0</v>
      </c>
      <c r="X95" s="1"/>
    </row>
    <row r="96" spans="1:24">
      <c r="A96" s="1" t="s">
        <v>115</v>
      </c>
      <c r="B96" s="1" t="s">
        <v>149</v>
      </c>
      <c r="C96" s="1" t="s">
        <v>150</v>
      </c>
      <c r="D96" s="1" t="s">
        <v>42</v>
      </c>
      <c r="E96" s="1" t="s">
        <v>118</v>
      </c>
      <c r="F96" s="156">
        <v>48</v>
      </c>
      <c r="G96" s="38">
        <v>4</v>
      </c>
      <c r="H96" s="39">
        <f t="shared" si="1"/>
        <v>192</v>
      </c>
      <c r="I96" s="39">
        <f>SUMIFS('3. normenblad'!C:C,'3. normenblad'!A:A,D96,'3. normenblad'!B:B,G96)</f>
        <v>0</v>
      </c>
      <c r="J96" s="168">
        <f>IFERROR(H96/I96*'4. uurtarief opbouw'!$C$32,0)</f>
        <v>0</v>
      </c>
      <c r="X96" s="1"/>
    </row>
    <row r="97" spans="1:24">
      <c r="A97" s="1" t="s">
        <v>115</v>
      </c>
      <c r="B97" s="1" t="s">
        <v>149</v>
      </c>
      <c r="C97" s="1" t="s">
        <v>150</v>
      </c>
      <c r="D97" s="1" t="s">
        <v>44</v>
      </c>
      <c r="E97" s="1" t="s">
        <v>121</v>
      </c>
      <c r="F97" s="156">
        <v>1</v>
      </c>
      <c r="G97" s="38">
        <v>1</v>
      </c>
      <c r="H97" s="39">
        <f t="shared" si="1"/>
        <v>1</v>
      </c>
      <c r="I97" s="39">
        <f>SUMIFS('3. normenblad'!C:C,'3. normenblad'!A:A,D97,'3. normenblad'!B:B,G97)</f>
        <v>0</v>
      </c>
      <c r="J97" s="168">
        <f>IFERROR(H97/I97*'4. uurtarief opbouw'!$C$32,0)</f>
        <v>0</v>
      </c>
      <c r="X97" s="1"/>
    </row>
    <row r="98" spans="1:24">
      <c r="A98" s="1" t="s">
        <v>115</v>
      </c>
      <c r="B98" s="1" t="s">
        <v>151</v>
      </c>
      <c r="C98" s="1" t="s">
        <v>152</v>
      </c>
      <c r="D98" s="1" t="s">
        <v>43</v>
      </c>
      <c r="E98" s="1" t="s">
        <v>118</v>
      </c>
      <c r="F98" s="156">
        <v>40</v>
      </c>
      <c r="G98" s="38">
        <v>12</v>
      </c>
      <c r="H98" s="39">
        <f t="shared" si="1"/>
        <v>480</v>
      </c>
      <c r="I98" s="39">
        <f>SUMIFS('3. normenblad'!C:C,'3. normenblad'!A:A,D98,'3. normenblad'!B:B,G98)</f>
        <v>0</v>
      </c>
      <c r="J98" s="168">
        <f>IFERROR(H98/I98*'4. uurtarief opbouw'!$C$32,0)</f>
        <v>0</v>
      </c>
      <c r="X98" s="1"/>
    </row>
    <row r="99" spans="1:24">
      <c r="A99" s="1" t="s">
        <v>115</v>
      </c>
      <c r="B99" s="1" t="s">
        <v>151</v>
      </c>
      <c r="C99" s="1" t="s">
        <v>152</v>
      </c>
      <c r="D99" s="1" t="s">
        <v>41</v>
      </c>
      <c r="E99" s="1" t="s">
        <v>119</v>
      </c>
      <c r="F99" s="156">
        <v>5</v>
      </c>
      <c r="G99" s="38">
        <v>12</v>
      </c>
      <c r="H99" s="39">
        <f t="shared" si="1"/>
        <v>60</v>
      </c>
      <c r="I99" s="39">
        <f>SUMIFS('3. normenblad'!C:C,'3. normenblad'!A:A,D99,'3. normenblad'!B:B,G99)</f>
        <v>0</v>
      </c>
      <c r="J99" s="168">
        <f>IFERROR(H99/I99*'4. uurtarief opbouw'!$C$32,0)</f>
        <v>0</v>
      </c>
      <c r="X99" s="1"/>
    </row>
    <row r="100" spans="1:24">
      <c r="A100" s="1" t="s">
        <v>115</v>
      </c>
      <c r="B100" s="1" t="s">
        <v>151</v>
      </c>
      <c r="C100" s="1" t="s">
        <v>152</v>
      </c>
      <c r="D100" s="1" t="s">
        <v>42</v>
      </c>
      <c r="E100" s="1" t="s">
        <v>120</v>
      </c>
      <c r="F100" s="156">
        <v>160</v>
      </c>
      <c r="G100" s="38">
        <v>1</v>
      </c>
      <c r="H100" s="39">
        <f t="shared" si="1"/>
        <v>160</v>
      </c>
      <c r="I100" s="39">
        <f>SUMIFS('3. normenblad'!C:C,'3. normenblad'!A:A,D100,'3. normenblad'!B:B,G100)</f>
        <v>0</v>
      </c>
      <c r="J100" s="168">
        <f>IFERROR(H100/I100*'4. uurtarief opbouw'!$C$32,0)</f>
        <v>0</v>
      </c>
      <c r="X100" s="1"/>
    </row>
    <row r="101" spans="1:24">
      <c r="A101" s="1" t="s">
        <v>115</v>
      </c>
      <c r="B101" s="1" t="s">
        <v>151</v>
      </c>
      <c r="C101" s="1" t="s">
        <v>152</v>
      </c>
      <c r="D101" s="1" t="s">
        <v>42</v>
      </c>
      <c r="E101" s="1" t="s">
        <v>120</v>
      </c>
      <c r="F101" s="156">
        <v>1400</v>
      </c>
      <c r="G101" s="38">
        <v>4</v>
      </c>
      <c r="H101" s="39">
        <f t="shared" si="1"/>
        <v>5600</v>
      </c>
      <c r="I101" s="39">
        <f>SUMIFS('3. normenblad'!C:C,'3. normenblad'!A:A,D101,'3. normenblad'!B:B,G101)</f>
        <v>0</v>
      </c>
      <c r="J101" s="168">
        <f>IFERROR(H101/I101*'4. uurtarief opbouw'!$C$32,0)</f>
        <v>0</v>
      </c>
      <c r="X101" s="1"/>
    </row>
    <row r="102" spans="1:24">
      <c r="A102" s="1" t="s">
        <v>115</v>
      </c>
      <c r="B102" s="1" t="s">
        <v>151</v>
      </c>
      <c r="C102" s="1" t="s">
        <v>152</v>
      </c>
      <c r="D102" s="1" t="s">
        <v>42</v>
      </c>
      <c r="E102" s="1" t="s">
        <v>118</v>
      </c>
      <c r="F102" s="156">
        <v>600</v>
      </c>
      <c r="G102" s="38">
        <v>4</v>
      </c>
      <c r="H102" s="39">
        <f t="shared" si="1"/>
        <v>2400</v>
      </c>
      <c r="I102" s="39">
        <f>SUMIFS('3. normenblad'!C:C,'3. normenblad'!A:A,D102,'3. normenblad'!B:B,G102)</f>
        <v>0</v>
      </c>
      <c r="J102" s="168">
        <f>IFERROR(H102/I102*'4. uurtarief opbouw'!$C$32,0)</f>
        <v>0</v>
      </c>
      <c r="X102" s="1"/>
    </row>
    <row r="103" spans="1:24">
      <c r="A103" s="1" t="s">
        <v>115</v>
      </c>
      <c r="B103" s="1" t="s">
        <v>151</v>
      </c>
      <c r="C103" s="1" t="s">
        <v>152</v>
      </c>
      <c r="D103" s="1" t="s">
        <v>44</v>
      </c>
      <c r="E103" s="1" t="s">
        <v>121</v>
      </c>
      <c r="F103" s="156">
        <v>1</v>
      </c>
      <c r="G103" s="38">
        <v>1</v>
      </c>
      <c r="H103" s="39">
        <f t="shared" si="1"/>
        <v>1</v>
      </c>
      <c r="I103" s="39">
        <f>SUMIFS('3. normenblad'!C:C,'3. normenblad'!A:A,D103,'3. normenblad'!B:B,G103)</f>
        <v>0</v>
      </c>
      <c r="J103" s="168">
        <f>IFERROR(H103/I103*'4. uurtarief opbouw'!$C$32,0)</f>
        <v>0</v>
      </c>
      <c r="X103" s="1"/>
    </row>
    <row r="104" spans="1:24">
      <c r="A104" s="1" t="s">
        <v>115</v>
      </c>
      <c r="B104" s="1" t="s">
        <v>153</v>
      </c>
      <c r="C104" s="1" t="s">
        <v>154</v>
      </c>
      <c r="D104" s="1" t="s">
        <v>43</v>
      </c>
      <c r="E104" s="1" t="s">
        <v>118</v>
      </c>
      <c r="F104" s="156">
        <v>40</v>
      </c>
      <c r="G104" s="38">
        <v>12</v>
      </c>
      <c r="H104" s="39">
        <f t="shared" si="1"/>
        <v>480</v>
      </c>
      <c r="I104" s="39">
        <f>SUMIFS('3. normenblad'!C:C,'3. normenblad'!A:A,D104,'3. normenblad'!B:B,G104)</f>
        <v>0</v>
      </c>
      <c r="J104" s="168">
        <f>IFERROR(H104/I104*'4. uurtarief opbouw'!$C$32,0)</f>
        <v>0</v>
      </c>
      <c r="X104" s="1"/>
    </row>
    <row r="105" spans="1:24">
      <c r="A105" s="1" t="s">
        <v>115</v>
      </c>
      <c r="B105" s="1" t="s">
        <v>153</v>
      </c>
      <c r="C105" s="1" t="s">
        <v>154</v>
      </c>
      <c r="D105" s="1" t="s">
        <v>41</v>
      </c>
      <c r="E105" s="1" t="s">
        <v>119</v>
      </c>
      <c r="F105" s="156">
        <v>5</v>
      </c>
      <c r="G105" s="38">
        <v>12</v>
      </c>
      <c r="H105" s="39">
        <f t="shared" si="1"/>
        <v>60</v>
      </c>
      <c r="I105" s="39">
        <f>SUMIFS('3. normenblad'!C:C,'3. normenblad'!A:A,D105,'3. normenblad'!B:B,G105)</f>
        <v>0</v>
      </c>
      <c r="J105" s="168">
        <f>IFERROR(H105/I105*'4. uurtarief opbouw'!$C$32,0)</f>
        <v>0</v>
      </c>
      <c r="X105" s="1"/>
    </row>
    <row r="106" spans="1:24">
      <c r="A106" s="1" t="s">
        <v>115</v>
      </c>
      <c r="B106" s="1" t="s">
        <v>153</v>
      </c>
      <c r="C106" s="1" t="s">
        <v>154</v>
      </c>
      <c r="D106" s="1" t="s">
        <v>42</v>
      </c>
      <c r="E106" s="1" t="s">
        <v>120</v>
      </c>
      <c r="F106" s="156">
        <v>385</v>
      </c>
      <c r="G106" s="38">
        <v>4</v>
      </c>
      <c r="H106" s="39">
        <f t="shared" si="1"/>
        <v>1540</v>
      </c>
      <c r="I106" s="39">
        <f>SUMIFS('3. normenblad'!C:C,'3. normenblad'!A:A,D106,'3. normenblad'!B:B,G106)</f>
        <v>0</v>
      </c>
      <c r="J106" s="168">
        <f>IFERROR(H106/I106*'4. uurtarief opbouw'!$C$32,0)</f>
        <v>0</v>
      </c>
      <c r="X106" s="1"/>
    </row>
    <row r="107" spans="1:24">
      <c r="A107" s="1" t="s">
        <v>115</v>
      </c>
      <c r="B107" s="1" t="s">
        <v>153</v>
      </c>
      <c r="C107" s="1" t="s">
        <v>154</v>
      </c>
      <c r="D107" s="1" t="s">
        <v>42</v>
      </c>
      <c r="E107" s="1" t="s">
        <v>118</v>
      </c>
      <c r="F107" s="156">
        <v>165</v>
      </c>
      <c r="G107" s="38">
        <v>4</v>
      </c>
      <c r="H107" s="39">
        <f t="shared" si="1"/>
        <v>660</v>
      </c>
      <c r="I107" s="39">
        <f>SUMIFS('3. normenblad'!C:C,'3. normenblad'!A:A,D107,'3. normenblad'!B:B,G107)</f>
        <v>0</v>
      </c>
      <c r="J107" s="168">
        <f>IFERROR(H107/I107*'4. uurtarief opbouw'!$C$32,0)</f>
        <v>0</v>
      </c>
      <c r="X107" s="1"/>
    </row>
    <row r="108" spans="1:24">
      <c r="A108" s="1" t="s">
        <v>115</v>
      </c>
      <c r="B108" s="1" t="s">
        <v>153</v>
      </c>
      <c r="C108" s="1" t="s">
        <v>154</v>
      </c>
      <c r="D108" s="1" t="s">
        <v>44</v>
      </c>
      <c r="E108" s="1" t="s">
        <v>121</v>
      </c>
      <c r="F108" s="156">
        <v>1</v>
      </c>
      <c r="G108" s="38">
        <v>1</v>
      </c>
      <c r="H108" s="39">
        <f t="shared" si="1"/>
        <v>1</v>
      </c>
      <c r="I108" s="39">
        <f>SUMIFS('3. normenblad'!C:C,'3. normenblad'!A:A,D108,'3. normenblad'!B:B,G108)</f>
        <v>0</v>
      </c>
      <c r="J108" s="168">
        <f>IFERROR(H108/I108*'4. uurtarief opbouw'!$C$32,0)</f>
        <v>0</v>
      </c>
      <c r="X108" s="1"/>
    </row>
    <row r="109" spans="1:24">
      <c r="A109" s="1" t="s">
        <v>115</v>
      </c>
      <c r="B109" s="1" t="s">
        <v>153</v>
      </c>
      <c r="C109" s="1" t="s">
        <v>154</v>
      </c>
      <c r="D109" s="1" t="s">
        <v>122</v>
      </c>
      <c r="E109" s="1" t="s">
        <v>121</v>
      </c>
      <c r="F109" s="156">
        <v>250</v>
      </c>
      <c r="G109" s="38">
        <v>2</v>
      </c>
      <c r="H109" s="39">
        <f t="shared" si="1"/>
        <v>500</v>
      </c>
      <c r="I109" s="39">
        <f>SUMIFS('3. normenblad'!C:C,'3. normenblad'!A:A,D109,'3. normenblad'!B:B,G109)</f>
        <v>0</v>
      </c>
      <c r="J109" s="168">
        <f>IFERROR(H109/I109*'4. uurtarief opbouw'!$C$32,0)</f>
        <v>0</v>
      </c>
      <c r="X109" s="1"/>
    </row>
    <row r="110" spans="1:24">
      <c r="A110" s="1" t="s">
        <v>115</v>
      </c>
      <c r="B110" s="1" t="s">
        <v>155</v>
      </c>
      <c r="C110" s="1" t="s">
        <v>154</v>
      </c>
      <c r="D110" s="1" t="s">
        <v>43</v>
      </c>
      <c r="E110" s="1" t="s">
        <v>118</v>
      </c>
      <c r="F110" s="156">
        <v>40</v>
      </c>
      <c r="G110" s="38">
        <v>12</v>
      </c>
      <c r="H110" s="39">
        <f t="shared" si="1"/>
        <v>480</v>
      </c>
      <c r="I110" s="39">
        <f>SUMIFS('3. normenblad'!C:C,'3. normenblad'!A:A,D110,'3. normenblad'!B:B,G110)</f>
        <v>0</v>
      </c>
      <c r="J110" s="168">
        <f>IFERROR(H110/I110*'4. uurtarief opbouw'!$C$32,0)</f>
        <v>0</v>
      </c>
      <c r="X110" s="1"/>
    </row>
    <row r="111" spans="1:24">
      <c r="A111" s="1" t="s">
        <v>115</v>
      </c>
      <c r="B111" s="1" t="s">
        <v>155</v>
      </c>
      <c r="C111" s="1" t="s">
        <v>154</v>
      </c>
      <c r="D111" s="1" t="s">
        <v>41</v>
      </c>
      <c r="E111" s="1" t="s">
        <v>119</v>
      </c>
      <c r="F111" s="156">
        <v>5</v>
      </c>
      <c r="G111" s="38">
        <v>12</v>
      </c>
      <c r="H111" s="39">
        <f t="shared" si="1"/>
        <v>60</v>
      </c>
      <c r="I111" s="39">
        <f>SUMIFS('3. normenblad'!C:C,'3. normenblad'!A:A,D111,'3. normenblad'!B:B,G111)</f>
        <v>0</v>
      </c>
      <c r="J111" s="168">
        <f>IFERROR(H111/I111*'4. uurtarief opbouw'!$C$32,0)</f>
        <v>0</v>
      </c>
      <c r="X111" s="1"/>
    </row>
    <row r="112" spans="1:24">
      <c r="A112" s="1" t="s">
        <v>115</v>
      </c>
      <c r="B112" s="1" t="s">
        <v>155</v>
      </c>
      <c r="C112" s="1" t="s">
        <v>154</v>
      </c>
      <c r="D112" s="1" t="s">
        <v>42</v>
      </c>
      <c r="E112" s="1" t="s">
        <v>120</v>
      </c>
      <c r="F112" s="156">
        <v>240</v>
      </c>
      <c r="G112" s="38">
        <v>1</v>
      </c>
      <c r="H112" s="39">
        <f t="shared" si="1"/>
        <v>240</v>
      </c>
      <c r="I112" s="39">
        <f>SUMIFS('3. normenblad'!C:C,'3. normenblad'!A:A,D112,'3. normenblad'!B:B,G112)</f>
        <v>0</v>
      </c>
      <c r="J112" s="168">
        <f>IFERROR(H112/I112*'4. uurtarief opbouw'!$C$32,0)</f>
        <v>0</v>
      </c>
      <c r="X112" s="1"/>
    </row>
    <row r="113" spans="1:24">
      <c r="A113" s="1" t="s">
        <v>115</v>
      </c>
      <c r="B113" s="1" t="s">
        <v>155</v>
      </c>
      <c r="C113" s="1" t="s">
        <v>154</v>
      </c>
      <c r="D113" s="1" t="s">
        <v>42</v>
      </c>
      <c r="E113" s="1" t="s">
        <v>120</v>
      </c>
      <c r="F113" s="156">
        <v>999.25</v>
      </c>
      <c r="G113" s="38">
        <v>4</v>
      </c>
      <c r="H113" s="39">
        <f t="shared" si="1"/>
        <v>3997</v>
      </c>
      <c r="I113" s="39">
        <f>SUMIFS('3. normenblad'!C:C,'3. normenblad'!A:A,D113,'3. normenblad'!B:B,G113)</f>
        <v>0</v>
      </c>
      <c r="J113" s="168">
        <f>IFERROR(H113/I113*'4. uurtarief opbouw'!$C$32,0)</f>
        <v>0</v>
      </c>
      <c r="X113" s="1"/>
    </row>
    <row r="114" spans="1:24">
      <c r="A114" s="1" t="s">
        <v>115</v>
      </c>
      <c r="B114" s="1" t="s">
        <v>155</v>
      </c>
      <c r="C114" s="1" t="s">
        <v>154</v>
      </c>
      <c r="D114" s="1" t="s">
        <v>42</v>
      </c>
      <c r="E114" s="1" t="s">
        <v>118</v>
      </c>
      <c r="F114" s="156">
        <v>428.25</v>
      </c>
      <c r="G114" s="38">
        <v>4</v>
      </c>
      <c r="H114" s="39">
        <f t="shared" si="1"/>
        <v>1713</v>
      </c>
      <c r="I114" s="39">
        <f>SUMIFS('3. normenblad'!C:C,'3. normenblad'!A:A,D114,'3. normenblad'!B:B,G114)</f>
        <v>0</v>
      </c>
      <c r="J114" s="168">
        <f>IFERROR(H114/I114*'4. uurtarief opbouw'!$C$32,0)</f>
        <v>0</v>
      </c>
      <c r="X114" s="1"/>
    </row>
    <row r="115" spans="1:24">
      <c r="A115" s="1" t="s">
        <v>115</v>
      </c>
      <c r="B115" s="1" t="s">
        <v>155</v>
      </c>
      <c r="C115" s="1" t="s">
        <v>154</v>
      </c>
      <c r="D115" s="1" t="s">
        <v>44</v>
      </c>
      <c r="E115" s="1" t="s">
        <v>121</v>
      </c>
      <c r="F115" s="156">
        <v>1</v>
      </c>
      <c r="G115" s="38">
        <v>1</v>
      </c>
      <c r="H115" s="39">
        <f t="shared" si="1"/>
        <v>1</v>
      </c>
      <c r="I115" s="39">
        <f>SUMIFS('3. normenblad'!C:C,'3. normenblad'!A:A,D115,'3. normenblad'!B:B,G115)</f>
        <v>0</v>
      </c>
      <c r="J115" s="168">
        <f>IFERROR(H115/I115*'4. uurtarief opbouw'!$C$32,0)</f>
        <v>0</v>
      </c>
      <c r="X115" s="1"/>
    </row>
    <row r="116" spans="1:24">
      <c r="A116" s="1" t="s">
        <v>115</v>
      </c>
      <c r="B116" s="1" t="s">
        <v>155</v>
      </c>
      <c r="C116" s="1" t="s">
        <v>154</v>
      </c>
      <c r="D116" s="1" t="s">
        <v>122</v>
      </c>
      <c r="E116" s="1" t="s">
        <v>121</v>
      </c>
      <c r="F116" s="156">
        <v>350</v>
      </c>
      <c r="G116" s="38">
        <v>2</v>
      </c>
      <c r="H116" s="39">
        <f t="shared" si="1"/>
        <v>700</v>
      </c>
      <c r="I116" s="39">
        <f>SUMIFS('3. normenblad'!C:C,'3. normenblad'!A:A,D116,'3. normenblad'!B:B,G116)</f>
        <v>0</v>
      </c>
      <c r="J116" s="168">
        <f>IFERROR(H116/I116*'4. uurtarief opbouw'!$C$32,0)</f>
        <v>0</v>
      </c>
      <c r="X116" s="1"/>
    </row>
    <row r="117" spans="1:24">
      <c r="A117" s="1" t="s">
        <v>115</v>
      </c>
      <c r="B117" s="1" t="s">
        <v>156</v>
      </c>
      <c r="C117" s="1" t="s">
        <v>157</v>
      </c>
      <c r="D117" s="1" t="s">
        <v>43</v>
      </c>
      <c r="E117" s="1" t="s">
        <v>118</v>
      </c>
      <c r="F117" s="156">
        <v>40</v>
      </c>
      <c r="G117" s="38">
        <v>12</v>
      </c>
      <c r="H117" s="39">
        <f t="shared" si="1"/>
        <v>480</v>
      </c>
      <c r="I117" s="39">
        <f>SUMIFS('3. normenblad'!C:C,'3. normenblad'!A:A,D117,'3. normenblad'!B:B,G117)</f>
        <v>0</v>
      </c>
      <c r="J117" s="168">
        <f>IFERROR(H117/I117*'4. uurtarief opbouw'!$C$32,0)</f>
        <v>0</v>
      </c>
      <c r="X117" s="1"/>
    </row>
    <row r="118" spans="1:24">
      <c r="A118" s="1" t="s">
        <v>115</v>
      </c>
      <c r="B118" s="1" t="s">
        <v>156</v>
      </c>
      <c r="C118" s="1" t="s">
        <v>157</v>
      </c>
      <c r="D118" s="1" t="s">
        <v>41</v>
      </c>
      <c r="E118" s="1" t="s">
        <v>119</v>
      </c>
      <c r="F118" s="156">
        <v>5</v>
      </c>
      <c r="G118" s="38">
        <v>12</v>
      </c>
      <c r="H118" s="39">
        <f t="shared" si="1"/>
        <v>60</v>
      </c>
      <c r="I118" s="39">
        <f>SUMIFS('3. normenblad'!C:C,'3. normenblad'!A:A,D118,'3. normenblad'!B:B,G118)</f>
        <v>0</v>
      </c>
      <c r="J118" s="168">
        <f>IFERROR(H118/I118*'4. uurtarief opbouw'!$C$32,0)</f>
        <v>0</v>
      </c>
      <c r="X118" s="1"/>
    </row>
    <row r="119" spans="1:24">
      <c r="A119" s="1" t="s">
        <v>115</v>
      </c>
      <c r="B119" s="1" t="s">
        <v>156</v>
      </c>
      <c r="C119" s="1" t="s">
        <v>157</v>
      </c>
      <c r="D119" s="1" t="s">
        <v>42</v>
      </c>
      <c r="E119" s="1" t="s">
        <v>120</v>
      </c>
      <c r="F119" s="156">
        <v>185</v>
      </c>
      <c r="G119" s="38">
        <v>1</v>
      </c>
      <c r="H119" s="39">
        <f t="shared" si="1"/>
        <v>185</v>
      </c>
      <c r="I119" s="39">
        <f>SUMIFS('3. normenblad'!C:C,'3. normenblad'!A:A,D119,'3. normenblad'!B:B,G119)</f>
        <v>0</v>
      </c>
      <c r="J119" s="168">
        <f>IFERROR(H119/I119*'4. uurtarief opbouw'!$C$32,0)</f>
        <v>0</v>
      </c>
      <c r="X119" s="1"/>
    </row>
    <row r="120" spans="1:24">
      <c r="A120" s="1" t="s">
        <v>115</v>
      </c>
      <c r="B120" s="1" t="s">
        <v>156</v>
      </c>
      <c r="C120" s="1" t="s">
        <v>157</v>
      </c>
      <c r="D120" s="1" t="s">
        <v>42</v>
      </c>
      <c r="E120" s="1" t="s">
        <v>120</v>
      </c>
      <c r="F120" s="156">
        <v>395.5</v>
      </c>
      <c r="G120" s="38">
        <v>4</v>
      </c>
      <c r="H120" s="39">
        <f t="shared" si="1"/>
        <v>1582</v>
      </c>
      <c r="I120" s="39">
        <f>SUMIFS('3. normenblad'!C:C,'3. normenblad'!A:A,D120,'3. normenblad'!B:B,G120)</f>
        <v>0</v>
      </c>
      <c r="J120" s="168">
        <f>IFERROR(H120/I120*'4. uurtarief opbouw'!$C$32,0)</f>
        <v>0</v>
      </c>
      <c r="X120" s="1"/>
    </row>
    <row r="121" spans="1:24">
      <c r="A121" s="1" t="s">
        <v>115</v>
      </c>
      <c r="B121" s="1" t="s">
        <v>156</v>
      </c>
      <c r="C121" s="1" t="s">
        <v>157</v>
      </c>
      <c r="D121" s="1" t="s">
        <v>42</v>
      </c>
      <c r="E121" s="1" t="s">
        <v>118</v>
      </c>
      <c r="F121" s="156">
        <v>169.5</v>
      </c>
      <c r="G121" s="38">
        <v>4</v>
      </c>
      <c r="H121" s="39">
        <f t="shared" si="1"/>
        <v>678</v>
      </c>
      <c r="I121" s="39">
        <f>SUMIFS('3. normenblad'!C:C,'3. normenblad'!A:A,D121,'3. normenblad'!B:B,G121)</f>
        <v>0</v>
      </c>
      <c r="J121" s="168">
        <f>IFERROR(H121/I121*'4. uurtarief opbouw'!$C$32,0)</f>
        <v>0</v>
      </c>
      <c r="X121" s="1"/>
    </row>
    <row r="122" spans="1:24">
      <c r="A122" s="1" t="s">
        <v>115</v>
      </c>
      <c r="B122" s="1" t="s">
        <v>156</v>
      </c>
      <c r="C122" s="1" t="s">
        <v>157</v>
      </c>
      <c r="D122" s="1" t="s">
        <v>44</v>
      </c>
      <c r="E122" s="1" t="s">
        <v>121</v>
      </c>
      <c r="F122" s="156">
        <v>1</v>
      </c>
      <c r="G122" s="38">
        <v>1</v>
      </c>
      <c r="H122" s="39">
        <f t="shared" si="1"/>
        <v>1</v>
      </c>
      <c r="I122" s="39">
        <f>SUMIFS('3. normenblad'!C:C,'3. normenblad'!A:A,D122,'3. normenblad'!B:B,G122)</f>
        <v>0</v>
      </c>
      <c r="J122" s="168">
        <f>IFERROR(H122/I122*'4. uurtarief opbouw'!$C$32,0)</f>
        <v>0</v>
      </c>
      <c r="X122" s="1"/>
    </row>
    <row r="123" spans="1:24">
      <c r="A123" s="1" t="s">
        <v>115</v>
      </c>
      <c r="B123" s="1" t="s">
        <v>156</v>
      </c>
      <c r="C123" s="1" t="s">
        <v>157</v>
      </c>
      <c r="D123" s="1" t="s">
        <v>122</v>
      </c>
      <c r="E123" s="1" t="s">
        <v>121</v>
      </c>
      <c r="F123" s="156">
        <v>250</v>
      </c>
      <c r="G123" s="38">
        <v>2</v>
      </c>
      <c r="H123" s="39">
        <f t="shared" si="1"/>
        <v>500</v>
      </c>
      <c r="I123" s="39">
        <f>SUMIFS('3. normenblad'!C:C,'3. normenblad'!A:A,D123,'3. normenblad'!B:B,G123)</f>
        <v>0</v>
      </c>
      <c r="J123" s="168">
        <f>IFERROR(H123/I123*'4. uurtarief opbouw'!$C$32,0)</f>
        <v>0</v>
      </c>
      <c r="X123" s="1"/>
    </row>
    <row r="124" spans="1:24">
      <c r="A124" s="1" t="s">
        <v>115</v>
      </c>
      <c r="B124" s="1" t="s">
        <v>158</v>
      </c>
      <c r="C124" s="1" t="s">
        <v>159</v>
      </c>
      <c r="D124" s="1" t="s">
        <v>43</v>
      </c>
      <c r="E124" s="1" t="s">
        <v>118</v>
      </c>
      <c r="F124" s="156">
        <v>40</v>
      </c>
      <c r="G124" s="38">
        <v>12</v>
      </c>
      <c r="H124" s="39">
        <f t="shared" si="1"/>
        <v>480</v>
      </c>
      <c r="I124" s="39">
        <f>SUMIFS('3. normenblad'!C:C,'3. normenblad'!A:A,D124,'3. normenblad'!B:B,G124)</f>
        <v>0</v>
      </c>
      <c r="J124" s="168">
        <f>IFERROR(H124/I124*'4. uurtarief opbouw'!$C$32,0)</f>
        <v>0</v>
      </c>
      <c r="X124" s="1"/>
    </row>
    <row r="125" spans="1:24">
      <c r="A125" s="1" t="s">
        <v>115</v>
      </c>
      <c r="B125" s="1" t="s">
        <v>158</v>
      </c>
      <c r="C125" s="1" t="s">
        <v>159</v>
      </c>
      <c r="D125" s="1" t="s">
        <v>41</v>
      </c>
      <c r="E125" s="1" t="s">
        <v>119</v>
      </c>
      <c r="F125" s="156">
        <v>5</v>
      </c>
      <c r="G125" s="38">
        <v>12</v>
      </c>
      <c r="H125" s="39">
        <f t="shared" si="1"/>
        <v>60</v>
      </c>
      <c r="I125" s="39">
        <f>SUMIFS('3. normenblad'!C:C,'3. normenblad'!A:A,D125,'3. normenblad'!B:B,G125)</f>
        <v>0</v>
      </c>
      <c r="J125" s="168">
        <f>IFERROR(H125/I125*'4. uurtarief opbouw'!$C$32,0)</f>
        <v>0</v>
      </c>
      <c r="X125" s="1"/>
    </row>
    <row r="126" spans="1:24">
      <c r="A126" s="1" t="s">
        <v>115</v>
      </c>
      <c r="B126" s="1" t="s">
        <v>158</v>
      </c>
      <c r="C126" s="1" t="s">
        <v>159</v>
      </c>
      <c r="D126" s="1" t="s">
        <v>42</v>
      </c>
      <c r="E126" s="1" t="s">
        <v>120</v>
      </c>
      <c r="F126" s="156">
        <v>1300.25</v>
      </c>
      <c r="G126" s="38">
        <v>4</v>
      </c>
      <c r="H126" s="39">
        <f t="shared" si="1"/>
        <v>5201</v>
      </c>
      <c r="I126" s="39">
        <f>SUMIFS('3. normenblad'!C:C,'3. normenblad'!A:A,D126,'3. normenblad'!B:B,G126)</f>
        <v>0</v>
      </c>
      <c r="J126" s="168">
        <f>IFERROR(H126/I126*'4. uurtarief opbouw'!$C$32,0)</f>
        <v>0</v>
      </c>
      <c r="X126" s="1"/>
    </row>
    <row r="127" spans="1:24">
      <c r="A127" s="1" t="s">
        <v>115</v>
      </c>
      <c r="B127" s="1" t="s">
        <v>158</v>
      </c>
      <c r="C127" s="1" t="s">
        <v>159</v>
      </c>
      <c r="D127" s="1" t="s">
        <v>42</v>
      </c>
      <c r="E127" s="1" t="s">
        <v>118</v>
      </c>
      <c r="F127" s="156">
        <v>557.25</v>
      </c>
      <c r="G127" s="38">
        <v>4</v>
      </c>
      <c r="H127" s="39">
        <f t="shared" si="1"/>
        <v>2229</v>
      </c>
      <c r="I127" s="39">
        <f>SUMIFS('3. normenblad'!C:C,'3. normenblad'!A:A,D127,'3. normenblad'!B:B,G127)</f>
        <v>0</v>
      </c>
      <c r="J127" s="168">
        <f>IFERROR(H127/I127*'4. uurtarief opbouw'!$C$32,0)</f>
        <v>0</v>
      </c>
      <c r="X127" s="1"/>
    </row>
    <row r="128" spans="1:24">
      <c r="A128" s="1" t="s">
        <v>115</v>
      </c>
      <c r="B128" s="1" t="s">
        <v>158</v>
      </c>
      <c r="C128" s="1" t="s">
        <v>159</v>
      </c>
      <c r="D128" s="1" t="s">
        <v>44</v>
      </c>
      <c r="E128" s="1" t="s">
        <v>121</v>
      </c>
      <c r="F128" s="156">
        <v>1</v>
      </c>
      <c r="G128" s="38">
        <v>1</v>
      </c>
      <c r="H128" s="39">
        <f t="shared" si="1"/>
        <v>1</v>
      </c>
      <c r="I128" s="39">
        <f>SUMIFS('3. normenblad'!C:C,'3. normenblad'!A:A,D128,'3. normenblad'!B:B,G128)</f>
        <v>0</v>
      </c>
      <c r="J128" s="168">
        <f>IFERROR(H128/I128*'4. uurtarief opbouw'!$C$32,0)</f>
        <v>0</v>
      </c>
      <c r="X128" s="1"/>
    </row>
    <row r="129" spans="1:24">
      <c r="A129" s="1" t="s">
        <v>115</v>
      </c>
      <c r="B129" s="1" t="s">
        <v>160</v>
      </c>
      <c r="C129" s="1" t="s">
        <v>161</v>
      </c>
      <c r="D129" s="1" t="s">
        <v>43</v>
      </c>
      <c r="E129" s="1" t="s">
        <v>118</v>
      </c>
      <c r="F129" s="156">
        <v>30</v>
      </c>
      <c r="G129" s="38">
        <v>12</v>
      </c>
      <c r="H129" s="39">
        <f t="shared" si="1"/>
        <v>360</v>
      </c>
      <c r="I129" s="39">
        <f>SUMIFS('3. normenblad'!C:C,'3. normenblad'!A:A,D129,'3. normenblad'!B:B,G129)</f>
        <v>0</v>
      </c>
      <c r="J129" s="168">
        <f>IFERROR(H129/I129*'4. uurtarief opbouw'!$C$32,0)</f>
        <v>0</v>
      </c>
      <c r="X129" s="1"/>
    </row>
    <row r="130" spans="1:24">
      <c r="A130" s="1" t="s">
        <v>115</v>
      </c>
      <c r="B130" s="1" t="s">
        <v>160</v>
      </c>
      <c r="C130" s="1" t="s">
        <v>161</v>
      </c>
      <c r="D130" s="1" t="s">
        <v>41</v>
      </c>
      <c r="E130" s="1" t="s">
        <v>119</v>
      </c>
      <c r="F130" s="156">
        <v>5</v>
      </c>
      <c r="G130" s="38">
        <v>12</v>
      </c>
      <c r="H130" s="39">
        <f t="shared" si="1"/>
        <v>60</v>
      </c>
      <c r="I130" s="39">
        <f>SUMIFS('3. normenblad'!C:C,'3. normenblad'!A:A,D130,'3. normenblad'!B:B,G130)</f>
        <v>0</v>
      </c>
      <c r="J130" s="168">
        <f>IFERROR(H130/I130*'4. uurtarief opbouw'!$C$32,0)</f>
        <v>0</v>
      </c>
      <c r="X130" s="1"/>
    </row>
    <row r="131" spans="1:24">
      <c r="A131" s="1" t="s">
        <v>115</v>
      </c>
      <c r="B131" s="1" t="s">
        <v>160</v>
      </c>
      <c r="C131" s="1" t="s">
        <v>161</v>
      </c>
      <c r="D131" s="1" t="s">
        <v>42</v>
      </c>
      <c r="E131" s="1" t="s">
        <v>120</v>
      </c>
      <c r="F131" s="156">
        <v>420</v>
      </c>
      <c r="G131" s="38">
        <v>4</v>
      </c>
      <c r="H131" s="39">
        <f t="shared" si="1"/>
        <v>1680</v>
      </c>
      <c r="I131" s="39">
        <f>SUMIFS('3. normenblad'!C:C,'3. normenblad'!A:A,D131,'3. normenblad'!B:B,G131)</f>
        <v>0</v>
      </c>
      <c r="J131" s="168">
        <f>IFERROR(H131/I131*'4. uurtarief opbouw'!$C$32,0)</f>
        <v>0</v>
      </c>
      <c r="X131" s="1"/>
    </row>
    <row r="132" spans="1:24">
      <c r="A132" s="1" t="s">
        <v>115</v>
      </c>
      <c r="B132" s="1" t="s">
        <v>160</v>
      </c>
      <c r="C132" s="1" t="s">
        <v>161</v>
      </c>
      <c r="D132" s="1" t="s">
        <v>42</v>
      </c>
      <c r="E132" s="1" t="s">
        <v>118</v>
      </c>
      <c r="F132" s="156">
        <v>180</v>
      </c>
      <c r="G132" s="38">
        <v>4</v>
      </c>
      <c r="H132" s="39">
        <f t="shared" si="1"/>
        <v>720</v>
      </c>
      <c r="I132" s="39">
        <f>SUMIFS('3. normenblad'!C:C,'3. normenblad'!A:A,D132,'3. normenblad'!B:B,G132)</f>
        <v>0</v>
      </c>
      <c r="J132" s="168">
        <f>IFERROR(H132/I132*'4. uurtarief opbouw'!$C$32,0)</f>
        <v>0</v>
      </c>
      <c r="X132" s="1"/>
    </row>
    <row r="133" spans="1:24">
      <c r="A133" s="1" t="s">
        <v>115</v>
      </c>
      <c r="B133" s="1" t="s">
        <v>160</v>
      </c>
      <c r="C133" s="1" t="s">
        <v>161</v>
      </c>
      <c r="D133" s="1" t="s">
        <v>44</v>
      </c>
      <c r="E133" s="1" t="s">
        <v>121</v>
      </c>
      <c r="F133" s="156">
        <v>1</v>
      </c>
      <c r="G133" s="38">
        <v>1</v>
      </c>
      <c r="H133" s="39">
        <f t="shared" si="1"/>
        <v>1</v>
      </c>
      <c r="I133" s="39">
        <f>SUMIFS('3. normenblad'!C:C,'3. normenblad'!A:A,D133,'3. normenblad'!B:B,G133)</f>
        <v>0</v>
      </c>
      <c r="J133" s="168">
        <f>IFERROR(H133/I133*'4. uurtarief opbouw'!$C$32,0)</f>
        <v>0</v>
      </c>
      <c r="X133" s="1"/>
    </row>
    <row r="134" spans="1:24">
      <c r="A134" s="1" t="s">
        <v>115</v>
      </c>
      <c r="B134" s="1" t="s">
        <v>160</v>
      </c>
      <c r="C134" s="1" t="s">
        <v>161</v>
      </c>
      <c r="D134" s="1" t="s">
        <v>122</v>
      </c>
      <c r="E134" s="1" t="s">
        <v>121</v>
      </c>
      <c r="F134" s="156">
        <v>250</v>
      </c>
      <c r="G134" s="38">
        <v>2</v>
      </c>
      <c r="H134" s="39">
        <f t="shared" si="1"/>
        <v>500</v>
      </c>
      <c r="I134" s="39">
        <f>SUMIFS('3. normenblad'!C:C,'3. normenblad'!A:A,D134,'3. normenblad'!B:B,G134)</f>
        <v>0</v>
      </c>
      <c r="J134" s="168">
        <f>IFERROR(H134/I134*'4. uurtarief opbouw'!$C$32,0)</f>
        <v>0</v>
      </c>
      <c r="X134" s="1"/>
    </row>
    <row r="135" spans="1:24">
      <c r="A135" s="1" t="s">
        <v>115</v>
      </c>
      <c r="B135" s="1" t="s">
        <v>162</v>
      </c>
      <c r="C135" s="1" t="s">
        <v>163</v>
      </c>
      <c r="D135" s="1" t="s">
        <v>43</v>
      </c>
      <c r="E135" s="1" t="s">
        <v>118</v>
      </c>
      <c r="F135" s="156">
        <v>30</v>
      </c>
      <c r="G135" s="38">
        <v>12</v>
      </c>
      <c r="H135" s="39">
        <f t="shared" si="1"/>
        <v>360</v>
      </c>
      <c r="I135" s="39">
        <f>SUMIFS('3. normenblad'!C:C,'3. normenblad'!A:A,D135,'3. normenblad'!B:B,G135)</f>
        <v>0</v>
      </c>
      <c r="J135" s="168">
        <f>IFERROR(H135/I135*'4. uurtarief opbouw'!$C$32,0)</f>
        <v>0</v>
      </c>
      <c r="X135" s="1"/>
    </row>
    <row r="136" spans="1:24">
      <c r="A136" s="1" t="s">
        <v>115</v>
      </c>
      <c r="B136" s="1" t="s">
        <v>162</v>
      </c>
      <c r="C136" s="1" t="s">
        <v>163</v>
      </c>
      <c r="D136" s="1" t="s">
        <v>41</v>
      </c>
      <c r="E136" s="1" t="s">
        <v>119</v>
      </c>
      <c r="F136" s="156">
        <v>5</v>
      </c>
      <c r="G136" s="38">
        <v>12</v>
      </c>
      <c r="H136" s="39">
        <f t="shared" ref="H136:H206" si="2">F136*G136</f>
        <v>60</v>
      </c>
      <c r="I136" s="39">
        <f>SUMIFS('3. normenblad'!C:C,'3. normenblad'!A:A,D136,'3. normenblad'!B:B,G136)</f>
        <v>0</v>
      </c>
      <c r="J136" s="168">
        <f>IFERROR(H136/I136*'4. uurtarief opbouw'!$C$32,0)</f>
        <v>0</v>
      </c>
      <c r="X136" s="1"/>
    </row>
    <row r="137" spans="1:24">
      <c r="A137" s="1" t="s">
        <v>115</v>
      </c>
      <c r="B137" s="1" t="s">
        <v>162</v>
      </c>
      <c r="C137" s="1" t="s">
        <v>163</v>
      </c>
      <c r="D137" s="1" t="s">
        <v>42</v>
      </c>
      <c r="E137" s="1" t="s">
        <v>120</v>
      </c>
      <c r="F137" s="156">
        <v>160</v>
      </c>
      <c r="G137" s="38">
        <v>1</v>
      </c>
      <c r="H137" s="39">
        <f t="shared" si="2"/>
        <v>160</v>
      </c>
      <c r="I137" s="39">
        <f>SUMIFS('3. normenblad'!C:C,'3. normenblad'!A:A,D137,'3. normenblad'!B:B,G137)</f>
        <v>0</v>
      </c>
      <c r="J137" s="168">
        <f>IFERROR(H137/I137*'4. uurtarief opbouw'!$C$32,0)</f>
        <v>0</v>
      </c>
      <c r="X137" s="1"/>
    </row>
    <row r="138" spans="1:24">
      <c r="A138" s="1" t="s">
        <v>115</v>
      </c>
      <c r="B138" s="1" t="s">
        <v>162</v>
      </c>
      <c r="C138" s="1" t="s">
        <v>163</v>
      </c>
      <c r="D138" s="1" t="s">
        <v>42</v>
      </c>
      <c r="E138" s="1" t="s">
        <v>120</v>
      </c>
      <c r="F138" s="156">
        <v>752.5</v>
      </c>
      <c r="G138" s="38">
        <v>4</v>
      </c>
      <c r="H138" s="39">
        <f t="shared" si="2"/>
        <v>3010</v>
      </c>
      <c r="I138" s="39">
        <f>SUMIFS('3. normenblad'!C:C,'3. normenblad'!A:A,D138,'3. normenblad'!B:B,G138)</f>
        <v>0</v>
      </c>
      <c r="J138" s="168">
        <f>IFERROR(H138/I138*'4. uurtarief opbouw'!$C$32,0)</f>
        <v>0</v>
      </c>
      <c r="X138" s="1"/>
    </row>
    <row r="139" spans="1:24">
      <c r="A139" s="1" t="s">
        <v>115</v>
      </c>
      <c r="B139" s="1" t="s">
        <v>162</v>
      </c>
      <c r="C139" s="1" t="s">
        <v>163</v>
      </c>
      <c r="D139" s="1" t="s">
        <v>42</v>
      </c>
      <c r="E139" s="1" t="s">
        <v>118</v>
      </c>
      <c r="F139" s="156">
        <v>322.5</v>
      </c>
      <c r="G139" s="38">
        <v>4</v>
      </c>
      <c r="H139" s="39">
        <f t="shared" si="2"/>
        <v>1290</v>
      </c>
      <c r="I139" s="39">
        <f>SUMIFS('3. normenblad'!C:C,'3. normenblad'!A:A,D139,'3. normenblad'!B:B,G139)</f>
        <v>0</v>
      </c>
      <c r="J139" s="168">
        <f>IFERROR(H139/I139*'4. uurtarief opbouw'!$C$32,0)</f>
        <v>0</v>
      </c>
      <c r="X139" s="1"/>
    </row>
    <row r="140" spans="1:24">
      <c r="A140" s="1" t="s">
        <v>115</v>
      </c>
      <c r="B140" s="1" t="s">
        <v>162</v>
      </c>
      <c r="C140" s="1" t="s">
        <v>163</v>
      </c>
      <c r="D140" s="1" t="s">
        <v>44</v>
      </c>
      <c r="E140" s="1" t="s">
        <v>121</v>
      </c>
      <c r="F140" s="156">
        <v>1</v>
      </c>
      <c r="G140" s="38">
        <v>1</v>
      </c>
      <c r="H140" s="39">
        <f t="shared" si="2"/>
        <v>1</v>
      </c>
      <c r="I140" s="39">
        <f>SUMIFS('3. normenblad'!C:C,'3. normenblad'!A:A,D140,'3. normenblad'!B:B,G140)</f>
        <v>0</v>
      </c>
      <c r="J140" s="168">
        <f>IFERROR(H140/I140*'4. uurtarief opbouw'!$C$32,0)</f>
        <v>0</v>
      </c>
      <c r="X140" s="1"/>
    </row>
    <row r="141" spans="1:24">
      <c r="A141" s="1" t="s">
        <v>115</v>
      </c>
      <c r="B141" s="1" t="s">
        <v>164</v>
      </c>
      <c r="C141" s="1" t="s">
        <v>165</v>
      </c>
      <c r="D141" s="1" t="s">
        <v>43</v>
      </c>
      <c r="E141" s="1" t="s">
        <v>118</v>
      </c>
      <c r="F141" s="156">
        <v>40</v>
      </c>
      <c r="G141" s="38">
        <v>12</v>
      </c>
      <c r="H141" s="39">
        <f t="shared" si="2"/>
        <v>480</v>
      </c>
      <c r="I141" s="39">
        <f>SUMIFS('3. normenblad'!C:C,'3. normenblad'!A:A,D141,'3. normenblad'!B:B,G141)</f>
        <v>0</v>
      </c>
      <c r="J141" s="168">
        <f>IFERROR(H141/I141*'4. uurtarief opbouw'!$C$32,0)</f>
        <v>0</v>
      </c>
      <c r="X141" s="1"/>
    </row>
    <row r="142" spans="1:24">
      <c r="A142" s="1" t="s">
        <v>115</v>
      </c>
      <c r="B142" s="1" t="s">
        <v>164</v>
      </c>
      <c r="C142" s="1" t="s">
        <v>165</v>
      </c>
      <c r="D142" s="1" t="s">
        <v>41</v>
      </c>
      <c r="E142" s="1" t="s">
        <v>119</v>
      </c>
      <c r="F142" s="156">
        <v>5</v>
      </c>
      <c r="G142" s="38">
        <v>12</v>
      </c>
      <c r="H142" s="39">
        <f t="shared" si="2"/>
        <v>60</v>
      </c>
      <c r="I142" s="39">
        <f>SUMIFS('3. normenblad'!C:C,'3. normenblad'!A:A,D142,'3. normenblad'!B:B,G142)</f>
        <v>0</v>
      </c>
      <c r="J142" s="168">
        <f>IFERROR(H142/I142*'4. uurtarief opbouw'!$C$32,0)</f>
        <v>0</v>
      </c>
      <c r="X142" s="1"/>
    </row>
    <row r="143" spans="1:24">
      <c r="A143" s="1" t="s">
        <v>115</v>
      </c>
      <c r="B143" s="1" t="s">
        <v>164</v>
      </c>
      <c r="C143" s="1" t="s">
        <v>165</v>
      </c>
      <c r="D143" s="1" t="s">
        <v>42</v>
      </c>
      <c r="E143" s="1" t="s">
        <v>120</v>
      </c>
      <c r="F143" s="156">
        <v>910</v>
      </c>
      <c r="G143" s="38">
        <v>4</v>
      </c>
      <c r="H143" s="39">
        <f t="shared" si="2"/>
        <v>3640</v>
      </c>
      <c r="I143" s="39">
        <f>SUMIFS('3. normenblad'!C:C,'3. normenblad'!A:A,D143,'3. normenblad'!B:B,G143)</f>
        <v>0</v>
      </c>
      <c r="J143" s="168">
        <f>IFERROR(H143/I143*'4. uurtarief opbouw'!$C$32,0)</f>
        <v>0</v>
      </c>
      <c r="X143" s="1"/>
    </row>
    <row r="144" spans="1:24">
      <c r="A144" s="1" t="s">
        <v>115</v>
      </c>
      <c r="B144" s="1" t="s">
        <v>164</v>
      </c>
      <c r="C144" s="1" t="s">
        <v>165</v>
      </c>
      <c r="D144" s="1" t="s">
        <v>42</v>
      </c>
      <c r="E144" s="1" t="s">
        <v>118</v>
      </c>
      <c r="F144" s="156">
        <v>390</v>
      </c>
      <c r="G144" s="38">
        <v>4</v>
      </c>
      <c r="H144" s="39">
        <f t="shared" si="2"/>
        <v>1560</v>
      </c>
      <c r="I144" s="39">
        <f>SUMIFS('3. normenblad'!C:C,'3. normenblad'!A:A,D144,'3. normenblad'!B:B,G144)</f>
        <v>0</v>
      </c>
      <c r="J144" s="168">
        <f>IFERROR(H144/I144*'4. uurtarief opbouw'!$C$32,0)</f>
        <v>0</v>
      </c>
      <c r="X144" s="1"/>
    </row>
    <row r="145" spans="1:24">
      <c r="A145" s="1" t="s">
        <v>115</v>
      </c>
      <c r="B145" s="1" t="s">
        <v>164</v>
      </c>
      <c r="C145" s="1" t="s">
        <v>165</v>
      </c>
      <c r="D145" s="1" t="s">
        <v>44</v>
      </c>
      <c r="E145" s="1" t="s">
        <v>121</v>
      </c>
      <c r="F145" s="156">
        <v>1</v>
      </c>
      <c r="G145" s="38">
        <v>1</v>
      </c>
      <c r="H145" s="39">
        <f t="shared" si="2"/>
        <v>1</v>
      </c>
      <c r="I145" s="39">
        <f>SUMIFS('3. normenblad'!C:C,'3. normenblad'!A:A,D145,'3. normenblad'!B:B,G145)</f>
        <v>0</v>
      </c>
      <c r="J145" s="168">
        <f>IFERROR(H145/I145*'4. uurtarief opbouw'!$C$32,0)</f>
        <v>0</v>
      </c>
      <c r="X145" s="1"/>
    </row>
    <row r="146" spans="1:24">
      <c r="A146" s="1" t="s">
        <v>115</v>
      </c>
      <c r="B146" s="1" t="s">
        <v>164</v>
      </c>
      <c r="C146" s="1" t="s">
        <v>165</v>
      </c>
      <c r="D146" s="1" t="s">
        <v>122</v>
      </c>
      <c r="E146" s="1" t="s">
        <v>121</v>
      </c>
      <c r="F146" s="156">
        <v>350</v>
      </c>
      <c r="G146" s="38">
        <v>2</v>
      </c>
      <c r="H146" s="39">
        <f t="shared" si="2"/>
        <v>700</v>
      </c>
      <c r="I146" s="39">
        <f>SUMIFS('3. normenblad'!C:C,'3. normenblad'!A:A,D146,'3. normenblad'!B:B,G146)</f>
        <v>0</v>
      </c>
      <c r="J146" s="168">
        <f>IFERROR(H146/I146*'4. uurtarief opbouw'!$C$32,0)</f>
        <v>0</v>
      </c>
      <c r="X146" s="1"/>
    </row>
    <row r="147" spans="1:24">
      <c r="A147" s="1" t="s">
        <v>115</v>
      </c>
      <c r="B147" s="1" t="s">
        <v>166</v>
      </c>
      <c r="C147" s="1" t="s">
        <v>167</v>
      </c>
      <c r="D147" s="1" t="s">
        <v>43</v>
      </c>
      <c r="E147" s="1" t="s">
        <v>118</v>
      </c>
      <c r="F147" s="156">
        <v>30</v>
      </c>
      <c r="G147" s="38">
        <v>12</v>
      </c>
      <c r="H147" s="39">
        <f t="shared" si="2"/>
        <v>360</v>
      </c>
      <c r="I147" s="39">
        <f>SUMIFS('3. normenblad'!C:C,'3. normenblad'!A:A,D147,'3. normenblad'!B:B,G147)</f>
        <v>0</v>
      </c>
      <c r="J147" s="168">
        <f>IFERROR(H147/I147*'4. uurtarief opbouw'!$C$32,0)</f>
        <v>0</v>
      </c>
      <c r="X147" s="1"/>
    </row>
    <row r="148" spans="1:24">
      <c r="A148" s="1" t="s">
        <v>115</v>
      </c>
      <c r="B148" s="1" t="s">
        <v>166</v>
      </c>
      <c r="C148" s="1" t="s">
        <v>167</v>
      </c>
      <c r="D148" s="1" t="s">
        <v>41</v>
      </c>
      <c r="E148" s="1" t="s">
        <v>119</v>
      </c>
      <c r="F148" s="156">
        <v>5</v>
      </c>
      <c r="G148" s="38">
        <v>12</v>
      </c>
      <c r="H148" s="39">
        <f t="shared" si="2"/>
        <v>60</v>
      </c>
      <c r="I148" s="39">
        <f>SUMIFS('3. normenblad'!C:C,'3. normenblad'!A:A,D148,'3. normenblad'!B:B,G148)</f>
        <v>0</v>
      </c>
      <c r="J148" s="168">
        <f>IFERROR(H148/I148*'4. uurtarief opbouw'!$C$32,0)</f>
        <v>0</v>
      </c>
      <c r="X148" s="1"/>
    </row>
    <row r="149" spans="1:24">
      <c r="A149" s="1" t="s">
        <v>115</v>
      </c>
      <c r="B149" s="1" t="s">
        <v>166</v>
      </c>
      <c r="C149" s="1" t="s">
        <v>167</v>
      </c>
      <c r="D149" s="1" t="s">
        <v>42</v>
      </c>
      <c r="E149" s="1" t="s">
        <v>120</v>
      </c>
      <c r="F149" s="156">
        <v>287</v>
      </c>
      <c r="G149" s="38">
        <v>4</v>
      </c>
      <c r="H149" s="39">
        <f t="shared" si="2"/>
        <v>1148</v>
      </c>
      <c r="I149" s="39">
        <f>SUMIFS('3. normenblad'!C:C,'3. normenblad'!A:A,D149,'3. normenblad'!B:B,G149)</f>
        <v>0</v>
      </c>
      <c r="J149" s="168">
        <f>IFERROR(H149/I149*'4. uurtarief opbouw'!$C$32,0)</f>
        <v>0</v>
      </c>
      <c r="X149" s="1"/>
    </row>
    <row r="150" spans="1:24">
      <c r="A150" s="1" t="s">
        <v>115</v>
      </c>
      <c r="B150" s="1" t="s">
        <v>166</v>
      </c>
      <c r="C150" s="1" t="s">
        <v>167</v>
      </c>
      <c r="D150" s="1" t="s">
        <v>42</v>
      </c>
      <c r="E150" s="1" t="s">
        <v>118</v>
      </c>
      <c r="F150" s="156">
        <v>123</v>
      </c>
      <c r="G150" s="38">
        <v>4</v>
      </c>
      <c r="H150" s="39">
        <f t="shared" si="2"/>
        <v>492</v>
      </c>
      <c r="I150" s="39">
        <f>SUMIFS('3. normenblad'!C:C,'3. normenblad'!A:A,D150,'3. normenblad'!B:B,G150)</f>
        <v>0</v>
      </c>
      <c r="J150" s="168">
        <f>IFERROR(H150/I150*'4. uurtarief opbouw'!$C$32,0)</f>
        <v>0</v>
      </c>
      <c r="X150" s="1"/>
    </row>
    <row r="151" spans="1:24">
      <c r="A151" s="1" t="s">
        <v>115</v>
      </c>
      <c r="B151" s="1" t="s">
        <v>166</v>
      </c>
      <c r="C151" s="1" t="s">
        <v>167</v>
      </c>
      <c r="D151" s="1" t="s">
        <v>44</v>
      </c>
      <c r="E151" s="1" t="s">
        <v>121</v>
      </c>
      <c r="F151" s="156">
        <v>1</v>
      </c>
      <c r="G151" s="38">
        <v>1</v>
      </c>
      <c r="H151" s="39">
        <f t="shared" si="2"/>
        <v>1</v>
      </c>
      <c r="I151" s="39">
        <f>SUMIFS('3. normenblad'!C:C,'3. normenblad'!A:A,D151,'3. normenblad'!B:B,G151)</f>
        <v>0</v>
      </c>
      <c r="J151" s="168">
        <f>IFERROR(H151/I151*'4. uurtarief opbouw'!$C$32,0)</f>
        <v>0</v>
      </c>
      <c r="X151" s="1"/>
    </row>
    <row r="152" spans="1:24">
      <c r="A152" s="1" t="s">
        <v>115</v>
      </c>
      <c r="B152" s="1" t="s">
        <v>166</v>
      </c>
      <c r="C152" s="1" t="s">
        <v>167</v>
      </c>
      <c r="D152" s="1" t="s">
        <v>122</v>
      </c>
      <c r="E152" s="1" t="s">
        <v>121</v>
      </c>
      <c r="F152" s="156">
        <v>100</v>
      </c>
      <c r="G152" s="38">
        <v>2</v>
      </c>
      <c r="H152" s="39">
        <f t="shared" si="2"/>
        <v>200</v>
      </c>
      <c r="I152" s="39">
        <f>SUMIFS('3. normenblad'!C:C,'3. normenblad'!A:A,D152,'3. normenblad'!B:B,G152)</f>
        <v>0</v>
      </c>
      <c r="J152" s="168">
        <f>IFERROR(H152/I152*'4. uurtarief opbouw'!$C$32,0)</f>
        <v>0</v>
      </c>
      <c r="X152" s="1"/>
    </row>
    <row r="153" spans="1:24">
      <c r="A153" s="1" t="s">
        <v>115</v>
      </c>
      <c r="B153" s="1" t="s">
        <v>168</v>
      </c>
      <c r="C153" s="1" t="s">
        <v>169</v>
      </c>
      <c r="D153" s="1" t="s">
        <v>43</v>
      </c>
      <c r="E153" s="1" t="s">
        <v>118</v>
      </c>
      <c r="F153" s="156">
        <v>40</v>
      </c>
      <c r="G153" s="38">
        <v>12</v>
      </c>
      <c r="H153" s="39">
        <f t="shared" si="2"/>
        <v>480</v>
      </c>
      <c r="I153" s="39">
        <f>SUMIFS('3. normenblad'!C:C,'3. normenblad'!A:A,D153,'3. normenblad'!B:B,G153)</f>
        <v>0</v>
      </c>
      <c r="J153" s="168">
        <f>IFERROR(H153/I153*'4. uurtarief opbouw'!$C$32,0)</f>
        <v>0</v>
      </c>
      <c r="X153" s="1"/>
    </row>
    <row r="154" spans="1:24">
      <c r="A154" s="1" t="s">
        <v>115</v>
      </c>
      <c r="B154" s="1" t="s">
        <v>168</v>
      </c>
      <c r="C154" s="1" t="s">
        <v>169</v>
      </c>
      <c r="D154" s="1" t="s">
        <v>41</v>
      </c>
      <c r="E154" s="1" t="s">
        <v>119</v>
      </c>
      <c r="F154" s="156">
        <v>5</v>
      </c>
      <c r="G154" s="38">
        <v>12</v>
      </c>
      <c r="H154" s="39">
        <f t="shared" si="2"/>
        <v>60</v>
      </c>
      <c r="I154" s="39">
        <f>SUMIFS('3. normenblad'!C:C,'3. normenblad'!A:A,D154,'3. normenblad'!B:B,G154)</f>
        <v>0</v>
      </c>
      <c r="J154" s="168">
        <f>IFERROR(H154/I154*'4. uurtarief opbouw'!$C$32,0)</f>
        <v>0</v>
      </c>
      <c r="X154" s="1"/>
    </row>
    <row r="155" spans="1:24">
      <c r="A155" s="1" t="s">
        <v>115</v>
      </c>
      <c r="B155" s="1" t="s">
        <v>168</v>
      </c>
      <c r="C155" s="1" t="s">
        <v>169</v>
      </c>
      <c r="D155" s="1" t="s">
        <v>42</v>
      </c>
      <c r="E155" s="1" t="s">
        <v>120</v>
      </c>
      <c r="F155" s="156">
        <v>320</v>
      </c>
      <c r="G155" s="38">
        <v>1</v>
      </c>
      <c r="H155" s="39">
        <f t="shared" si="2"/>
        <v>320</v>
      </c>
      <c r="I155" s="39">
        <f>SUMIFS('3. normenblad'!C:C,'3. normenblad'!A:A,D155,'3. normenblad'!B:B,G155)</f>
        <v>0</v>
      </c>
      <c r="J155" s="168">
        <f>IFERROR(H155/I155*'4. uurtarief opbouw'!$C$32,0)</f>
        <v>0</v>
      </c>
      <c r="X155" s="1"/>
    </row>
    <row r="156" spans="1:24">
      <c r="A156" s="1" t="s">
        <v>115</v>
      </c>
      <c r="B156" s="1" t="s">
        <v>168</v>
      </c>
      <c r="C156" s="1" t="s">
        <v>169</v>
      </c>
      <c r="D156" s="1" t="s">
        <v>42</v>
      </c>
      <c r="E156" s="1" t="s">
        <v>120</v>
      </c>
      <c r="F156" s="156">
        <v>1046.5</v>
      </c>
      <c r="G156" s="38">
        <v>4</v>
      </c>
      <c r="H156" s="39">
        <f t="shared" si="2"/>
        <v>4186</v>
      </c>
      <c r="I156" s="39">
        <f>SUMIFS('3. normenblad'!C:C,'3. normenblad'!A:A,D156,'3. normenblad'!B:B,G156)</f>
        <v>0</v>
      </c>
      <c r="J156" s="168">
        <f>IFERROR(H156/I156*'4. uurtarief opbouw'!$C$32,0)</f>
        <v>0</v>
      </c>
      <c r="X156" s="1"/>
    </row>
    <row r="157" spans="1:24">
      <c r="A157" s="1" t="s">
        <v>115</v>
      </c>
      <c r="B157" s="1" t="s">
        <v>168</v>
      </c>
      <c r="C157" s="1" t="s">
        <v>169</v>
      </c>
      <c r="D157" s="1" t="s">
        <v>42</v>
      </c>
      <c r="E157" s="1" t="s">
        <v>118</v>
      </c>
      <c r="F157" s="156">
        <v>448.5</v>
      </c>
      <c r="G157" s="38">
        <v>4</v>
      </c>
      <c r="H157" s="39">
        <f t="shared" si="2"/>
        <v>1794</v>
      </c>
      <c r="I157" s="39">
        <f>SUMIFS('3. normenblad'!C:C,'3. normenblad'!A:A,D157,'3. normenblad'!B:B,G157)</f>
        <v>0</v>
      </c>
      <c r="J157" s="168">
        <f>IFERROR(H157/I157*'4. uurtarief opbouw'!$C$32,0)</f>
        <v>0</v>
      </c>
      <c r="X157" s="1"/>
    </row>
    <row r="158" spans="1:24">
      <c r="A158" s="1" t="s">
        <v>115</v>
      </c>
      <c r="B158" s="1" t="s">
        <v>168</v>
      </c>
      <c r="C158" s="1" t="s">
        <v>169</v>
      </c>
      <c r="D158" s="1" t="s">
        <v>44</v>
      </c>
      <c r="E158" s="1" t="s">
        <v>121</v>
      </c>
      <c r="F158" s="156">
        <v>1</v>
      </c>
      <c r="G158" s="38">
        <v>1</v>
      </c>
      <c r="H158" s="39">
        <f t="shared" si="2"/>
        <v>1</v>
      </c>
      <c r="I158" s="39">
        <f>SUMIFS('3. normenblad'!C:C,'3. normenblad'!A:A,D158,'3. normenblad'!B:B,G158)</f>
        <v>0</v>
      </c>
      <c r="J158" s="168">
        <f>IFERROR(H158/I158*'4. uurtarief opbouw'!$C$32,0)</f>
        <v>0</v>
      </c>
      <c r="X158" s="1"/>
    </row>
    <row r="159" spans="1:24">
      <c r="A159" s="1" t="s">
        <v>115</v>
      </c>
      <c r="B159" s="1" t="s">
        <v>168</v>
      </c>
      <c r="C159" s="1" t="s">
        <v>169</v>
      </c>
      <c r="D159" s="1" t="s">
        <v>122</v>
      </c>
      <c r="E159" s="1" t="s">
        <v>121</v>
      </c>
      <c r="F159" s="156">
        <v>350</v>
      </c>
      <c r="G159" s="38">
        <v>2</v>
      </c>
      <c r="H159" s="39">
        <f t="shared" si="2"/>
        <v>700</v>
      </c>
      <c r="I159" s="39">
        <f>SUMIFS('3. normenblad'!C:C,'3. normenblad'!A:A,D159,'3. normenblad'!B:B,G159)</f>
        <v>0</v>
      </c>
      <c r="J159" s="168">
        <f>IFERROR(H159/I159*'4. uurtarief opbouw'!$C$32,0)</f>
        <v>0</v>
      </c>
      <c r="X159" s="1"/>
    </row>
    <row r="160" spans="1:24">
      <c r="A160" s="1" t="s">
        <v>115</v>
      </c>
      <c r="B160" s="1" t="s">
        <v>170</v>
      </c>
      <c r="C160" s="1" t="s">
        <v>169</v>
      </c>
      <c r="D160" s="1" t="s">
        <v>43</v>
      </c>
      <c r="E160" s="1" t="s">
        <v>118</v>
      </c>
      <c r="F160" s="156">
        <v>40</v>
      </c>
      <c r="G160" s="38">
        <v>12</v>
      </c>
      <c r="H160" s="39">
        <f t="shared" si="2"/>
        <v>480</v>
      </c>
      <c r="I160" s="39">
        <f>SUMIFS('3. normenblad'!C:C,'3. normenblad'!A:A,D160,'3. normenblad'!B:B,G160)</f>
        <v>0</v>
      </c>
      <c r="J160" s="168">
        <f>IFERROR(H160/I160*'4. uurtarief opbouw'!$C$32,0)</f>
        <v>0</v>
      </c>
      <c r="X160" s="1"/>
    </row>
    <row r="161" spans="1:24">
      <c r="A161" s="1" t="s">
        <v>115</v>
      </c>
      <c r="B161" s="1" t="s">
        <v>170</v>
      </c>
      <c r="C161" s="1" t="s">
        <v>169</v>
      </c>
      <c r="D161" s="1" t="s">
        <v>41</v>
      </c>
      <c r="E161" s="1" t="s">
        <v>119</v>
      </c>
      <c r="F161" s="156">
        <v>5</v>
      </c>
      <c r="G161" s="38">
        <v>12</v>
      </c>
      <c r="H161" s="39">
        <f t="shared" si="2"/>
        <v>60</v>
      </c>
      <c r="I161" s="39">
        <f>SUMIFS('3. normenblad'!C:C,'3. normenblad'!A:A,D161,'3. normenblad'!B:B,G161)</f>
        <v>0</v>
      </c>
      <c r="J161" s="168">
        <f>IFERROR(H161/I161*'4. uurtarief opbouw'!$C$32,0)</f>
        <v>0</v>
      </c>
      <c r="X161" s="1"/>
    </row>
    <row r="162" spans="1:24">
      <c r="A162" s="1" t="s">
        <v>115</v>
      </c>
      <c r="B162" s="1" t="s">
        <v>170</v>
      </c>
      <c r="C162" s="1" t="s">
        <v>169</v>
      </c>
      <c r="D162" s="1" t="s">
        <v>42</v>
      </c>
      <c r="E162" s="1" t="s">
        <v>120</v>
      </c>
      <c r="F162" s="156">
        <v>455</v>
      </c>
      <c r="G162" s="38">
        <v>4</v>
      </c>
      <c r="H162" s="39">
        <f t="shared" si="2"/>
        <v>1820</v>
      </c>
      <c r="I162" s="39">
        <f>SUMIFS('3. normenblad'!C:C,'3. normenblad'!A:A,D162,'3. normenblad'!B:B,G162)</f>
        <v>0</v>
      </c>
      <c r="J162" s="168">
        <f>IFERROR(H162/I162*'4. uurtarief opbouw'!$C$32,0)</f>
        <v>0</v>
      </c>
      <c r="X162" s="1"/>
    </row>
    <row r="163" spans="1:24">
      <c r="A163" s="1" t="s">
        <v>115</v>
      </c>
      <c r="B163" s="1" t="s">
        <v>170</v>
      </c>
      <c r="C163" s="1" t="s">
        <v>169</v>
      </c>
      <c r="D163" s="1" t="s">
        <v>42</v>
      </c>
      <c r="E163" s="1" t="s">
        <v>118</v>
      </c>
      <c r="F163" s="156">
        <v>195</v>
      </c>
      <c r="G163" s="38">
        <v>4</v>
      </c>
      <c r="H163" s="39">
        <f t="shared" si="2"/>
        <v>780</v>
      </c>
      <c r="I163" s="39">
        <f>SUMIFS('3. normenblad'!C:C,'3. normenblad'!A:A,D163,'3. normenblad'!B:B,G163)</f>
        <v>0</v>
      </c>
      <c r="J163" s="168">
        <f>IFERROR(H163/I163*'4. uurtarief opbouw'!$C$32,0)</f>
        <v>0</v>
      </c>
      <c r="X163" s="1"/>
    </row>
    <row r="164" spans="1:24">
      <c r="A164" s="1" t="s">
        <v>115</v>
      </c>
      <c r="B164" s="1" t="s">
        <v>170</v>
      </c>
      <c r="C164" s="1" t="s">
        <v>169</v>
      </c>
      <c r="D164" s="1" t="s">
        <v>44</v>
      </c>
      <c r="E164" s="1" t="s">
        <v>121</v>
      </c>
      <c r="F164" s="156">
        <v>1</v>
      </c>
      <c r="G164" s="38">
        <v>1</v>
      </c>
      <c r="H164" s="39">
        <f t="shared" si="2"/>
        <v>1</v>
      </c>
      <c r="I164" s="39">
        <f>SUMIFS('3. normenblad'!C:C,'3. normenblad'!A:A,D164,'3. normenblad'!B:B,G164)</f>
        <v>0</v>
      </c>
      <c r="J164" s="168">
        <f>IFERROR(H164/I164*'4. uurtarief opbouw'!$C$32,0)</f>
        <v>0</v>
      </c>
      <c r="X164" s="1"/>
    </row>
    <row r="165" spans="1:24">
      <c r="A165" s="1" t="s">
        <v>115</v>
      </c>
      <c r="B165" s="1" t="s">
        <v>170</v>
      </c>
      <c r="C165" s="1" t="s">
        <v>169</v>
      </c>
      <c r="D165" s="1" t="s">
        <v>122</v>
      </c>
      <c r="E165" s="1" t="s">
        <v>121</v>
      </c>
      <c r="F165" s="156">
        <v>250</v>
      </c>
      <c r="G165" s="38">
        <v>2</v>
      </c>
      <c r="H165" s="39">
        <f t="shared" si="2"/>
        <v>500</v>
      </c>
      <c r="I165" s="39">
        <f>SUMIFS('3. normenblad'!C:C,'3. normenblad'!A:A,D165,'3. normenblad'!B:B,G165)</f>
        <v>0</v>
      </c>
      <c r="J165" s="168">
        <f>IFERROR(H165/I165*'4. uurtarief opbouw'!$C$32,0)</f>
        <v>0</v>
      </c>
      <c r="X165" s="1"/>
    </row>
    <row r="166" spans="1:24">
      <c r="A166" s="1" t="s">
        <v>115</v>
      </c>
      <c r="B166" s="1" t="s">
        <v>171</v>
      </c>
      <c r="C166" s="1" t="s">
        <v>172</v>
      </c>
      <c r="D166" s="1" t="s">
        <v>43</v>
      </c>
      <c r="E166" s="1" t="s">
        <v>118</v>
      </c>
      <c r="F166" s="156">
        <v>40</v>
      </c>
      <c r="G166" s="38">
        <v>12</v>
      </c>
      <c r="H166" s="39">
        <f t="shared" si="2"/>
        <v>480</v>
      </c>
      <c r="I166" s="39">
        <f>SUMIFS('3. normenblad'!C:C,'3. normenblad'!A:A,D166,'3. normenblad'!B:B,G166)</f>
        <v>0</v>
      </c>
      <c r="J166" s="168">
        <f>IFERROR(H166/I166*'4. uurtarief opbouw'!$C$32,0)</f>
        <v>0</v>
      </c>
      <c r="X166" s="1"/>
    </row>
    <row r="167" spans="1:24">
      <c r="A167" s="1" t="s">
        <v>115</v>
      </c>
      <c r="B167" s="1" t="s">
        <v>171</v>
      </c>
      <c r="C167" s="1" t="s">
        <v>172</v>
      </c>
      <c r="D167" s="1" t="s">
        <v>41</v>
      </c>
      <c r="E167" s="1" t="s">
        <v>119</v>
      </c>
      <c r="F167" s="156">
        <v>5</v>
      </c>
      <c r="G167" s="38">
        <v>12</v>
      </c>
      <c r="H167" s="39">
        <f t="shared" si="2"/>
        <v>60</v>
      </c>
      <c r="I167" s="39">
        <f>SUMIFS('3. normenblad'!C:C,'3. normenblad'!A:A,D167,'3. normenblad'!B:B,G167)</f>
        <v>0</v>
      </c>
      <c r="J167" s="168">
        <f>IFERROR(H167/I167*'4. uurtarief opbouw'!$C$32,0)</f>
        <v>0</v>
      </c>
      <c r="X167" s="1"/>
    </row>
    <row r="168" spans="1:24">
      <c r="A168" s="1" t="s">
        <v>115</v>
      </c>
      <c r="B168" s="1" t="s">
        <v>171</v>
      </c>
      <c r="C168" s="1" t="s">
        <v>172</v>
      </c>
      <c r="D168" s="1" t="s">
        <v>42</v>
      </c>
      <c r="E168" s="1" t="s">
        <v>120</v>
      </c>
      <c r="F168" s="156">
        <v>780.5</v>
      </c>
      <c r="G168" s="38">
        <v>4</v>
      </c>
      <c r="H168" s="39">
        <f t="shared" si="2"/>
        <v>3122</v>
      </c>
      <c r="I168" s="39">
        <f>SUMIFS('3. normenblad'!C:C,'3. normenblad'!A:A,D168,'3. normenblad'!B:B,G168)</f>
        <v>0</v>
      </c>
      <c r="J168" s="168">
        <f>IFERROR(H168/I168*'4. uurtarief opbouw'!$C$32,0)</f>
        <v>0</v>
      </c>
      <c r="X168" s="1"/>
    </row>
    <row r="169" spans="1:24">
      <c r="A169" s="1" t="s">
        <v>115</v>
      </c>
      <c r="B169" s="1" t="s">
        <v>171</v>
      </c>
      <c r="C169" s="1" t="s">
        <v>172</v>
      </c>
      <c r="D169" s="1" t="s">
        <v>42</v>
      </c>
      <c r="E169" s="1" t="s">
        <v>118</v>
      </c>
      <c r="F169" s="156">
        <v>334.5</v>
      </c>
      <c r="G169" s="38">
        <v>4</v>
      </c>
      <c r="H169" s="39">
        <f t="shared" si="2"/>
        <v>1338</v>
      </c>
      <c r="I169" s="39">
        <f>SUMIFS('3. normenblad'!C:C,'3. normenblad'!A:A,D169,'3. normenblad'!B:B,G169)</f>
        <v>0</v>
      </c>
      <c r="J169" s="168">
        <f>IFERROR(H169/I169*'4. uurtarief opbouw'!$C$32,0)</f>
        <v>0</v>
      </c>
      <c r="X169" s="1"/>
    </row>
    <row r="170" spans="1:24">
      <c r="A170" s="1" t="s">
        <v>115</v>
      </c>
      <c r="B170" s="1" t="s">
        <v>171</v>
      </c>
      <c r="C170" s="1" t="s">
        <v>172</v>
      </c>
      <c r="D170" s="1" t="s">
        <v>44</v>
      </c>
      <c r="E170" s="1" t="s">
        <v>121</v>
      </c>
      <c r="F170" s="156">
        <v>1</v>
      </c>
      <c r="G170" s="38">
        <v>1</v>
      </c>
      <c r="H170" s="39">
        <f t="shared" si="2"/>
        <v>1</v>
      </c>
      <c r="I170" s="39">
        <f>SUMIFS('3. normenblad'!C:C,'3. normenblad'!A:A,D170,'3. normenblad'!B:B,G170)</f>
        <v>0</v>
      </c>
      <c r="J170" s="168">
        <f>IFERROR(H170/I170*'4. uurtarief opbouw'!$C$32,0)</f>
        <v>0</v>
      </c>
      <c r="X170" s="1"/>
    </row>
    <row r="171" spans="1:24">
      <c r="A171" s="1" t="s">
        <v>115</v>
      </c>
      <c r="B171" s="1" t="s">
        <v>171</v>
      </c>
      <c r="C171" s="1" t="s">
        <v>172</v>
      </c>
      <c r="D171" s="1" t="s">
        <v>122</v>
      </c>
      <c r="E171" s="1" t="s">
        <v>121</v>
      </c>
      <c r="F171" s="156">
        <v>350</v>
      </c>
      <c r="G171" s="38">
        <v>2</v>
      </c>
      <c r="H171" s="39">
        <f t="shared" si="2"/>
        <v>700</v>
      </c>
      <c r="I171" s="39">
        <f>SUMIFS('3. normenblad'!C:C,'3. normenblad'!A:A,D171,'3. normenblad'!B:B,G171)</f>
        <v>0</v>
      </c>
      <c r="J171" s="168">
        <f>IFERROR(H171/I171*'4. uurtarief opbouw'!$C$32,0)</f>
        <v>0</v>
      </c>
      <c r="X171" s="1"/>
    </row>
    <row r="172" spans="1:24">
      <c r="A172" s="1" t="s">
        <v>115</v>
      </c>
      <c r="B172" s="1" t="s">
        <v>173</v>
      </c>
      <c r="C172" s="1" t="s">
        <v>174</v>
      </c>
      <c r="D172" s="1" t="s">
        <v>43</v>
      </c>
      <c r="E172" s="1" t="s">
        <v>118</v>
      </c>
      <c r="F172" s="156">
        <v>40</v>
      </c>
      <c r="G172" s="38">
        <v>12</v>
      </c>
      <c r="H172" s="39">
        <f t="shared" si="2"/>
        <v>480</v>
      </c>
      <c r="I172" s="39">
        <f>SUMIFS('3. normenblad'!C:C,'3. normenblad'!A:A,D172,'3. normenblad'!B:B,G172)</f>
        <v>0</v>
      </c>
      <c r="J172" s="168">
        <f>IFERROR(H172/I172*'4. uurtarief opbouw'!$C$32,0)</f>
        <v>0</v>
      </c>
      <c r="X172" s="1"/>
    </row>
    <row r="173" spans="1:24">
      <c r="A173" s="1" t="s">
        <v>115</v>
      </c>
      <c r="B173" s="1" t="s">
        <v>173</v>
      </c>
      <c r="C173" s="1" t="s">
        <v>174</v>
      </c>
      <c r="D173" s="1" t="s">
        <v>41</v>
      </c>
      <c r="E173" s="1" t="s">
        <v>119</v>
      </c>
      <c r="F173" s="156">
        <v>5</v>
      </c>
      <c r="G173" s="38">
        <v>12</v>
      </c>
      <c r="H173" s="39">
        <f t="shared" si="2"/>
        <v>60</v>
      </c>
      <c r="I173" s="39">
        <f>SUMIFS('3. normenblad'!C:C,'3. normenblad'!A:A,D173,'3. normenblad'!B:B,G173)</f>
        <v>0</v>
      </c>
      <c r="J173" s="168">
        <f>IFERROR(H173/I173*'4. uurtarief opbouw'!$C$32,0)</f>
        <v>0</v>
      </c>
      <c r="X173" s="1"/>
    </row>
    <row r="174" spans="1:24">
      <c r="A174" s="1" t="s">
        <v>115</v>
      </c>
      <c r="B174" s="1" t="s">
        <v>173</v>
      </c>
      <c r="C174" s="1" t="s">
        <v>174</v>
      </c>
      <c r="D174" s="1" t="s">
        <v>42</v>
      </c>
      <c r="E174" s="1" t="s">
        <v>120</v>
      </c>
      <c r="F174" s="156">
        <v>518</v>
      </c>
      <c r="G174" s="38">
        <v>4</v>
      </c>
      <c r="H174" s="39">
        <f t="shared" si="2"/>
        <v>2072</v>
      </c>
      <c r="I174" s="39">
        <f>SUMIFS('3. normenblad'!C:C,'3. normenblad'!A:A,D174,'3. normenblad'!B:B,G174)</f>
        <v>0</v>
      </c>
      <c r="J174" s="168">
        <f>IFERROR(H174/I174*'4. uurtarief opbouw'!$C$32,0)</f>
        <v>0</v>
      </c>
      <c r="X174" s="1"/>
    </row>
    <row r="175" spans="1:24">
      <c r="A175" s="1" t="s">
        <v>115</v>
      </c>
      <c r="B175" s="1" t="s">
        <v>173</v>
      </c>
      <c r="C175" s="1" t="s">
        <v>174</v>
      </c>
      <c r="D175" s="1" t="s">
        <v>42</v>
      </c>
      <c r="E175" s="1" t="s">
        <v>118</v>
      </c>
      <c r="F175" s="156">
        <v>222</v>
      </c>
      <c r="G175" s="38">
        <v>4</v>
      </c>
      <c r="H175" s="39">
        <f t="shared" si="2"/>
        <v>888</v>
      </c>
      <c r="I175" s="39">
        <f>SUMIFS('3. normenblad'!C:C,'3. normenblad'!A:A,D175,'3. normenblad'!B:B,G175)</f>
        <v>0</v>
      </c>
      <c r="J175" s="168">
        <f>IFERROR(H175/I175*'4. uurtarief opbouw'!$C$32,0)</f>
        <v>0</v>
      </c>
      <c r="X175" s="1"/>
    </row>
    <row r="176" spans="1:24">
      <c r="A176" s="1" t="s">
        <v>115</v>
      </c>
      <c r="B176" s="1" t="s">
        <v>173</v>
      </c>
      <c r="C176" s="1" t="s">
        <v>174</v>
      </c>
      <c r="D176" s="1" t="s">
        <v>44</v>
      </c>
      <c r="E176" s="1" t="s">
        <v>121</v>
      </c>
      <c r="F176" s="156">
        <v>1</v>
      </c>
      <c r="G176" s="38">
        <v>1</v>
      </c>
      <c r="H176" s="39">
        <f t="shared" si="2"/>
        <v>1</v>
      </c>
      <c r="I176" s="39">
        <f>SUMIFS('3. normenblad'!C:C,'3. normenblad'!A:A,D176,'3. normenblad'!B:B,G176)</f>
        <v>0</v>
      </c>
      <c r="J176" s="168">
        <f>IFERROR(H176/I176*'4. uurtarief opbouw'!$C$32,0)</f>
        <v>0</v>
      </c>
      <c r="X176" s="1"/>
    </row>
    <row r="177" spans="1:24">
      <c r="A177" s="1" t="s">
        <v>115</v>
      </c>
      <c r="B177" s="1" t="s">
        <v>173</v>
      </c>
      <c r="C177" s="1" t="s">
        <v>174</v>
      </c>
      <c r="D177" s="1" t="s">
        <v>122</v>
      </c>
      <c r="E177" s="1" t="s">
        <v>121</v>
      </c>
      <c r="F177" s="156">
        <v>250</v>
      </c>
      <c r="G177" s="38">
        <v>2</v>
      </c>
      <c r="H177" s="39">
        <f t="shared" si="2"/>
        <v>500</v>
      </c>
      <c r="I177" s="39">
        <f>SUMIFS('3. normenblad'!C:C,'3. normenblad'!A:A,D177,'3. normenblad'!B:B,G177)</f>
        <v>0</v>
      </c>
      <c r="J177" s="168">
        <f>IFERROR(H177/I177*'4. uurtarief opbouw'!$C$32,0)</f>
        <v>0</v>
      </c>
      <c r="X177" s="1"/>
    </row>
    <row r="178" spans="1:24">
      <c r="A178" s="1" t="s">
        <v>115</v>
      </c>
      <c r="B178" s="1" t="s">
        <v>175</v>
      </c>
      <c r="C178" s="1" t="s">
        <v>176</v>
      </c>
      <c r="D178" s="1" t="s">
        <v>41</v>
      </c>
      <c r="E178" s="1" t="s">
        <v>119</v>
      </c>
      <c r="F178" s="156">
        <v>5</v>
      </c>
      <c r="G178" s="38">
        <v>4</v>
      </c>
      <c r="H178" s="39">
        <f t="shared" si="2"/>
        <v>20</v>
      </c>
      <c r="I178" s="39">
        <f>SUMIFS('3. normenblad'!C:C,'3. normenblad'!A:A,D178,'3. normenblad'!B:B,G178)</f>
        <v>0</v>
      </c>
      <c r="J178" s="168">
        <f>IFERROR(H178/I178*'4. uurtarief opbouw'!$C$32,0)</f>
        <v>0</v>
      </c>
      <c r="X178" s="1"/>
    </row>
    <row r="179" spans="1:24">
      <c r="A179" s="1" t="s">
        <v>115</v>
      </c>
      <c r="B179" s="1" t="s">
        <v>175</v>
      </c>
      <c r="C179" s="1" t="s">
        <v>177</v>
      </c>
      <c r="D179" s="1" t="s">
        <v>41</v>
      </c>
      <c r="E179" s="1" t="s">
        <v>119</v>
      </c>
      <c r="F179" s="156">
        <v>5</v>
      </c>
      <c r="G179" s="38">
        <v>4</v>
      </c>
      <c r="H179" s="39">
        <f t="shared" si="2"/>
        <v>20</v>
      </c>
      <c r="I179" s="39">
        <f>SUMIFS('3. normenblad'!C:C,'3. normenblad'!A:A,D179,'3. normenblad'!B:B,G179)</f>
        <v>0</v>
      </c>
      <c r="J179" s="168">
        <f>IFERROR(H179/I179*'4. uurtarief opbouw'!$C$32,0)</f>
        <v>0</v>
      </c>
      <c r="X179" s="1"/>
    </row>
    <row r="180" spans="1:24">
      <c r="A180" s="1" t="s">
        <v>115</v>
      </c>
      <c r="B180" s="1" t="s">
        <v>175</v>
      </c>
      <c r="C180" s="1" t="s">
        <v>178</v>
      </c>
      <c r="D180" s="1" t="s">
        <v>41</v>
      </c>
      <c r="E180" s="1" t="s">
        <v>119</v>
      </c>
      <c r="F180" s="156">
        <v>5</v>
      </c>
      <c r="G180" s="38">
        <v>4</v>
      </c>
      <c r="H180" s="39">
        <f t="shared" si="2"/>
        <v>20</v>
      </c>
      <c r="I180" s="39">
        <f>SUMIFS('3. normenblad'!C:C,'3. normenblad'!A:A,D180,'3. normenblad'!B:B,G180)</f>
        <v>0</v>
      </c>
      <c r="J180" s="168">
        <f>IFERROR(H180/I180*'4. uurtarief opbouw'!$C$32,0)</f>
        <v>0</v>
      </c>
      <c r="X180" s="1"/>
    </row>
    <row r="181" spans="1:24">
      <c r="A181" s="1" t="s">
        <v>115</v>
      </c>
      <c r="B181" s="1" t="s">
        <v>175</v>
      </c>
      <c r="C181" s="1" t="s">
        <v>179</v>
      </c>
      <c r="D181" s="1" t="s">
        <v>41</v>
      </c>
      <c r="E181" s="1" t="s">
        <v>119</v>
      </c>
      <c r="F181" s="156">
        <v>5</v>
      </c>
      <c r="G181" s="38">
        <v>4</v>
      </c>
      <c r="H181" s="39">
        <f t="shared" si="2"/>
        <v>20</v>
      </c>
      <c r="I181" s="39">
        <f>SUMIFS('3. normenblad'!C:C,'3. normenblad'!A:A,D181,'3. normenblad'!B:B,G181)</f>
        <v>0</v>
      </c>
      <c r="J181" s="168">
        <f>IFERROR(H181/I181*'4. uurtarief opbouw'!$C$32,0)</f>
        <v>0</v>
      </c>
      <c r="X181" s="1"/>
    </row>
    <row r="182" spans="1:24">
      <c r="A182" s="1" t="s">
        <v>115</v>
      </c>
      <c r="B182" s="1" t="s">
        <v>175</v>
      </c>
      <c r="C182" s="1" t="s">
        <v>180</v>
      </c>
      <c r="D182" s="1" t="s">
        <v>41</v>
      </c>
      <c r="E182" s="1" t="s">
        <v>119</v>
      </c>
      <c r="F182" s="156">
        <v>5</v>
      </c>
      <c r="G182" s="38">
        <v>4</v>
      </c>
      <c r="H182" s="39">
        <f t="shared" si="2"/>
        <v>20</v>
      </c>
      <c r="I182" s="39">
        <f>SUMIFS('3. normenblad'!C:C,'3. normenblad'!A:A,D182,'3. normenblad'!B:B,G182)</f>
        <v>0</v>
      </c>
      <c r="J182" s="168">
        <f>IFERROR(H182/I182*'4. uurtarief opbouw'!$C$32,0)</f>
        <v>0</v>
      </c>
      <c r="X182" s="1"/>
    </row>
    <row r="183" spans="1:24">
      <c r="A183" s="1" t="s">
        <v>115</v>
      </c>
      <c r="B183" s="1" t="s">
        <v>175</v>
      </c>
      <c r="C183" s="1" t="s">
        <v>181</v>
      </c>
      <c r="D183" s="1" t="s">
        <v>41</v>
      </c>
      <c r="E183" s="1" t="s">
        <v>119</v>
      </c>
      <c r="F183" s="156">
        <v>5</v>
      </c>
      <c r="G183" s="38">
        <v>4</v>
      </c>
      <c r="H183" s="39">
        <f t="shared" si="2"/>
        <v>20</v>
      </c>
      <c r="I183" s="39">
        <f>SUMIFS('3. normenblad'!C:C,'3. normenblad'!A:A,D183,'3. normenblad'!B:B,G183)</f>
        <v>0</v>
      </c>
      <c r="J183" s="168">
        <f>IFERROR(H183/I183*'4. uurtarief opbouw'!$C$32,0)</f>
        <v>0</v>
      </c>
      <c r="X183" s="1"/>
    </row>
    <row r="184" spans="1:24">
      <c r="A184" s="1" t="s">
        <v>115</v>
      </c>
      <c r="B184" s="1" t="s">
        <v>175</v>
      </c>
      <c r="C184" s="1" t="s">
        <v>182</v>
      </c>
      <c r="D184" s="1" t="s">
        <v>41</v>
      </c>
      <c r="E184" s="1" t="s">
        <v>119</v>
      </c>
      <c r="F184" s="156">
        <v>5</v>
      </c>
      <c r="G184" s="38">
        <v>4</v>
      </c>
      <c r="H184" s="39">
        <f t="shared" si="2"/>
        <v>20</v>
      </c>
      <c r="I184" s="39">
        <f>SUMIFS('3. normenblad'!C:C,'3. normenblad'!A:A,D184,'3. normenblad'!B:B,G184)</f>
        <v>0</v>
      </c>
      <c r="J184" s="168">
        <f>IFERROR(H184/I184*'4. uurtarief opbouw'!$C$32,0)</f>
        <v>0</v>
      </c>
      <c r="X184" s="1"/>
    </row>
    <row r="185" spans="1:24">
      <c r="A185" s="1" t="s">
        <v>115</v>
      </c>
      <c r="B185" s="1" t="s">
        <v>183</v>
      </c>
      <c r="C185" s="1" t="s">
        <v>184</v>
      </c>
      <c r="D185" s="1" t="s">
        <v>43</v>
      </c>
      <c r="E185" s="1" t="s">
        <v>118</v>
      </c>
      <c r="F185" s="156">
        <v>40</v>
      </c>
      <c r="G185" s="38">
        <v>12</v>
      </c>
      <c r="H185" s="39">
        <f t="shared" si="2"/>
        <v>480</v>
      </c>
      <c r="I185" s="39">
        <f>SUMIFS('3. normenblad'!C:C,'3. normenblad'!A:A,D185,'3. normenblad'!B:B,G185)</f>
        <v>0</v>
      </c>
      <c r="J185" s="168">
        <f>IFERROR(H185/I185*'4. uurtarief opbouw'!$C$32,0)</f>
        <v>0</v>
      </c>
      <c r="X185" s="1"/>
    </row>
    <row r="186" spans="1:24">
      <c r="A186" s="1" t="s">
        <v>115</v>
      </c>
      <c r="B186" s="1" t="s">
        <v>183</v>
      </c>
      <c r="C186" s="1" t="s">
        <v>184</v>
      </c>
      <c r="D186" s="1" t="s">
        <v>41</v>
      </c>
      <c r="E186" s="1" t="s">
        <v>119</v>
      </c>
      <c r="F186" s="156">
        <v>5</v>
      </c>
      <c r="G186" s="38">
        <v>12</v>
      </c>
      <c r="H186" s="39">
        <f t="shared" si="2"/>
        <v>60</v>
      </c>
      <c r="I186" s="39">
        <f>SUMIFS('3. normenblad'!C:C,'3. normenblad'!A:A,D186,'3. normenblad'!B:B,G186)</f>
        <v>0</v>
      </c>
      <c r="J186" s="168">
        <f>IFERROR(H186/I186*'4. uurtarief opbouw'!$C$32,0)</f>
        <v>0</v>
      </c>
      <c r="X186" s="1"/>
    </row>
    <row r="187" spans="1:24">
      <c r="A187" s="1" t="s">
        <v>115</v>
      </c>
      <c r="B187" s="1" t="s">
        <v>183</v>
      </c>
      <c r="C187" s="1" t="s">
        <v>184</v>
      </c>
      <c r="D187" s="1" t="s">
        <v>42</v>
      </c>
      <c r="E187" s="1" t="s">
        <v>120</v>
      </c>
      <c r="F187" s="156">
        <v>798</v>
      </c>
      <c r="G187" s="38">
        <v>4</v>
      </c>
      <c r="H187" s="39">
        <f t="shared" si="2"/>
        <v>3192</v>
      </c>
      <c r="I187" s="39">
        <f>SUMIFS('3. normenblad'!C:C,'3. normenblad'!A:A,D187,'3. normenblad'!B:B,G187)</f>
        <v>0</v>
      </c>
      <c r="J187" s="168">
        <f>IFERROR(H187/I187*'4. uurtarief opbouw'!$C$32,0)</f>
        <v>0</v>
      </c>
      <c r="X187" s="1"/>
    </row>
    <row r="188" spans="1:24">
      <c r="A188" s="1" t="s">
        <v>115</v>
      </c>
      <c r="B188" s="1" t="s">
        <v>183</v>
      </c>
      <c r="C188" s="1" t="s">
        <v>184</v>
      </c>
      <c r="D188" s="1" t="s">
        <v>42</v>
      </c>
      <c r="E188" s="1" t="s">
        <v>118</v>
      </c>
      <c r="F188" s="156">
        <v>342</v>
      </c>
      <c r="G188" s="38">
        <v>4</v>
      </c>
      <c r="H188" s="39">
        <f t="shared" si="2"/>
        <v>1368</v>
      </c>
      <c r="I188" s="39">
        <f>SUMIFS('3. normenblad'!C:C,'3. normenblad'!A:A,D188,'3. normenblad'!B:B,G188)</f>
        <v>0</v>
      </c>
      <c r="J188" s="168">
        <f>IFERROR(H188/I188*'4. uurtarief opbouw'!$C$32,0)</f>
        <v>0</v>
      </c>
      <c r="X188" s="1"/>
    </row>
    <row r="189" spans="1:24">
      <c r="A189" s="1" t="s">
        <v>115</v>
      </c>
      <c r="B189" s="1" t="s">
        <v>183</v>
      </c>
      <c r="C189" s="1" t="s">
        <v>184</v>
      </c>
      <c r="D189" s="1" t="s">
        <v>44</v>
      </c>
      <c r="E189" s="1" t="s">
        <v>121</v>
      </c>
      <c r="F189" s="156">
        <v>1</v>
      </c>
      <c r="G189" s="38">
        <v>1</v>
      </c>
      <c r="H189" s="39">
        <f t="shared" si="2"/>
        <v>1</v>
      </c>
      <c r="I189" s="39">
        <f>SUMIFS('3. normenblad'!C:C,'3. normenblad'!A:A,D189,'3. normenblad'!B:B,G189)</f>
        <v>0</v>
      </c>
      <c r="J189" s="168">
        <f>IFERROR(H189/I189*'4. uurtarief opbouw'!$C$32,0)</f>
        <v>0</v>
      </c>
      <c r="X189" s="1"/>
    </row>
    <row r="190" spans="1:24">
      <c r="A190" s="1" t="s">
        <v>115</v>
      </c>
      <c r="B190" s="1" t="s">
        <v>183</v>
      </c>
      <c r="C190" s="1" t="s">
        <v>184</v>
      </c>
      <c r="D190" s="1" t="s">
        <v>122</v>
      </c>
      <c r="E190" s="1" t="s">
        <v>121</v>
      </c>
      <c r="F190" s="156">
        <v>350</v>
      </c>
      <c r="G190" s="38">
        <v>2</v>
      </c>
      <c r="H190" s="39">
        <f t="shared" si="2"/>
        <v>700</v>
      </c>
      <c r="I190" s="39">
        <f>SUMIFS('3. normenblad'!C:C,'3. normenblad'!A:A,D190,'3. normenblad'!B:B,G190)</f>
        <v>0</v>
      </c>
      <c r="J190" s="168">
        <f>IFERROR(H190/I190*'4. uurtarief opbouw'!$C$32,0)</f>
        <v>0</v>
      </c>
      <c r="X190" s="1"/>
    </row>
    <row r="191" spans="1:24">
      <c r="A191" s="1" t="s">
        <v>185</v>
      </c>
      <c r="B191" s="1" t="s">
        <v>186</v>
      </c>
      <c r="C191" s="1" t="s">
        <v>187</v>
      </c>
      <c r="D191" s="1" t="s">
        <v>43</v>
      </c>
      <c r="E191" s="1" t="s">
        <v>118</v>
      </c>
      <c r="F191" s="156">
        <v>40</v>
      </c>
      <c r="G191" s="38">
        <v>12</v>
      </c>
      <c r="H191" s="39">
        <f t="shared" si="2"/>
        <v>480</v>
      </c>
      <c r="I191" s="39">
        <f>SUMIFS('3. normenblad'!C:C,'3. normenblad'!A:A,D191,'3. normenblad'!B:B,G191)</f>
        <v>0</v>
      </c>
      <c r="J191" s="168">
        <f>IFERROR(H191/I191*'4. uurtarief opbouw'!$C$32,0)</f>
        <v>0</v>
      </c>
      <c r="X191" s="1"/>
    </row>
    <row r="192" spans="1:24">
      <c r="A192" s="1" t="s">
        <v>185</v>
      </c>
      <c r="B192" s="1" t="s">
        <v>186</v>
      </c>
      <c r="C192" s="1" t="s">
        <v>187</v>
      </c>
      <c r="D192" s="1" t="s">
        <v>41</v>
      </c>
      <c r="E192" s="1" t="s">
        <v>119</v>
      </c>
      <c r="F192" s="156">
        <v>5</v>
      </c>
      <c r="G192" s="38">
        <v>12</v>
      </c>
      <c r="H192" s="39">
        <f t="shared" si="2"/>
        <v>60</v>
      </c>
      <c r="I192" s="39">
        <f>SUMIFS('3. normenblad'!C:C,'3. normenblad'!A:A,D192,'3. normenblad'!B:B,G192)</f>
        <v>0</v>
      </c>
      <c r="J192" s="168">
        <f>IFERROR(H192/I192*'4. uurtarief opbouw'!$C$32,0)</f>
        <v>0</v>
      </c>
      <c r="X192" s="1"/>
    </row>
    <row r="193" spans="1:24">
      <c r="A193" s="1" t="s">
        <v>185</v>
      </c>
      <c r="B193" s="1" t="s">
        <v>186</v>
      </c>
      <c r="C193" s="1" t="s">
        <v>187</v>
      </c>
      <c r="D193" s="1" t="s">
        <v>42</v>
      </c>
      <c r="E193" s="1" t="s">
        <v>120</v>
      </c>
      <c r="F193" s="156">
        <v>185</v>
      </c>
      <c r="G193" s="38">
        <v>1</v>
      </c>
      <c r="H193" s="39">
        <f t="shared" si="2"/>
        <v>185</v>
      </c>
      <c r="I193" s="39">
        <f>SUMIFS('3. normenblad'!C:C,'3. normenblad'!A:A,D193,'3. normenblad'!B:B,G193)</f>
        <v>0</v>
      </c>
      <c r="J193" s="168">
        <f>IFERROR(H193/I193*'4. uurtarief opbouw'!$C$32,0)</f>
        <v>0</v>
      </c>
      <c r="X193" s="1"/>
    </row>
    <row r="194" spans="1:24">
      <c r="A194" s="1" t="s">
        <v>185</v>
      </c>
      <c r="B194" s="1" t="s">
        <v>186</v>
      </c>
      <c r="C194" s="1" t="s">
        <v>187</v>
      </c>
      <c r="D194" s="1" t="s">
        <v>42</v>
      </c>
      <c r="E194" s="1" t="s">
        <v>120</v>
      </c>
      <c r="F194" s="156">
        <v>486.5</v>
      </c>
      <c r="G194" s="38">
        <v>4</v>
      </c>
      <c r="H194" s="39">
        <f t="shared" si="2"/>
        <v>1946</v>
      </c>
      <c r="I194" s="39">
        <f>SUMIFS('3. normenblad'!C:C,'3. normenblad'!A:A,D194,'3. normenblad'!B:B,G194)</f>
        <v>0</v>
      </c>
      <c r="J194" s="168">
        <f>IFERROR(H194/I194*'4. uurtarief opbouw'!$C$32,0)</f>
        <v>0</v>
      </c>
      <c r="X194" s="1"/>
    </row>
    <row r="195" spans="1:24">
      <c r="A195" s="1" t="s">
        <v>185</v>
      </c>
      <c r="B195" s="1" t="s">
        <v>186</v>
      </c>
      <c r="C195" s="1" t="s">
        <v>187</v>
      </c>
      <c r="D195" s="1" t="s">
        <v>42</v>
      </c>
      <c r="E195" s="1" t="s">
        <v>118</v>
      </c>
      <c r="F195" s="156">
        <v>208.5</v>
      </c>
      <c r="G195" s="38">
        <v>4</v>
      </c>
      <c r="H195" s="39">
        <f t="shared" si="2"/>
        <v>834</v>
      </c>
      <c r="I195" s="39">
        <f>SUMIFS('3. normenblad'!C:C,'3. normenblad'!A:A,D195,'3. normenblad'!B:B,G195)</f>
        <v>0</v>
      </c>
      <c r="J195" s="168">
        <f>IFERROR(H195/I195*'4. uurtarief opbouw'!$C$32,0)</f>
        <v>0</v>
      </c>
      <c r="X195" s="1"/>
    </row>
    <row r="196" spans="1:24">
      <c r="A196" s="1" t="s">
        <v>185</v>
      </c>
      <c r="B196" s="1" t="s">
        <v>186</v>
      </c>
      <c r="C196" s="1" t="s">
        <v>187</v>
      </c>
      <c r="D196" s="1" t="s">
        <v>44</v>
      </c>
      <c r="E196" s="1" t="s">
        <v>121</v>
      </c>
      <c r="F196" s="156">
        <v>1</v>
      </c>
      <c r="G196" s="38">
        <v>1</v>
      </c>
      <c r="H196" s="39">
        <f t="shared" si="2"/>
        <v>1</v>
      </c>
      <c r="I196" s="39">
        <f>SUMIFS('3. normenblad'!C:C,'3. normenblad'!A:A,D196,'3. normenblad'!B:B,G196)</f>
        <v>0</v>
      </c>
      <c r="J196" s="168">
        <f>IFERROR(H196/I196*'4. uurtarief opbouw'!$C$32,0)</f>
        <v>0</v>
      </c>
      <c r="X196" s="1"/>
    </row>
    <row r="197" spans="1:24">
      <c r="A197" s="1" t="s">
        <v>185</v>
      </c>
      <c r="B197" s="1" t="s">
        <v>186</v>
      </c>
      <c r="C197" s="1" t="s">
        <v>187</v>
      </c>
      <c r="D197" s="1" t="s">
        <v>122</v>
      </c>
      <c r="E197" s="1" t="s">
        <v>121</v>
      </c>
      <c r="F197" s="156">
        <v>250</v>
      </c>
      <c r="G197" s="38">
        <v>2</v>
      </c>
      <c r="H197" s="39">
        <f t="shared" si="2"/>
        <v>500</v>
      </c>
      <c r="I197" s="39">
        <f>SUMIFS('3. normenblad'!C:C,'3. normenblad'!A:A,D197,'3. normenblad'!B:B,G197)</f>
        <v>0</v>
      </c>
      <c r="J197" s="168">
        <f>IFERROR(H197/I197*'4. uurtarief opbouw'!$C$32,0)</f>
        <v>0</v>
      </c>
      <c r="X197" s="1"/>
    </row>
    <row r="198" spans="1:24">
      <c r="A198" s="1" t="s">
        <v>185</v>
      </c>
      <c r="B198" s="1" t="s">
        <v>188</v>
      </c>
      <c r="C198" s="1" t="s">
        <v>189</v>
      </c>
      <c r="D198" s="1" t="s">
        <v>43</v>
      </c>
      <c r="E198" s="1" t="s">
        <v>118</v>
      </c>
      <c r="F198" s="156">
        <v>40</v>
      </c>
      <c r="G198" s="38">
        <v>12</v>
      </c>
      <c r="H198" s="39">
        <f t="shared" si="2"/>
        <v>480</v>
      </c>
      <c r="I198" s="39">
        <f>SUMIFS('3. normenblad'!C:C,'3. normenblad'!A:A,D198,'3. normenblad'!B:B,G198)</f>
        <v>0</v>
      </c>
      <c r="J198" s="168">
        <f>IFERROR(H198/I198*'4. uurtarief opbouw'!$C$32,0)</f>
        <v>0</v>
      </c>
      <c r="X198" s="1"/>
    </row>
    <row r="199" spans="1:24">
      <c r="A199" s="1" t="s">
        <v>185</v>
      </c>
      <c r="B199" s="1" t="s">
        <v>188</v>
      </c>
      <c r="C199" s="1" t="s">
        <v>189</v>
      </c>
      <c r="D199" s="1" t="s">
        <v>41</v>
      </c>
      <c r="E199" s="1" t="s">
        <v>119</v>
      </c>
      <c r="F199" s="156">
        <v>5</v>
      </c>
      <c r="G199" s="38">
        <v>12</v>
      </c>
      <c r="H199" s="39">
        <f t="shared" si="2"/>
        <v>60</v>
      </c>
      <c r="I199" s="39">
        <f>SUMIFS('3. normenblad'!C:C,'3. normenblad'!A:A,D199,'3. normenblad'!B:B,G199)</f>
        <v>0</v>
      </c>
      <c r="J199" s="168">
        <f>IFERROR(H199/I199*'4. uurtarief opbouw'!$C$32,0)</f>
        <v>0</v>
      </c>
      <c r="X199" s="1"/>
    </row>
    <row r="200" spans="1:24">
      <c r="A200" s="1" t="s">
        <v>185</v>
      </c>
      <c r="B200" s="1" t="s">
        <v>188</v>
      </c>
      <c r="C200" s="1" t="s">
        <v>189</v>
      </c>
      <c r="D200" s="1" t="s">
        <v>42</v>
      </c>
      <c r="E200" s="1" t="s">
        <v>120</v>
      </c>
      <c r="F200" s="156">
        <v>182</v>
      </c>
      <c r="G200" s="38">
        <v>4</v>
      </c>
      <c r="H200" s="39">
        <f t="shared" si="2"/>
        <v>728</v>
      </c>
      <c r="I200" s="39">
        <f>SUMIFS('3. normenblad'!C:C,'3. normenblad'!A:A,D200,'3. normenblad'!B:B,G200)</f>
        <v>0</v>
      </c>
      <c r="J200" s="168">
        <f>IFERROR(H200/I200*'4. uurtarief opbouw'!$C$32,0)</f>
        <v>0</v>
      </c>
      <c r="X200" s="1"/>
    </row>
    <row r="201" spans="1:24">
      <c r="A201" s="1" t="s">
        <v>185</v>
      </c>
      <c r="B201" s="1" t="s">
        <v>188</v>
      </c>
      <c r="C201" s="1" t="s">
        <v>189</v>
      </c>
      <c r="D201" s="1" t="s">
        <v>42</v>
      </c>
      <c r="E201" s="1" t="s">
        <v>118</v>
      </c>
      <c r="F201" s="156">
        <v>78</v>
      </c>
      <c r="G201" s="38">
        <v>4</v>
      </c>
      <c r="H201" s="39">
        <f t="shared" si="2"/>
        <v>312</v>
      </c>
      <c r="I201" s="39">
        <f>SUMIFS('3. normenblad'!C:C,'3. normenblad'!A:A,D201,'3. normenblad'!B:B,G201)</f>
        <v>0</v>
      </c>
      <c r="J201" s="168">
        <f>IFERROR(H201/I201*'4. uurtarief opbouw'!$C$32,0)</f>
        <v>0</v>
      </c>
      <c r="X201" s="1"/>
    </row>
    <row r="202" spans="1:24">
      <c r="A202" s="1" t="s">
        <v>185</v>
      </c>
      <c r="B202" s="1" t="s">
        <v>188</v>
      </c>
      <c r="C202" s="1" t="s">
        <v>189</v>
      </c>
      <c r="D202" s="1" t="s">
        <v>44</v>
      </c>
      <c r="E202" s="1" t="s">
        <v>121</v>
      </c>
      <c r="F202" s="156">
        <v>1</v>
      </c>
      <c r="G202" s="38">
        <v>1</v>
      </c>
      <c r="H202" s="39">
        <f t="shared" si="2"/>
        <v>1</v>
      </c>
      <c r="I202" s="39">
        <f>SUMIFS('3. normenblad'!C:C,'3. normenblad'!A:A,D202,'3. normenblad'!B:B,G202)</f>
        <v>0</v>
      </c>
      <c r="J202" s="168">
        <f>IFERROR(H202/I202*'4. uurtarief opbouw'!$C$32,0)</f>
        <v>0</v>
      </c>
      <c r="X202" s="1"/>
    </row>
    <row r="203" spans="1:24">
      <c r="A203" s="1" t="s">
        <v>185</v>
      </c>
      <c r="B203" s="1" t="s">
        <v>190</v>
      </c>
      <c r="C203" s="1" t="s">
        <v>191</v>
      </c>
      <c r="D203" s="1" t="s">
        <v>43</v>
      </c>
      <c r="E203" s="1" t="s">
        <v>118</v>
      </c>
      <c r="F203" s="156">
        <v>10</v>
      </c>
      <c r="G203" s="38">
        <v>12</v>
      </c>
      <c r="H203" s="39">
        <f t="shared" si="2"/>
        <v>120</v>
      </c>
      <c r="I203" s="39">
        <f>SUMIFS('3. normenblad'!C:C,'3. normenblad'!A:A,D203,'3. normenblad'!B:B,G203)</f>
        <v>0</v>
      </c>
      <c r="J203" s="168">
        <f>IFERROR(H203/I203*'4. uurtarief opbouw'!$C$32,0)</f>
        <v>0</v>
      </c>
      <c r="X203" s="1"/>
    </row>
    <row r="204" spans="1:24">
      <c r="A204" s="1" t="s">
        <v>185</v>
      </c>
      <c r="B204" s="1" t="s">
        <v>190</v>
      </c>
      <c r="C204" s="1" t="s">
        <v>191</v>
      </c>
      <c r="D204" s="1" t="s">
        <v>41</v>
      </c>
      <c r="E204" s="1" t="s">
        <v>119</v>
      </c>
      <c r="F204" s="156">
        <v>5</v>
      </c>
      <c r="G204" s="38">
        <v>12</v>
      </c>
      <c r="H204" s="39">
        <f t="shared" si="2"/>
        <v>60</v>
      </c>
      <c r="I204" s="39">
        <f>SUMIFS('3. normenblad'!C:C,'3. normenblad'!A:A,D204,'3. normenblad'!B:B,G204)</f>
        <v>0</v>
      </c>
      <c r="J204" s="168">
        <f>IFERROR(H204/I204*'4. uurtarief opbouw'!$C$32,0)</f>
        <v>0</v>
      </c>
      <c r="X204" s="1"/>
    </row>
    <row r="205" spans="1:24">
      <c r="A205" s="1" t="s">
        <v>185</v>
      </c>
      <c r="B205" s="1" t="s">
        <v>190</v>
      </c>
      <c r="C205" s="1" t="s">
        <v>191</v>
      </c>
      <c r="D205" s="1" t="s">
        <v>42</v>
      </c>
      <c r="E205" s="1" t="s">
        <v>120</v>
      </c>
      <c r="F205" s="156">
        <v>161</v>
      </c>
      <c r="G205" s="38">
        <v>4</v>
      </c>
      <c r="H205" s="39">
        <f t="shared" si="2"/>
        <v>644</v>
      </c>
      <c r="I205" s="39">
        <f>SUMIFS('3. normenblad'!C:C,'3. normenblad'!A:A,D205,'3. normenblad'!B:B,G205)</f>
        <v>0</v>
      </c>
      <c r="J205" s="168">
        <f>IFERROR(H205/I205*'4. uurtarief opbouw'!$C$32,0)</f>
        <v>0</v>
      </c>
      <c r="X205" s="1"/>
    </row>
    <row r="206" spans="1:24">
      <c r="A206" s="1" t="s">
        <v>185</v>
      </c>
      <c r="B206" s="1" t="s">
        <v>190</v>
      </c>
      <c r="C206" s="1" t="s">
        <v>191</v>
      </c>
      <c r="D206" s="1" t="s">
        <v>42</v>
      </c>
      <c r="E206" s="1" t="s">
        <v>118</v>
      </c>
      <c r="F206" s="156">
        <v>69</v>
      </c>
      <c r="G206" s="38">
        <v>4</v>
      </c>
      <c r="H206" s="39">
        <f t="shared" si="2"/>
        <v>276</v>
      </c>
      <c r="I206" s="39">
        <f>SUMIFS('3. normenblad'!C:C,'3. normenblad'!A:A,D206,'3. normenblad'!B:B,G206)</f>
        <v>0</v>
      </c>
      <c r="J206" s="168">
        <f>IFERROR(H206/I206*'4. uurtarief opbouw'!$C$32,0)</f>
        <v>0</v>
      </c>
      <c r="X206" s="1"/>
    </row>
    <row r="207" spans="1:24">
      <c r="A207" s="1" t="s">
        <v>185</v>
      </c>
      <c r="B207" s="1" t="s">
        <v>190</v>
      </c>
      <c r="C207" s="1" t="s">
        <v>191</v>
      </c>
      <c r="D207" s="1" t="s">
        <v>44</v>
      </c>
      <c r="E207" s="1" t="s">
        <v>121</v>
      </c>
      <c r="F207" s="156">
        <v>1</v>
      </c>
      <c r="G207" s="38">
        <v>1</v>
      </c>
      <c r="H207" s="39">
        <f t="shared" ref="H207:H270" si="3">F207*G207</f>
        <v>1</v>
      </c>
      <c r="I207" s="39">
        <f>SUMIFS('3. normenblad'!C:C,'3. normenblad'!A:A,D207,'3. normenblad'!B:B,G207)</f>
        <v>0</v>
      </c>
      <c r="J207" s="168">
        <f>IFERROR(H207/I207*'4. uurtarief opbouw'!$C$32,0)</f>
        <v>0</v>
      </c>
      <c r="X207" s="1"/>
    </row>
    <row r="208" spans="1:24">
      <c r="A208" s="1" t="s">
        <v>185</v>
      </c>
      <c r="B208" s="1" t="s">
        <v>192</v>
      </c>
      <c r="C208" s="1" t="s">
        <v>193</v>
      </c>
      <c r="D208" s="1" t="s">
        <v>43</v>
      </c>
      <c r="E208" s="1" t="s">
        <v>118</v>
      </c>
      <c r="F208" s="156">
        <v>40</v>
      </c>
      <c r="G208" s="38">
        <v>12</v>
      </c>
      <c r="H208" s="39">
        <f t="shared" si="3"/>
        <v>480</v>
      </c>
      <c r="I208" s="39">
        <f>SUMIFS('3. normenblad'!C:C,'3. normenblad'!A:A,D208,'3. normenblad'!B:B,G208)</f>
        <v>0</v>
      </c>
      <c r="J208" s="168">
        <f>IFERROR(H208/I208*'4. uurtarief opbouw'!$C$32,0)</f>
        <v>0</v>
      </c>
      <c r="X208" s="1"/>
    </row>
    <row r="209" spans="1:24">
      <c r="A209" s="1" t="s">
        <v>185</v>
      </c>
      <c r="B209" s="1" t="s">
        <v>192</v>
      </c>
      <c r="C209" s="1" t="s">
        <v>193</v>
      </c>
      <c r="D209" s="1" t="s">
        <v>41</v>
      </c>
      <c r="E209" s="1" t="s">
        <v>119</v>
      </c>
      <c r="F209" s="156">
        <v>5</v>
      </c>
      <c r="G209" s="38">
        <v>12</v>
      </c>
      <c r="H209" s="39">
        <f t="shared" si="3"/>
        <v>60</v>
      </c>
      <c r="I209" s="39">
        <f>SUMIFS('3. normenblad'!C:C,'3. normenblad'!A:A,D209,'3. normenblad'!B:B,G209)</f>
        <v>0</v>
      </c>
      <c r="J209" s="168">
        <f>IFERROR(H209/I209*'4. uurtarief opbouw'!$C$32,0)</f>
        <v>0</v>
      </c>
      <c r="X209" s="1"/>
    </row>
    <row r="210" spans="1:24">
      <c r="A210" s="1" t="s">
        <v>185</v>
      </c>
      <c r="B210" s="1" t="s">
        <v>192</v>
      </c>
      <c r="C210" s="1" t="s">
        <v>193</v>
      </c>
      <c r="D210" s="1" t="s">
        <v>42</v>
      </c>
      <c r="E210" s="1" t="s">
        <v>120</v>
      </c>
      <c r="F210" s="156">
        <v>160</v>
      </c>
      <c r="G210" s="38">
        <v>1</v>
      </c>
      <c r="H210" s="39">
        <f t="shared" si="3"/>
        <v>160</v>
      </c>
      <c r="I210" s="39">
        <f>SUMIFS('3. normenblad'!C:C,'3. normenblad'!A:A,D210,'3. normenblad'!B:B,G210)</f>
        <v>0</v>
      </c>
      <c r="J210" s="168">
        <f>IFERROR(H210/I210*'4. uurtarief opbouw'!$C$32,0)</f>
        <v>0</v>
      </c>
      <c r="X210" s="1"/>
    </row>
    <row r="211" spans="1:24">
      <c r="A211" s="1" t="s">
        <v>185</v>
      </c>
      <c r="B211" s="1" t="s">
        <v>192</v>
      </c>
      <c r="C211" s="1" t="s">
        <v>193</v>
      </c>
      <c r="D211" s="1" t="s">
        <v>42</v>
      </c>
      <c r="E211" s="1" t="s">
        <v>120</v>
      </c>
      <c r="F211" s="156">
        <v>329</v>
      </c>
      <c r="G211" s="38">
        <v>4</v>
      </c>
      <c r="H211" s="39">
        <f t="shared" si="3"/>
        <v>1316</v>
      </c>
      <c r="I211" s="39">
        <f>SUMIFS('3. normenblad'!C:C,'3. normenblad'!A:A,D211,'3. normenblad'!B:B,G211)</f>
        <v>0</v>
      </c>
      <c r="J211" s="168">
        <f>IFERROR(H211/I211*'4. uurtarief opbouw'!$C$32,0)</f>
        <v>0</v>
      </c>
      <c r="X211" s="1"/>
    </row>
    <row r="212" spans="1:24">
      <c r="A212" s="1" t="s">
        <v>185</v>
      </c>
      <c r="B212" s="1" t="s">
        <v>192</v>
      </c>
      <c r="C212" s="1" t="s">
        <v>193</v>
      </c>
      <c r="D212" s="1" t="s">
        <v>42</v>
      </c>
      <c r="E212" s="1" t="s">
        <v>118</v>
      </c>
      <c r="F212" s="156">
        <v>141</v>
      </c>
      <c r="G212" s="38">
        <v>4</v>
      </c>
      <c r="H212" s="39">
        <f t="shared" si="3"/>
        <v>564</v>
      </c>
      <c r="I212" s="39">
        <f>SUMIFS('3. normenblad'!C:C,'3. normenblad'!A:A,D212,'3. normenblad'!B:B,G212)</f>
        <v>0</v>
      </c>
      <c r="J212" s="168">
        <f>IFERROR(H212/I212*'4. uurtarief opbouw'!$C$32,0)</f>
        <v>0</v>
      </c>
      <c r="X212" s="1"/>
    </row>
    <row r="213" spans="1:24">
      <c r="A213" s="1" t="s">
        <v>185</v>
      </c>
      <c r="B213" s="1" t="s">
        <v>192</v>
      </c>
      <c r="C213" s="1" t="s">
        <v>193</v>
      </c>
      <c r="D213" s="1" t="s">
        <v>44</v>
      </c>
      <c r="E213" s="1" t="s">
        <v>121</v>
      </c>
      <c r="F213" s="156">
        <v>1</v>
      </c>
      <c r="G213" s="38">
        <v>1</v>
      </c>
      <c r="H213" s="39">
        <f t="shared" si="3"/>
        <v>1</v>
      </c>
      <c r="I213" s="39">
        <f>SUMIFS('3. normenblad'!C:C,'3. normenblad'!A:A,D213,'3. normenblad'!B:B,G213)</f>
        <v>0</v>
      </c>
      <c r="J213" s="168">
        <f>IFERROR(H213/I213*'4. uurtarief opbouw'!$C$32,0)</f>
        <v>0</v>
      </c>
      <c r="X213" s="1"/>
    </row>
    <row r="214" spans="1:24">
      <c r="A214" s="1" t="s">
        <v>185</v>
      </c>
      <c r="B214" s="1" t="s">
        <v>192</v>
      </c>
      <c r="C214" s="1" t="s">
        <v>193</v>
      </c>
      <c r="D214" s="1" t="s">
        <v>122</v>
      </c>
      <c r="E214" s="1" t="s">
        <v>121</v>
      </c>
      <c r="F214" s="156">
        <v>100</v>
      </c>
      <c r="G214" s="38">
        <v>2</v>
      </c>
      <c r="H214" s="39">
        <f t="shared" si="3"/>
        <v>200</v>
      </c>
      <c r="I214" s="39">
        <f>SUMIFS('3. normenblad'!C:C,'3. normenblad'!A:A,D214,'3. normenblad'!B:B,G214)</f>
        <v>0</v>
      </c>
      <c r="J214" s="168">
        <f>IFERROR(H214/I214*'4. uurtarief opbouw'!$C$32,0)</f>
        <v>0</v>
      </c>
      <c r="X214" s="1"/>
    </row>
    <row r="215" spans="1:24">
      <c r="A215" s="1" t="s">
        <v>185</v>
      </c>
      <c r="B215" s="1" t="s">
        <v>194</v>
      </c>
      <c r="C215" s="1" t="s">
        <v>195</v>
      </c>
      <c r="D215" s="1" t="s">
        <v>43</v>
      </c>
      <c r="E215" s="1" t="s">
        <v>118</v>
      </c>
      <c r="F215" s="156">
        <v>10</v>
      </c>
      <c r="G215" s="38">
        <v>12</v>
      </c>
      <c r="H215" s="39">
        <f t="shared" si="3"/>
        <v>120</v>
      </c>
      <c r="I215" s="39">
        <f>SUMIFS('3. normenblad'!C:C,'3. normenblad'!A:A,D215,'3. normenblad'!B:B,G215)</f>
        <v>0</v>
      </c>
      <c r="J215" s="168">
        <f>IFERROR(H215/I215*'4. uurtarief opbouw'!$C$32,0)</f>
        <v>0</v>
      </c>
      <c r="X215" s="1"/>
    </row>
    <row r="216" spans="1:24">
      <c r="A216" s="1" t="s">
        <v>185</v>
      </c>
      <c r="B216" s="1" t="s">
        <v>194</v>
      </c>
      <c r="C216" s="1" t="s">
        <v>195</v>
      </c>
      <c r="D216" s="1" t="s">
        <v>41</v>
      </c>
      <c r="E216" s="1" t="s">
        <v>119</v>
      </c>
      <c r="F216" s="156">
        <v>5</v>
      </c>
      <c r="G216" s="38">
        <v>12</v>
      </c>
      <c r="H216" s="39">
        <f t="shared" si="3"/>
        <v>60</v>
      </c>
      <c r="I216" s="39">
        <f>SUMIFS('3. normenblad'!C:C,'3. normenblad'!A:A,D216,'3. normenblad'!B:B,G216)</f>
        <v>0</v>
      </c>
      <c r="J216" s="168">
        <f>IFERROR(H216/I216*'4. uurtarief opbouw'!$C$32,0)</f>
        <v>0</v>
      </c>
      <c r="X216" s="1"/>
    </row>
    <row r="217" spans="1:24">
      <c r="A217" s="1" t="s">
        <v>185</v>
      </c>
      <c r="B217" s="1" t="s">
        <v>194</v>
      </c>
      <c r="C217" s="1" t="s">
        <v>195</v>
      </c>
      <c r="D217" s="1" t="s">
        <v>42</v>
      </c>
      <c r="E217" s="1" t="s">
        <v>120</v>
      </c>
      <c r="F217" s="156">
        <v>175</v>
      </c>
      <c r="G217" s="38">
        <v>1</v>
      </c>
      <c r="H217" s="39">
        <f t="shared" si="3"/>
        <v>175</v>
      </c>
      <c r="I217" s="39">
        <f>SUMIFS('3. normenblad'!C:C,'3. normenblad'!A:A,D217,'3. normenblad'!B:B,G217)</f>
        <v>0</v>
      </c>
      <c r="J217" s="168">
        <f>IFERROR(H217/I217*'4. uurtarief opbouw'!$C$32,0)</f>
        <v>0</v>
      </c>
      <c r="X217" s="1"/>
    </row>
    <row r="218" spans="1:24">
      <c r="A218" s="1" t="s">
        <v>185</v>
      </c>
      <c r="B218" s="1" t="s">
        <v>194</v>
      </c>
      <c r="C218" s="1" t="s">
        <v>195</v>
      </c>
      <c r="D218" s="1" t="s">
        <v>42</v>
      </c>
      <c r="E218" s="1" t="s">
        <v>120</v>
      </c>
      <c r="F218" s="156">
        <v>315</v>
      </c>
      <c r="G218" s="38">
        <v>4</v>
      </c>
      <c r="H218" s="39">
        <f t="shared" si="3"/>
        <v>1260</v>
      </c>
      <c r="I218" s="39">
        <f>SUMIFS('3. normenblad'!C:C,'3. normenblad'!A:A,D218,'3. normenblad'!B:B,G218)</f>
        <v>0</v>
      </c>
      <c r="J218" s="168">
        <f>IFERROR(H218/I218*'4. uurtarief opbouw'!$C$32,0)</f>
        <v>0</v>
      </c>
      <c r="X218" s="1"/>
    </row>
    <row r="219" spans="1:24">
      <c r="A219" s="1" t="s">
        <v>185</v>
      </c>
      <c r="B219" s="1" t="s">
        <v>194</v>
      </c>
      <c r="C219" s="1" t="s">
        <v>195</v>
      </c>
      <c r="D219" s="1" t="s">
        <v>42</v>
      </c>
      <c r="E219" s="1" t="s">
        <v>118</v>
      </c>
      <c r="F219" s="156">
        <v>135</v>
      </c>
      <c r="G219" s="38">
        <v>4</v>
      </c>
      <c r="H219" s="39">
        <f t="shared" si="3"/>
        <v>540</v>
      </c>
      <c r="I219" s="39">
        <f>SUMIFS('3. normenblad'!C:C,'3. normenblad'!A:A,D219,'3. normenblad'!B:B,G219)</f>
        <v>0</v>
      </c>
      <c r="J219" s="168">
        <f>IFERROR(H219/I219*'4. uurtarief opbouw'!$C$32,0)</f>
        <v>0</v>
      </c>
      <c r="X219" s="1"/>
    </row>
    <row r="220" spans="1:24">
      <c r="A220" s="1" t="s">
        <v>185</v>
      </c>
      <c r="B220" s="1" t="s">
        <v>194</v>
      </c>
      <c r="C220" s="1" t="s">
        <v>195</v>
      </c>
      <c r="D220" s="1" t="s">
        <v>44</v>
      </c>
      <c r="E220" s="1" t="s">
        <v>121</v>
      </c>
      <c r="F220" s="156">
        <v>1</v>
      </c>
      <c r="G220" s="38">
        <v>1</v>
      </c>
      <c r="H220" s="39">
        <f t="shared" si="3"/>
        <v>1</v>
      </c>
      <c r="I220" s="39">
        <f>SUMIFS('3. normenblad'!C:C,'3. normenblad'!A:A,D220,'3. normenblad'!B:B,G220)</f>
        <v>0</v>
      </c>
      <c r="J220" s="168">
        <f>IFERROR(H220/I220*'4. uurtarief opbouw'!$C$32,0)</f>
        <v>0</v>
      </c>
      <c r="X220" s="1"/>
    </row>
    <row r="221" spans="1:24">
      <c r="A221" s="1" t="s">
        <v>185</v>
      </c>
      <c r="B221" s="1" t="s">
        <v>196</v>
      </c>
      <c r="C221" s="1" t="s">
        <v>197</v>
      </c>
      <c r="D221" s="1" t="s">
        <v>43</v>
      </c>
      <c r="E221" s="1" t="s">
        <v>118</v>
      </c>
      <c r="F221" s="156">
        <v>20</v>
      </c>
      <c r="G221" s="38">
        <v>12</v>
      </c>
      <c r="H221" s="39">
        <f t="shared" si="3"/>
        <v>240</v>
      </c>
      <c r="I221" s="39">
        <f>SUMIFS('3. normenblad'!C:C,'3. normenblad'!A:A,D221,'3. normenblad'!B:B,G221)</f>
        <v>0</v>
      </c>
      <c r="J221" s="168">
        <f>IFERROR(H221/I221*'4. uurtarief opbouw'!$C$32,0)</f>
        <v>0</v>
      </c>
      <c r="X221" s="1"/>
    </row>
    <row r="222" spans="1:24">
      <c r="A222" s="1" t="s">
        <v>185</v>
      </c>
      <c r="B222" s="1" t="s">
        <v>196</v>
      </c>
      <c r="C222" s="1" t="s">
        <v>197</v>
      </c>
      <c r="D222" s="1" t="s">
        <v>41</v>
      </c>
      <c r="E222" s="1" t="s">
        <v>119</v>
      </c>
      <c r="F222" s="156">
        <v>5</v>
      </c>
      <c r="G222" s="38">
        <v>12</v>
      </c>
      <c r="H222" s="39">
        <f t="shared" si="3"/>
        <v>60</v>
      </c>
      <c r="I222" s="39">
        <f>SUMIFS('3. normenblad'!C:C,'3. normenblad'!A:A,D222,'3. normenblad'!B:B,G222)</f>
        <v>0</v>
      </c>
      <c r="J222" s="168">
        <f>IFERROR(H222/I222*'4. uurtarief opbouw'!$C$32,0)</f>
        <v>0</v>
      </c>
      <c r="X222" s="1"/>
    </row>
    <row r="223" spans="1:24">
      <c r="A223" s="1" t="s">
        <v>185</v>
      </c>
      <c r="B223" s="1" t="s">
        <v>196</v>
      </c>
      <c r="C223" s="1" t="s">
        <v>197</v>
      </c>
      <c r="D223" s="1" t="s">
        <v>42</v>
      </c>
      <c r="E223" s="1" t="s">
        <v>120</v>
      </c>
      <c r="F223" s="156">
        <v>217</v>
      </c>
      <c r="G223" s="38">
        <v>4</v>
      </c>
      <c r="H223" s="39">
        <f t="shared" si="3"/>
        <v>868</v>
      </c>
      <c r="I223" s="39">
        <f>SUMIFS('3. normenblad'!C:C,'3. normenblad'!A:A,D223,'3. normenblad'!B:B,G223)</f>
        <v>0</v>
      </c>
      <c r="J223" s="168">
        <f>IFERROR(H223/I223*'4. uurtarief opbouw'!$C$32,0)</f>
        <v>0</v>
      </c>
      <c r="X223" s="1"/>
    </row>
    <row r="224" spans="1:24">
      <c r="A224" s="1" t="s">
        <v>185</v>
      </c>
      <c r="B224" s="1" t="s">
        <v>196</v>
      </c>
      <c r="C224" s="1" t="s">
        <v>197</v>
      </c>
      <c r="D224" s="1" t="s">
        <v>42</v>
      </c>
      <c r="E224" s="1" t="s">
        <v>118</v>
      </c>
      <c r="F224" s="156">
        <v>93</v>
      </c>
      <c r="G224" s="38">
        <v>4</v>
      </c>
      <c r="H224" s="39">
        <f t="shared" si="3"/>
        <v>372</v>
      </c>
      <c r="I224" s="39">
        <f>SUMIFS('3. normenblad'!C:C,'3. normenblad'!A:A,D224,'3. normenblad'!B:B,G224)</f>
        <v>0</v>
      </c>
      <c r="J224" s="168">
        <f>IFERROR(H224/I224*'4. uurtarief opbouw'!$C$32,0)</f>
        <v>0</v>
      </c>
      <c r="X224" s="1"/>
    </row>
    <row r="225" spans="1:24">
      <c r="A225" s="1" t="s">
        <v>185</v>
      </c>
      <c r="B225" s="1" t="s">
        <v>196</v>
      </c>
      <c r="C225" s="1" t="s">
        <v>197</v>
      </c>
      <c r="D225" s="1" t="s">
        <v>44</v>
      </c>
      <c r="E225" s="1" t="s">
        <v>121</v>
      </c>
      <c r="F225" s="156">
        <v>1</v>
      </c>
      <c r="G225" s="38">
        <v>1</v>
      </c>
      <c r="H225" s="39">
        <f t="shared" si="3"/>
        <v>1</v>
      </c>
      <c r="I225" s="39">
        <f>SUMIFS('3. normenblad'!C:C,'3. normenblad'!A:A,D225,'3. normenblad'!B:B,G225)</f>
        <v>0</v>
      </c>
      <c r="J225" s="168">
        <f>IFERROR(H225/I225*'4. uurtarief opbouw'!$C$32,0)</f>
        <v>0</v>
      </c>
      <c r="X225" s="1"/>
    </row>
    <row r="226" spans="1:24">
      <c r="A226" s="1" t="s">
        <v>185</v>
      </c>
      <c r="B226" s="1" t="s">
        <v>198</v>
      </c>
      <c r="C226" s="1" t="s">
        <v>199</v>
      </c>
      <c r="D226" s="1" t="s">
        <v>43</v>
      </c>
      <c r="E226" s="1" t="s">
        <v>118</v>
      </c>
      <c r="F226" s="156">
        <v>20</v>
      </c>
      <c r="G226" s="38">
        <v>12</v>
      </c>
      <c r="H226" s="39">
        <f t="shared" si="3"/>
        <v>240</v>
      </c>
      <c r="I226" s="39">
        <f>SUMIFS('3. normenblad'!C:C,'3. normenblad'!A:A,D226,'3. normenblad'!B:B,G226)</f>
        <v>0</v>
      </c>
      <c r="J226" s="168">
        <f>IFERROR(H226/I226*'4. uurtarief opbouw'!$C$32,0)</f>
        <v>0</v>
      </c>
      <c r="X226" s="1"/>
    </row>
    <row r="227" spans="1:24">
      <c r="A227" s="1" t="s">
        <v>185</v>
      </c>
      <c r="B227" s="1" t="s">
        <v>198</v>
      </c>
      <c r="C227" s="1" t="s">
        <v>199</v>
      </c>
      <c r="D227" s="1" t="s">
        <v>41</v>
      </c>
      <c r="E227" s="1" t="s">
        <v>119</v>
      </c>
      <c r="F227" s="156">
        <v>5</v>
      </c>
      <c r="G227" s="38">
        <v>12</v>
      </c>
      <c r="H227" s="39">
        <f t="shared" si="3"/>
        <v>60</v>
      </c>
      <c r="I227" s="39">
        <f>SUMIFS('3. normenblad'!C:C,'3. normenblad'!A:A,D227,'3. normenblad'!B:B,G227)</f>
        <v>0</v>
      </c>
      <c r="J227" s="168">
        <f>IFERROR(H227/I227*'4. uurtarief opbouw'!$C$32,0)</f>
        <v>0</v>
      </c>
      <c r="X227" s="1"/>
    </row>
    <row r="228" spans="1:24">
      <c r="A228" s="1" t="s">
        <v>185</v>
      </c>
      <c r="B228" s="1" t="s">
        <v>198</v>
      </c>
      <c r="C228" s="1" t="s">
        <v>199</v>
      </c>
      <c r="D228" s="1" t="s">
        <v>42</v>
      </c>
      <c r="E228" s="1" t="s">
        <v>120</v>
      </c>
      <c r="F228" s="156">
        <v>185</v>
      </c>
      <c r="G228" s="38">
        <v>1</v>
      </c>
      <c r="H228" s="39">
        <f t="shared" si="3"/>
        <v>185</v>
      </c>
      <c r="I228" s="39">
        <f>SUMIFS('3. normenblad'!C:C,'3. normenblad'!A:A,D228,'3. normenblad'!B:B,G228)</f>
        <v>0</v>
      </c>
      <c r="J228" s="168">
        <f>IFERROR(H228/I228*'4. uurtarief opbouw'!$C$32,0)</f>
        <v>0</v>
      </c>
      <c r="X228" s="1"/>
    </row>
    <row r="229" spans="1:24">
      <c r="A229" s="1" t="s">
        <v>185</v>
      </c>
      <c r="B229" s="1" t="s">
        <v>198</v>
      </c>
      <c r="C229" s="1" t="s">
        <v>199</v>
      </c>
      <c r="D229" s="1" t="s">
        <v>42</v>
      </c>
      <c r="E229" s="1" t="s">
        <v>120</v>
      </c>
      <c r="F229" s="156">
        <v>311.5</v>
      </c>
      <c r="G229" s="38">
        <v>4</v>
      </c>
      <c r="H229" s="39">
        <f t="shared" si="3"/>
        <v>1246</v>
      </c>
      <c r="I229" s="39">
        <f>SUMIFS('3. normenblad'!C:C,'3. normenblad'!A:A,D229,'3. normenblad'!B:B,G229)</f>
        <v>0</v>
      </c>
      <c r="J229" s="168">
        <f>IFERROR(H229/I229*'4. uurtarief opbouw'!$C$32,0)</f>
        <v>0</v>
      </c>
      <c r="X229" s="1"/>
    </row>
    <row r="230" spans="1:24">
      <c r="A230" s="1" t="s">
        <v>185</v>
      </c>
      <c r="B230" s="1" t="s">
        <v>198</v>
      </c>
      <c r="C230" s="1" t="s">
        <v>199</v>
      </c>
      <c r="D230" s="1" t="s">
        <v>42</v>
      </c>
      <c r="E230" s="1" t="s">
        <v>118</v>
      </c>
      <c r="F230" s="156">
        <v>133.5</v>
      </c>
      <c r="G230" s="38">
        <v>4</v>
      </c>
      <c r="H230" s="39">
        <f t="shared" si="3"/>
        <v>534</v>
      </c>
      <c r="I230" s="39">
        <f>SUMIFS('3. normenblad'!C:C,'3. normenblad'!A:A,D230,'3. normenblad'!B:B,G230)</f>
        <v>0</v>
      </c>
      <c r="J230" s="168">
        <f>IFERROR(H230/I230*'4. uurtarief opbouw'!$C$32,0)</f>
        <v>0</v>
      </c>
      <c r="X230" s="1"/>
    </row>
    <row r="231" spans="1:24">
      <c r="A231" s="1" t="s">
        <v>185</v>
      </c>
      <c r="B231" s="1" t="s">
        <v>198</v>
      </c>
      <c r="C231" s="1" t="s">
        <v>199</v>
      </c>
      <c r="D231" s="1" t="s">
        <v>44</v>
      </c>
      <c r="E231" s="1" t="s">
        <v>121</v>
      </c>
      <c r="F231" s="156">
        <v>1</v>
      </c>
      <c r="G231" s="38">
        <v>1</v>
      </c>
      <c r="H231" s="39">
        <f t="shared" si="3"/>
        <v>1</v>
      </c>
      <c r="I231" s="39">
        <f>SUMIFS('3. normenblad'!C:C,'3. normenblad'!A:A,D231,'3. normenblad'!B:B,G231)</f>
        <v>0</v>
      </c>
      <c r="J231" s="168">
        <f>IFERROR(H231/I231*'4. uurtarief opbouw'!$C$32,0)</f>
        <v>0</v>
      </c>
      <c r="X231" s="1"/>
    </row>
    <row r="232" spans="1:24">
      <c r="A232" s="1" t="s">
        <v>185</v>
      </c>
      <c r="B232" s="1" t="s">
        <v>200</v>
      </c>
      <c r="C232" s="1" t="s">
        <v>201</v>
      </c>
      <c r="D232" s="1" t="s">
        <v>43</v>
      </c>
      <c r="E232" s="1" t="s">
        <v>118</v>
      </c>
      <c r="F232" s="156">
        <v>20</v>
      </c>
      <c r="G232" s="38">
        <v>12</v>
      </c>
      <c r="H232" s="39">
        <f t="shared" si="3"/>
        <v>240</v>
      </c>
      <c r="I232" s="39">
        <f>SUMIFS('3. normenblad'!C:C,'3. normenblad'!A:A,D232,'3. normenblad'!B:B,G232)</f>
        <v>0</v>
      </c>
      <c r="J232" s="168">
        <f>IFERROR(H232/I232*'4. uurtarief opbouw'!$C$32,0)</f>
        <v>0</v>
      </c>
      <c r="X232" s="1"/>
    </row>
    <row r="233" spans="1:24">
      <c r="A233" s="1" t="s">
        <v>185</v>
      </c>
      <c r="B233" s="1" t="s">
        <v>200</v>
      </c>
      <c r="C233" s="1" t="s">
        <v>201</v>
      </c>
      <c r="D233" s="1" t="s">
        <v>41</v>
      </c>
      <c r="E233" s="1" t="s">
        <v>119</v>
      </c>
      <c r="F233" s="156">
        <v>5</v>
      </c>
      <c r="G233" s="38">
        <v>12</v>
      </c>
      <c r="H233" s="39">
        <f t="shared" si="3"/>
        <v>60</v>
      </c>
      <c r="I233" s="39">
        <f>SUMIFS('3. normenblad'!C:C,'3. normenblad'!A:A,D233,'3. normenblad'!B:B,G233)</f>
        <v>0</v>
      </c>
      <c r="J233" s="168">
        <f>IFERROR(H233/I233*'4. uurtarief opbouw'!$C$32,0)</f>
        <v>0</v>
      </c>
      <c r="X233" s="1"/>
    </row>
    <row r="234" spans="1:24">
      <c r="A234" s="1" t="s">
        <v>185</v>
      </c>
      <c r="B234" s="1" t="s">
        <v>200</v>
      </c>
      <c r="C234" s="1" t="s">
        <v>201</v>
      </c>
      <c r="D234" s="1" t="s">
        <v>42</v>
      </c>
      <c r="E234" s="1" t="s">
        <v>120</v>
      </c>
      <c r="F234" s="156">
        <v>120</v>
      </c>
      <c r="G234" s="38">
        <v>1</v>
      </c>
      <c r="H234" s="39">
        <f t="shared" si="3"/>
        <v>120</v>
      </c>
      <c r="I234" s="39">
        <f>SUMIFS('3. normenblad'!C:C,'3. normenblad'!A:A,D234,'3. normenblad'!B:B,G234)</f>
        <v>0</v>
      </c>
      <c r="J234" s="168">
        <f>IFERROR(H234/I234*'4. uurtarief opbouw'!$C$32,0)</f>
        <v>0</v>
      </c>
      <c r="X234" s="1"/>
    </row>
    <row r="235" spans="1:24">
      <c r="A235" s="1" t="s">
        <v>185</v>
      </c>
      <c r="B235" s="1" t="s">
        <v>200</v>
      </c>
      <c r="C235" s="1" t="s">
        <v>201</v>
      </c>
      <c r="D235" s="1" t="s">
        <v>42</v>
      </c>
      <c r="E235" s="1" t="s">
        <v>120</v>
      </c>
      <c r="F235" s="156">
        <v>273</v>
      </c>
      <c r="G235" s="38">
        <v>4</v>
      </c>
      <c r="H235" s="39">
        <f t="shared" si="3"/>
        <v>1092</v>
      </c>
      <c r="I235" s="39">
        <f>SUMIFS('3. normenblad'!C:C,'3. normenblad'!A:A,D235,'3. normenblad'!B:B,G235)</f>
        <v>0</v>
      </c>
      <c r="J235" s="168">
        <f>IFERROR(H235/I235*'4. uurtarief opbouw'!$C$32,0)</f>
        <v>0</v>
      </c>
      <c r="X235" s="1"/>
    </row>
    <row r="236" spans="1:24">
      <c r="A236" s="1" t="s">
        <v>185</v>
      </c>
      <c r="B236" s="1" t="s">
        <v>200</v>
      </c>
      <c r="C236" s="1" t="s">
        <v>201</v>
      </c>
      <c r="D236" s="1" t="s">
        <v>42</v>
      </c>
      <c r="E236" s="1" t="s">
        <v>118</v>
      </c>
      <c r="F236" s="156">
        <v>117</v>
      </c>
      <c r="G236" s="38">
        <v>4</v>
      </c>
      <c r="H236" s="39">
        <f t="shared" si="3"/>
        <v>468</v>
      </c>
      <c r="I236" s="39">
        <f>SUMIFS('3. normenblad'!C:C,'3. normenblad'!A:A,D236,'3. normenblad'!B:B,G236)</f>
        <v>0</v>
      </c>
      <c r="J236" s="168">
        <f>IFERROR(H236/I236*'4. uurtarief opbouw'!$C$32,0)</f>
        <v>0</v>
      </c>
      <c r="X236" s="1"/>
    </row>
    <row r="237" spans="1:24">
      <c r="A237" s="1" t="s">
        <v>185</v>
      </c>
      <c r="B237" s="1" t="s">
        <v>200</v>
      </c>
      <c r="C237" s="1" t="s">
        <v>201</v>
      </c>
      <c r="D237" s="1" t="s">
        <v>44</v>
      </c>
      <c r="E237" s="1" t="s">
        <v>121</v>
      </c>
      <c r="F237" s="156">
        <v>1</v>
      </c>
      <c r="G237" s="38">
        <v>1</v>
      </c>
      <c r="H237" s="39">
        <f t="shared" si="3"/>
        <v>1</v>
      </c>
      <c r="I237" s="39">
        <f>SUMIFS('3. normenblad'!C:C,'3. normenblad'!A:A,D237,'3. normenblad'!B:B,G237)</f>
        <v>0</v>
      </c>
      <c r="J237" s="168">
        <f>IFERROR(H237/I237*'4. uurtarief opbouw'!$C$32,0)</f>
        <v>0</v>
      </c>
      <c r="X237" s="1"/>
    </row>
    <row r="238" spans="1:24">
      <c r="A238" s="1" t="s">
        <v>185</v>
      </c>
      <c r="B238" s="1" t="s">
        <v>202</v>
      </c>
      <c r="C238" s="1" t="s">
        <v>203</v>
      </c>
      <c r="D238" s="1" t="s">
        <v>43</v>
      </c>
      <c r="E238" s="1" t="s">
        <v>118</v>
      </c>
      <c r="F238" s="156">
        <v>40</v>
      </c>
      <c r="G238" s="38">
        <v>12</v>
      </c>
      <c r="H238" s="39">
        <f t="shared" si="3"/>
        <v>480</v>
      </c>
      <c r="I238" s="39">
        <f>SUMIFS('3. normenblad'!C:C,'3. normenblad'!A:A,D238,'3. normenblad'!B:B,G238)</f>
        <v>0</v>
      </c>
      <c r="J238" s="168">
        <f>IFERROR(H238/I238*'4. uurtarief opbouw'!$C$32,0)</f>
        <v>0</v>
      </c>
      <c r="X238" s="1"/>
    </row>
    <row r="239" spans="1:24">
      <c r="A239" s="1" t="s">
        <v>185</v>
      </c>
      <c r="B239" s="1" t="s">
        <v>202</v>
      </c>
      <c r="C239" s="1" t="s">
        <v>203</v>
      </c>
      <c r="D239" s="1" t="s">
        <v>41</v>
      </c>
      <c r="E239" s="1" t="s">
        <v>119</v>
      </c>
      <c r="F239" s="156">
        <v>5</v>
      </c>
      <c r="G239" s="38">
        <v>12</v>
      </c>
      <c r="H239" s="39">
        <f t="shared" si="3"/>
        <v>60</v>
      </c>
      <c r="I239" s="39">
        <f>SUMIFS('3. normenblad'!C:C,'3. normenblad'!A:A,D239,'3. normenblad'!B:B,G239)</f>
        <v>0</v>
      </c>
      <c r="J239" s="168">
        <f>IFERROR(H239/I239*'4. uurtarief opbouw'!$C$32,0)</f>
        <v>0</v>
      </c>
      <c r="X239" s="1"/>
    </row>
    <row r="240" spans="1:24">
      <c r="A240" s="1" t="s">
        <v>185</v>
      </c>
      <c r="B240" s="1" t="s">
        <v>202</v>
      </c>
      <c r="C240" s="1" t="s">
        <v>203</v>
      </c>
      <c r="D240" s="1" t="s">
        <v>42</v>
      </c>
      <c r="E240" s="1" t="s">
        <v>120</v>
      </c>
      <c r="F240" s="156">
        <v>2196.25</v>
      </c>
      <c r="G240" s="38">
        <v>4</v>
      </c>
      <c r="H240" s="39">
        <f t="shared" si="3"/>
        <v>8785</v>
      </c>
      <c r="I240" s="39">
        <f>SUMIFS('3. normenblad'!C:C,'3. normenblad'!A:A,D240,'3. normenblad'!B:B,G240)</f>
        <v>0</v>
      </c>
      <c r="J240" s="168">
        <f>IFERROR(H240/I240*'4. uurtarief opbouw'!$C$32,0)</f>
        <v>0</v>
      </c>
      <c r="X240" s="1"/>
    </row>
    <row r="241" spans="1:24">
      <c r="A241" s="1" t="s">
        <v>185</v>
      </c>
      <c r="B241" s="1" t="s">
        <v>202</v>
      </c>
      <c r="C241" s="1" t="s">
        <v>203</v>
      </c>
      <c r="D241" s="1" t="s">
        <v>42</v>
      </c>
      <c r="E241" s="1" t="s">
        <v>118</v>
      </c>
      <c r="F241" s="156">
        <v>941.25</v>
      </c>
      <c r="G241" s="38">
        <v>4</v>
      </c>
      <c r="H241" s="39">
        <f t="shared" si="3"/>
        <v>3765</v>
      </c>
      <c r="I241" s="39">
        <f>SUMIFS('3. normenblad'!C:C,'3. normenblad'!A:A,D241,'3. normenblad'!B:B,G241)</f>
        <v>0</v>
      </c>
      <c r="J241" s="168">
        <f>IFERROR(H241/I241*'4. uurtarief opbouw'!$C$32,0)</f>
        <v>0</v>
      </c>
      <c r="X241" s="1"/>
    </row>
    <row r="242" spans="1:24">
      <c r="A242" s="1" t="s">
        <v>185</v>
      </c>
      <c r="B242" s="1" t="s">
        <v>202</v>
      </c>
      <c r="C242" s="1" t="s">
        <v>203</v>
      </c>
      <c r="D242" s="1" t="s">
        <v>44</v>
      </c>
      <c r="E242" s="1" t="s">
        <v>121</v>
      </c>
      <c r="F242" s="156">
        <v>1</v>
      </c>
      <c r="G242" s="38">
        <v>1</v>
      </c>
      <c r="H242" s="39">
        <f t="shared" si="3"/>
        <v>1</v>
      </c>
      <c r="I242" s="39">
        <f>SUMIFS('3. normenblad'!C:C,'3. normenblad'!A:A,D242,'3. normenblad'!B:B,G242)</f>
        <v>0</v>
      </c>
      <c r="J242" s="168">
        <f>IFERROR(H242/I242*'4. uurtarief opbouw'!$C$32,0)</f>
        <v>0</v>
      </c>
      <c r="X242" s="1"/>
    </row>
    <row r="243" spans="1:24">
      <c r="A243" s="1" t="s">
        <v>185</v>
      </c>
      <c r="B243" s="1" t="s">
        <v>204</v>
      </c>
      <c r="C243" s="1" t="s">
        <v>205</v>
      </c>
      <c r="D243" s="1" t="s">
        <v>43</v>
      </c>
      <c r="E243" s="1" t="s">
        <v>118</v>
      </c>
      <c r="F243" s="156">
        <v>30</v>
      </c>
      <c r="G243" s="38">
        <v>12</v>
      </c>
      <c r="H243" s="39">
        <f t="shared" si="3"/>
        <v>360</v>
      </c>
      <c r="I243" s="39">
        <f>SUMIFS('3. normenblad'!C:C,'3. normenblad'!A:A,D243,'3. normenblad'!B:B,G243)</f>
        <v>0</v>
      </c>
      <c r="J243" s="168">
        <f>IFERROR(H243/I243*'4. uurtarief opbouw'!$C$32,0)</f>
        <v>0</v>
      </c>
      <c r="X243" s="1"/>
    </row>
    <row r="244" spans="1:24">
      <c r="A244" s="1" t="s">
        <v>185</v>
      </c>
      <c r="B244" s="1" t="s">
        <v>204</v>
      </c>
      <c r="C244" s="1" t="s">
        <v>205</v>
      </c>
      <c r="D244" s="1" t="s">
        <v>41</v>
      </c>
      <c r="E244" s="1" t="s">
        <v>119</v>
      </c>
      <c r="F244" s="156">
        <v>5</v>
      </c>
      <c r="G244" s="38">
        <v>12</v>
      </c>
      <c r="H244" s="39">
        <f t="shared" si="3"/>
        <v>60</v>
      </c>
      <c r="I244" s="39">
        <f>SUMIFS('3. normenblad'!C:C,'3. normenblad'!A:A,D244,'3. normenblad'!B:B,G244)</f>
        <v>0</v>
      </c>
      <c r="J244" s="168">
        <f>IFERROR(H244/I244*'4. uurtarief opbouw'!$C$32,0)</f>
        <v>0</v>
      </c>
      <c r="X244" s="1"/>
    </row>
    <row r="245" spans="1:24">
      <c r="A245" s="1" t="s">
        <v>185</v>
      </c>
      <c r="B245" s="1" t="s">
        <v>204</v>
      </c>
      <c r="C245" s="1" t="s">
        <v>205</v>
      </c>
      <c r="D245" s="1" t="s">
        <v>42</v>
      </c>
      <c r="E245" s="1" t="s">
        <v>120</v>
      </c>
      <c r="F245" s="156">
        <v>185</v>
      </c>
      <c r="G245" s="38">
        <v>1</v>
      </c>
      <c r="H245" s="39">
        <f t="shared" si="3"/>
        <v>185</v>
      </c>
      <c r="I245" s="39">
        <f>SUMIFS('3. normenblad'!C:C,'3. normenblad'!A:A,D245,'3. normenblad'!B:B,G245)</f>
        <v>0</v>
      </c>
      <c r="J245" s="168">
        <f>IFERROR(H245/I245*'4. uurtarief opbouw'!$C$32,0)</f>
        <v>0</v>
      </c>
      <c r="X245" s="1"/>
    </row>
    <row r="246" spans="1:24">
      <c r="A246" s="1" t="s">
        <v>185</v>
      </c>
      <c r="B246" s="1" t="s">
        <v>204</v>
      </c>
      <c r="C246" s="1" t="s">
        <v>205</v>
      </c>
      <c r="D246" s="1" t="s">
        <v>42</v>
      </c>
      <c r="E246" s="1" t="s">
        <v>120</v>
      </c>
      <c r="F246" s="156">
        <v>437.5</v>
      </c>
      <c r="G246" s="38">
        <v>4</v>
      </c>
      <c r="H246" s="39">
        <f t="shared" si="3"/>
        <v>1750</v>
      </c>
      <c r="I246" s="39">
        <f>SUMIFS('3. normenblad'!C:C,'3. normenblad'!A:A,D246,'3. normenblad'!B:B,G246)</f>
        <v>0</v>
      </c>
      <c r="J246" s="168">
        <f>IFERROR(H246/I246*'4. uurtarief opbouw'!$C$32,0)</f>
        <v>0</v>
      </c>
      <c r="X246" s="1"/>
    </row>
    <row r="247" spans="1:24">
      <c r="A247" s="1" t="s">
        <v>185</v>
      </c>
      <c r="B247" s="1" t="s">
        <v>204</v>
      </c>
      <c r="C247" s="1" t="s">
        <v>205</v>
      </c>
      <c r="D247" s="1" t="s">
        <v>42</v>
      </c>
      <c r="E247" s="1" t="s">
        <v>118</v>
      </c>
      <c r="F247" s="156">
        <v>187.5</v>
      </c>
      <c r="G247" s="38">
        <v>4</v>
      </c>
      <c r="H247" s="39">
        <f t="shared" si="3"/>
        <v>750</v>
      </c>
      <c r="I247" s="39">
        <f>SUMIFS('3. normenblad'!C:C,'3. normenblad'!A:A,D247,'3. normenblad'!B:B,G247)</f>
        <v>0</v>
      </c>
      <c r="J247" s="168">
        <f>IFERROR(H247/I247*'4. uurtarief opbouw'!$C$32,0)</f>
        <v>0</v>
      </c>
      <c r="X247" s="1"/>
    </row>
    <row r="248" spans="1:24">
      <c r="A248" s="1" t="s">
        <v>185</v>
      </c>
      <c r="B248" s="1" t="s">
        <v>204</v>
      </c>
      <c r="C248" s="1" t="s">
        <v>205</v>
      </c>
      <c r="D248" s="1" t="s">
        <v>44</v>
      </c>
      <c r="E248" s="1" t="s">
        <v>121</v>
      </c>
      <c r="F248" s="156">
        <v>1</v>
      </c>
      <c r="G248" s="38">
        <v>1</v>
      </c>
      <c r="H248" s="39">
        <f t="shared" si="3"/>
        <v>1</v>
      </c>
      <c r="I248" s="39">
        <f>SUMIFS('3. normenblad'!C:C,'3. normenblad'!A:A,D248,'3. normenblad'!B:B,G248)</f>
        <v>0</v>
      </c>
      <c r="J248" s="168">
        <f>IFERROR(H248/I248*'4. uurtarief opbouw'!$C$32,0)</f>
        <v>0</v>
      </c>
      <c r="X248" s="1"/>
    </row>
    <row r="249" spans="1:24">
      <c r="A249" s="1" t="s">
        <v>185</v>
      </c>
      <c r="B249" s="1" t="s">
        <v>204</v>
      </c>
      <c r="C249" s="1" t="s">
        <v>205</v>
      </c>
      <c r="D249" s="1" t="s">
        <v>122</v>
      </c>
      <c r="E249" s="1" t="s">
        <v>121</v>
      </c>
      <c r="F249" s="156">
        <v>250</v>
      </c>
      <c r="G249" s="38">
        <v>2</v>
      </c>
      <c r="H249" s="39">
        <f t="shared" si="3"/>
        <v>500</v>
      </c>
      <c r="I249" s="39">
        <f>SUMIFS('3. normenblad'!C:C,'3. normenblad'!A:A,D249,'3. normenblad'!B:B,G249)</f>
        <v>0</v>
      </c>
      <c r="J249" s="168">
        <f>IFERROR(H249/I249*'4. uurtarief opbouw'!$C$32,0)</f>
        <v>0</v>
      </c>
      <c r="X249" s="1"/>
    </row>
    <row r="250" spans="1:24">
      <c r="A250" s="1" t="s">
        <v>185</v>
      </c>
      <c r="B250" s="1" t="s">
        <v>206</v>
      </c>
      <c r="C250" s="1" t="s">
        <v>207</v>
      </c>
      <c r="D250" s="1" t="s">
        <v>43</v>
      </c>
      <c r="E250" s="1" t="s">
        <v>118</v>
      </c>
      <c r="F250" s="156">
        <v>30</v>
      </c>
      <c r="G250" s="38">
        <v>12</v>
      </c>
      <c r="H250" s="39">
        <f t="shared" si="3"/>
        <v>360</v>
      </c>
      <c r="I250" s="39">
        <f>SUMIFS('3. normenblad'!C:C,'3. normenblad'!A:A,D250,'3. normenblad'!B:B,G250)</f>
        <v>0</v>
      </c>
      <c r="J250" s="168">
        <f>IFERROR(H250/I250*'4. uurtarief opbouw'!$C$32,0)</f>
        <v>0</v>
      </c>
      <c r="X250" s="1"/>
    </row>
    <row r="251" spans="1:24">
      <c r="A251" s="1" t="s">
        <v>185</v>
      </c>
      <c r="B251" s="1" t="s">
        <v>206</v>
      </c>
      <c r="C251" s="1" t="s">
        <v>207</v>
      </c>
      <c r="D251" s="1" t="s">
        <v>41</v>
      </c>
      <c r="E251" s="1" t="s">
        <v>119</v>
      </c>
      <c r="F251" s="156">
        <v>5</v>
      </c>
      <c r="G251" s="38">
        <v>12</v>
      </c>
      <c r="H251" s="39">
        <f t="shared" si="3"/>
        <v>60</v>
      </c>
      <c r="I251" s="39">
        <f>SUMIFS('3. normenblad'!C:C,'3. normenblad'!A:A,D251,'3. normenblad'!B:B,G251)</f>
        <v>0</v>
      </c>
      <c r="J251" s="168">
        <f>IFERROR(H251/I251*'4. uurtarief opbouw'!$C$32,0)</f>
        <v>0</v>
      </c>
      <c r="X251" s="1"/>
    </row>
    <row r="252" spans="1:24">
      <c r="A252" s="1" t="s">
        <v>185</v>
      </c>
      <c r="B252" s="1" t="s">
        <v>206</v>
      </c>
      <c r="C252" s="1" t="s">
        <v>207</v>
      </c>
      <c r="D252" s="1" t="s">
        <v>42</v>
      </c>
      <c r="E252" s="1" t="s">
        <v>120</v>
      </c>
      <c r="F252" s="156">
        <v>185</v>
      </c>
      <c r="G252" s="38">
        <v>1</v>
      </c>
      <c r="H252" s="39">
        <f t="shared" si="3"/>
        <v>185</v>
      </c>
      <c r="I252" s="39">
        <f>SUMIFS('3. normenblad'!C:C,'3. normenblad'!A:A,D252,'3. normenblad'!B:B,G252)</f>
        <v>0</v>
      </c>
      <c r="J252" s="168">
        <f>IFERROR(H252/I252*'4. uurtarief opbouw'!$C$32,0)</f>
        <v>0</v>
      </c>
      <c r="X252" s="1"/>
    </row>
    <row r="253" spans="1:24">
      <c r="A253" s="1" t="s">
        <v>185</v>
      </c>
      <c r="B253" s="1" t="s">
        <v>206</v>
      </c>
      <c r="C253" s="1" t="s">
        <v>207</v>
      </c>
      <c r="D253" s="1" t="s">
        <v>42</v>
      </c>
      <c r="E253" s="1" t="s">
        <v>120</v>
      </c>
      <c r="F253" s="156">
        <v>304.5</v>
      </c>
      <c r="G253" s="38">
        <v>4</v>
      </c>
      <c r="H253" s="39">
        <f t="shared" si="3"/>
        <v>1218</v>
      </c>
      <c r="I253" s="39">
        <f>SUMIFS('3. normenblad'!C:C,'3. normenblad'!A:A,D253,'3. normenblad'!B:B,G253)</f>
        <v>0</v>
      </c>
      <c r="J253" s="168">
        <f>IFERROR(H253/I253*'4. uurtarief opbouw'!$C$32,0)</f>
        <v>0</v>
      </c>
      <c r="X253" s="1"/>
    </row>
    <row r="254" spans="1:24">
      <c r="A254" s="1" t="s">
        <v>185</v>
      </c>
      <c r="B254" s="1" t="s">
        <v>206</v>
      </c>
      <c r="C254" s="1" t="s">
        <v>207</v>
      </c>
      <c r="D254" s="1" t="s">
        <v>42</v>
      </c>
      <c r="E254" s="1" t="s">
        <v>118</v>
      </c>
      <c r="F254" s="156">
        <v>130.5</v>
      </c>
      <c r="G254" s="38">
        <v>4</v>
      </c>
      <c r="H254" s="39">
        <f t="shared" si="3"/>
        <v>522</v>
      </c>
      <c r="I254" s="39">
        <f>SUMIFS('3. normenblad'!C:C,'3. normenblad'!A:A,D254,'3. normenblad'!B:B,G254)</f>
        <v>0</v>
      </c>
      <c r="J254" s="168">
        <f>IFERROR(H254/I254*'4. uurtarief opbouw'!$C$32,0)</f>
        <v>0</v>
      </c>
      <c r="X254" s="1"/>
    </row>
    <row r="255" spans="1:24">
      <c r="A255" s="1" t="s">
        <v>185</v>
      </c>
      <c r="B255" s="1" t="s">
        <v>206</v>
      </c>
      <c r="C255" s="1" t="s">
        <v>207</v>
      </c>
      <c r="D255" s="1" t="s">
        <v>44</v>
      </c>
      <c r="E255" s="24" t="s">
        <v>121</v>
      </c>
      <c r="F255" s="39">
        <v>1</v>
      </c>
      <c r="G255" s="38">
        <v>1</v>
      </c>
      <c r="H255" s="39">
        <f t="shared" si="3"/>
        <v>1</v>
      </c>
      <c r="I255" s="39">
        <f>SUMIFS('3. normenblad'!C:C,'3. normenblad'!A:A,D255,'3. normenblad'!B:B,G255)</f>
        <v>0</v>
      </c>
      <c r="J255" s="168">
        <f>IFERROR(H255/I255*'4. uurtarief opbouw'!$C$32,0)</f>
        <v>0</v>
      </c>
      <c r="X255" s="1"/>
    </row>
    <row r="256" spans="1:24">
      <c r="A256" s="1" t="s">
        <v>185</v>
      </c>
      <c r="B256" s="1" t="s">
        <v>206</v>
      </c>
      <c r="C256" s="1" t="s">
        <v>207</v>
      </c>
      <c r="D256" s="1" t="s">
        <v>122</v>
      </c>
      <c r="E256" s="24" t="s">
        <v>121</v>
      </c>
      <c r="F256" s="39">
        <v>100</v>
      </c>
      <c r="G256" s="38">
        <v>2</v>
      </c>
      <c r="H256" s="39">
        <f t="shared" si="3"/>
        <v>200</v>
      </c>
      <c r="I256" s="39">
        <f>SUMIFS('3. normenblad'!C:C,'3. normenblad'!A:A,D256,'3. normenblad'!B:B,G256)</f>
        <v>0</v>
      </c>
      <c r="J256" s="168">
        <f>IFERROR(H256/I256*'4. uurtarief opbouw'!$C$32,0)</f>
        <v>0</v>
      </c>
      <c r="X256" s="1"/>
    </row>
    <row r="257" spans="1:24">
      <c r="A257" s="1" t="s">
        <v>185</v>
      </c>
      <c r="B257" s="1" t="s">
        <v>208</v>
      </c>
      <c r="C257" s="1" t="s">
        <v>209</v>
      </c>
      <c r="D257" s="1" t="s">
        <v>43</v>
      </c>
      <c r="E257" s="24" t="s">
        <v>118</v>
      </c>
      <c r="F257" s="39">
        <v>20</v>
      </c>
      <c r="G257" s="38">
        <v>12</v>
      </c>
      <c r="H257" s="39">
        <f t="shared" si="3"/>
        <v>240</v>
      </c>
      <c r="I257" s="39">
        <f>SUMIFS('3. normenblad'!C:C,'3. normenblad'!A:A,D257,'3. normenblad'!B:B,G257)</f>
        <v>0</v>
      </c>
      <c r="J257" s="168">
        <f>IFERROR(H257/I257*'4. uurtarief opbouw'!$C$32,0)</f>
        <v>0</v>
      </c>
      <c r="X257" s="1"/>
    </row>
    <row r="258" spans="1:24">
      <c r="A258" s="1" t="s">
        <v>185</v>
      </c>
      <c r="B258" s="1" t="s">
        <v>208</v>
      </c>
      <c r="C258" s="1" t="s">
        <v>209</v>
      </c>
      <c r="D258" s="1" t="s">
        <v>41</v>
      </c>
      <c r="E258" s="24" t="s">
        <v>119</v>
      </c>
      <c r="F258" s="39">
        <v>5</v>
      </c>
      <c r="G258" s="38">
        <v>12</v>
      </c>
      <c r="H258" s="39">
        <f t="shared" si="3"/>
        <v>60</v>
      </c>
      <c r="I258" s="39">
        <f>SUMIFS('3. normenblad'!C:C,'3. normenblad'!A:A,D258,'3. normenblad'!B:B,G258)</f>
        <v>0</v>
      </c>
      <c r="J258" s="168">
        <f>IFERROR(H258/I258*'4. uurtarief opbouw'!$C$32,0)</f>
        <v>0</v>
      </c>
      <c r="X258" s="1"/>
    </row>
    <row r="259" spans="1:24">
      <c r="A259" s="1" t="s">
        <v>185</v>
      </c>
      <c r="B259" s="1" t="s">
        <v>208</v>
      </c>
      <c r="C259" s="1" t="s">
        <v>209</v>
      </c>
      <c r="D259" s="1" t="s">
        <v>42</v>
      </c>
      <c r="E259" s="24" t="s">
        <v>120</v>
      </c>
      <c r="F259" s="39">
        <v>245</v>
      </c>
      <c r="G259" s="38">
        <v>4</v>
      </c>
      <c r="H259" s="39">
        <f t="shared" si="3"/>
        <v>980</v>
      </c>
      <c r="I259" s="39">
        <f>SUMIFS('3. normenblad'!C:C,'3. normenblad'!A:A,D259,'3. normenblad'!B:B,G259)</f>
        <v>0</v>
      </c>
      <c r="J259" s="168">
        <f>IFERROR(H259/I259*'4. uurtarief opbouw'!$C$32,0)</f>
        <v>0</v>
      </c>
      <c r="X259" s="1"/>
    </row>
    <row r="260" spans="1:24">
      <c r="A260" s="1" t="s">
        <v>185</v>
      </c>
      <c r="B260" s="1" t="s">
        <v>208</v>
      </c>
      <c r="C260" s="1" t="s">
        <v>209</v>
      </c>
      <c r="D260" s="1" t="s">
        <v>42</v>
      </c>
      <c r="E260" s="24" t="s">
        <v>118</v>
      </c>
      <c r="F260" s="39">
        <v>105</v>
      </c>
      <c r="G260" s="38">
        <v>4</v>
      </c>
      <c r="H260" s="39">
        <f t="shared" si="3"/>
        <v>420</v>
      </c>
      <c r="I260" s="39">
        <f>SUMIFS('3. normenblad'!C:C,'3. normenblad'!A:A,D260,'3. normenblad'!B:B,G260)</f>
        <v>0</v>
      </c>
      <c r="J260" s="168">
        <f>IFERROR(H260/I260*'4. uurtarief opbouw'!$C$32,0)</f>
        <v>0</v>
      </c>
      <c r="X260" s="1"/>
    </row>
    <row r="261" spans="1:24">
      <c r="A261" s="1" t="s">
        <v>185</v>
      </c>
      <c r="B261" s="1" t="s">
        <v>208</v>
      </c>
      <c r="C261" s="1" t="s">
        <v>209</v>
      </c>
      <c r="D261" s="1" t="s">
        <v>44</v>
      </c>
      <c r="E261" s="24" t="s">
        <v>121</v>
      </c>
      <c r="F261" s="39">
        <v>1</v>
      </c>
      <c r="G261" s="38">
        <v>1</v>
      </c>
      <c r="H261" s="39">
        <f t="shared" si="3"/>
        <v>1</v>
      </c>
      <c r="I261" s="39">
        <f>SUMIFS('3. normenblad'!C:C,'3. normenblad'!A:A,D261,'3. normenblad'!B:B,G261)</f>
        <v>0</v>
      </c>
      <c r="J261" s="168">
        <f>IFERROR(H261/I261*'4. uurtarief opbouw'!$C$32,0)</f>
        <v>0</v>
      </c>
      <c r="X261" s="1"/>
    </row>
    <row r="262" spans="1:24">
      <c r="A262" s="1" t="s">
        <v>185</v>
      </c>
      <c r="B262" s="1" t="s">
        <v>208</v>
      </c>
      <c r="C262" s="1" t="s">
        <v>209</v>
      </c>
      <c r="D262" s="1" t="s">
        <v>122</v>
      </c>
      <c r="E262" s="24" t="s">
        <v>121</v>
      </c>
      <c r="F262" s="39">
        <v>100</v>
      </c>
      <c r="G262" s="38">
        <v>2</v>
      </c>
      <c r="H262" s="39">
        <f t="shared" si="3"/>
        <v>200</v>
      </c>
      <c r="I262" s="39">
        <f>SUMIFS('3. normenblad'!C:C,'3. normenblad'!A:A,D262,'3. normenblad'!B:B,G262)</f>
        <v>0</v>
      </c>
      <c r="J262" s="168">
        <f>IFERROR(H262/I262*'4. uurtarief opbouw'!$C$32,0)</f>
        <v>0</v>
      </c>
      <c r="X262" s="1"/>
    </row>
    <row r="263" spans="1:24">
      <c r="A263" s="1" t="s">
        <v>185</v>
      </c>
      <c r="B263" s="1" t="s">
        <v>210</v>
      </c>
      <c r="C263" s="1" t="s">
        <v>211</v>
      </c>
      <c r="D263" s="1" t="s">
        <v>43</v>
      </c>
      <c r="E263" s="24" t="s">
        <v>118</v>
      </c>
      <c r="F263" s="39">
        <v>40</v>
      </c>
      <c r="G263" s="38">
        <v>12</v>
      </c>
      <c r="H263" s="39">
        <f t="shared" si="3"/>
        <v>480</v>
      </c>
      <c r="I263" s="39">
        <f>SUMIFS('3. normenblad'!C:C,'3. normenblad'!A:A,D263,'3. normenblad'!B:B,G263)</f>
        <v>0</v>
      </c>
      <c r="J263" s="168">
        <f>IFERROR(H263/I263*'4. uurtarief opbouw'!$C$32,0)</f>
        <v>0</v>
      </c>
      <c r="X263" s="1"/>
    </row>
    <row r="264" spans="1:24">
      <c r="A264" s="1" t="s">
        <v>185</v>
      </c>
      <c r="B264" s="1" t="s">
        <v>210</v>
      </c>
      <c r="C264" s="1" t="s">
        <v>211</v>
      </c>
      <c r="D264" s="1" t="s">
        <v>41</v>
      </c>
      <c r="E264" s="24" t="s">
        <v>119</v>
      </c>
      <c r="F264" s="39">
        <v>5</v>
      </c>
      <c r="G264" s="38">
        <v>12</v>
      </c>
      <c r="H264" s="39">
        <f t="shared" si="3"/>
        <v>60</v>
      </c>
      <c r="I264" s="39">
        <f>SUMIFS('3. normenblad'!C:C,'3. normenblad'!A:A,D264,'3. normenblad'!B:B,G264)</f>
        <v>0</v>
      </c>
      <c r="J264" s="168">
        <f>IFERROR(H264/I264*'4. uurtarief opbouw'!$C$32,0)</f>
        <v>0</v>
      </c>
      <c r="X264" s="1"/>
    </row>
    <row r="265" spans="1:24">
      <c r="A265" s="1" t="s">
        <v>185</v>
      </c>
      <c r="B265" s="1" t="s">
        <v>210</v>
      </c>
      <c r="C265" s="1" t="s">
        <v>211</v>
      </c>
      <c r="D265" s="1" t="s">
        <v>42</v>
      </c>
      <c r="E265" s="24" t="s">
        <v>120</v>
      </c>
      <c r="F265" s="39">
        <v>224</v>
      </c>
      <c r="G265" s="38">
        <v>4</v>
      </c>
      <c r="H265" s="39">
        <f t="shared" si="3"/>
        <v>896</v>
      </c>
      <c r="I265" s="39">
        <f>SUMIFS('3. normenblad'!C:C,'3. normenblad'!A:A,D265,'3. normenblad'!B:B,G265)</f>
        <v>0</v>
      </c>
      <c r="J265" s="168">
        <f>IFERROR(H265/I265*'4. uurtarief opbouw'!$C$32,0)</f>
        <v>0</v>
      </c>
      <c r="X265" s="1"/>
    </row>
    <row r="266" spans="1:24">
      <c r="A266" s="1" t="s">
        <v>185</v>
      </c>
      <c r="B266" s="1" t="s">
        <v>210</v>
      </c>
      <c r="C266" s="1" t="s">
        <v>211</v>
      </c>
      <c r="D266" s="1" t="s">
        <v>42</v>
      </c>
      <c r="E266" s="24" t="s">
        <v>118</v>
      </c>
      <c r="F266" s="39">
        <v>96</v>
      </c>
      <c r="G266" s="38">
        <v>4</v>
      </c>
      <c r="H266" s="39">
        <f t="shared" si="3"/>
        <v>384</v>
      </c>
      <c r="I266" s="39">
        <f>SUMIFS('3. normenblad'!C:C,'3. normenblad'!A:A,D266,'3. normenblad'!B:B,G266)</f>
        <v>0</v>
      </c>
      <c r="J266" s="168">
        <f>IFERROR(H266/I266*'4. uurtarief opbouw'!$C$32,0)</f>
        <v>0</v>
      </c>
      <c r="X266" s="1"/>
    </row>
    <row r="267" spans="1:24">
      <c r="A267" s="1" t="s">
        <v>185</v>
      </c>
      <c r="B267" s="1" t="s">
        <v>210</v>
      </c>
      <c r="C267" s="1" t="s">
        <v>211</v>
      </c>
      <c r="D267" s="1" t="s">
        <v>44</v>
      </c>
      <c r="E267" s="24" t="s">
        <v>121</v>
      </c>
      <c r="F267" s="39">
        <v>1</v>
      </c>
      <c r="G267" s="38">
        <v>1</v>
      </c>
      <c r="H267" s="39">
        <f t="shared" si="3"/>
        <v>1</v>
      </c>
      <c r="I267" s="39">
        <f>SUMIFS('3. normenblad'!C:C,'3. normenblad'!A:A,D267,'3. normenblad'!B:B,G267)</f>
        <v>0</v>
      </c>
      <c r="J267" s="168">
        <f>IFERROR(H267/I267*'4. uurtarief opbouw'!$C$32,0)</f>
        <v>0</v>
      </c>
      <c r="X267" s="1"/>
    </row>
    <row r="268" spans="1:24">
      <c r="A268" s="1" t="s">
        <v>185</v>
      </c>
      <c r="B268" s="1" t="s">
        <v>210</v>
      </c>
      <c r="C268" s="1" t="s">
        <v>211</v>
      </c>
      <c r="D268" s="1" t="s">
        <v>122</v>
      </c>
      <c r="E268" s="24" t="s">
        <v>121</v>
      </c>
      <c r="F268" s="39">
        <v>100</v>
      </c>
      <c r="G268" s="38">
        <v>2</v>
      </c>
      <c r="H268" s="39">
        <f t="shared" si="3"/>
        <v>200</v>
      </c>
      <c r="I268" s="39">
        <f>SUMIFS('3. normenblad'!C:C,'3. normenblad'!A:A,D268,'3. normenblad'!B:B,G268)</f>
        <v>0</v>
      </c>
      <c r="J268" s="168">
        <f>IFERROR(H268/I268*'4. uurtarief opbouw'!$C$32,0)</f>
        <v>0</v>
      </c>
      <c r="X268" s="1"/>
    </row>
    <row r="269" spans="1:24">
      <c r="A269" s="1" t="s">
        <v>185</v>
      </c>
      <c r="B269" s="1" t="s">
        <v>212</v>
      </c>
      <c r="C269" s="1" t="s">
        <v>213</v>
      </c>
      <c r="D269" s="1" t="s">
        <v>43</v>
      </c>
      <c r="E269" s="24" t="s">
        <v>118</v>
      </c>
      <c r="F269" s="39">
        <v>20</v>
      </c>
      <c r="G269" s="38">
        <v>12</v>
      </c>
      <c r="H269" s="39">
        <f t="shared" si="3"/>
        <v>240</v>
      </c>
      <c r="I269" s="39">
        <f>SUMIFS('3. normenblad'!C:C,'3. normenblad'!A:A,D269,'3. normenblad'!B:B,G269)</f>
        <v>0</v>
      </c>
      <c r="J269" s="168">
        <f>IFERROR(H269/I269*'4. uurtarief opbouw'!$C$32,0)</f>
        <v>0</v>
      </c>
      <c r="X269" s="1"/>
    </row>
    <row r="270" spans="1:24">
      <c r="A270" s="1" t="s">
        <v>185</v>
      </c>
      <c r="B270" s="1" t="s">
        <v>212</v>
      </c>
      <c r="C270" s="1" t="s">
        <v>213</v>
      </c>
      <c r="D270" s="1" t="s">
        <v>41</v>
      </c>
      <c r="E270" s="24" t="s">
        <v>119</v>
      </c>
      <c r="F270" s="39">
        <v>5</v>
      </c>
      <c r="G270" s="38">
        <v>12</v>
      </c>
      <c r="H270" s="39">
        <f t="shared" si="3"/>
        <v>60</v>
      </c>
      <c r="I270" s="39">
        <f>SUMIFS('3. normenblad'!C:C,'3. normenblad'!A:A,D270,'3. normenblad'!B:B,G270)</f>
        <v>0</v>
      </c>
      <c r="J270" s="168">
        <f>IFERROR(H270/I270*'4. uurtarief opbouw'!$C$32,0)</f>
        <v>0</v>
      </c>
      <c r="X270" s="1"/>
    </row>
    <row r="271" spans="1:24">
      <c r="A271" s="1" t="s">
        <v>185</v>
      </c>
      <c r="B271" s="1" t="s">
        <v>212</v>
      </c>
      <c r="C271" s="1" t="s">
        <v>213</v>
      </c>
      <c r="D271" s="1" t="s">
        <v>42</v>
      </c>
      <c r="E271" s="24" t="s">
        <v>120</v>
      </c>
      <c r="F271" s="39">
        <v>160</v>
      </c>
      <c r="G271" s="38">
        <v>1</v>
      </c>
      <c r="H271" s="39">
        <f t="shared" ref="H271:H334" si="4">F271*G271</f>
        <v>160</v>
      </c>
      <c r="I271" s="39">
        <f>SUMIFS('3. normenblad'!C:C,'3. normenblad'!A:A,D271,'3. normenblad'!B:B,G271)</f>
        <v>0</v>
      </c>
      <c r="J271" s="168">
        <f>IFERROR(H271/I271*'4. uurtarief opbouw'!$C$32,0)</f>
        <v>0</v>
      </c>
      <c r="X271" s="1"/>
    </row>
    <row r="272" spans="1:24">
      <c r="A272" s="1" t="s">
        <v>185</v>
      </c>
      <c r="B272" s="1" t="s">
        <v>212</v>
      </c>
      <c r="C272" s="1" t="s">
        <v>213</v>
      </c>
      <c r="D272" s="1" t="s">
        <v>42</v>
      </c>
      <c r="E272" s="24" t="s">
        <v>120</v>
      </c>
      <c r="F272" s="39">
        <v>462</v>
      </c>
      <c r="G272" s="38">
        <v>4</v>
      </c>
      <c r="H272" s="39">
        <f t="shared" si="4"/>
        <v>1848</v>
      </c>
      <c r="I272" s="39">
        <f>SUMIFS('3. normenblad'!C:C,'3. normenblad'!A:A,D272,'3. normenblad'!B:B,G272)</f>
        <v>0</v>
      </c>
      <c r="J272" s="168">
        <f>IFERROR(H272/I272*'4. uurtarief opbouw'!$C$32,0)</f>
        <v>0</v>
      </c>
      <c r="X272" s="1"/>
    </row>
    <row r="273" spans="1:24">
      <c r="A273" s="1" t="s">
        <v>185</v>
      </c>
      <c r="B273" s="1" t="s">
        <v>212</v>
      </c>
      <c r="C273" s="1" t="s">
        <v>213</v>
      </c>
      <c r="D273" s="1" t="s">
        <v>42</v>
      </c>
      <c r="E273" s="24" t="s">
        <v>118</v>
      </c>
      <c r="F273" s="39">
        <v>198</v>
      </c>
      <c r="G273" s="38">
        <v>4</v>
      </c>
      <c r="H273" s="39">
        <f t="shared" si="4"/>
        <v>792</v>
      </c>
      <c r="I273" s="39">
        <f>SUMIFS('3. normenblad'!C:C,'3. normenblad'!A:A,D273,'3. normenblad'!B:B,G273)</f>
        <v>0</v>
      </c>
      <c r="J273" s="168">
        <f>IFERROR(H273/I273*'4. uurtarief opbouw'!$C$32,0)</f>
        <v>0</v>
      </c>
      <c r="X273" s="1"/>
    </row>
    <row r="274" spans="1:24">
      <c r="A274" s="1" t="s">
        <v>185</v>
      </c>
      <c r="B274" s="1" t="s">
        <v>212</v>
      </c>
      <c r="C274" s="1" t="s">
        <v>213</v>
      </c>
      <c r="D274" s="1" t="s">
        <v>44</v>
      </c>
      <c r="E274" s="24" t="s">
        <v>121</v>
      </c>
      <c r="F274" s="39">
        <v>1</v>
      </c>
      <c r="G274" s="38">
        <v>1</v>
      </c>
      <c r="H274" s="39">
        <f t="shared" si="4"/>
        <v>1</v>
      </c>
      <c r="I274" s="39">
        <f>SUMIFS('3. normenblad'!C:C,'3. normenblad'!A:A,D274,'3. normenblad'!B:B,G274)</f>
        <v>0</v>
      </c>
      <c r="J274" s="168">
        <f>IFERROR(H274/I274*'4. uurtarief opbouw'!$C$32,0)</f>
        <v>0</v>
      </c>
      <c r="X274" s="1"/>
    </row>
    <row r="275" spans="1:24">
      <c r="A275" s="1" t="s">
        <v>185</v>
      </c>
      <c r="B275" s="1" t="s">
        <v>214</v>
      </c>
      <c r="C275" s="1" t="s">
        <v>215</v>
      </c>
      <c r="D275" s="1" t="s">
        <v>43</v>
      </c>
      <c r="E275" s="24" t="s">
        <v>118</v>
      </c>
      <c r="F275" s="39">
        <v>20</v>
      </c>
      <c r="G275" s="38">
        <v>12</v>
      </c>
      <c r="H275" s="39">
        <f t="shared" si="4"/>
        <v>240</v>
      </c>
      <c r="I275" s="39">
        <f>SUMIFS('3. normenblad'!C:C,'3. normenblad'!A:A,D275,'3. normenblad'!B:B,G275)</f>
        <v>0</v>
      </c>
      <c r="J275" s="168">
        <f>IFERROR(H275/I275*'4. uurtarief opbouw'!$C$32,0)</f>
        <v>0</v>
      </c>
      <c r="X275" s="1"/>
    </row>
    <row r="276" spans="1:24">
      <c r="A276" s="1" t="s">
        <v>185</v>
      </c>
      <c r="B276" s="1" t="s">
        <v>214</v>
      </c>
      <c r="C276" s="1" t="s">
        <v>215</v>
      </c>
      <c r="D276" s="1" t="s">
        <v>41</v>
      </c>
      <c r="E276" s="24" t="s">
        <v>119</v>
      </c>
      <c r="F276" s="39">
        <v>5</v>
      </c>
      <c r="G276" s="38">
        <v>12</v>
      </c>
      <c r="H276" s="39">
        <f t="shared" si="4"/>
        <v>60</v>
      </c>
      <c r="I276" s="39">
        <f>SUMIFS('3. normenblad'!C:C,'3. normenblad'!A:A,D276,'3. normenblad'!B:B,G276)</f>
        <v>0</v>
      </c>
      <c r="J276" s="168">
        <f>IFERROR(H276/I276*'4. uurtarief opbouw'!$C$32,0)</f>
        <v>0</v>
      </c>
      <c r="X276" s="1"/>
    </row>
    <row r="277" spans="1:24">
      <c r="A277" s="1" t="s">
        <v>185</v>
      </c>
      <c r="B277" s="1" t="s">
        <v>214</v>
      </c>
      <c r="C277" s="1" t="s">
        <v>215</v>
      </c>
      <c r="D277" s="1" t="s">
        <v>42</v>
      </c>
      <c r="E277" s="24" t="s">
        <v>120</v>
      </c>
      <c r="F277" s="39">
        <v>170</v>
      </c>
      <c r="G277" s="38">
        <v>1</v>
      </c>
      <c r="H277" s="39">
        <f t="shared" si="4"/>
        <v>170</v>
      </c>
      <c r="I277" s="39">
        <f>SUMIFS('3. normenblad'!C:C,'3. normenblad'!A:A,D277,'3. normenblad'!B:B,G277)</f>
        <v>0</v>
      </c>
      <c r="J277" s="168">
        <f>IFERROR(H277/I277*'4. uurtarief opbouw'!$C$32,0)</f>
        <v>0</v>
      </c>
      <c r="X277" s="1"/>
    </row>
    <row r="278" spans="1:24">
      <c r="A278" s="1" t="s">
        <v>185</v>
      </c>
      <c r="B278" s="1" t="s">
        <v>214</v>
      </c>
      <c r="C278" s="1" t="s">
        <v>215</v>
      </c>
      <c r="D278" s="1" t="s">
        <v>42</v>
      </c>
      <c r="E278" s="24" t="s">
        <v>120</v>
      </c>
      <c r="F278" s="39">
        <v>119</v>
      </c>
      <c r="G278" s="38">
        <v>4</v>
      </c>
      <c r="H278" s="39">
        <f t="shared" si="4"/>
        <v>476</v>
      </c>
      <c r="I278" s="39">
        <f>SUMIFS('3. normenblad'!C:C,'3. normenblad'!A:A,D278,'3. normenblad'!B:B,G278)</f>
        <v>0</v>
      </c>
      <c r="J278" s="168">
        <f>IFERROR(H278/I278*'4. uurtarief opbouw'!$C$32,0)</f>
        <v>0</v>
      </c>
      <c r="X278" s="1"/>
    </row>
    <row r="279" spans="1:24">
      <c r="A279" s="1" t="s">
        <v>185</v>
      </c>
      <c r="B279" s="1" t="s">
        <v>214</v>
      </c>
      <c r="C279" s="1" t="s">
        <v>215</v>
      </c>
      <c r="D279" s="1" t="s">
        <v>42</v>
      </c>
      <c r="E279" s="24" t="s">
        <v>118</v>
      </c>
      <c r="F279" s="39">
        <v>51</v>
      </c>
      <c r="G279" s="38">
        <v>4</v>
      </c>
      <c r="H279" s="39">
        <f t="shared" si="4"/>
        <v>204</v>
      </c>
      <c r="I279" s="39">
        <f>SUMIFS('3. normenblad'!C:C,'3. normenblad'!A:A,D279,'3. normenblad'!B:B,G279)</f>
        <v>0</v>
      </c>
      <c r="J279" s="168">
        <f>IFERROR(H279/I279*'4. uurtarief opbouw'!$C$32,0)</f>
        <v>0</v>
      </c>
      <c r="X279" s="1"/>
    </row>
    <row r="280" spans="1:24">
      <c r="A280" s="1" t="s">
        <v>185</v>
      </c>
      <c r="B280" s="1" t="s">
        <v>214</v>
      </c>
      <c r="C280" s="1" t="s">
        <v>215</v>
      </c>
      <c r="D280" s="1" t="s">
        <v>44</v>
      </c>
      <c r="E280" s="24" t="s">
        <v>121</v>
      </c>
      <c r="F280" s="39">
        <v>1</v>
      </c>
      <c r="G280" s="38">
        <v>1</v>
      </c>
      <c r="H280" s="39">
        <f t="shared" si="4"/>
        <v>1</v>
      </c>
      <c r="I280" s="39">
        <f>SUMIFS('3. normenblad'!C:C,'3. normenblad'!A:A,D280,'3. normenblad'!B:B,G280)</f>
        <v>0</v>
      </c>
      <c r="J280" s="168">
        <f>IFERROR(H280/I280*'4. uurtarief opbouw'!$C$32,0)</f>
        <v>0</v>
      </c>
      <c r="X280" s="1"/>
    </row>
    <row r="281" spans="1:24">
      <c r="A281" s="1" t="s">
        <v>185</v>
      </c>
      <c r="B281" s="1" t="s">
        <v>214</v>
      </c>
      <c r="C281" s="1" t="s">
        <v>215</v>
      </c>
      <c r="D281" s="1" t="s">
        <v>122</v>
      </c>
      <c r="E281" s="24" t="s">
        <v>121</v>
      </c>
      <c r="F281" s="39">
        <v>100</v>
      </c>
      <c r="G281" s="38">
        <v>2</v>
      </c>
      <c r="H281" s="39">
        <f t="shared" si="4"/>
        <v>200</v>
      </c>
      <c r="I281" s="39">
        <f>SUMIFS('3. normenblad'!C:C,'3. normenblad'!A:A,D281,'3. normenblad'!B:B,G281)</f>
        <v>0</v>
      </c>
      <c r="J281" s="168">
        <f>IFERROR(H281/I281*'4. uurtarief opbouw'!$C$32,0)</f>
        <v>0</v>
      </c>
      <c r="X281" s="1"/>
    </row>
    <row r="282" spans="1:24">
      <c r="A282" s="1" t="s">
        <v>185</v>
      </c>
      <c r="B282" s="1" t="s">
        <v>216</v>
      </c>
      <c r="C282" s="1" t="s">
        <v>217</v>
      </c>
      <c r="D282" s="1" t="s">
        <v>43</v>
      </c>
      <c r="E282" s="24" t="s">
        <v>118</v>
      </c>
      <c r="F282" s="39">
        <v>30</v>
      </c>
      <c r="G282" s="38">
        <v>12</v>
      </c>
      <c r="H282" s="39">
        <f t="shared" si="4"/>
        <v>360</v>
      </c>
      <c r="I282" s="39">
        <f>SUMIFS('3. normenblad'!C:C,'3. normenblad'!A:A,D282,'3. normenblad'!B:B,G282)</f>
        <v>0</v>
      </c>
      <c r="J282" s="168">
        <f>IFERROR(H282/I282*'4. uurtarief opbouw'!$C$32,0)</f>
        <v>0</v>
      </c>
      <c r="X282" s="1"/>
    </row>
    <row r="283" spans="1:24">
      <c r="A283" s="1" t="s">
        <v>185</v>
      </c>
      <c r="B283" s="1" t="s">
        <v>216</v>
      </c>
      <c r="C283" s="1" t="s">
        <v>217</v>
      </c>
      <c r="D283" s="1" t="s">
        <v>41</v>
      </c>
      <c r="E283" s="24" t="s">
        <v>119</v>
      </c>
      <c r="F283" s="39">
        <v>5</v>
      </c>
      <c r="G283" s="38">
        <v>12</v>
      </c>
      <c r="H283" s="39">
        <f t="shared" si="4"/>
        <v>60</v>
      </c>
      <c r="I283" s="39">
        <f>SUMIFS('3. normenblad'!C:C,'3. normenblad'!A:A,D283,'3. normenblad'!B:B,G283)</f>
        <v>0</v>
      </c>
      <c r="J283" s="168">
        <f>IFERROR(H283/I283*'4. uurtarief opbouw'!$C$32,0)</f>
        <v>0</v>
      </c>
      <c r="X283" s="1"/>
    </row>
    <row r="284" spans="1:24">
      <c r="A284" s="1" t="s">
        <v>185</v>
      </c>
      <c r="B284" s="1" t="s">
        <v>216</v>
      </c>
      <c r="C284" s="1" t="s">
        <v>217</v>
      </c>
      <c r="D284" s="1" t="s">
        <v>42</v>
      </c>
      <c r="E284" s="24" t="s">
        <v>120</v>
      </c>
      <c r="F284" s="39">
        <v>185</v>
      </c>
      <c r="G284" s="38">
        <v>1</v>
      </c>
      <c r="H284" s="39">
        <f t="shared" si="4"/>
        <v>185</v>
      </c>
      <c r="I284" s="39">
        <f>SUMIFS('3. normenblad'!C:C,'3. normenblad'!A:A,D284,'3. normenblad'!B:B,G284)</f>
        <v>0</v>
      </c>
      <c r="J284" s="168">
        <f>IFERROR(H284/I284*'4. uurtarief opbouw'!$C$32,0)</f>
        <v>0</v>
      </c>
      <c r="X284" s="1"/>
    </row>
    <row r="285" spans="1:24">
      <c r="A285" s="1" t="s">
        <v>185</v>
      </c>
      <c r="B285" s="1" t="s">
        <v>216</v>
      </c>
      <c r="C285" s="1" t="s">
        <v>217</v>
      </c>
      <c r="D285" s="1" t="s">
        <v>42</v>
      </c>
      <c r="E285" s="24" t="s">
        <v>120</v>
      </c>
      <c r="F285" s="39">
        <v>311.5</v>
      </c>
      <c r="G285" s="38">
        <v>4</v>
      </c>
      <c r="H285" s="39">
        <f t="shared" si="4"/>
        <v>1246</v>
      </c>
      <c r="I285" s="39">
        <f>SUMIFS('3. normenblad'!C:C,'3. normenblad'!A:A,D285,'3. normenblad'!B:B,G285)</f>
        <v>0</v>
      </c>
      <c r="J285" s="168">
        <f>IFERROR(H285/I285*'4. uurtarief opbouw'!$C$32,0)</f>
        <v>0</v>
      </c>
      <c r="X285" s="1"/>
    </row>
    <row r="286" spans="1:24">
      <c r="A286" s="1" t="s">
        <v>185</v>
      </c>
      <c r="B286" s="1" t="s">
        <v>216</v>
      </c>
      <c r="C286" s="1" t="s">
        <v>217</v>
      </c>
      <c r="D286" s="1" t="s">
        <v>42</v>
      </c>
      <c r="E286" s="24" t="s">
        <v>118</v>
      </c>
      <c r="F286" s="39">
        <v>133.5</v>
      </c>
      <c r="G286" s="38">
        <v>4</v>
      </c>
      <c r="H286" s="39">
        <f t="shared" si="4"/>
        <v>534</v>
      </c>
      <c r="I286" s="39">
        <f>SUMIFS('3. normenblad'!C:C,'3. normenblad'!A:A,D286,'3. normenblad'!B:B,G286)</f>
        <v>0</v>
      </c>
      <c r="J286" s="168">
        <f>IFERROR(H286/I286*'4. uurtarief opbouw'!$C$32,0)</f>
        <v>0</v>
      </c>
      <c r="X286" s="1"/>
    </row>
    <row r="287" spans="1:24">
      <c r="A287" s="1" t="s">
        <v>185</v>
      </c>
      <c r="B287" s="1" t="s">
        <v>216</v>
      </c>
      <c r="C287" s="1" t="s">
        <v>217</v>
      </c>
      <c r="D287" s="1" t="s">
        <v>44</v>
      </c>
      <c r="E287" s="24" t="s">
        <v>121</v>
      </c>
      <c r="F287" s="39">
        <v>1</v>
      </c>
      <c r="G287" s="38">
        <v>1</v>
      </c>
      <c r="H287" s="39">
        <f t="shared" si="4"/>
        <v>1</v>
      </c>
      <c r="I287" s="39">
        <f>SUMIFS('3. normenblad'!C:C,'3. normenblad'!A:A,D287,'3. normenblad'!B:B,G287)</f>
        <v>0</v>
      </c>
      <c r="J287" s="168">
        <f>IFERROR(H287/I287*'4. uurtarief opbouw'!$C$32,0)</f>
        <v>0</v>
      </c>
      <c r="X287" s="1"/>
    </row>
    <row r="288" spans="1:24">
      <c r="A288" s="1" t="s">
        <v>185</v>
      </c>
      <c r="B288" s="1" t="s">
        <v>216</v>
      </c>
      <c r="C288" s="1" t="s">
        <v>217</v>
      </c>
      <c r="D288" s="1" t="s">
        <v>122</v>
      </c>
      <c r="E288" s="24" t="s">
        <v>121</v>
      </c>
      <c r="F288" s="39">
        <v>100</v>
      </c>
      <c r="G288" s="38">
        <v>2</v>
      </c>
      <c r="H288" s="39">
        <f t="shared" si="4"/>
        <v>200</v>
      </c>
      <c r="I288" s="39">
        <f>SUMIFS('3. normenblad'!C:C,'3. normenblad'!A:A,D288,'3. normenblad'!B:B,G288)</f>
        <v>0</v>
      </c>
      <c r="J288" s="168">
        <f>IFERROR(H288/I288*'4. uurtarief opbouw'!$C$32,0)</f>
        <v>0</v>
      </c>
      <c r="X288" s="1"/>
    </row>
    <row r="289" spans="1:24">
      <c r="A289" s="1" t="s">
        <v>185</v>
      </c>
      <c r="B289" s="1" t="s">
        <v>218</v>
      </c>
      <c r="C289" s="1" t="s">
        <v>219</v>
      </c>
      <c r="D289" s="1" t="s">
        <v>43</v>
      </c>
      <c r="E289" s="24" t="s">
        <v>118</v>
      </c>
      <c r="F289" s="39">
        <v>30</v>
      </c>
      <c r="G289" s="38">
        <v>12</v>
      </c>
      <c r="H289" s="39">
        <f t="shared" si="4"/>
        <v>360</v>
      </c>
      <c r="I289" s="39">
        <f>SUMIFS('3. normenblad'!C:C,'3. normenblad'!A:A,D289,'3. normenblad'!B:B,G289)</f>
        <v>0</v>
      </c>
      <c r="J289" s="168">
        <f>IFERROR(H289/I289*'4. uurtarief opbouw'!$C$32,0)</f>
        <v>0</v>
      </c>
      <c r="X289" s="1"/>
    </row>
    <row r="290" spans="1:24">
      <c r="A290" s="1" t="s">
        <v>185</v>
      </c>
      <c r="B290" s="1" t="s">
        <v>218</v>
      </c>
      <c r="C290" s="1" t="s">
        <v>219</v>
      </c>
      <c r="D290" s="1" t="s">
        <v>41</v>
      </c>
      <c r="E290" s="24" t="s">
        <v>119</v>
      </c>
      <c r="F290" s="39">
        <v>5</v>
      </c>
      <c r="G290" s="38">
        <v>12</v>
      </c>
      <c r="H290" s="39">
        <f t="shared" si="4"/>
        <v>60</v>
      </c>
      <c r="I290" s="39">
        <f>SUMIFS('3. normenblad'!C:C,'3. normenblad'!A:A,D290,'3. normenblad'!B:B,G290)</f>
        <v>0</v>
      </c>
      <c r="J290" s="168">
        <f>IFERROR(H290/I290*'4. uurtarief opbouw'!$C$32,0)</f>
        <v>0</v>
      </c>
      <c r="X290" s="1"/>
    </row>
    <row r="291" spans="1:24">
      <c r="A291" s="1" t="s">
        <v>185</v>
      </c>
      <c r="B291" s="1" t="s">
        <v>218</v>
      </c>
      <c r="C291" s="1" t="s">
        <v>219</v>
      </c>
      <c r="D291" s="1" t="s">
        <v>42</v>
      </c>
      <c r="E291" s="24" t="s">
        <v>120</v>
      </c>
      <c r="F291" s="39">
        <v>287</v>
      </c>
      <c r="G291" s="38">
        <v>4</v>
      </c>
      <c r="H291" s="39">
        <f t="shared" si="4"/>
        <v>1148</v>
      </c>
      <c r="I291" s="39">
        <f>SUMIFS('3. normenblad'!C:C,'3. normenblad'!A:A,D291,'3. normenblad'!B:B,G291)</f>
        <v>0</v>
      </c>
      <c r="J291" s="168">
        <f>IFERROR(H291/I291*'4. uurtarief opbouw'!$C$32,0)</f>
        <v>0</v>
      </c>
      <c r="X291" s="1"/>
    </row>
    <row r="292" spans="1:24">
      <c r="A292" s="1" t="s">
        <v>185</v>
      </c>
      <c r="B292" s="1" t="s">
        <v>218</v>
      </c>
      <c r="C292" s="1" t="s">
        <v>219</v>
      </c>
      <c r="D292" s="1" t="s">
        <v>42</v>
      </c>
      <c r="E292" s="24" t="s">
        <v>118</v>
      </c>
      <c r="F292" s="39">
        <v>123</v>
      </c>
      <c r="G292" s="38">
        <v>4</v>
      </c>
      <c r="H292" s="39">
        <f t="shared" si="4"/>
        <v>492</v>
      </c>
      <c r="I292" s="39">
        <f>SUMIFS('3. normenblad'!C:C,'3. normenblad'!A:A,D292,'3. normenblad'!B:B,G292)</f>
        <v>0</v>
      </c>
      <c r="J292" s="168">
        <f>IFERROR(H292/I292*'4. uurtarief opbouw'!$C$32,0)</f>
        <v>0</v>
      </c>
      <c r="X292" s="1"/>
    </row>
    <row r="293" spans="1:24">
      <c r="A293" s="1" t="s">
        <v>185</v>
      </c>
      <c r="B293" s="1" t="s">
        <v>218</v>
      </c>
      <c r="C293" s="1" t="s">
        <v>219</v>
      </c>
      <c r="D293" s="1" t="s">
        <v>44</v>
      </c>
      <c r="E293" s="24" t="s">
        <v>121</v>
      </c>
      <c r="F293" s="39">
        <v>1</v>
      </c>
      <c r="G293" s="38">
        <v>1</v>
      </c>
      <c r="H293" s="39">
        <f t="shared" si="4"/>
        <v>1</v>
      </c>
      <c r="I293" s="39">
        <f>SUMIFS('3. normenblad'!C:C,'3. normenblad'!A:A,D293,'3. normenblad'!B:B,G293)</f>
        <v>0</v>
      </c>
      <c r="J293" s="168">
        <f>IFERROR(H293/I293*'4. uurtarief opbouw'!$C$32,0)</f>
        <v>0</v>
      </c>
      <c r="X293" s="1"/>
    </row>
    <row r="294" spans="1:24">
      <c r="A294" s="1" t="s">
        <v>185</v>
      </c>
      <c r="B294" s="1" t="s">
        <v>220</v>
      </c>
      <c r="C294" s="1" t="s">
        <v>221</v>
      </c>
      <c r="D294" s="1" t="s">
        <v>43</v>
      </c>
      <c r="E294" s="24" t="s">
        <v>118</v>
      </c>
      <c r="F294" s="39">
        <v>30</v>
      </c>
      <c r="G294" s="38">
        <v>12</v>
      </c>
      <c r="H294" s="39">
        <f t="shared" si="4"/>
        <v>360</v>
      </c>
      <c r="I294" s="39">
        <f>SUMIFS('3. normenblad'!C:C,'3. normenblad'!A:A,D294,'3. normenblad'!B:B,G294)</f>
        <v>0</v>
      </c>
      <c r="J294" s="168">
        <f>IFERROR(H294/I294*'4. uurtarief opbouw'!$C$32,0)</f>
        <v>0</v>
      </c>
      <c r="X294" s="1"/>
    </row>
    <row r="295" spans="1:24">
      <c r="A295" s="1" t="s">
        <v>185</v>
      </c>
      <c r="B295" s="1" t="s">
        <v>220</v>
      </c>
      <c r="C295" s="1" t="s">
        <v>221</v>
      </c>
      <c r="D295" s="1" t="s">
        <v>41</v>
      </c>
      <c r="E295" s="24" t="s">
        <v>119</v>
      </c>
      <c r="F295" s="39">
        <v>5</v>
      </c>
      <c r="G295" s="38">
        <v>12</v>
      </c>
      <c r="H295" s="39">
        <f t="shared" si="4"/>
        <v>60</v>
      </c>
      <c r="I295" s="39">
        <f>SUMIFS('3. normenblad'!C:C,'3. normenblad'!A:A,D295,'3. normenblad'!B:B,G295)</f>
        <v>0</v>
      </c>
      <c r="J295" s="168">
        <f>IFERROR(H295/I295*'4. uurtarief opbouw'!$C$32,0)</f>
        <v>0</v>
      </c>
      <c r="X295" s="1"/>
    </row>
    <row r="296" spans="1:24">
      <c r="A296" s="1" t="s">
        <v>185</v>
      </c>
      <c r="B296" s="1" t="s">
        <v>220</v>
      </c>
      <c r="C296" s="1" t="s">
        <v>221</v>
      </c>
      <c r="D296" s="1" t="s">
        <v>42</v>
      </c>
      <c r="E296" s="24" t="s">
        <v>120</v>
      </c>
      <c r="F296" s="39">
        <v>325.5</v>
      </c>
      <c r="G296" s="38">
        <v>4</v>
      </c>
      <c r="H296" s="39">
        <f t="shared" si="4"/>
        <v>1302</v>
      </c>
      <c r="I296" s="39">
        <f>SUMIFS('3. normenblad'!C:C,'3. normenblad'!A:A,D296,'3. normenblad'!B:B,G296)</f>
        <v>0</v>
      </c>
      <c r="J296" s="168">
        <f>IFERROR(H296/I296*'4. uurtarief opbouw'!$C$32,0)</f>
        <v>0</v>
      </c>
      <c r="X296" s="1"/>
    </row>
    <row r="297" spans="1:24">
      <c r="A297" s="1" t="s">
        <v>185</v>
      </c>
      <c r="B297" s="1" t="s">
        <v>220</v>
      </c>
      <c r="C297" s="1" t="s">
        <v>221</v>
      </c>
      <c r="D297" s="1" t="s">
        <v>42</v>
      </c>
      <c r="E297" s="24" t="s">
        <v>118</v>
      </c>
      <c r="F297" s="39">
        <v>139.5</v>
      </c>
      <c r="G297" s="38">
        <v>4</v>
      </c>
      <c r="H297" s="39">
        <f t="shared" si="4"/>
        <v>558</v>
      </c>
      <c r="I297" s="39">
        <f>SUMIFS('3. normenblad'!C:C,'3. normenblad'!A:A,D297,'3. normenblad'!B:B,G297)</f>
        <v>0</v>
      </c>
      <c r="J297" s="168">
        <f>IFERROR(H297/I297*'4. uurtarief opbouw'!$C$32,0)</f>
        <v>0</v>
      </c>
      <c r="X297" s="1"/>
    </row>
    <row r="298" spans="1:24">
      <c r="A298" s="1" t="s">
        <v>185</v>
      </c>
      <c r="B298" s="1" t="s">
        <v>220</v>
      </c>
      <c r="C298" s="1" t="s">
        <v>221</v>
      </c>
      <c r="D298" s="1" t="s">
        <v>44</v>
      </c>
      <c r="E298" s="24" t="s">
        <v>121</v>
      </c>
      <c r="F298" s="39">
        <v>1</v>
      </c>
      <c r="G298" s="38">
        <v>1</v>
      </c>
      <c r="H298" s="39">
        <f t="shared" si="4"/>
        <v>1</v>
      </c>
      <c r="I298" s="39">
        <f>SUMIFS('3. normenblad'!C:C,'3. normenblad'!A:A,D298,'3. normenblad'!B:B,G298)</f>
        <v>0</v>
      </c>
      <c r="J298" s="168">
        <f>IFERROR(H298/I298*'4. uurtarief opbouw'!$C$32,0)</f>
        <v>0</v>
      </c>
      <c r="X298" s="1"/>
    </row>
    <row r="299" spans="1:24">
      <c r="A299" s="1" t="s">
        <v>185</v>
      </c>
      <c r="B299" s="1" t="s">
        <v>220</v>
      </c>
      <c r="C299" s="1" t="s">
        <v>221</v>
      </c>
      <c r="D299" s="1" t="s">
        <v>122</v>
      </c>
      <c r="E299" s="24" t="s">
        <v>121</v>
      </c>
      <c r="F299" s="39">
        <v>100</v>
      </c>
      <c r="G299" s="38">
        <v>2</v>
      </c>
      <c r="H299" s="39">
        <f t="shared" si="4"/>
        <v>200</v>
      </c>
      <c r="I299" s="39">
        <f>SUMIFS('3. normenblad'!C:C,'3. normenblad'!A:A,D299,'3. normenblad'!B:B,G299)</f>
        <v>0</v>
      </c>
      <c r="J299" s="168">
        <f>IFERROR(H299/I299*'4. uurtarief opbouw'!$C$32,0)</f>
        <v>0</v>
      </c>
      <c r="X299" s="1"/>
    </row>
    <row r="300" spans="1:24">
      <c r="A300" s="1" t="s">
        <v>185</v>
      </c>
      <c r="B300" s="1" t="s">
        <v>222</v>
      </c>
      <c r="C300" s="1" t="s">
        <v>223</v>
      </c>
      <c r="D300" s="1" t="s">
        <v>43</v>
      </c>
      <c r="E300" s="24" t="s">
        <v>118</v>
      </c>
      <c r="F300" s="39">
        <v>30</v>
      </c>
      <c r="G300" s="38">
        <v>12</v>
      </c>
      <c r="H300" s="39">
        <f t="shared" si="4"/>
        <v>360</v>
      </c>
      <c r="I300" s="39">
        <f>SUMIFS('3. normenblad'!C:C,'3. normenblad'!A:A,D300,'3. normenblad'!B:B,G300)</f>
        <v>0</v>
      </c>
      <c r="J300" s="168">
        <f>IFERROR(H300/I300*'4. uurtarief opbouw'!$C$32,0)</f>
        <v>0</v>
      </c>
      <c r="X300" s="1"/>
    </row>
    <row r="301" spans="1:24">
      <c r="A301" s="1" t="s">
        <v>185</v>
      </c>
      <c r="B301" s="1" t="s">
        <v>222</v>
      </c>
      <c r="C301" s="1" t="s">
        <v>223</v>
      </c>
      <c r="D301" s="1" t="s">
        <v>41</v>
      </c>
      <c r="E301" s="24" t="s">
        <v>119</v>
      </c>
      <c r="F301" s="39">
        <v>5</v>
      </c>
      <c r="G301" s="38">
        <v>12</v>
      </c>
      <c r="H301" s="39">
        <f t="shared" si="4"/>
        <v>60</v>
      </c>
      <c r="I301" s="39">
        <f>SUMIFS('3. normenblad'!C:C,'3. normenblad'!A:A,D301,'3. normenblad'!B:B,G301)</f>
        <v>0</v>
      </c>
      <c r="J301" s="168">
        <f>IFERROR(H301/I301*'4. uurtarief opbouw'!$C$32,0)</f>
        <v>0</v>
      </c>
      <c r="X301" s="1"/>
    </row>
    <row r="302" spans="1:24">
      <c r="A302" s="1" t="s">
        <v>185</v>
      </c>
      <c r="B302" s="1" t="s">
        <v>222</v>
      </c>
      <c r="C302" s="1" t="s">
        <v>223</v>
      </c>
      <c r="D302" s="1" t="s">
        <v>42</v>
      </c>
      <c r="E302" s="24" t="s">
        <v>120</v>
      </c>
      <c r="F302" s="39">
        <v>370</v>
      </c>
      <c r="G302" s="38">
        <v>1</v>
      </c>
      <c r="H302" s="39">
        <f t="shared" si="4"/>
        <v>370</v>
      </c>
      <c r="I302" s="39">
        <f>SUMIFS('3. normenblad'!C:C,'3. normenblad'!A:A,D302,'3. normenblad'!B:B,G302)</f>
        <v>0</v>
      </c>
      <c r="J302" s="168">
        <f>IFERROR(H302/I302*'4. uurtarief opbouw'!$C$32,0)</f>
        <v>0</v>
      </c>
      <c r="X302" s="1"/>
    </row>
    <row r="303" spans="1:24">
      <c r="A303" s="1" t="s">
        <v>185</v>
      </c>
      <c r="B303" s="1" t="s">
        <v>222</v>
      </c>
      <c r="C303" s="1" t="s">
        <v>223</v>
      </c>
      <c r="D303" s="1" t="s">
        <v>42</v>
      </c>
      <c r="E303" s="24" t="s">
        <v>120</v>
      </c>
      <c r="F303" s="39">
        <v>469</v>
      </c>
      <c r="G303" s="38">
        <v>4</v>
      </c>
      <c r="H303" s="39">
        <f t="shared" si="4"/>
        <v>1876</v>
      </c>
      <c r="I303" s="39">
        <f>SUMIFS('3. normenblad'!C:C,'3. normenblad'!A:A,D303,'3. normenblad'!B:B,G303)</f>
        <v>0</v>
      </c>
      <c r="J303" s="168">
        <f>IFERROR(H303/I303*'4. uurtarief opbouw'!$C$32,0)</f>
        <v>0</v>
      </c>
      <c r="X303" s="1"/>
    </row>
    <row r="304" spans="1:24">
      <c r="A304" s="1" t="s">
        <v>185</v>
      </c>
      <c r="B304" s="1" t="s">
        <v>222</v>
      </c>
      <c r="C304" s="1" t="s">
        <v>223</v>
      </c>
      <c r="D304" s="1" t="s">
        <v>42</v>
      </c>
      <c r="E304" s="24" t="s">
        <v>118</v>
      </c>
      <c r="F304" s="39">
        <v>201</v>
      </c>
      <c r="G304" s="38">
        <v>4</v>
      </c>
      <c r="H304" s="39">
        <f t="shared" si="4"/>
        <v>804</v>
      </c>
      <c r="I304" s="39">
        <f>SUMIFS('3. normenblad'!C:C,'3. normenblad'!A:A,D304,'3. normenblad'!B:B,G304)</f>
        <v>0</v>
      </c>
      <c r="J304" s="168">
        <f>IFERROR(H304/I304*'4. uurtarief opbouw'!$C$32,0)</f>
        <v>0</v>
      </c>
      <c r="X304" s="1"/>
    </row>
    <row r="305" spans="1:24">
      <c r="A305" s="1" t="s">
        <v>185</v>
      </c>
      <c r="B305" s="1" t="s">
        <v>222</v>
      </c>
      <c r="C305" s="1" t="s">
        <v>223</v>
      </c>
      <c r="D305" s="1" t="s">
        <v>44</v>
      </c>
      <c r="E305" s="24" t="s">
        <v>121</v>
      </c>
      <c r="F305" s="39">
        <v>1</v>
      </c>
      <c r="G305" s="38">
        <v>1</v>
      </c>
      <c r="H305" s="39">
        <f t="shared" si="4"/>
        <v>1</v>
      </c>
      <c r="I305" s="39">
        <f>SUMIFS('3. normenblad'!C:C,'3. normenblad'!A:A,D305,'3. normenblad'!B:B,G305)</f>
        <v>0</v>
      </c>
      <c r="J305" s="168">
        <f>IFERROR(H305/I305*'4. uurtarief opbouw'!$C$32,0)</f>
        <v>0</v>
      </c>
      <c r="X305" s="1"/>
    </row>
    <row r="306" spans="1:24">
      <c r="A306" s="1" t="s">
        <v>185</v>
      </c>
      <c r="B306" s="1" t="s">
        <v>222</v>
      </c>
      <c r="C306" s="1" t="s">
        <v>223</v>
      </c>
      <c r="D306" s="1" t="s">
        <v>122</v>
      </c>
      <c r="E306" s="24" t="s">
        <v>121</v>
      </c>
      <c r="F306" s="39">
        <v>250</v>
      </c>
      <c r="G306" s="38">
        <v>2</v>
      </c>
      <c r="H306" s="39">
        <f t="shared" si="4"/>
        <v>500</v>
      </c>
      <c r="I306" s="39">
        <f>SUMIFS('3. normenblad'!C:C,'3. normenblad'!A:A,D306,'3. normenblad'!B:B,G306)</f>
        <v>0</v>
      </c>
      <c r="J306" s="168">
        <f>IFERROR(H306/I306*'4. uurtarief opbouw'!$C$32,0)</f>
        <v>0</v>
      </c>
      <c r="X306" s="1"/>
    </row>
    <row r="307" spans="1:24">
      <c r="A307" s="1" t="s">
        <v>185</v>
      </c>
      <c r="B307" s="1" t="s">
        <v>224</v>
      </c>
      <c r="C307" s="1" t="s">
        <v>225</v>
      </c>
      <c r="D307" s="1" t="s">
        <v>43</v>
      </c>
      <c r="E307" s="24" t="s">
        <v>118</v>
      </c>
      <c r="F307" s="39">
        <v>30</v>
      </c>
      <c r="G307" s="38">
        <v>12</v>
      </c>
      <c r="H307" s="39">
        <f t="shared" si="4"/>
        <v>360</v>
      </c>
      <c r="I307" s="39">
        <f>SUMIFS('3. normenblad'!C:C,'3. normenblad'!A:A,D307,'3. normenblad'!B:B,G307)</f>
        <v>0</v>
      </c>
      <c r="J307" s="168">
        <f>IFERROR(H307/I307*'4. uurtarief opbouw'!$C$32,0)</f>
        <v>0</v>
      </c>
      <c r="X307" s="1"/>
    </row>
    <row r="308" spans="1:24">
      <c r="A308" s="1" t="s">
        <v>185</v>
      </c>
      <c r="B308" s="1" t="s">
        <v>224</v>
      </c>
      <c r="C308" s="1" t="s">
        <v>225</v>
      </c>
      <c r="D308" s="1" t="s">
        <v>41</v>
      </c>
      <c r="E308" s="24" t="s">
        <v>119</v>
      </c>
      <c r="F308" s="39">
        <v>5</v>
      </c>
      <c r="G308" s="38">
        <v>12</v>
      </c>
      <c r="H308" s="39">
        <f t="shared" si="4"/>
        <v>60</v>
      </c>
      <c r="I308" s="39">
        <f>SUMIFS('3. normenblad'!C:C,'3. normenblad'!A:A,D308,'3. normenblad'!B:B,G308)</f>
        <v>0</v>
      </c>
      <c r="J308" s="168">
        <f>IFERROR(H308/I308*'4. uurtarief opbouw'!$C$32,0)</f>
        <v>0</v>
      </c>
      <c r="X308" s="1"/>
    </row>
    <row r="309" spans="1:24">
      <c r="A309" s="1" t="s">
        <v>185</v>
      </c>
      <c r="B309" s="1" t="s">
        <v>224</v>
      </c>
      <c r="C309" s="1" t="s">
        <v>225</v>
      </c>
      <c r="D309" s="1" t="s">
        <v>42</v>
      </c>
      <c r="E309" s="24" t="s">
        <v>120</v>
      </c>
      <c r="F309" s="39">
        <v>160</v>
      </c>
      <c r="G309" s="38">
        <v>1</v>
      </c>
      <c r="H309" s="39">
        <f t="shared" si="4"/>
        <v>160</v>
      </c>
      <c r="I309" s="39">
        <f>SUMIFS('3. normenblad'!C:C,'3. normenblad'!A:A,D309,'3. normenblad'!B:B,G309)</f>
        <v>0</v>
      </c>
      <c r="J309" s="168">
        <f>IFERROR(H309/I309*'4. uurtarief opbouw'!$C$32,0)</f>
        <v>0</v>
      </c>
      <c r="X309" s="1"/>
    </row>
    <row r="310" spans="1:24">
      <c r="A310" s="1" t="s">
        <v>185</v>
      </c>
      <c r="B310" s="1" t="s">
        <v>224</v>
      </c>
      <c r="C310" s="1" t="s">
        <v>225</v>
      </c>
      <c r="D310" s="1" t="s">
        <v>42</v>
      </c>
      <c r="E310" s="24" t="s">
        <v>120</v>
      </c>
      <c r="F310" s="39">
        <v>283.5</v>
      </c>
      <c r="G310" s="38">
        <v>4</v>
      </c>
      <c r="H310" s="39">
        <f t="shared" si="4"/>
        <v>1134</v>
      </c>
      <c r="I310" s="39">
        <f>SUMIFS('3. normenblad'!C:C,'3. normenblad'!A:A,D310,'3. normenblad'!B:B,G310)</f>
        <v>0</v>
      </c>
      <c r="J310" s="168">
        <f>IFERROR(H310/I310*'4. uurtarief opbouw'!$C$32,0)</f>
        <v>0</v>
      </c>
      <c r="X310" s="1"/>
    </row>
    <row r="311" spans="1:24">
      <c r="A311" s="1" t="s">
        <v>185</v>
      </c>
      <c r="B311" s="1" t="s">
        <v>224</v>
      </c>
      <c r="C311" s="1" t="s">
        <v>225</v>
      </c>
      <c r="D311" s="1" t="s">
        <v>42</v>
      </c>
      <c r="E311" s="24" t="s">
        <v>118</v>
      </c>
      <c r="F311" s="39">
        <v>121.5</v>
      </c>
      <c r="G311" s="38">
        <v>4</v>
      </c>
      <c r="H311" s="39">
        <f t="shared" si="4"/>
        <v>486</v>
      </c>
      <c r="I311" s="39">
        <f>SUMIFS('3. normenblad'!C:C,'3. normenblad'!A:A,D311,'3. normenblad'!B:B,G311)</f>
        <v>0</v>
      </c>
      <c r="J311" s="168">
        <f>IFERROR(H311/I311*'4. uurtarief opbouw'!$C$32,0)</f>
        <v>0</v>
      </c>
      <c r="X311" s="1"/>
    </row>
    <row r="312" spans="1:24">
      <c r="A312" s="1" t="s">
        <v>185</v>
      </c>
      <c r="B312" s="1" t="s">
        <v>224</v>
      </c>
      <c r="C312" s="1" t="s">
        <v>225</v>
      </c>
      <c r="D312" s="1" t="s">
        <v>44</v>
      </c>
      <c r="E312" s="24" t="s">
        <v>121</v>
      </c>
      <c r="F312" s="39">
        <v>1</v>
      </c>
      <c r="G312" s="38">
        <v>1</v>
      </c>
      <c r="H312" s="39">
        <f t="shared" si="4"/>
        <v>1</v>
      </c>
      <c r="I312" s="39">
        <f>SUMIFS('3. normenblad'!C:C,'3. normenblad'!A:A,D312,'3. normenblad'!B:B,G312)</f>
        <v>0</v>
      </c>
      <c r="J312" s="168">
        <f>IFERROR(H312/I312*'4. uurtarief opbouw'!$C$32,0)</f>
        <v>0</v>
      </c>
      <c r="X312" s="1"/>
    </row>
    <row r="313" spans="1:24">
      <c r="A313" s="1" t="s">
        <v>185</v>
      </c>
      <c r="B313" s="1" t="s">
        <v>226</v>
      </c>
      <c r="C313" s="1" t="s">
        <v>227</v>
      </c>
      <c r="D313" s="1" t="s">
        <v>43</v>
      </c>
      <c r="E313" s="24" t="s">
        <v>118</v>
      </c>
      <c r="F313" s="39">
        <v>30</v>
      </c>
      <c r="G313" s="38">
        <v>12</v>
      </c>
      <c r="H313" s="39">
        <f t="shared" si="4"/>
        <v>360</v>
      </c>
      <c r="I313" s="39">
        <f>SUMIFS('3. normenblad'!C:C,'3. normenblad'!A:A,D313,'3. normenblad'!B:B,G313)</f>
        <v>0</v>
      </c>
      <c r="J313" s="168">
        <f>IFERROR(H313/I313*'4. uurtarief opbouw'!$C$32,0)</f>
        <v>0</v>
      </c>
      <c r="X313" s="1"/>
    </row>
    <row r="314" spans="1:24">
      <c r="A314" s="1" t="s">
        <v>185</v>
      </c>
      <c r="B314" s="1" t="s">
        <v>226</v>
      </c>
      <c r="C314" s="1" t="s">
        <v>227</v>
      </c>
      <c r="D314" s="1" t="s">
        <v>41</v>
      </c>
      <c r="E314" s="24" t="s">
        <v>119</v>
      </c>
      <c r="F314" s="39">
        <v>5</v>
      </c>
      <c r="G314" s="38">
        <v>12</v>
      </c>
      <c r="H314" s="39">
        <f t="shared" si="4"/>
        <v>60</v>
      </c>
      <c r="I314" s="39">
        <f>SUMIFS('3. normenblad'!C:C,'3. normenblad'!A:A,D314,'3. normenblad'!B:B,G314)</f>
        <v>0</v>
      </c>
      <c r="J314" s="168">
        <f>IFERROR(H314/I314*'4. uurtarief opbouw'!$C$32,0)</f>
        <v>0</v>
      </c>
      <c r="X314" s="1"/>
    </row>
    <row r="315" spans="1:24">
      <c r="A315" s="1" t="s">
        <v>185</v>
      </c>
      <c r="B315" s="1" t="s">
        <v>226</v>
      </c>
      <c r="C315" s="1" t="s">
        <v>227</v>
      </c>
      <c r="D315" s="1" t="s">
        <v>42</v>
      </c>
      <c r="E315" s="24" t="s">
        <v>120</v>
      </c>
      <c r="F315" s="39">
        <v>175</v>
      </c>
      <c r="G315" s="38">
        <v>4</v>
      </c>
      <c r="H315" s="39">
        <f t="shared" si="4"/>
        <v>700</v>
      </c>
      <c r="I315" s="39">
        <f>SUMIFS('3. normenblad'!C:C,'3. normenblad'!A:A,D315,'3. normenblad'!B:B,G315)</f>
        <v>0</v>
      </c>
      <c r="J315" s="168">
        <f>IFERROR(H315/I315*'4. uurtarief opbouw'!$C$32,0)</f>
        <v>0</v>
      </c>
      <c r="X315" s="1"/>
    </row>
    <row r="316" spans="1:24">
      <c r="A316" s="1" t="s">
        <v>185</v>
      </c>
      <c r="B316" s="1" t="s">
        <v>226</v>
      </c>
      <c r="C316" s="1" t="s">
        <v>227</v>
      </c>
      <c r="D316" s="1" t="s">
        <v>42</v>
      </c>
      <c r="E316" s="24" t="s">
        <v>118</v>
      </c>
      <c r="F316" s="39">
        <v>75</v>
      </c>
      <c r="G316" s="38">
        <v>4</v>
      </c>
      <c r="H316" s="39">
        <f t="shared" si="4"/>
        <v>300</v>
      </c>
      <c r="I316" s="39">
        <f>SUMIFS('3. normenblad'!C:C,'3. normenblad'!A:A,D316,'3. normenblad'!B:B,G316)</f>
        <v>0</v>
      </c>
      <c r="J316" s="168">
        <f>IFERROR(H316/I316*'4. uurtarief opbouw'!$C$32,0)</f>
        <v>0</v>
      </c>
      <c r="X316" s="1"/>
    </row>
    <row r="317" spans="1:24">
      <c r="A317" s="1" t="s">
        <v>185</v>
      </c>
      <c r="B317" s="1" t="s">
        <v>226</v>
      </c>
      <c r="C317" s="1" t="s">
        <v>227</v>
      </c>
      <c r="D317" s="1" t="s">
        <v>44</v>
      </c>
      <c r="E317" s="24" t="s">
        <v>121</v>
      </c>
      <c r="F317" s="39">
        <v>1</v>
      </c>
      <c r="G317" s="38">
        <v>1</v>
      </c>
      <c r="H317" s="39">
        <f t="shared" si="4"/>
        <v>1</v>
      </c>
      <c r="I317" s="39">
        <f>SUMIFS('3. normenblad'!C:C,'3. normenblad'!A:A,D317,'3. normenblad'!B:B,G317)</f>
        <v>0</v>
      </c>
      <c r="J317" s="168">
        <f>IFERROR(H317/I317*'4. uurtarief opbouw'!$C$32,0)</f>
        <v>0</v>
      </c>
      <c r="X317" s="1"/>
    </row>
    <row r="318" spans="1:24">
      <c r="A318" s="1" t="s">
        <v>185</v>
      </c>
      <c r="B318" s="1" t="s">
        <v>228</v>
      </c>
      <c r="C318" s="1" t="s">
        <v>229</v>
      </c>
      <c r="D318" s="1" t="s">
        <v>43</v>
      </c>
      <c r="E318" s="24" t="s">
        <v>118</v>
      </c>
      <c r="F318" s="39">
        <v>30</v>
      </c>
      <c r="G318" s="38">
        <v>12</v>
      </c>
      <c r="H318" s="39">
        <f t="shared" si="4"/>
        <v>360</v>
      </c>
      <c r="I318" s="39">
        <f>SUMIFS('3. normenblad'!C:C,'3. normenblad'!A:A,D318,'3. normenblad'!B:B,G318)</f>
        <v>0</v>
      </c>
      <c r="J318" s="168">
        <f>IFERROR(H318/I318*'4. uurtarief opbouw'!$C$32,0)</f>
        <v>0</v>
      </c>
      <c r="X318" s="1"/>
    </row>
    <row r="319" spans="1:24">
      <c r="A319" s="1" t="s">
        <v>185</v>
      </c>
      <c r="B319" s="1" t="s">
        <v>228</v>
      </c>
      <c r="C319" s="1" t="s">
        <v>229</v>
      </c>
      <c r="D319" s="1" t="s">
        <v>41</v>
      </c>
      <c r="E319" s="24" t="s">
        <v>119</v>
      </c>
      <c r="F319" s="39">
        <v>5</v>
      </c>
      <c r="G319" s="38">
        <v>12</v>
      </c>
      <c r="H319" s="39">
        <f t="shared" si="4"/>
        <v>60</v>
      </c>
      <c r="I319" s="39">
        <f>SUMIFS('3. normenblad'!C:C,'3. normenblad'!A:A,D319,'3. normenblad'!B:B,G319)</f>
        <v>0</v>
      </c>
      <c r="J319" s="168">
        <f>IFERROR(H319/I319*'4. uurtarief opbouw'!$C$32,0)</f>
        <v>0</v>
      </c>
      <c r="X319" s="1"/>
    </row>
    <row r="320" spans="1:24">
      <c r="A320" s="1" t="s">
        <v>185</v>
      </c>
      <c r="B320" s="1" t="s">
        <v>228</v>
      </c>
      <c r="C320" s="1" t="s">
        <v>229</v>
      </c>
      <c r="D320" s="1" t="s">
        <v>42</v>
      </c>
      <c r="E320" s="24" t="s">
        <v>120</v>
      </c>
      <c r="F320" s="39">
        <v>266</v>
      </c>
      <c r="G320" s="38">
        <v>4</v>
      </c>
      <c r="H320" s="39">
        <f t="shared" si="4"/>
        <v>1064</v>
      </c>
      <c r="I320" s="39">
        <f>SUMIFS('3. normenblad'!C:C,'3. normenblad'!A:A,D320,'3. normenblad'!B:B,G320)</f>
        <v>0</v>
      </c>
      <c r="J320" s="168">
        <f>IFERROR(H320/I320*'4. uurtarief opbouw'!$C$32,0)</f>
        <v>0</v>
      </c>
      <c r="X320" s="1"/>
    </row>
    <row r="321" spans="1:24">
      <c r="A321" s="1" t="s">
        <v>185</v>
      </c>
      <c r="B321" s="1" t="s">
        <v>228</v>
      </c>
      <c r="C321" s="1" t="s">
        <v>229</v>
      </c>
      <c r="D321" s="1" t="s">
        <v>42</v>
      </c>
      <c r="E321" s="24" t="s">
        <v>118</v>
      </c>
      <c r="F321" s="39">
        <v>114</v>
      </c>
      <c r="G321" s="38">
        <v>4</v>
      </c>
      <c r="H321" s="39">
        <f t="shared" si="4"/>
        <v>456</v>
      </c>
      <c r="I321" s="39">
        <f>SUMIFS('3. normenblad'!C:C,'3. normenblad'!A:A,D321,'3. normenblad'!B:B,G321)</f>
        <v>0</v>
      </c>
      <c r="J321" s="168">
        <f>IFERROR(H321/I321*'4. uurtarief opbouw'!$C$32,0)</f>
        <v>0</v>
      </c>
      <c r="X321" s="1"/>
    </row>
    <row r="322" spans="1:24">
      <c r="A322" s="1" t="s">
        <v>185</v>
      </c>
      <c r="B322" s="1" t="s">
        <v>228</v>
      </c>
      <c r="C322" s="1" t="s">
        <v>229</v>
      </c>
      <c r="D322" s="1" t="s">
        <v>44</v>
      </c>
      <c r="E322" s="24" t="s">
        <v>121</v>
      </c>
      <c r="F322" s="39">
        <v>1</v>
      </c>
      <c r="G322" s="38">
        <v>1</v>
      </c>
      <c r="H322" s="39">
        <f t="shared" si="4"/>
        <v>1</v>
      </c>
      <c r="I322" s="39">
        <f>SUMIFS('3. normenblad'!C:C,'3. normenblad'!A:A,D322,'3. normenblad'!B:B,G322)</f>
        <v>0</v>
      </c>
      <c r="J322" s="168">
        <f>IFERROR(H322/I322*'4. uurtarief opbouw'!$C$32,0)</f>
        <v>0</v>
      </c>
      <c r="X322" s="1"/>
    </row>
    <row r="323" spans="1:24">
      <c r="A323" s="1" t="s">
        <v>185</v>
      </c>
      <c r="B323" s="1" t="s">
        <v>228</v>
      </c>
      <c r="C323" s="1" t="s">
        <v>229</v>
      </c>
      <c r="D323" s="1" t="s">
        <v>122</v>
      </c>
      <c r="E323" s="24" t="s">
        <v>121</v>
      </c>
      <c r="F323" s="39">
        <v>100</v>
      </c>
      <c r="G323" s="38">
        <v>2</v>
      </c>
      <c r="H323" s="39">
        <f t="shared" si="4"/>
        <v>200</v>
      </c>
      <c r="I323" s="39">
        <f>SUMIFS('3. normenblad'!C:C,'3. normenblad'!A:A,D323,'3. normenblad'!B:B,G323)</f>
        <v>0</v>
      </c>
      <c r="J323" s="168">
        <f>IFERROR(H323/I323*'4. uurtarief opbouw'!$C$32,0)</f>
        <v>0</v>
      </c>
      <c r="X323" s="1"/>
    </row>
    <row r="324" spans="1:24">
      <c r="A324" s="1" t="s">
        <v>185</v>
      </c>
      <c r="B324" s="1" t="s">
        <v>230</v>
      </c>
      <c r="C324" s="1" t="s">
        <v>231</v>
      </c>
      <c r="D324" s="1" t="s">
        <v>43</v>
      </c>
      <c r="E324" s="24" t="s">
        <v>118</v>
      </c>
      <c r="F324" s="39">
        <v>30</v>
      </c>
      <c r="G324" s="38">
        <v>12</v>
      </c>
      <c r="H324" s="39">
        <f t="shared" si="4"/>
        <v>360</v>
      </c>
      <c r="I324" s="39">
        <f>SUMIFS('3. normenblad'!C:C,'3. normenblad'!A:A,D324,'3. normenblad'!B:B,G324)</f>
        <v>0</v>
      </c>
      <c r="J324" s="168">
        <f>IFERROR(H324/I324*'4. uurtarief opbouw'!$C$32,0)</f>
        <v>0</v>
      </c>
      <c r="X324" s="1"/>
    </row>
    <row r="325" spans="1:24">
      <c r="A325" s="1" t="s">
        <v>185</v>
      </c>
      <c r="B325" s="1" t="s">
        <v>230</v>
      </c>
      <c r="C325" s="1" t="s">
        <v>231</v>
      </c>
      <c r="D325" s="1" t="s">
        <v>41</v>
      </c>
      <c r="E325" s="24" t="s">
        <v>119</v>
      </c>
      <c r="F325" s="39">
        <v>5</v>
      </c>
      <c r="G325" s="38">
        <v>12</v>
      </c>
      <c r="H325" s="39">
        <f t="shared" si="4"/>
        <v>60</v>
      </c>
      <c r="I325" s="39">
        <f>SUMIFS('3. normenblad'!C:C,'3. normenblad'!A:A,D325,'3. normenblad'!B:B,G325)</f>
        <v>0</v>
      </c>
      <c r="J325" s="168">
        <f>IFERROR(H325/I325*'4. uurtarief opbouw'!$C$32,0)</f>
        <v>0</v>
      </c>
      <c r="X325" s="1"/>
    </row>
    <row r="326" spans="1:24">
      <c r="A326" s="1" t="s">
        <v>185</v>
      </c>
      <c r="B326" s="1" t="s">
        <v>230</v>
      </c>
      <c r="C326" s="1" t="s">
        <v>231</v>
      </c>
      <c r="D326" s="1" t="s">
        <v>42</v>
      </c>
      <c r="E326" s="24" t="s">
        <v>120</v>
      </c>
      <c r="F326" s="39">
        <v>185</v>
      </c>
      <c r="G326" s="38">
        <v>1</v>
      </c>
      <c r="H326" s="39">
        <f t="shared" si="4"/>
        <v>185</v>
      </c>
      <c r="I326" s="39">
        <f>SUMIFS('3. normenblad'!C:C,'3. normenblad'!A:A,D326,'3. normenblad'!B:B,G326)</f>
        <v>0</v>
      </c>
      <c r="J326" s="168">
        <f>IFERROR(H326/I326*'4. uurtarief opbouw'!$C$32,0)</f>
        <v>0</v>
      </c>
      <c r="X326" s="1"/>
    </row>
    <row r="327" spans="1:24">
      <c r="A327" s="1" t="s">
        <v>185</v>
      </c>
      <c r="B327" s="1" t="s">
        <v>230</v>
      </c>
      <c r="C327" s="1" t="s">
        <v>231</v>
      </c>
      <c r="D327" s="1" t="s">
        <v>42</v>
      </c>
      <c r="E327" s="24" t="s">
        <v>120</v>
      </c>
      <c r="F327" s="39">
        <v>304.5</v>
      </c>
      <c r="G327" s="38">
        <v>4</v>
      </c>
      <c r="H327" s="39">
        <f t="shared" si="4"/>
        <v>1218</v>
      </c>
      <c r="I327" s="39">
        <f>SUMIFS('3. normenblad'!C:C,'3. normenblad'!A:A,D327,'3. normenblad'!B:B,G327)</f>
        <v>0</v>
      </c>
      <c r="J327" s="168">
        <f>IFERROR(H327/I327*'4. uurtarief opbouw'!$C$32,0)</f>
        <v>0</v>
      </c>
      <c r="X327" s="1"/>
    </row>
    <row r="328" spans="1:24">
      <c r="A328" s="1" t="s">
        <v>185</v>
      </c>
      <c r="B328" s="1" t="s">
        <v>230</v>
      </c>
      <c r="C328" s="1" t="s">
        <v>231</v>
      </c>
      <c r="D328" s="1" t="s">
        <v>42</v>
      </c>
      <c r="E328" s="24" t="s">
        <v>118</v>
      </c>
      <c r="F328" s="39">
        <v>130.5</v>
      </c>
      <c r="G328" s="38">
        <v>4</v>
      </c>
      <c r="H328" s="39">
        <f t="shared" si="4"/>
        <v>522</v>
      </c>
      <c r="I328" s="39">
        <f>SUMIFS('3. normenblad'!C:C,'3. normenblad'!A:A,D328,'3. normenblad'!B:B,G328)</f>
        <v>0</v>
      </c>
      <c r="J328" s="168">
        <f>IFERROR(H328/I328*'4. uurtarief opbouw'!$C$32,0)</f>
        <v>0</v>
      </c>
      <c r="X328" s="1"/>
    </row>
    <row r="329" spans="1:24">
      <c r="A329" s="1" t="s">
        <v>185</v>
      </c>
      <c r="B329" s="1" t="s">
        <v>230</v>
      </c>
      <c r="C329" s="1" t="s">
        <v>231</v>
      </c>
      <c r="D329" s="1" t="s">
        <v>44</v>
      </c>
      <c r="E329" s="24" t="s">
        <v>121</v>
      </c>
      <c r="F329" s="39">
        <v>1</v>
      </c>
      <c r="G329" s="38">
        <v>1</v>
      </c>
      <c r="H329" s="39">
        <f t="shared" si="4"/>
        <v>1</v>
      </c>
      <c r="I329" s="39">
        <f>SUMIFS('3. normenblad'!C:C,'3. normenblad'!A:A,D329,'3. normenblad'!B:B,G329)</f>
        <v>0</v>
      </c>
      <c r="J329" s="168">
        <f>IFERROR(H329/I329*'4. uurtarief opbouw'!$C$32,0)</f>
        <v>0</v>
      </c>
      <c r="X329" s="1"/>
    </row>
    <row r="330" spans="1:24">
      <c r="A330" s="1" t="s">
        <v>185</v>
      </c>
      <c r="B330" s="1" t="s">
        <v>232</v>
      </c>
      <c r="C330" s="1" t="s">
        <v>233</v>
      </c>
      <c r="D330" s="1" t="s">
        <v>43</v>
      </c>
      <c r="E330" s="24" t="s">
        <v>118</v>
      </c>
      <c r="F330" s="39">
        <v>30</v>
      </c>
      <c r="G330" s="38">
        <v>12</v>
      </c>
      <c r="H330" s="39">
        <f t="shared" si="4"/>
        <v>360</v>
      </c>
      <c r="I330" s="39">
        <f>SUMIFS('3. normenblad'!C:C,'3. normenblad'!A:A,D330,'3. normenblad'!B:B,G330)</f>
        <v>0</v>
      </c>
      <c r="J330" s="168">
        <f>IFERROR(H330/I330*'4. uurtarief opbouw'!$C$32,0)</f>
        <v>0</v>
      </c>
      <c r="X330" s="1"/>
    </row>
    <row r="331" spans="1:24">
      <c r="A331" s="1" t="s">
        <v>185</v>
      </c>
      <c r="B331" s="1" t="s">
        <v>232</v>
      </c>
      <c r="C331" s="1" t="s">
        <v>233</v>
      </c>
      <c r="D331" s="1" t="s">
        <v>41</v>
      </c>
      <c r="E331" s="24" t="s">
        <v>119</v>
      </c>
      <c r="F331" s="39">
        <v>5</v>
      </c>
      <c r="G331" s="38">
        <v>12</v>
      </c>
      <c r="H331" s="39">
        <f t="shared" si="4"/>
        <v>60</v>
      </c>
      <c r="I331" s="39">
        <f>SUMIFS('3. normenblad'!C:C,'3. normenblad'!A:A,D331,'3. normenblad'!B:B,G331)</f>
        <v>0</v>
      </c>
      <c r="J331" s="168">
        <f>IFERROR(H331/I331*'4. uurtarief opbouw'!$C$32,0)</f>
        <v>0</v>
      </c>
      <c r="X331" s="1"/>
    </row>
    <row r="332" spans="1:24">
      <c r="A332" s="1" t="s">
        <v>185</v>
      </c>
      <c r="B332" s="1" t="s">
        <v>232</v>
      </c>
      <c r="C332" s="1" t="s">
        <v>233</v>
      </c>
      <c r="D332" s="1" t="s">
        <v>42</v>
      </c>
      <c r="E332" s="24" t="s">
        <v>120</v>
      </c>
      <c r="F332" s="39">
        <v>160</v>
      </c>
      <c r="G332" s="38">
        <v>1</v>
      </c>
      <c r="H332" s="39">
        <f t="shared" si="4"/>
        <v>160</v>
      </c>
      <c r="I332" s="39">
        <f>SUMIFS('3. normenblad'!C:C,'3. normenblad'!A:A,D332,'3. normenblad'!B:B,G332)</f>
        <v>0</v>
      </c>
      <c r="J332" s="168">
        <f>IFERROR(H332/I332*'4. uurtarief opbouw'!$C$32,0)</f>
        <v>0</v>
      </c>
      <c r="X332" s="1"/>
    </row>
    <row r="333" spans="1:24">
      <c r="A333" s="1" t="s">
        <v>185</v>
      </c>
      <c r="B333" s="1" t="s">
        <v>232</v>
      </c>
      <c r="C333" s="1" t="s">
        <v>233</v>
      </c>
      <c r="D333" s="1" t="s">
        <v>42</v>
      </c>
      <c r="E333" s="24" t="s">
        <v>120</v>
      </c>
      <c r="F333" s="39">
        <v>287</v>
      </c>
      <c r="G333" s="38">
        <v>4</v>
      </c>
      <c r="H333" s="39">
        <f t="shared" si="4"/>
        <v>1148</v>
      </c>
      <c r="I333" s="39">
        <f>SUMIFS('3. normenblad'!C:C,'3. normenblad'!A:A,D333,'3. normenblad'!B:B,G333)</f>
        <v>0</v>
      </c>
      <c r="J333" s="168">
        <f>IFERROR(H333/I333*'4. uurtarief opbouw'!$C$32,0)</f>
        <v>0</v>
      </c>
      <c r="X333" s="1"/>
    </row>
    <row r="334" spans="1:24">
      <c r="A334" s="1" t="s">
        <v>185</v>
      </c>
      <c r="B334" s="1" t="s">
        <v>232</v>
      </c>
      <c r="C334" s="1" t="s">
        <v>233</v>
      </c>
      <c r="D334" s="1" t="s">
        <v>42</v>
      </c>
      <c r="E334" s="24" t="s">
        <v>118</v>
      </c>
      <c r="F334" s="39">
        <v>123</v>
      </c>
      <c r="G334" s="38">
        <v>4</v>
      </c>
      <c r="H334" s="39">
        <f t="shared" si="4"/>
        <v>492</v>
      </c>
      <c r="I334" s="39">
        <f>SUMIFS('3. normenblad'!C:C,'3. normenblad'!A:A,D334,'3. normenblad'!B:B,G334)</f>
        <v>0</v>
      </c>
      <c r="J334" s="168">
        <f>IFERROR(H334/I334*'4. uurtarief opbouw'!$C$32,0)</f>
        <v>0</v>
      </c>
      <c r="X334" s="1"/>
    </row>
    <row r="335" spans="1:24">
      <c r="A335" s="1" t="s">
        <v>185</v>
      </c>
      <c r="B335" s="1" t="s">
        <v>232</v>
      </c>
      <c r="C335" s="1" t="s">
        <v>233</v>
      </c>
      <c r="D335" s="1" t="s">
        <v>44</v>
      </c>
      <c r="E335" s="24" t="s">
        <v>121</v>
      </c>
      <c r="F335" s="39">
        <v>1</v>
      </c>
      <c r="G335" s="38">
        <v>1</v>
      </c>
      <c r="H335" s="39">
        <f t="shared" ref="H335:H377" si="5">F335*G335</f>
        <v>1</v>
      </c>
      <c r="I335" s="39">
        <f>SUMIFS('3. normenblad'!C:C,'3. normenblad'!A:A,D335,'3. normenblad'!B:B,G335)</f>
        <v>0</v>
      </c>
      <c r="J335" s="168">
        <f>IFERROR(H335/I335*'4. uurtarief opbouw'!$C$32,0)</f>
        <v>0</v>
      </c>
      <c r="X335" s="1"/>
    </row>
    <row r="336" spans="1:24">
      <c r="A336" s="1" t="s">
        <v>185</v>
      </c>
      <c r="B336" s="1" t="s">
        <v>232</v>
      </c>
      <c r="C336" s="1" t="s">
        <v>233</v>
      </c>
      <c r="D336" s="25" t="s">
        <v>122</v>
      </c>
      <c r="E336" s="24" t="s">
        <v>121</v>
      </c>
      <c r="F336" s="39">
        <v>100</v>
      </c>
      <c r="G336" s="38">
        <v>2</v>
      </c>
      <c r="H336" s="39">
        <f t="shared" si="5"/>
        <v>200</v>
      </c>
      <c r="I336" s="39">
        <f>SUMIFS('3. normenblad'!C:C,'3. normenblad'!A:A,D336,'3. normenblad'!B:B,G336)</f>
        <v>0</v>
      </c>
      <c r="J336" s="168">
        <f>IFERROR(H336/I336*'4. uurtarief opbouw'!$C$32,0)</f>
        <v>0</v>
      </c>
    </row>
    <row r="337" spans="1:10">
      <c r="A337" s="1" t="s">
        <v>185</v>
      </c>
      <c r="B337" s="1" t="s">
        <v>234</v>
      </c>
      <c r="C337" s="1" t="s">
        <v>235</v>
      </c>
      <c r="D337" s="1" t="s">
        <v>43</v>
      </c>
      <c r="E337" s="24" t="s">
        <v>118</v>
      </c>
      <c r="F337" s="39">
        <v>30</v>
      </c>
      <c r="G337" s="38">
        <v>12</v>
      </c>
      <c r="H337" s="39">
        <f t="shared" si="5"/>
        <v>360</v>
      </c>
      <c r="I337" s="39">
        <f>SUMIFS('3. normenblad'!C:C,'3. normenblad'!A:A,D337,'3. normenblad'!B:B,G337)</f>
        <v>0</v>
      </c>
      <c r="J337" s="168">
        <f>IFERROR(H337/I337*'4. uurtarief opbouw'!$C$32,0)</f>
        <v>0</v>
      </c>
    </row>
    <row r="338" spans="1:10">
      <c r="A338" s="1" t="s">
        <v>185</v>
      </c>
      <c r="B338" s="1" t="s">
        <v>234</v>
      </c>
      <c r="C338" s="1" t="s">
        <v>235</v>
      </c>
      <c r="D338" s="1" t="s">
        <v>41</v>
      </c>
      <c r="E338" s="24" t="s">
        <v>119</v>
      </c>
      <c r="F338" s="39">
        <v>5</v>
      </c>
      <c r="G338" s="38">
        <v>12</v>
      </c>
      <c r="H338" s="39">
        <f t="shared" si="5"/>
        <v>60</v>
      </c>
      <c r="I338" s="39">
        <f>SUMIFS('3. normenblad'!C:C,'3. normenblad'!A:A,D338,'3. normenblad'!B:B,G338)</f>
        <v>0</v>
      </c>
      <c r="J338" s="168">
        <f>IFERROR(H338/I338*'4. uurtarief opbouw'!$C$32,0)</f>
        <v>0</v>
      </c>
    </row>
    <row r="339" spans="1:10">
      <c r="A339" s="1" t="s">
        <v>185</v>
      </c>
      <c r="B339" s="1" t="s">
        <v>234</v>
      </c>
      <c r="C339" s="1" t="s">
        <v>235</v>
      </c>
      <c r="D339" s="1" t="s">
        <v>42</v>
      </c>
      <c r="E339" s="24" t="s">
        <v>120</v>
      </c>
      <c r="F339" s="39">
        <v>287</v>
      </c>
      <c r="G339" s="38">
        <v>4</v>
      </c>
      <c r="H339" s="39">
        <f t="shared" si="5"/>
        <v>1148</v>
      </c>
      <c r="I339" s="39">
        <f>SUMIFS('3. normenblad'!C:C,'3. normenblad'!A:A,D339,'3. normenblad'!B:B,G339)</f>
        <v>0</v>
      </c>
      <c r="J339" s="168">
        <f>IFERROR(H339/I339*'4. uurtarief opbouw'!$C$32,0)</f>
        <v>0</v>
      </c>
    </row>
    <row r="340" spans="1:10">
      <c r="A340" s="1" t="s">
        <v>185</v>
      </c>
      <c r="B340" s="1" t="s">
        <v>234</v>
      </c>
      <c r="C340" s="1" t="s">
        <v>235</v>
      </c>
      <c r="D340" s="1" t="s">
        <v>42</v>
      </c>
      <c r="E340" s="24" t="s">
        <v>118</v>
      </c>
      <c r="F340" s="39">
        <v>123</v>
      </c>
      <c r="G340" s="38">
        <v>4</v>
      </c>
      <c r="H340" s="39">
        <f t="shared" si="5"/>
        <v>492</v>
      </c>
      <c r="I340" s="39">
        <f>SUMIFS('3. normenblad'!C:C,'3. normenblad'!A:A,D340,'3. normenblad'!B:B,G340)</f>
        <v>0</v>
      </c>
      <c r="J340" s="168">
        <f>IFERROR(H340/I340*'4. uurtarief opbouw'!$C$32,0)</f>
        <v>0</v>
      </c>
    </row>
    <row r="341" spans="1:10">
      <c r="A341" s="1" t="s">
        <v>185</v>
      </c>
      <c r="B341" s="1" t="s">
        <v>234</v>
      </c>
      <c r="C341" s="1" t="s">
        <v>235</v>
      </c>
      <c r="D341" s="1" t="s">
        <v>44</v>
      </c>
      <c r="E341" s="24" t="s">
        <v>121</v>
      </c>
      <c r="F341" s="39">
        <v>1</v>
      </c>
      <c r="G341" s="38">
        <v>1</v>
      </c>
      <c r="H341" s="39">
        <f t="shared" si="5"/>
        <v>1</v>
      </c>
      <c r="I341" s="39">
        <f>SUMIFS('3. normenblad'!C:C,'3. normenblad'!A:A,D341,'3. normenblad'!B:B,G341)</f>
        <v>0</v>
      </c>
      <c r="J341" s="168">
        <f>IFERROR(H341/I341*'4. uurtarief opbouw'!$C$32,0)</f>
        <v>0</v>
      </c>
    </row>
    <row r="342" spans="1:10">
      <c r="A342" s="1" t="s">
        <v>185</v>
      </c>
      <c r="B342" s="1" t="s">
        <v>236</v>
      </c>
      <c r="C342" s="1" t="s">
        <v>237</v>
      </c>
      <c r="D342" s="1" t="s">
        <v>43</v>
      </c>
      <c r="E342" s="24" t="s">
        <v>118</v>
      </c>
      <c r="F342" s="39">
        <v>30</v>
      </c>
      <c r="G342" s="38">
        <v>12</v>
      </c>
      <c r="H342" s="39">
        <f t="shared" si="5"/>
        <v>360</v>
      </c>
      <c r="I342" s="39">
        <f>SUMIFS('3. normenblad'!C:C,'3. normenblad'!A:A,D342,'3. normenblad'!B:B,G342)</f>
        <v>0</v>
      </c>
      <c r="J342" s="168">
        <f>IFERROR(H342/I342*'4. uurtarief opbouw'!$C$32,0)</f>
        <v>0</v>
      </c>
    </row>
    <row r="343" spans="1:10">
      <c r="A343" s="1" t="s">
        <v>185</v>
      </c>
      <c r="B343" s="1" t="s">
        <v>236</v>
      </c>
      <c r="C343" s="1" t="s">
        <v>237</v>
      </c>
      <c r="D343" s="1" t="s">
        <v>41</v>
      </c>
      <c r="E343" s="24" t="s">
        <v>119</v>
      </c>
      <c r="F343" s="39">
        <v>5</v>
      </c>
      <c r="G343" s="38">
        <v>12</v>
      </c>
      <c r="H343" s="39">
        <f t="shared" si="5"/>
        <v>60</v>
      </c>
      <c r="I343" s="39">
        <f>SUMIFS('3. normenblad'!C:C,'3. normenblad'!A:A,D343,'3. normenblad'!B:B,G343)</f>
        <v>0</v>
      </c>
      <c r="J343" s="168">
        <f>IFERROR(H343/I343*'4. uurtarief opbouw'!$C$32,0)</f>
        <v>0</v>
      </c>
    </row>
    <row r="344" spans="1:10">
      <c r="A344" s="1" t="s">
        <v>185</v>
      </c>
      <c r="B344" s="1" t="s">
        <v>236</v>
      </c>
      <c r="C344" s="1" t="s">
        <v>237</v>
      </c>
      <c r="D344" s="1" t="s">
        <v>42</v>
      </c>
      <c r="E344" s="24" t="s">
        <v>120</v>
      </c>
      <c r="F344" s="39">
        <v>297.5</v>
      </c>
      <c r="G344" s="38">
        <v>4</v>
      </c>
      <c r="H344" s="39">
        <f t="shared" si="5"/>
        <v>1190</v>
      </c>
      <c r="I344" s="39">
        <f>SUMIFS('3. normenblad'!C:C,'3. normenblad'!A:A,D344,'3. normenblad'!B:B,G344)</f>
        <v>0</v>
      </c>
      <c r="J344" s="168">
        <f>IFERROR(H344/I344*'4. uurtarief opbouw'!$C$32,0)</f>
        <v>0</v>
      </c>
    </row>
    <row r="345" spans="1:10">
      <c r="A345" s="1" t="s">
        <v>185</v>
      </c>
      <c r="B345" s="1" t="s">
        <v>236</v>
      </c>
      <c r="C345" s="1" t="s">
        <v>237</v>
      </c>
      <c r="D345" s="1" t="s">
        <v>42</v>
      </c>
      <c r="E345" s="24" t="s">
        <v>118</v>
      </c>
      <c r="F345" s="39">
        <v>127.5</v>
      </c>
      <c r="G345" s="38">
        <v>4</v>
      </c>
      <c r="H345" s="39">
        <f t="shared" si="5"/>
        <v>510</v>
      </c>
      <c r="I345" s="39">
        <f>SUMIFS('3. normenblad'!C:C,'3. normenblad'!A:A,D345,'3. normenblad'!B:B,G345)</f>
        <v>0</v>
      </c>
      <c r="J345" s="168">
        <f>IFERROR(H345/I345*'4. uurtarief opbouw'!$C$32,0)</f>
        <v>0</v>
      </c>
    </row>
    <row r="346" spans="1:10">
      <c r="A346" s="1" t="s">
        <v>185</v>
      </c>
      <c r="B346" s="1" t="s">
        <v>236</v>
      </c>
      <c r="C346" s="1" t="s">
        <v>237</v>
      </c>
      <c r="D346" s="1" t="s">
        <v>44</v>
      </c>
      <c r="E346" s="24" t="s">
        <v>121</v>
      </c>
      <c r="F346" s="39">
        <v>1</v>
      </c>
      <c r="G346" s="38">
        <v>1</v>
      </c>
      <c r="H346" s="39">
        <f t="shared" si="5"/>
        <v>1</v>
      </c>
      <c r="I346" s="39">
        <f>SUMIFS('3. normenblad'!C:C,'3. normenblad'!A:A,D346,'3. normenblad'!B:B,G346)</f>
        <v>0</v>
      </c>
      <c r="J346" s="168">
        <f>IFERROR(H346/I346*'4. uurtarief opbouw'!$C$32,0)</f>
        <v>0</v>
      </c>
    </row>
    <row r="347" spans="1:10">
      <c r="A347" s="1" t="s">
        <v>185</v>
      </c>
      <c r="B347" s="1" t="s">
        <v>236</v>
      </c>
      <c r="C347" s="1" t="s">
        <v>237</v>
      </c>
      <c r="D347" s="1" t="s">
        <v>122</v>
      </c>
      <c r="E347" s="24" t="s">
        <v>121</v>
      </c>
      <c r="F347" s="39">
        <v>100</v>
      </c>
      <c r="G347" s="38">
        <v>2</v>
      </c>
      <c r="H347" s="39">
        <f t="shared" si="5"/>
        <v>200</v>
      </c>
      <c r="I347" s="39">
        <f>SUMIFS('3. normenblad'!C:C,'3. normenblad'!A:A,D347,'3. normenblad'!B:B,G347)</f>
        <v>0</v>
      </c>
      <c r="J347" s="168">
        <f>IFERROR(H347/I347*'4. uurtarief opbouw'!$C$32,0)</f>
        <v>0</v>
      </c>
    </row>
    <row r="348" spans="1:10">
      <c r="A348" s="1" t="s">
        <v>185</v>
      </c>
      <c r="B348" s="1" t="s">
        <v>238</v>
      </c>
      <c r="C348" s="1" t="s">
        <v>239</v>
      </c>
      <c r="D348" s="1" t="s">
        <v>43</v>
      </c>
      <c r="E348" s="24" t="s">
        <v>118</v>
      </c>
      <c r="F348" s="39">
        <v>30</v>
      </c>
      <c r="G348" s="38">
        <v>12</v>
      </c>
      <c r="H348" s="39">
        <f t="shared" si="5"/>
        <v>360</v>
      </c>
      <c r="I348" s="39">
        <f>SUMIFS('3. normenblad'!C:C,'3. normenblad'!A:A,D348,'3. normenblad'!B:B,G348)</f>
        <v>0</v>
      </c>
      <c r="J348" s="168">
        <f>IFERROR(H348/I348*'4. uurtarief opbouw'!$C$32,0)</f>
        <v>0</v>
      </c>
    </row>
    <row r="349" spans="1:10">
      <c r="A349" s="1" t="s">
        <v>185</v>
      </c>
      <c r="B349" s="1" t="s">
        <v>238</v>
      </c>
      <c r="C349" s="1" t="s">
        <v>239</v>
      </c>
      <c r="D349" s="1" t="s">
        <v>41</v>
      </c>
      <c r="E349" s="24" t="s">
        <v>119</v>
      </c>
      <c r="F349" s="39">
        <v>5</v>
      </c>
      <c r="G349" s="38">
        <v>12</v>
      </c>
      <c r="H349" s="39">
        <f t="shared" si="5"/>
        <v>60</v>
      </c>
      <c r="I349" s="39">
        <f>SUMIFS('3. normenblad'!C:C,'3. normenblad'!A:A,D349,'3. normenblad'!B:B,G349)</f>
        <v>0</v>
      </c>
      <c r="J349" s="168">
        <f>IFERROR(H349/I349*'4. uurtarief opbouw'!$C$32,0)</f>
        <v>0</v>
      </c>
    </row>
    <row r="350" spans="1:10">
      <c r="A350" s="1" t="s">
        <v>185</v>
      </c>
      <c r="B350" s="1" t="s">
        <v>238</v>
      </c>
      <c r="C350" s="1" t="s">
        <v>239</v>
      </c>
      <c r="D350" s="1" t="s">
        <v>42</v>
      </c>
      <c r="E350" s="24" t="s">
        <v>120</v>
      </c>
      <c r="F350" s="39">
        <v>336</v>
      </c>
      <c r="G350" s="38">
        <v>4</v>
      </c>
      <c r="H350" s="39">
        <f t="shared" si="5"/>
        <v>1344</v>
      </c>
      <c r="I350" s="39">
        <f>SUMIFS('3. normenblad'!C:C,'3. normenblad'!A:A,D350,'3. normenblad'!B:B,G350)</f>
        <v>0</v>
      </c>
      <c r="J350" s="168">
        <f>IFERROR(H350/I350*'4. uurtarief opbouw'!$C$32,0)</f>
        <v>0</v>
      </c>
    </row>
    <row r="351" spans="1:10">
      <c r="A351" s="1" t="s">
        <v>185</v>
      </c>
      <c r="B351" s="1" t="s">
        <v>238</v>
      </c>
      <c r="C351" s="1" t="s">
        <v>239</v>
      </c>
      <c r="D351" s="1" t="s">
        <v>42</v>
      </c>
      <c r="E351" s="24" t="s">
        <v>118</v>
      </c>
      <c r="F351" s="39">
        <v>144</v>
      </c>
      <c r="G351" s="38">
        <v>4</v>
      </c>
      <c r="H351" s="39">
        <f t="shared" si="5"/>
        <v>576</v>
      </c>
      <c r="I351" s="39">
        <f>SUMIFS('3. normenblad'!C:C,'3. normenblad'!A:A,D351,'3. normenblad'!B:B,G351)</f>
        <v>0</v>
      </c>
      <c r="J351" s="168">
        <f>IFERROR(H351/I351*'4. uurtarief opbouw'!$C$32,0)</f>
        <v>0</v>
      </c>
    </row>
    <row r="352" spans="1:10">
      <c r="A352" s="1" t="s">
        <v>185</v>
      </c>
      <c r="B352" s="1" t="s">
        <v>238</v>
      </c>
      <c r="C352" s="1" t="s">
        <v>239</v>
      </c>
      <c r="D352" s="25" t="s">
        <v>44</v>
      </c>
      <c r="E352" s="24" t="s">
        <v>121</v>
      </c>
      <c r="F352" s="39">
        <v>1</v>
      </c>
      <c r="G352" s="38">
        <v>1</v>
      </c>
      <c r="H352" s="39">
        <f t="shared" si="5"/>
        <v>1</v>
      </c>
      <c r="I352" s="39">
        <f>SUMIFS('3. normenblad'!C:C,'3. normenblad'!A:A,D352,'3. normenblad'!B:B,G352)</f>
        <v>0</v>
      </c>
      <c r="J352" s="168">
        <f>IFERROR(H352/I352*'4. uurtarief opbouw'!$C$32,0)</f>
        <v>0</v>
      </c>
    </row>
    <row r="353" spans="1:10">
      <c r="A353" s="1" t="s">
        <v>185</v>
      </c>
      <c r="B353" s="1" t="s">
        <v>240</v>
      </c>
      <c r="C353" s="1" t="s">
        <v>241</v>
      </c>
      <c r="D353" s="25" t="s">
        <v>43</v>
      </c>
      <c r="E353" s="24" t="s">
        <v>118</v>
      </c>
      <c r="F353" s="39">
        <v>30</v>
      </c>
      <c r="G353" s="38">
        <v>12</v>
      </c>
      <c r="H353" s="39">
        <f t="shared" si="5"/>
        <v>360</v>
      </c>
      <c r="I353" s="39">
        <f>SUMIFS('3. normenblad'!C:C,'3. normenblad'!A:A,D353,'3. normenblad'!B:B,G353)</f>
        <v>0</v>
      </c>
      <c r="J353" s="168">
        <f>IFERROR(H353/I353*'4. uurtarief opbouw'!$C$32,0)</f>
        <v>0</v>
      </c>
    </row>
    <row r="354" spans="1:10">
      <c r="A354" s="1" t="s">
        <v>185</v>
      </c>
      <c r="B354" s="1" t="s">
        <v>240</v>
      </c>
      <c r="C354" s="1" t="s">
        <v>241</v>
      </c>
      <c r="D354" s="25" t="s">
        <v>41</v>
      </c>
      <c r="E354" s="24" t="s">
        <v>119</v>
      </c>
      <c r="F354" s="39">
        <v>5</v>
      </c>
      <c r="G354" s="38">
        <v>12</v>
      </c>
      <c r="H354" s="39">
        <f t="shared" si="5"/>
        <v>60</v>
      </c>
      <c r="I354" s="39">
        <f>SUMIFS('3. normenblad'!C:C,'3. normenblad'!A:A,D354,'3. normenblad'!B:B,G354)</f>
        <v>0</v>
      </c>
      <c r="J354" s="168">
        <f>IFERROR(H354/I354*'4. uurtarief opbouw'!$C$32,0)</f>
        <v>0</v>
      </c>
    </row>
    <row r="355" spans="1:10">
      <c r="A355" s="1" t="s">
        <v>185</v>
      </c>
      <c r="B355" s="1" t="s">
        <v>240</v>
      </c>
      <c r="C355" s="1" t="s">
        <v>241</v>
      </c>
      <c r="D355" s="25" t="s">
        <v>42</v>
      </c>
      <c r="E355" s="24" t="s">
        <v>120</v>
      </c>
      <c r="F355" s="39">
        <v>185</v>
      </c>
      <c r="G355" s="38">
        <v>1</v>
      </c>
      <c r="H355" s="39">
        <f t="shared" si="5"/>
        <v>185</v>
      </c>
      <c r="I355" s="39">
        <f>SUMIFS('3. normenblad'!C:C,'3. normenblad'!A:A,D355,'3. normenblad'!B:B,G355)</f>
        <v>0</v>
      </c>
      <c r="J355" s="168">
        <f>IFERROR(H355/I355*'4. uurtarief opbouw'!$C$32,0)</f>
        <v>0</v>
      </c>
    </row>
    <row r="356" spans="1:10">
      <c r="A356" s="1" t="s">
        <v>185</v>
      </c>
      <c r="B356" s="1" t="s">
        <v>240</v>
      </c>
      <c r="C356" s="1" t="s">
        <v>241</v>
      </c>
      <c r="D356" s="25" t="s">
        <v>42</v>
      </c>
      <c r="E356" s="24" t="s">
        <v>120</v>
      </c>
      <c r="F356" s="39">
        <v>269.5</v>
      </c>
      <c r="G356" s="38">
        <v>4</v>
      </c>
      <c r="H356" s="39">
        <f t="shared" si="5"/>
        <v>1078</v>
      </c>
      <c r="I356" s="39">
        <f>SUMIFS('3. normenblad'!C:C,'3. normenblad'!A:A,D356,'3. normenblad'!B:B,G356)</f>
        <v>0</v>
      </c>
      <c r="J356" s="168">
        <f>IFERROR(H356/I356*'4. uurtarief opbouw'!$C$32,0)</f>
        <v>0</v>
      </c>
    </row>
    <row r="357" spans="1:10">
      <c r="A357" s="1" t="s">
        <v>185</v>
      </c>
      <c r="B357" s="1" t="s">
        <v>240</v>
      </c>
      <c r="C357" s="1" t="s">
        <v>241</v>
      </c>
      <c r="D357" s="25" t="s">
        <v>42</v>
      </c>
      <c r="E357" s="24" t="s">
        <v>118</v>
      </c>
      <c r="F357" s="39">
        <v>115.5</v>
      </c>
      <c r="G357" s="38">
        <v>4</v>
      </c>
      <c r="H357" s="39">
        <f t="shared" si="5"/>
        <v>462</v>
      </c>
      <c r="I357" s="39">
        <f>SUMIFS('3. normenblad'!C:C,'3. normenblad'!A:A,D357,'3. normenblad'!B:B,G357)</f>
        <v>0</v>
      </c>
      <c r="J357" s="168">
        <f>IFERROR(H357/I357*'4. uurtarief opbouw'!$C$32,0)</f>
        <v>0</v>
      </c>
    </row>
    <row r="358" spans="1:10">
      <c r="A358" s="1" t="s">
        <v>185</v>
      </c>
      <c r="B358" s="1" t="s">
        <v>240</v>
      </c>
      <c r="C358" s="1" t="s">
        <v>241</v>
      </c>
      <c r="D358" s="25" t="s">
        <v>44</v>
      </c>
      <c r="E358" s="24" t="s">
        <v>121</v>
      </c>
      <c r="F358" s="39">
        <v>1</v>
      </c>
      <c r="G358" s="38">
        <v>1</v>
      </c>
      <c r="H358" s="39">
        <f t="shared" si="5"/>
        <v>1</v>
      </c>
      <c r="I358" s="39">
        <f>SUMIFS('3. normenblad'!C:C,'3. normenblad'!A:A,D358,'3. normenblad'!B:B,G358)</f>
        <v>0</v>
      </c>
      <c r="J358" s="168">
        <f>IFERROR(H358/I358*'4. uurtarief opbouw'!$C$32,0)</f>
        <v>0</v>
      </c>
    </row>
    <row r="359" spans="1:10">
      <c r="A359" s="1" t="s">
        <v>185</v>
      </c>
      <c r="B359" s="1" t="s">
        <v>240</v>
      </c>
      <c r="C359" s="1" t="s">
        <v>241</v>
      </c>
      <c r="D359" s="1" t="s">
        <v>122</v>
      </c>
      <c r="E359" s="24" t="s">
        <v>121</v>
      </c>
      <c r="F359" s="39">
        <v>100</v>
      </c>
      <c r="G359" s="38">
        <v>2</v>
      </c>
      <c r="H359" s="39">
        <f t="shared" si="5"/>
        <v>200</v>
      </c>
      <c r="I359" s="39">
        <f>SUMIFS('3. normenblad'!C:C,'3. normenblad'!A:A,D359,'3. normenblad'!B:B,G359)</f>
        <v>0</v>
      </c>
      <c r="J359" s="168">
        <f>IFERROR(H359/I359*'4. uurtarief opbouw'!$C$32,0)</f>
        <v>0</v>
      </c>
    </row>
    <row r="360" spans="1:10">
      <c r="A360" s="1" t="s">
        <v>185</v>
      </c>
      <c r="B360" s="1" t="s">
        <v>242</v>
      </c>
      <c r="C360" s="1" t="s">
        <v>243</v>
      </c>
      <c r="D360" s="25" t="s">
        <v>43</v>
      </c>
      <c r="E360" s="24" t="s">
        <v>118</v>
      </c>
      <c r="F360" s="39">
        <v>30</v>
      </c>
      <c r="G360" s="38">
        <v>12</v>
      </c>
      <c r="H360" s="39">
        <f t="shared" si="5"/>
        <v>360</v>
      </c>
      <c r="I360" s="39">
        <f>SUMIFS('3. normenblad'!C:C,'3. normenblad'!A:A,D360,'3. normenblad'!B:B,G360)</f>
        <v>0</v>
      </c>
      <c r="J360" s="168">
        <f>IFERROR(H360/I360*'4. uurtarief opbouw'!$C$32,0)</f>
        <v>0</v>
      </c>
    </row>
    <row r="361" spans="1:10">
      <c r="A361" s="1" t="s">
        <v>185</v>
      </c>
      <c r="B361" s="1" t="s">
        <v>242</v>
      </c>
      <c r="C361" s="1" t="s">
        <v>243</v>
      </c>
      <c r="D361" s="25" t="s">
        <v>41</v>
      </c>
      <c r="E361" s="24" t="s">
        <v>119</v>
      </c>
      <c r="F361" s="39">
        <v>5</v>
      </c>
      <c r="G361" s="38">
        <v>12</v>
      </c>
      <c r="H361" s="39">
        <f t="shared" si="5"/>
        <v>60</v>
      </c>
      <c r="I361" s="39">
        <f>SUMIFS('3. normenblad'!C:C,'3. normenblad'!A:A,D361,'3. normenblad'!B:B,G361)</f>
        <v>0</v>
      </c>
      <c r="J361" s="168">
        <f>IFERROR(H361/I361*'4. uurtarief opbouw'!$C$32,0)</f>
        <v>0</v>
      </c>
    </row>
    <row r="362" spans="1:10">
      <c r="A362" s="1" t="s">
        <v>185</v>
      </c>
      <c r="B362" s="1" t="s">
        <v>242</v>
      </c>
      <c r="C362" s="1" t="s">
        <v>243</v>
      </c>
      <c r="D362" s="25" t="s">
        <v>42</v>
      </c>
      <c r="E362" s="24" t="s">
        <v>120</v>
      </c>
      <c r="F362" s="39">
        <v>385</v>
      </c>
      <c r="G362" s="38">
        <v>4</v>
      </c>
      <c r="H362" s="39">
        <f t="shared" si="5"/>
        <v>1540</v>
      </c>
      <c r="I362" s="39">
        <f>SUMIFS('3. normenblad'!C:C,'3. normenblad'!A:A,D362,'3. normenblad'!B:B,G362)</f>
        <v>0</v>
      </c>
      <c r="J362" s="168">
        <f>IFERROR(H362/I362*'4. uurtarief opbouw'!$C$32,0)</f>
        <v>0</v>
      </c>
    </row>
    <row r="363" spans="1:10">
      <c r="A363" s="1" t="s">
        <v>185</v>
      </c>
      <c r="B363" s="1" t="s">
        <v>242</v>
      </c>
      <c r="C363" s="1" t="s">
        <v>243</v>
      </c>
      <c r="D363" s="1" t="s">
        <v>42</v>
      </c>
      <c r="E363" s="24" t="s">
        <v>118</v>
      </c>
      <c r="F363" s="39">
        <v>165</v>
      </c>
      <c r="G363" s="38">
        <v>4</v>
      </c>
      <c r="H363" s="39">
        <f t="shared" si="5"/>
        <v>660</v>
      </c>
      <c r="I363" s="39">
        <f>SUMIFS('3. normenblad'!C:C,'3. normenblad'!A:A,D363,'3. normenblad'!B:B,G363)</f>
        <v>0</v>
      </c>
      <c r="J363" s="168">
        <f>IFERROR(H363/I363*'4. uurtarief opbouw'!$C$32,0)</f>
        <v>0</v>
      </c>
    </row>
    <row r="364" spans="1:10">
      <c r="A364" s="1" t="s">
        <v>185</v>
      </c>
      <c r="B364" s="1" t="s">
        <v>242</v>
      </c>
      <c r="C364" s="1" t="s">
        <v>243</v>
      </c>
      <c r="D364" s="25" t="s">
        <v>44</v>
      </c>
      <c r="E364" s="24" t="s">
        <v>121</v>
      </c>
      <c r="F364" s="39">
        <v>1</v>
      </c>
      <c r="G364" s="38">
        <v>1</v>
      </c>
      <c r="H364" s="39">
        <f t="shared" si="5"/>
        <v>1</v>
      </c>
      <c r="I364" s="39">
        <f>SUMIFS('3. normenblad'!C:C,'3. normenblad'!A:A,D364,'3. normenblad'!B:B,G364)</f>
        <v>0</v>
      </c>
      <c r="J364" s="168">
        <f>IFERROR(H364/I364*'4. uurtarief opbouw'!$C$32,0)</f>
        <v>0</v>
      </c>
    </row>
    <row r="365" spans="1:10">
      <c r="A365" s="1" t="s">
        <v>185</v>
      </c>
      <c r="B365" s="1" t="s">
        <v>244</v>
      </c>
      <c r="C365" s="1" t="s">
        <v>245</v>
      </c>
      <c r="D365" s="25" t="s">
        <v>43</v>
      </c>
      <c r="E365" s="24" t="s">
        <v>118</v>
      </c>
      <c r="F365" s="39">
        <v>30</v>
      </c>
      <c r="G365" s="38">
        <v>12</v>
      </c>
      <c r="H365" s="39">
        <f t="shared" si="5"/>
        <v>360</v>
      </c>
      <c r="I365" s="39">
        <f>SUMIFS('3. normenblad'!C:C,'3. normenblad'!A:A,D365,'3. normenblad'!B:B,G365)</f>
        <v>0</v>
      </c>
      <c r="J365" s="168">
        <f>IFERROR(H365/I365*'4. uurtarief opbouw'!$C$32,0)</f>
        <v>0</v>
      </c>
    </row>
    <row r="366" spans="1:10">
      <c r="A366" s="1" t="s">
        <v>185</v>
      </c>
      <c r="B366" s="1" t="s">
        <v>244</v>
      </c>
      <c r="C366" s="1" t="s">
        <v>245</v>
      </c>
      <c r="D366" s="25" t="s">
        <v>41</v>
      </c>
      <c r="E366" s="24" t="s">
        <v>119</v>
      </c>
      <c r="F366" s="39">
        <v>5</v>
      </c>
      <c r="G366" s="38">
        <v>12</v>
      </c>
      <c r="H366" s="39">
        <f t="shared" si="5"/>
        <v>60</v>
      </c>
      <c r="I366" s="39">
        <f>SUMIFS('3. normenblad'!C:C,'3. normenblad'!A:A,D366,'3. normenblad'!B:B,G366)</f>
        <v>0</v>
      </c>
      <c r="J366" s="168">
        <f>IFERROR(H366/I366*'4. uurtarief opbouw'!$C$32,0)</f>
        <v>0</v>
      </c>
    </row>
    <row r="367" spans="1:10">
      <c r="A367" s="1" t="s">
        <v>185</v>
      </c>
      <c r="B367" s="1" t="s">
        <v>244</v>
      </c>
      <c r="C367" s="1" t="s">
        <v>245</v>
      </c>
      <c r="D367" s="1" t="s">
        <v>42</v>
      </c>
      <c r="E367" s="24" t="s">
        <v>120</v>
      </c>
      <c r="F367" s="39">
        <v>160</v>
      </c>
      <c r="G367" s="38">
        <v>1</v>
      </c>
      <c r="H367" s="39">
        <f t="shared" si="5"/>
        <v>160</v>
      </c>
      <c r="I367" s="39">
        <f>SUMIFS('3. normenblad'!C:C,'3. normenblad'!A:A,D367,'3. normenblad'!B:B,G367)</f>
        <v>0</v>
      </c>
      <c r="J367" s="168">
        <f>IFERROR(H367/I367*'4. uurtarief opbouw'!$C$32,0)</f>
        <v>0</v>
      </c>
    </row>
    <row r="368" spans="1:10">
      <c r="A368" s="1" t="s">
        <v>185</v>
      </c>
      <c r="B368" s="1" t="s">
        <v>244</v>
      </c>
      <c r="C368" s="1" t="s">
        <v>245</v>
      </c>
      <c r="D368" s="25" t="s">
        <v>42</v>
      </c>
      <c r="E368" s="24" t="s">
        <v>120</v>
      </c>
      <c r="F368" s="39">
        <v>392</v>
      </c>
      <c r="G368" s="38">
        <v>4</v>
      </c>
      <c r="H368" s="39">
        <f t="shared" si="5"/>
        <v>1568</v>
      </c>
      <c r="I368" s="39">
        <f>SUMIFS('3. normenblad'!C:C,'3. normenblad'!A:A,D368,'3. normenblad'!B:B,G368)</f>
        <v>0</v>
      </c>
      <c r="J368" s="168">
        <f>IFERROR(H368/I368*'4. uurtarief opbouw'!$C$32,0)</f>
        <v>0</v>
      </c>
    </row>
    <row r="369" spans="1:10">
      <c r="A369" s="1" t="s">
        <v>185</v>
      </c>
      <c r="B369" s="1" t="s">
        <v>244</v>
      </c>
      <c r="C369" s="1" t="s">
        <v>245</v>
      </c>
      <c r="D369" s="25" t="s">
        <v>42</v>
      </c>
      <c r="E369" s="24" t="s">
        <v>118</v>
      </c>
      <c r="F369" s="39">
        <v>168</v>
      </c>
      <c r="G369" s="38">
        <v>4</v>
      </c>
      <c r="H369" s="39">
        <f t="shared" si="5"/>
        <v>672</v>
      </c>
      <c r="I369" s="39">
        <f>SUMIFS('3. normenblad'!C:C,'3. normenblad'!A:A,D369,'3. normenblad'!B:B,G369)</f>
        <v>0</v>
      </c>
      <c r="J369" s="168">
        <f>IFERROR(H369/I369*'4. uurtarief opbouw'!$C$32,0)</f>
        <v>0</v>
      </c>
    </row>
    <row r="370" spans="1:10">
      <c r="A370" s="1" t="s">
        <v>185</v>
      </c>
      <c r="B370" s="1" t="s">
        <v>244</v>
      </c>
      <c r="C370" s="1" t="s">
        <v>245</v>
      </c>
      <c r="D370" s="25" t="s">
        <v>44</v>
      </c>
      <c r="E370" s="24" t="s">
        <v>121</v>
      </c>
      <c r="F370" s="39">
        <v>1</v>
      </c>
      <c r="G370" s="38">
        <v>1</v>
      </c>
      <c r="H370" s="39">
        <f t="shared" si="5"/>
        <v>1</v>
      </c>
      <c r="I370" s="39">
        <f>SUMIFS('3. normenblad'!C:C,'3. normenblad'!A:A,D370,'3. normenblad'!B:B,G370)</f>
        <v>0</v>
      </c>
      <c r="J370" s="168">
        <f>IFERROR(H370/I370*'4. uurtarief opbouw'!$C$32,0)</f>
        <v>0</v>
      </c>
    </row>
    <row r="371" spans="1:10">
      <c r="A371" s="1" t="s">
        <v>185</v>
      </c>
      <c r="B371" s="1" t="s">
        <v>244</v>
      </c>
      <c r="C371" s="1" t="s">
        <v>245</v>
      </c>
      <c r="D371" s="25" t="s">
        <v>122</v>
      </c>
      <c r="E371" s="24" t="s">
        <v>121</v>
      </c>
      <c r="F371" s="39">
        <v>250</v>
      </c>
      <c r="G371" s="38">
        <v>2</v>
      </c>
      <c r="H371" s="39">
        <f t="shared" si="5"/>
        <v>500</v>
      </c>
      <c r="I371" s="39">
        <f>SUMIFS('3. normenblad'!C:C,'3. normenblad'!A:A,D371,'3. normenblad'!B:B,G371)</f>
        <v>0</v>
      </c>
      <c r="J371" s="168">
        <f>IFERROR(H371/I371*'4. uurtarief opbouw'!$C$32,0)</f>
        <v>0</v>
      </c>
    </row>
    <row r="372" spans="1:10">
      <c r="A372" s="1" t="s">
        <v>185</v>
      </c>
      <c r="B372" s="1" t="s">
        <v>246</v>
      </c>
      <c r="C372" s="1" t="s">
        <v>247</v>
      </c>
      <c r="D372" s="25" t="s">
        <v>43</v>
      </c>
      <c r="E372" s="24" t="s">
        <v>118</v>
      </c>
      <c r="F372" s="39">
        <v>30</v>
      </c>
      <c r="G372" s="38">
        <v>12</v>
      </c>
      <c r="H372" s="39">
        <f t="shared" si="5"/>
        <v>360</v>
      </c>
      <c r="I372" s="39">
        <f>SUMIFS('3. normenblad'!C:C,'3. normenblad'!A:A,D372,'3. normenblad'!B:B,G372)</f>
        <v>0</v>
      </c>
      <c r="J372" s="168">
        <f>IFERROR(H372/I372*'4. uurtarief opbouw'!$C$32,0)</f>
        <v>0</v>
      </c>
    </row>
    <row r="373" spans="1:10">
      <c r="A373" s="1" t="s">
        <v>185</v>
      </c>
      <c r="B373" s="1" t="s">
        <v>246</v>
      </c>
      <c r="C373" s="1" t="s">
        <v>247</v>
      </c>
      <c r="D373" s="25" t="s">
        <v>41</v>
      </c>
      <c r="E373" s="24" t="s">
        <v>119</v>
      </c>
      <c r="F373" s="39">
        <v>5</v>
      </c>
      <c r="G373" s="38">
        <v>12</v>
      </c>
      <c r="H373" s="39">
        <f t="shared" si="5"/>
        <v>60</v>
      </c>
      <c r="I373" s="39">
        <f>SUMIFS('3. normenblad'!C:C,'3. normenblad'!A:A,D373,'3. normenblad'!B:B,G373)</f>
        <v>0</v>
      </c>
      <c r="J373" s="168">
        <f>IFERROR(H373/I373*'4. uurtarief opbouw'!$C$32,0)</f>
        <v>0</v>
      </c>
    </row>
    <row r="374" spans="1:10">
      <c r="A374" s="1" t="s">
        <v>185</v>
      </c>
      <c r="B374" s="1" t="s">
        <v>246</v>
      </c>
      <c r="C374" s="1" t="s">
        <v>247</v>
      </c>
      <c r="D374" s="1" t="s">
        <v>42</v>
      </c>
      <c r="E374" s="24" t="s">
        <v>120</v>
      </c>
      <c r="F374" s="39">
        <v>185</v>
      </c>
      <c r="G374" s="38">
        <v>1</v>
      </c>
      <c r="H374" s="39">
        <f t="shared" si="5"/>
        <v>185</v>
      </c>
      <c r="I374" s="39">
        <f>SUMIFS('3. normenblad'!C:C,'3. normenblad'!A:A,D374,'3. normenblad'!B:B,G374)</f>
        <v>0</v>
      </c>
      <c r="J374" s="168">
        <f>IFERROR(H374/I374*'4. uurtarief opbouw'!$C$32,0)</f>
        <v>0</v>
      </c>
    </row>
    <row r="375" spans="1:10">
      <c r="A375" s="1" t="s">
        <v>185</v>
      </c>
      <c r="B375" s="1" t="s">
        <v>246</v>
      </c>
      <c r="C375" s="1" t="s">
        <v>247</v>
      </c>
      <c r="D375" s="1" t="s">
        <v>42</v>
      </c>
      <c r="E375" s="24" t="s">
        <v>120</v>
      </c>
      <c r="F375" s="39">
        <v>409.5</v>
      </c>
      <c r="G375" s="38">
        <v>4</v>
      </c>
      <c r="H375" s="39">
        <f t="shared" si="5"/>
        <v>1638</v>
      </c>
      <c r="I375" s="39">
        <f>SUMIFS('3. normenblad'!C:C,'3. normenblad'!A:A,D375,'3. normenblad'!B:B,G375)</f>
        <v>0</v>
      </c>
      <c r="J375" s="168">
        <f>IFERROR(H375/I375*'4. uurtarief opbouw'!$C$32,0)</f>
        <v>0</v>
      </c>
    </row>
    <row r="376" spans="1:10">
      <c r="A376" s="1" t="s">
        <v>185</v>
      </c>
      <c r="B376" s="1" t="s">
        <v>246</v>
      </c>
      <c r="C376" s="1" t="s">
        <v>247</v>
      </c>
      <c r="D376" s="1" t="s">
        <v>42</v>
      </c>
      <c r="E376" s="24" t="s">
        <v>118</v>
      </c>
      <c r="F376" s="39">
        <v>175.5</v>
      </c>
      <c r="G376" s="38">
        <v>4</v>
      </c>
      <c r="H376" s="39">
        <f t="shared" si="5"/>
        <v>702</v>
      </c>
      <c r="I376" s="39">
        <f>SUMIFS('3. normenblad'!C:C,'3. normenblad'!A:A,D376,'3. normenblad'!B:B,G376)</f>
        <v>0</v>
      </c>
      <c r="J376" s="168">
        <f>IFERROR(H376/I376*'4. uurtarief opbouw'!$C$32,0)</f>
        <v>0</v>
      </c>
    </row>
    <row r="377" spans="1:10">
      <c r="A377" s="1" t="s">
        <v>185</v>
      </c>
      <c r="B377" s="1" t="s">
        <v>246</v>
      </c>
      <c r="C377" s="1" t="s">
        <v>247</v>
      </c>
      <c r="D377" s="25" t="s">
        <v>44</v>
      </c>
      <c r="E377" s="24" t="s">
        <v>121</v>
      </c>
      <c r="F377" s="39">
        <v>1</v>
      </c>
      <c r="G377" s="38">
        <v>1</v>
      </c>
      <c r="H377" s="39">
        <f t="shared" si="5"/>
        <v>1</v>
      </c>
      <c r="I377" s="39">
        <f>SUMIFS('3. normenblad'!C:C,'3. normenblad'!A:A,D377,'3. normenblad'!B:B,G377)</f>
        <v>0</v>
      </c>
      <c r="J377" s="168">
        <f>IFERROR(H377/I377*'4. uurtarief opbouw'!$C$32,0)</f>
        <v>0</v>
      </c>
    </row>
    <row r="378" spans="1:10">
      <c r="A378" s="1"/>
      <c r="B378" s="1"/>
      <c r="C378" s="1"/>
      <c r="F378" s="39"/>
      <c r="G378" s="38"/>
      <c r="H378" s="39"/>
      <c r="I378" s="39"/>
      <c r="J378" s="168"/>
    </row>
    <row r="379" spans="1:10">
      <c r="A379" s="1"/>
      <c r="B379" s="1"/>
      <c r="C379" s="1"/>
      <c r="D379" s="1"/>
      <c r="F379" s="39"/>
      <c r="G379" s="38"/>
      <c r="H379" s="39"/>
      <c r="I379" s="39"/>
      <c r="J379" s="168"/>
    </row>
    <row r="380" spans="1:10">
      <c r="A380" s="1"/>
      <c r="B380" s="1"/>
      <c r="C380" s="1"/>
      <c r="F380" s="39"/>
      <c r="G380" s="38"/>
      <c r="H380" s="39"/>
      <c r="I380" s="39"/>
      <c r="J380" s="168"/>
    </row>
    <row r="381" spans="1:10">
      <c r="A381" s="1"/>
      <c r="B381" s="1"/>
      <c r="C381" s="1"/>
      <c r="D381" s="1"/>
      <c r="F381" s="39"/>
      <c r="G381" s="38"/>
      <c r="H381" s="39"/>
      <c r="I381" s="39"/>
      <c r="J381" s="168"/>
    </row>
    <row r="382" spans="1:10">
      <c r="A382" s="1"/>
      <c r="B382" s="1"/>
      <c r="C382" s="1"/>
      <c r="F382" s="39"/>
      <c r="G382" s="38"/>
      <c r="H382" s="39"/>
      <c r="I382" s="39"/>
      <c r="J382" s="168"/>
    </row>
    <row r="383" spans="1:10">
      <c r="A383" s="1"/>
      <c r="B383" s="1"/>
      <c r="C383" s="1"/>
      <c r="D383" s="1"/>
      <c r="F383" s="39"/>
      <c r="G383" s="38"/>
      <c r="H383" s="39"/>
      <c r="I383" s="39"/>
      <c r="J383" s="168"/>
    </row>
    <row r="384" spans="1:10">
      <c r="A384" s="1"/>
      <c r="B384" s="1"/>
      <c r="C384" s="1"/>
      <c r="D384" s="1"/>
      <c r="F384" s="39"/>
      <c r="G384" s="38"/>
      <c r="H384" s="39"/>
      <c r="I384" s="39"/>
      <c r="J384" s="168"/>
    </row>
    <row r="385" spans="1:10">
      <c r="A385" s="1"/>
      <c r="B385" s="1"/>
      <c r="C385" s="1"/>
      <c r="D385" s="1"/>
      <c r="F385" s="39"/>
      <c r="G385" s="38"/>
      <c r="H385" s="39"/>
      <c r="I385" s="39"/>
      <c r="J385" s="168"/>
    </row>
    <row r="386" spans="1:10">
      <c r="A386" s="1"/>
      <c r="B386" s="1"/>
      <c r="C386" s="1"/>
      <c r="F386" s="39"/>
      <c r="G386" s="38"/>
      <c r="H386" s="39"/>
      <c r="I386" s="39"/>
      <c r="J386" s="168"/>
    </row>
    <row r="387" spans="1:10">
      <c r="A387" s="1"/>
      <c r="B387" s="1"/>
      <c r="C387" s="1"/>
      <c r="D387" s="1"/>
      <c r="F387" s="39"/>
      <c r="G387" s="38"/>
      <c r="H387" s="39"/>
      <c r="I387" s="39"/>
      <c r="J387" s="168"/>
    </row>
    <row r="388" spans="1:10">
      <c r="A388" s="1"/>
      <c r="B388" s="1"/>
      <c r="C388" s="1"/>
      <c r="D388" s="1"/>
      <c r="F388" s="39"/>
      <c r="G388" s="38"/>
      <c r="H388" s="39"/>
      <c r="I388" s="39"/>
      <c r="J388" s="168"/>
    </row>
    <row r="389" spans="1:10">
      <c r="A389" s="1"/>
      <c r="B389" s="1"/>
      <c r="C389" s="1"/>
      <c r="D389" s="1"/>
      <c r="F389" s="39"/>
      <c r="G389" s="38"/>
      <c r="H389" s="39"/>
      <c r="I389" s="39"/>
      <c r="J389" s="168"/>
    </row>
    <row r="390" spans="1:10">
      <c r="A390" s="1"/>
      <c r="B390" s="1"/>
      <c r="C390" s="1"/>
      <c r="F390" s="39"/>
      <c r="G390" s="38"/>
      <c r="H390" s="39"/>
      <c r="I390" s="39"/>
      <c r="J390" s="168"/>
    </row>
    <row r="391" spans="1:10">
      <c r="A391" s="1"/>
      <c r="B391" s="1"/>
      <c r="C391" s="1"/>
      <c r="F391" s="39"/>
      <c r="G391" s="38"/>
      <c r="H391" s="39"/>
      <c r="I391" s="39"/>
      <c r="J391" s="168"/>
    </row>
    <row r="392" spans="1:10">
      <c r="A392" s="1"/>
      <c r="B392" s="1"/>
      <c r="C392" s="1"/>
      <c r="D392" s="1"/>
      <c r="F392" s="39"/>
      <c r="G392" s="38"/>
      <c r="H392" s="39"/>
      <c r="I392" s="39"/>
      <c r="J392" s="168"/>
    </row>
    <row r="393" spans="1:10">
      <c r="A393" s="1"/>
      <c r="B393" s="1"/>
      <c r="C393" s="1"/>
      <c r="D393" s="1"/>
      <c r="F393" s="39"/>
      <c r="G393" s="38"/>
      <c r="H393" s="39"/>
      <c r="I393" s="39"/>
      <c r="J393" s="168"/>
    </row>
    <row r="394" spans="1:10">
      <c r="A394" s="1"/>
      <c r="B394" s="1"/>
      <c r="C394" s="1"/>
      <c r="D394" s="1"/>
      <c r="F394" s="39"/>
      <c r="G394" s="38"/>
      <c r="H394" s="39"/>
      <c r="I394" s="39"/>
      <c r="J394" s="168"/>
    </row>
    <row r="395" spans="1:10">
      <c r="A395" s="1"/>
      <c r="B395" s="1"/>
      <c r="C395" s="1"/>
      <c r="D395" s="1"/>
      <c r="F395" s="39"/>
      <c r="G395" s="38"/>
      <c r="H395" s="39"/>
      <c r="I395" s="39"/>
      <c r="J395" s="168"/>
    </row>
    <row r="396" spans="1:10">
      <c r="A396" s="1"/>
      <c r="B396" s="1"/>
      <c r="C396" s="1"/>
      <c r="D396" s="1"/>
      <c r="F396" s="39"/>
      <c r="G396" s="38"/>
      <c r="H396" s="39"/>
      <c r="I396" s="39"/>
      <c r="J396" s="168"/>
    </row>
    <row r="397" spans="1:10">
      <c r="A397" s="1"/>
      <c r="B397" s="1"/>
      <c r="C397" s="1"/>
      <c r="D397" s="1"/>
      <c r="F397" s="39"/>
      <c r="G397" s="38"/>
      <c r="H397" s="39"/>
      <c r="I397" s="39"/>
      <c r="J397" s="168"/>
    </row>
    <row r="398" spans="1:10">
      <c r="A398" s="1"/>
      <c r="B398" s="1"/>
      <c r="C398" s="1"/>
      <c r="D398" s="1"/>
      <c r="F398" s="39"/>
      <c r="G398" s="38"/>
      <c r="H398" s="39"/>
      <c r="I398" s="39"/>
      <c r="J398" s="168"/>
    </row>
    <row r="399" spans="1:10">
      <c r="A399" s="1"/>
      <c r="B399" s="1"/>
      <c r="C399" s="1"/>
      <c r="F399" s="39"/>
      <c r="G399" s="38"/>
      <c r="H399" s="39"/>
      <c r="I399" s="39"/>
      <c r="J399" s="168"/>
    </row>
    <row r="400" spans="1:10">
      <c r="A400" s="1"/>
      <c r="B400" s="1"/>
      <c r="C400" s="1"/>
      <c r="F400" s="39"/>
      <c r="G400" s="38"/>
      <c r="H400" s="39"/>
      <c r="I400" s="39"/>
      <c r="J400" s="168"/>
    </row>
    <row r="401" spans="1:10">
      <c r="A401" s="1"/>
      <c r="B401" s="1"/>
      <c r="C401" s="1"/>
      <c r="F401" s="39"/>
      <c r="G401" s="38"/>
      <c r="H401" s="39"/>
      <c r="I401" s="39"/>
      <c r="J401" s="168"/>
    </row>
    <row r="402" spans="1:10">
      <c r="A402" s="1"/>
      <c r="B402" s="1"/>
      <c r="C402" s="1"/>
      <c r="F402" s="39"/>
      <c r="G402" s="38"/>
      <c r="H402" s="39"/>
      <c r="I402" s="39"/>
      <c r="J402" s="168"/>
    </row>
    <row r="403" spans="1:10">
      <c r="A403" s="1"/>
      <c r="B403" s="1"/>
      <c r="C403" s="1"/>
      <c r="F403" s="39"/>
      <c r="G403" s="38"/>
      <c r="H403" s="39"/>
      <c r="I403" s="39"/>
      <c r="J403" s="168"/>
    </row>
    <row r="404" spans="1:10">
      <c r="A404" s="1"/>
      <c r="B404" s="1"/>
      <c r="C404" s="1"/>
      <c r="F404" s="39"/>
      <c r="G404" s="38"/>
      <c r="H404" s="39"/>
      <c r="I404" s="39"/>
      <c r="J404" s="168"/>
    </row>
    <row r="405" spans="1:10">
      <c r="A405" s="1"/>
      <c r="B405" s="1"/>
      <c r="C405" s="1"/>
      <c r="F405" s="39"/>
      <c r="G405" s="38"/>
      <c r="H405" s="39"/>
      <c r="I405" s="39"/>
      <c r="J405" s="168"/>
    </row>
    <row r="406" spans="1:10">
      <c r="A406" s="1"/>
      <c r="B406" s="1"/>
      <c r="C406" s="1"/>
      <c r="D406" s="1"/>
      <c r="F406" s="39"/>
      <c r="G406" s="38"/>
      <c r="H406" s="39"/>
      <c r="I406" s="39"/>
      <c r="J406" s="168"/>
    </row>
    <row r="407" spans="1:10">
      <c r="A407" s="1"/>
      <c r="B407" s="1"/>
      <c r="C407" s="1"/>
      <c r="F407" s="39"/>
      <c r="G407" s="38"/>
      <c r="H407" s="39"/>
      <c r="I407" s="39"/>
      <c r="J407" s="168"/>
    </row>
    <row r="408" spans="1:10">
      <c r="A408" s="1"/>
      <c r="B408" s="1"/>
      <c r="C408" s="1"/>
      <c r="F408" s="39"/>
      <c r="G408" s="38"/>
      <c r="H408" s="39"/>
      <c r="I408" s="39"/>
      <c r="J408" s="168"/>
    </row>
    <row r="409" spans="1:10">
      <c r="A409" s="1"/>
      <c r="B409" s="1"/>
      <c r="C409" s="1"/>
      <c r="F409" s="39"/>
      <c r="G409" s="38"/>
      <c r="H409" s="39"/>
      <c r="I409" s="39"/>
      <c r="J409" s="168"/>
    </row>
    <row r="410" spans="1:10">
      <c r="A410" s="1"/>
      <c r="B410" s="1"/>
      <c r="C410" s="1"/>
      <c r="D410" s="1"/>
      <c r="F410" s="39"/>
      <c r="G410" s="38"/>
      <c r="H410" s="39"/>
      <c r="I410" s="39"/>
      <c r="J410" s="168"/>
    </row>
    <row r="411" spans="1:10">
      <c r="A411" s="1"/>
      <c r="B411" s="1"/>
      <c r="C411" s="1"/>
      <c r="F411" s="39"/>
      <c r="G411" s="38"/>
      <c r="H411" s="39"/>
      <c r="I411" s="39"/>
      <c r="J411" s="168"/>
    </row>
    <row r="412" spans="1:10">
      <c r="A412" s="1"/>
      <c r="B412" s="1"/>
      <c r="C412" s="1"/>
      <c r="F412" s="39"/>
      <c r="G412" s="38"/>
      <c r="H412" s="39"/>
      <c r="I412" s="39"/>
      <c r="J412" s="168"/>
    </row>
    <row r="413" spans="1:10">
      <c r="A413" s="1"/>
      <c r="B413" s="1"/>
      <c r="C413" s="1"/>
      <c r="F413" s="39"/>
      <c r="G413" s="38"/>
      <c r="H413" s="39"/>
      <c r="I413" s="39"/>
      <c r="J413" s="168"/>
    </row>
    <row r="414" spans="1:10">
      <c r="A414" s="1"/>
      <c r="B414" s="1"/>
      <c r="C414" s="1"/>
      <c r="D414" s="1"/>
      <c r="F414" s="39"/>
      <c r="G414" s="38"/>
      <c r="H414" s="39"/>
      <c r="I414" s="39"/>
      <c r="J414" s="168"/>
    </row>
    <row r="415" spans="1:10">
      <c r="A415" s="1"/>
      <c r="B415" s="1"/>
      <c r="C415" s="1"/>
      <c r="F415" s="39"/>
      <c r="G415" s="38"/>
      <c r="H415" s="39"/>
      <c r="I415" s="39"/>
      <c r="J415" s="168"/>
    </row>
    <row r="416" spans="1:10">
      <c r="A416" s="1"/>
      <c r="B416" s="1"/>
      <c r="C416" s="1"/>
      <c r="F416" s="39"/>
      <c r="G416" s="38"/>
      <c r="H416" s="39"/>
      <c r="I416" s="39"/>
      <c r="J416" s="168"/>
    </row>
    <row r="417" spans="1:10">
      <c r="A417" s="1"/>
      <c r="B417" s="1"/>
      <c r="C417" s="1"/>
      <c r="F417" s="39"/>
      <c r="G417" s="38"/>
      <c r="H417" s="39"/>
      <c r="I417" s="39"/>
      <c r="J417" s="168"/>
    </row>
    <row r="418" spans="1:10">
      <c r="A418" s="1"/>
      <c r="B418" s="1"/>
      <c r="C418" s="1"/>
      <c r="F418" s="39"/>
      <c r="G418" s="38"/>
      <c r="H418" s="39"/>
      <c r="I418" s="39"/>
      <c r="J418" s="168"/>
    </row>
    <row r="419" spans="1:10">
      <c r="A419" s="1"/>
      <c r="B419" s="1"/>
      <c r="C419" s="1"/>
      <c r="F419" s="39"/>
      <c r="G419" s="38"/>
      <c r="H419" s="39"/>
      <c r="I419" s="39"/>
      <c r="J419" s="168"/>
    </row>
    <row r="420" spans="1:10">
      <c r="A420" s="1"/>
      <c r="B420" s="1"/>
      <c r="C420" s="1"/>
      <c r="F420" s="39"/>
      <c r="G420" s="38"/>
      <c r="H420" s="39"/>
      <c r="I420" s="39"/>
      <c r="J420" s="168"/>
    </row>
    <row r="421" spans="1:10">
      <c r="A421" s="1"/>
      <c r="B421" s="1"/>
      <c r="C421" s="1"/>
      <c r="F421" s="39"/>
      <c r="G421" s="38"/>
      <c r="H421" s="39"/>
      <c r="I421" s="39"/>
      <c r="J421" s="168"/>
    </row>
    <row r="422" spans="1:10">
      <c r="A422" s="1"/>
      <c r="B422" s="1"/>
      <c r="C422" s="1"/>
      <c r="F422" s="39"/>
      <c r="G422" s="38"/>
      <c r="H422" s="39"/>
      <c r="I422" s="39"/>
      <c r="J422" s="168"/>
    </row>
    <row r="423" spans="1:10">
      <c r="A423" s="1"/>
      <c r="B423" s="1"/>
      <c r="C423" s="1"/>
      <c r="D423" s="1"/>
      <c r="F423" s="39"/>
      <c r="G423" s="38"/>
      <c r="H423" s="39"/>
      <c r="I423" s="39"/>
      <c r="J423" s="168"/>
    </row>
    <row r="424" spans="1:10">
      <c r="A424" s="1"/>
      <c r="B424" s="1"/>
      <c r="C424" s="1"/>
      <c r="F424" s="39"/>
      <c r="G424" s="38"/>
      <c r="H424" s="39"/>
      <c r="I424" s="39"/>
      <c r="J424" s="168"/>
    </row>
    <row r="425" spans="1:10">
      <c r="A425" s="1"/>
      <c r="B425" s="1"/>
      <c r="C425" s="1"/>
      <c r="D425" s="1"/>
      <c r="F425" s="39"/>
      <c r="G425" s="38"/>
      <c r="H425" s="39"/>
      <c r="I425" s="39"/>
      <c r="J425" s="168"/>
    </row>
    <row r="426" spans="1:10">
      <c r="A426" s="1"/>
      <c r="B426" s="1"/>
      <c r="C426" s="1"/>
      <c r="F426" s="39"/>
      <c r="G426" s="38"/>
      <c r="H426" s="39"/>
      <c r="I426" s="39"/>
      <c r="J426" s="168"/>
    </row>
    <row r="427" spans="1:10">
      <c r="A427" s="1"/>
      <c r="B427" s="1"/>
      <c r="C427" s="1"/>
      <c r="D427" s="1"/>
      <c r="F427" s="39"/>
      <c r="G427" s="38"/>
      <c r="H427" s="39"/>
      <c r="I427" s="39"/>
      <c r="J427" s="168"/>
    </row>
    <row r="428" spans="1:10">
      <c r="A428" s="1"/>
      <c r="B428" s="1"/>
      <c r="C428" s="1"/>
      <c r="D428" s="1"/>
      <c r="F428" s="39"/>
      <c r="G428" s="38"/>
      <c r="H428" s="39"/>
      <c r="I428" s="39"/>
      <c r="J428" s="168"/>
    </row>
    <row r="429" spans="1:10">
      <c r="A429" s="1"/>
      <c r="B429" s="1"/>
      <c r="C429" s="1"/>
      <c r="D429" s="1"/>
      <c r="F429" s="39"/>
      <c r="G429" s="38"/>
      <c r="H429" s="39"/>
      <c r="I429" s="39"/>
      <c r="J429" s="168"/>
    </row>
    <row r="430" spans="1:10">
      <c r="A430" s="1"/>
      <c r="B430" s="1"/>
      <c r="C430" s="1"/>
      <c r="F430" s="39"/>
      <c r="G430" s="38"/>
      <c r="H430" s="39"/>
      <c r="I430" s="39"/>
      <c r="J430" s="168"/>
    </row>
    <row r="431" spans="1:10">
      <c r="A431" s="1"/>
      <c r="B431" s="1"/>
      <c r="C431" s="1"/>
      <c r="D431" s="1"/>
      <c r="F431" s="39"/>
      <c r="G431" s="38"/>
      <c r="H431" s="39"/>
      <c r="I431" s="39"/>
      <c r="J431" s="168"/>
    </row>
    <row r="432" spans="1:10">
      <c r="A432" s="1"/>
      <c r="B432" s="1"/>
      <c r="C432" s="1"/>
      <c r="D432" s="1"/>
      <c r="F432" s="39"/>
      <c r="G432" s="38"/>
      <c r="H432" s="39"/>
      <c r="I432" s="39"/>
      <c r="J432" s="168"/>
    </row>
    <row r="433" spans="1:10">
      <c r="A433" s="1"/>
      <c r="B433" s="1"/>
      <c r="C433" s="1"/>
      <c r="D433" s="1"/>
      <c r="F433" s="39"/>
      <c r="G433" s="38"/>
      <c r="H433" s="39"/>
      <c r="I433" s="39"/>
      <c r="J433" s="168"/>
    </row>
    <row r="434" spans="1:10">
      <c r="A434" s="1"/>
      <c r="B434" s="1"/>
      <c r="C434" s="1"/>
      <c r="F434" s="39"/>
      <c r="G434" s="38"/>
      <c r="H434" s="39"/>
      <c r="I434" s="39"/>
      <c r="J434" s="168"/>
    </row>
    <row r="435" spans="1:10">
      <c r="A435" s="1"/>
      <c r="B435" s="1"/>
      <c r="C435" s="1"/>
      <c r="F435" s="39"/>
      <c r="G435" s="38"/>
      <c r="H435" s="39"/>
      <c r="I435" s="39"/>
      <c r="J435" s="168"/>
    </row>
    <row r="436" spans="1:10">
      <c r="A436" s="1"/>
      <c r="B436" s="1"/>
      <c r="C436" s="1"/>
      <c r="D436" s="1"/>
      <c r="F436" s="39"/>
      <c r="G436" s="38"/>
      <c r="H436" s="39"/>
      <c r="I436" s="39"/>
      <c r="J436" s="168"/>
    </row>
    <row r="437" spans="1:10">
      <c r="A437" s="1"/>
      <c r="B437" s="1"/>
      <c r="C437" s="1"/>
      <c r="D437" s="1"/>
      <c r="F437" s="39"/>
      <c r="G437" s="38"/>
      <c r="H437" s="39"/>
      <c r="I437" s="39"/>
      <c r="J437" s="168"/>
    </row>
    <row r="438" spans="1:10">
      <c r="A438" s="1"/>
      <c r="B438" s="1"/>
      <c r="C438" s="1"/>
      <c r="D438" s="1"/>
      <c r="F438" s="39"/>
      <c r="G438" s="38"/>
      <c r="H438" s="39"/>
      <c r="I438" s="39"/>
      <c r="J438" s="168"/>
    </row>
    <row r="439" spans="1:10">
      <c r="A439" s="1"/>
      <c r="B439" s="1"/>
      <c r="C439" s="1"/>
      <c r="D439" s="1"/>
      <c r="F439" s="39"/>
      <c r="G439" s="38"/>
      <c r="H439" s="39"/>
      <c r="I439" s="39"/>
      <c r="J439" s="168"/>
    </row>
    <row r="440" spans="1:10">
      <c r="A440" s="1"/>
      <c r="B440" s="1"/>
      <c r="C440" s="1"/>
      <c r="D440" s="1"/>
      <c r="F440" s="39"/>
      <c r="G440" s="38"/>
      <c r="H440" s="39"/>
      <c r="I440" s="39"/>
      <c r="J440" s="168"/>
    </row>
    <row r="441" spans="1:10">
      <c r="A441" s="1"/>
      <c r="B441" s="1"/>
      <c r="C441" s="1"/>
      <c r="D441" s="1"/>
      <c r="F441" s="39"/>
      <c r="G441" s="38"/>
      <c r="H441" s="39"/>
      <c r="I441" s="39"/>
      <c r="J441" s="168"/>
    </row>
    <row r="442" spans="1:10">
      <c r="A442" s="1"/>
      <c r="B442" s="1"/>
      <c r="C442" s="1"/>
      <c r="D442" s="1"/>
      <c r="F442" s="39"/>
      <c r="G442" s="38"/>
      <c r="H442" s="39"/>
      <c r="I442" s="39"/>
      <c r="J442" s="168"/>
    </row>
    <row r="443" spans="1:10">
      <c r="A443" s="1"/>
      <c r="B443" s="1"/>
      <c r="C443" s="1"/>
      <c r="F443" s="39"/>
      <c r="G443" s="38"/>
      <c r="H443" s="39"/>
      <c r="I443" s="39"/>
      <c r="J443" s="168"/>
    </row>
    <row r="444" spans="1:10">
      <c r="A444" s="1"/>
      <c r="B444" s="1"/>
      <c r="C444" s="1"/>
      <c r="F444" s="39"/>
      <c r="G444" s="38"/>
      <c r="H444" s="39"/>
      <c r="I444" s="39"/>
      <c r="J444" s="168"/>
    </row>
    <row r="445" spans="1:10">
      <c r="A445" s="1"/>
      <c r="B445" s="1"/>
      <c r="C445" s="1"/>
      <c r="F445" s="39"/>
      <c r="G445" s="38"/>
      <c r="H445" s="39"/>
      <c r="I445" s="39"/>
      <c r="J445" s="168"/>
    </row>
    <row r="446" spans="1:10">
      <c r="A446" s="1"/>
      <c r="B446" s="1"/>
      <c r="C446" s="1"/>
      <c r="F446" s="39"/>
      <c r="G446" s="38"/>
      <c r="H446" s="39"/>
      <c r="I446" s="39"/>
      <c r="J446" s="168"/>
    </row>
    <row r="447" spans="1:10">
      <c r="A447" s="1"/>
      <c r="B447" s="1"/>
      <c r="C447" s="1"/>
      <c r="F447" s="39"/>
      <c r="G447" s="38"/>
      <c r="H447" s="39"/>
      <c r="I447" s="39"/>
      <c r="J447" s="168"/>
    </row>
    <row r="448" spans="1:10">
      <c r="A448" s="1"/>
      <c r="B448" s="1"/>
      <c r="C448" s="1"/>
      <c r="F448" s="39"/>
      <c r="G448" s="38"/>
      <c r="H448" s="39"/>
      <c r="I448" s="39"/>
      <c r="J448" s="168"/>
    </row>
    <row r="449" spans="1:10">
      <c r="A449" s="1"/>
      <c r="B449" s="1"/>
      <c r="C449" s="1"/>
      <c r="F449" s="39"/>
      <c r="G449" s="38"/>
      <c r="H449" s="39"/>
      <c r="I449" s="39"/>
      <c r="J449" s="168"/>
    </row>
    <row r="450" spans="1:10">
      <c r="A450" s="1"/>
      <c r="B450" s="1"/>
      <c r="C450" s="1"/>
      <c r="D450" s="1"/>
      <c r="F450" s="39"/>
      <c r="G450" s="38"/>
      <c r="H450" s="39"/>
      <c r="I450" s="39"/>
      <c r="J450" s="168"/>
    </row>
    <row r="451" spans="1:10">
      <c r="A451" s="1"/>
      <c r="B451" s="1"/>
      <c r="C451" s="1"/>
      <c r="F451" s="39"/>
      <c r="G451" s="38"/>
      <c r="H451" s="39"/>
      <c r="I451" s="39"/>
      <c r="J451" s="168"/>
    </row>
    <row r="452" spans="1:10">
      <c r="A452" s="1"/>
      <c r="B452" s="1"/>
      <c r="C452" s="1"/>
      <c r="F452" s="39"/>
      <c r="G452" s="38"/>
      <c r="H452" s="39"/>
      <c r="I452" s="39"/>
      <c r="J452" s="168"/>
    </row>
    <row r="453" spans="1:10">
      <c r="A453" s="1"/>
      <c r="B453" s="1"/>
      <c r="C453" s="1"/>
      <c r="F453" s="39"/>
      <c r="G453" s="38"/>
      <c r="H453" s="39"/>
      <c r="I453" s="39"/>
      <c r="J453" s="168"/>
    </row>
    <row r="454" spans="1:10">
      <c r="A454" s="1"/>
      <c r="B454" s="1"/>
      <c r="C454" s="1"/>
      <c r="D454" s="1"/>
      <c r="F454" s="39"/>
      <c r="G454" s="38"/>
      <c r="H454" s="39"/>
      <c r="I454" s="39"/>
      <c r="J454" s="168"/>
    </row>
    <row r="455" spans="1:10">
      <c r="A455" s="1"/>
      <c r="B455" s="1"/>
      <c r="C455" s="1"/>
      <c r="F455" s="39"/>
      <c r="G455" s="38"/>
      <c r="H455" s="39"/>
      <c r="I455" s="39"/>
      <c r="J455" s="168"/>
    </row>
    <row r="456" spans="1:10">
      <c r="A456" s="1"/>
      <c r="B456" s="1"/>
      <c r="C456" s="1"/>
      <c r="F456" s="39"/>
      <c r="G456" s="38"/>
      <c r="H456" s="39"/>
      <c r="I456" s="39"/>
      <c r="J456" s="168"/>
    </row>
    <row r="457" spans="1:10">
      <c r="A457" s="1"/>
      <c r="B457" s="1"/>
      <c r="C457" s="1"/>
      <c r="F457" s="39"/>
      <c r="G457" s="38"/>
      <c r="H457" s="39"/>
      <c r="I457" s="39"/>
      <c r="J457" s="168"/>
    </row>
    <row r="458" spans="1:10">
      <c r="A458" s="1"/>
      <c r="B458" s="1"/>
      <c r="C458" s="1"/>
      <c r="D458" s="1"/>
      <c r="F458" s="39"/>
      <c r="G458" s="38"/>
      <c r="H458" s="39"/>
      <c r="I458" s="39"/>
      <c r="J458" s="168"/>
    </row>
    <row r="459" spans="1:10">
      <c r="A459" s="1"/>
      <c r="B459" s="1"/>
      <c r="C459" s="1"/>
      <c r="F459" s="39"/>
      <c r="G459" s="38"/>
      <c r="H459" s="39"/>
      <c r="I459" s="39"/>
      <c r="J459" s="168"/>
    </row>
    <row r="460" spans="1:10">
      <c r="A460" s="1"/>
      <c r="B460" s="1"/>
      <c r="C460" s="1"/>
      <c r="F460" s="39"/>
      <c r="G460" s="38"/>
      <c r="H460" s="39"/>
      <c r="I460" s="39"/>
      <c r="J460" s="168"/>
    </row>
    <row r="461" spans="1:10">
      <c r="A461" s="1"/>
      <c r="B461" s="1"/>
      <c r="C461" s="1"/>
      <c r="F461" s="39"/>
      <c r="G461" s="38"/>
      <c r="H461" s="39"/>
      <c r="I461" s="39"/>
      <c r="J461" s="168"/>
    </row>
    <row r="462" spans="1:10">
      <c r="A462" s="1"/>
      <c r="B462" s="1"/>
      <c r="C462" s="1"/>
      <c r="F462" s="39"/>
      <c r="G462" s="38"/>
      <c r="H462" s="39"/>
      <c r="I462" s="39"/>
      <c r="J462" s="168"/>
    </row>
    <row r="463" spans="1:10">
      <c r="A463" s="1"/>
      <c r="B463" s="1"/>
      <c r="C463" s="1"/>
      <c r="F463" s="39"/>
      <c r="G463" s="38"/>
      <c r="H463" s="39"/>
      <c r="I463" s="39"/>
      <c r="J463" s="168"/>
    </row>
    <row r="464" spans="1:10">
      <c r="A464" s="1"/>
      <c r="B464" s="1"/>
      <c r="C464" s="1"/>
      <c r="F464" s="39"/>
      <c r="G464" s="38"/>
      <c r="H464" s="39"/>
      <c r="I464" s="39"/>
      <c r="J464" s="168"/>
    </row>
    <row r="465" spans="1:10">
      <c r="A465" s="1"/>
      <c r="B465" s="1"/>
      <c r="C465" s="1"/>
      <c r="F465" s="39"/>
      <c r="G465" s="38"/>
      <c r="H465" s="39"/>
      <c r="I465" s="39"/>
      <c r="J465" s="168"/>
    </row>
    <row r="466" spans="1:10">
      <c r="A466" s="1"/>
      <c r="B466" s="1"/>
      <c r="C466" s="1"/>
      <c r="F466" s="39"/>
      <c r="G466" s="38"/>
      <c r="H466" s="39"/>
      <c r="I466" s="39"/>
      <c r="J466" s="168"/>
    </row>
    <row r="467" spans="1:10">
      <c r="F467" s="39"/>
      <c r="G467" s="38"/>
      <c r="H467" s="39"/>
      <c r="I467" s="39"/>
      <c r="J467" s="168"/>
    </row>
    <row r="468" spans="1:10">
      <c r="D468" s="1"/>
      <c r="F468" s="39"/>
      <c r="G468" s="38"/>
      <c r="H468" s="39"/>
      <c r="I468" s="39"/>
      <c r="J468" s="168"/>
    </row>
    <row r="469" spans="1:10">
      <c r="D469" s="1"/>
      <c r="F469" s="39"/>
      <c r="G469" s="38"/>
      <c r="H469" s="39"/>
      <c r="I469" s="39"/>
      <c r="J469" s="168"/>
    </row>
    <row r="470" spans="1:10">
      <c r="D470" s="1"/>
      <c r="F470" s="39"/>
      <c r="G470" s="38"/>
      <c r="H470" s="39"/>
      <c r="I470" s="39"/>
      <c r="J470" s="168"/>
    </row>
    <row r="471" spans="1:10">
      <c r="D471" s="1"/>
      <c r="F471" s="39"/>
      <c r="G471" s="38"/>
      <c r="H471" s="39"/>
      <c r="I471" s="39"/>
      <c r="J471" s="168"/>
    </row>
    <row r="472" spans="1:10">
      <c r="F472" s="39"/>
      <c r="G472" s="38"/>
      <c r="H472" s="39"/>
      <c r="I472" s="39"/>
      <c r="J472" s="168"/>
    </row>
    <row r="473" spans="1:10">
      <c r="F473" s="39"/>
      <c r="G473" s="38"/>
      <c r="H473" s="39"/>
      <c r="I473" s="39"/>
      <c r="J473" s="168"/>
    </row>
    <row r="474" spans="1:10">
      <c r="D474" s="1"/>
      <c r="F474" s="39"/>
      <c r="G474" s="38"/>
      <c r="H474" s="39"/>
      <c r="I474" s="39"/>
      <c r="J474" s="168"/>
    </row>
    <row r="475" spans="1:10">
      <c r="D475" s="1"/>
      <c r="F475" s="39"/>
      <c r="G475" s="38"/>
      <c r="H475" s="39"/>
      <c r="I475" s="39"/>
      <c r="J475" s="168"/>
    </row>
    <row r="476" spans="1:10">
      <c r="D476" s="1"/>
      <c r="F476" s="39"/>
      <c r="G476" s="38"/>
      <c r="H476" s="39"/>
      <c r="I476" s="39"/>
      <c r="J476" s="168"/>
    </row>
    <row r="477" spans="1:10">
      <c r="D477" s="1"/>
      <c r="F477" s="39"/>
      <c r="G477" s="38"/>
      <c r="H477" s="39"/>
      <c r="I477" s="39"/>
      <c r="J477" s="168"/>
    </row>
    <row r="478" spans="1:10">
      <c r="D478" s="1"/>
      <c r="F478" s="39"/>
      <c r="G478" s="38"/>
      <c r="H478" s="39"/>
      <c r="I478" s="39"/>
      <c r="J478" s="168"/>
    </row>
    <row r="479" spans="1:10">
      <c r="D479" s="1"/>
      <c r="F479" s="39"/>
      <c r="G479" s="38"/>
      <c r="H479" s="39"/>
      <c r="I479" s="39"/>
      <c r="J479" s="168"/>
    </row>
    <row r="480" spans="1:10">
      <c r="D480" s="1"/>
      <c r="F480" s="39"/>
      <c r="G480" s="38"/>
      <c r="H480" s="39"/>
      <c r="I480" s="39"/>
      <c r="J480" s="168"/>
    </row>
    <row r="481" spans="4:10">
      <c r="D481" s="1"/>
      <c r="F481" s="39"/>
      <c r="G481" s="38"/>
      <c r="H481" s="39"/>
      <c r="I481" s="39"/>
      <c r="J481" s="168"/>
    </row>
    <row r="482" spans="4:10">
      <c r="D482" s="1"/>
      <c r="F482" s="39"/>
      <c r="G482" s="38"/>
      <c r="H482" s="39"/>
      <c r="I482" s="39"/>
      <c r="J482" s="168"/>
    </row>
    <row r="483" spans="4:10">
      <c r="D483" s="1"/>
      <c r="F483" s="39"/>
      <c r="G483" s="38"/>
      <c r="H483" s="39"/>
      <c r="I483" s="39"/>
      <c r="J483" s="168"/>
    </row>
    <row r="484" spans="4:10">
      <c r="D484" s="1"/>
      <c r="F484" s="39"/>
      <c r="G484" s="38"/>
      <c r="H484" s="39"/>
      <c r="I484" s="39"/>
      <c r="J484" s="168"/>
    </row>
    <row r="485" spans="4:10">
      <c r="D485" s="1"/>
      <c r="F485" s="39"/>
      <c r="G485" s="38"/>
      <c r="H485" s="39"/>
      <c r="I485" s="39"/>
      <c r="J485" s="168"/>
    </row>
    <row r="486" spans="4:10">
      <c r="D486" s="1"/>
      <c r="F486" s="39"/>
      <c r="G486" s="38"/>
      <c r="H486" s="39"/>
      <c r="I486" s="39"/>
      <c r="J486" s="168"/>
    </row>
    <row r="487" spans="4:10">
      <c r="F487" s="39"/>
      <c r="G487" s="38"/>
      <c r="H487" s="39"/>
      <c r="I487" s="39"/>
      <c r="J487" s="168"/>
    </row>
    <row r="488" spans="4:10">
      <c r="D488" s="1"/>
      <c r="F488" s="39"/>
      <c r="G488" s="38"/>
      <c r="H488" s="39"/>
      <c r="I488" s="39"/>
      <c r="J488" s="168"/>
    </row>
    <row r="489" spans="4:10">
      <c r="D489" s="1"/>
      <c r="F489" s="39"/>
      <c r="G489" s="38"/>
      <c r="H489" s="39"/>
      <c r="I489" s="39"/>
      <c r="J489" s="168"/>
    </row>
    <row r="490" spans="4:10">
      <c r="D490" s="1"/>
      <c r="F490" s="39"/>
      <c r="G490" s="38"/>
      <c r="H490" s="39"/>
      <c r="I490" s="39"/>
      <c r="J490" s="168"/>
    </row>
    <row r="491" spans="4:10">
      <c r="D491" s="1"/>
      <c r="F491" s="39"/>
      <c r="G491" s="38"/>
      <c r="H491" s="39"/>
      <c r="I491" s="39"/>
      <c r="J491" s="168"/>
    </row>
    <row r="492" spans="4:10">
      <c r="D492" s="1"/>
      <c r="F492" s="39"/>
      <c r="G492" s="38"/>
      <c r="H492" s="39"/>
      <c r="I492" s="39"/>
      <c r="J492" s="168"/>
    </row>
    <row r="493" spans="4:10">
      <c r="D493" s="1"/>
      <c r="F493" s="39"/>
      <c r="G493" s="38"/>
      <c r="H493" s="39"/>
      <c r="I493" s="39"/>
      <c r="J493" s="168"/>
    </row>
    <row r="494" spans="4:10">
      <c r="D494" s="1"/>
      <c r="F494" s="39"/>
      <c r="G494" s="38"/>
      <c r="H494" s="39"/>
      <c r="I494" s="39"/>
      <c r="J494" s="168"/>
    </row>
    <row r="495" spans="4:10">
      <c r="F495" s="39"/>
      <c r="G495" s="38"/>
      <c r="H495" s="39"/>
      <c r="I495" s="39"/>
      <c r="J495" s="168"/>
    </row>
    <row r="496" spans="4:10">
      <c r="F496" s="39"/>
      <c r="G496" s="38"/>
      <c r="H496" s="39"/>
      <c r="I496" s="39"/>
      <c r="J496" s="168"/>
    </row>
    <row r="497" spans="4:10">
      <c r="D497" s="1"/>
      <c r="F497" s="39"/>
      <c r="G497" s="38"/>
      <c r="H497" s="39"/>
      <c r="I497" s="39"/>
      <c r="J497" s="168"/>
    </row>
    <row r="498" spans="4:10">
      <c r="D498" s="1"/>
      <c r="F498" s="39"/>
      <c r="G498" s="38"/>
      <c r="H498" s="39"/>
      <c r="I498" s="39"/>
      <c r="J498" s="168"/>
    </row>
    <row r="499" spans="4:10">
      <c r="F499" s="39"/>
      <c r="G499" s="38"/>
      <c r="H499" s="39"/>
      <c r="I499" s="39"/>
      <c r="J499" s="168"/>
    </row>
    <row r="500" spans="4:10">
      <c r="F500" s="39"/>
      <c r="G500" s="38"/>
      <c r="H500" s="39"/>
      <c r="I500" s="39"/>
      <c r="J500" s="168"/>
    </row>
    <row r="501" spans="4:10">
      <c r="D501" s="1"/>
      <c r="F501" s="39"/>
      <c r="G501" s="38"/>
      <c r="H501" s="39"/>
      <c r="I501" s="39"/>
      <c r="J501" s="168"/>
    </row>
    <row r="502" spans="4:10">
      <c r="D502" s="1"/>
      <c r="F502" s="39"/>
      <c r="G502" s="38"/>
      <c r="H502" s="39"/>
      <c r="I502" s="39"/>
      <c r="J502" s="168"/>
    </row>
    <row r="503" spans="4:10">
      <c r="D503" s="1"/>
      <c r="F503" s="39"/>
      <c r="G503" s="38"/>
      <c r="H503" s="39"/>
      <c r="I503" s="39"/>
      <c r="J503" s="168"/>
    </row>
    <row r="504" spans="4:10">
      <c r="D504" s="1"/>
      <c r="F504" s="39"/>
      <c r="G504" s="38"/>
      <c r="H504" s="39"/>
      <c r="I504" s="39"/>
      <c r="J504" s="168"/>
    </row>
    <row r="505" spans="4:10">
      <c r="F505" s="39"/>
      <c r="G505" s="38"/>
      <c r="H505" s="39"/>
      <c r="I505" s="39"/>
      <c r="J505" s="168"/>
    </row>
    <row r="506" spans="4:10">
      <c r="F506" s="39"/>
      <c r="G506" s="38"/>
      <c r="H506" s="39"/>
      <c r="I506" s="39"/>
      <c r="J506" s="168"/>
    </row>
    <row r="507" spans="4:10">
      <c r="D507" s="1"/>
      <c r="F507" s="39"/>
      <c r="G507" s="38"/>
      <c r="H507" s="39"/>
      <c r="I507" s="39"/>
      <c r="J507" s="168"/>
    </row>
    <row r="508" spans="4:10">
      <c r="D508" s="1"/>
      <c r="F508" s="39"/>
      <c r="G508" s="38"/>
      <c r="H508" s="39"/>
      <c r="I508" s="39"/>
      <c r="J508" s="168"/>
    </row>
    <row r="509" spans="4:10">
      <c r="D509" s="1"/>
      <c r="F509" s="39"/>
      <c r="G509" s="38"/>
      <c r="H509" s="39"/>
      <c r="I509" s="39"/>
      <c r="J509" s="168"/>
    </row>
    <row r="510" spans="4:10">
      <c r="D510" s="1"/>
      <c r="F510" s="39"/>
      <c r="G510" s="38"/>
      <c r="H510" s="39"/>
      <c r="I510" s="39"/>
      <c r="J510" s="168"/>
    </row>
    <row r="511" spans="4:10">
      <c r="D511" s="1"/>
      <c r="F511" s="39"/>
      <c r="G511" s="38"/>
      <c r="H511" s="39"/>
      <c r="I511" s="39"/>
      <c r="J511" s="168"/>
    </row>
    <row r="512" spans="4:10">
      <c r="D512" s="1"/>
      <c r="F512" s="39"/>
      <c r="G512" s="38"/>
      <c r="H512" s="39"/>
      <c r="I512" s="39"/>
      <c r="J512" s="168"/>
    </row>
    <row r="513" spans="4:10">
      <c r="D513" s="1"/>
      <c r="F513" s="39"/>
      <c r="G513" s="38"/>
      <c r="H513" s="39"/>
      <c r="I513" s="39"/>
      <c r="J513" s="168"/>
    </row>
    <row r="514" spans="4:10">
      <c r="D514" s="1"/>
      <c r="F514" s="39"/>
      <c r="G514" s="38"/>
      <c r="H514" s="39"/>
      <c r="I514" s="39"/>
      <c r="J514" s="168"/>
    </row>
    <row r="515" spans="4:10">
      <c r="D515" s="1"/>
      <c r="F515" s="39"/>
      <c r="G515" s="38"/>
      <c r="H515" s="39"/>
      <c r="I515" s="39"/>
      <c r="J515" s="168"/>
    </row>
    <row r="516" spans="4:10">
      <c r="D516" s="1"/>
      <c r="F516" s="39"/>
      <c r="G516" s="38"/>
      <c r="H516" s="39"/>
      <c r="I516" s="39"/>
      <c r="J516" s="168"/>
    </row>
    <row r="517" spans="4:10">
      <c r="D517" s="1"/>
      <c r="F517" s="39"/>
      <c r="G517" s="38"/>
      <c r="H517" s="39"/>
      <c r="I517" s="39"/>
      <c r="J517" s="168"/>
    </row>
    <row r="518" spans="4:10">
      <c r="D518" s="1"/>
      <c r="F518" s="39"/>
      <c r="G518" s="38"/>
      <c r="H518" s="39"/>
      <c r="I518" s="39"/>
      <c r="J518" s="168"/>
    </row>
    <row r="519" spans="4:10">
      <c r="D519" s="1"/>
      <c r="F519" s="39"/>
      <c r="G519" s="38"/>
      <c r="H519" s="39"/>
      <c r="I519" s="39"/>
      <c r="J519" s="168"/>
    </row>
    <row r="520" spans="4:10">
      <c r="D520" s="1"/>
      <c r="F520" s="39"/>
      <c r="G520" s="38"/>
      <c r="H520" s="39"/>
      <c r="I520" s="39"/>
      <c r="J520" s="168"/>
    </row>
    <row r="521" spans="4:10">
      <c r="D521" s="1"/>
      <c r="F521" s="39"/>
      <c r="G521" s="38"/>
      <c r="H521" s="39"/>
      <c r="I521" s="39"/>
      <c r="J521" s="168"/>
    </row>
    <row r="522" spans="4:10">
      <c r="D522" s="1"/>
      <c r="F522" s="39"/>
      <c r="G522" s="38"/>
      <c r="H522" s="39"/>
      <c r="I522" s="39"/>
      <c r="J522" s="168"/>
    </row>
    <row r="523" spans="4:10">
      <c r="D523" s="1"/>
      <c r="F523" s="39"/>
      <c r="G523" s="38"/>
      <c r="H523" s="39"/>
      <c r="I523" s="39"/>
      <c r="J523" s="168"/>
    </row>
    <row r="524" spans="4:10">
      <c r="D524" s="1"/>
      <c r="F524" s="39"/>
      <c r="G524" s="38"/>
      <c r="H524" s="39"/>
      <c r="I524" s="39"/>
      <c r="J524" s="168"/>
    </row>
    <row r="525" spans="4:10">
      <c r="D525" s="1"/>
      <c r="F525" s="39"/>
      <c r="G525" s="38"/>
      <c r="H525" s="39"/>
      <c r="I525" s="39"/>
      <c r="J525" s="168"/>
    </row>
    <row r="526" spans="4:10">
      <c r="F526" s="39"/>
      <c r="G526" s="38"/>
      <c r="H526" s="39"/>
      <c r="I526" s="39"/>
      <c r="J526" s="168"/>
    </row>
    <row r="527" spans="4:10">
      <c r="F527" s="39"/>
      <c r="G527" s="38"/>
      <c r="H527" s="39"/>
      <c r="I527" s="39"/>
      <c r="J527" s="168"/>
    </row>
    <row r="528" spans="4:10">
      <c r="F528" s="39"/>
      <c r="G528" s="38"/>
      <c r="H528" s="39"/>
      <c r="I528" s="39"/>
      <c r="J528" s="168"/>
    </row>
    <row r="529" spans="6:10">
      <c r="F529" s="39"/>
      <c r="G529" s="38"/>
      <c r="H529" s="39"/>
      <c r="I529" s="39"/>
      <c r="J529" s="168"/>
    </row>
    <row r="530" spans="6:10">
      <c r="F530" s="39"/>
      <c r="G530" s="38"/>
      <c r="H530" s="39"/>
      <c r="I530" s="39"/>
      <c r="J530" s="168"/>
    </row>
    <row r="531" spans="6:10">
      <c r="F531" s="39"/>
      <c r="G531" s="38"/>
      <c r="H531" s="39"/>
      <c r="I531" s="39"/>
      <c r="J531" s="168"/>
    </row>
    <row r="532" spans="6:10">
      <c r="F532" s="39"/>
      <c r="G532" s="38"/>
      <c r="H532" s="39"/>
      <c r="I532" s="39"/>
      <c r="J532" s="168"/>
    </row>
    <row r="533" spans="6:10">
      <c r="F533" s="39"/>
      <c r="G533" s="38"/>
      <c r="H533" s="39"/>
      <c r="I533" s="39"/>
      <c r="J533" s="168"/>
    </row>
    <row r="534" spans="6:10">
      <c r="F534" s="39"/>
      <c r="G534" s="38"/>
      <c r="H534" s="39"/>
      <c r="I534" s="39"/>
      <c r="J534" s="168"/>
    </row>
    <row r="535" spans="6:10">
      <c r="F535" s="39"/>
      <c r="G535" s="38"/>
      <c r="H535" s="39"/>
      <c r="I535" s="39"/>
      <c r="J535" s="168"/>
    </row>
    <row r="536" spans="6:10">
      <c r="F536" s="39"/>
      <c r="G536" s="38"/>
      <c r="H536" s="39"/>
      <c r="I536" s="39"/>
      <c r="J536" s="168"/>
    </row>
    <row r="537" spans="6:10">
      <c r="F537" s="39"/>
      <c r="G537" s="38"/>
      <c r="H537" s="39"/>
      <c r="I537" s="39"/>
      <c r="J537" s="168"/>
    </row>
    <row r="538" spans="6:10">
      <c r="F538" s="39"/>
      <c r="G538" s="38"/>
      <c r="H538" s="39"/>
      <c r="I538" s="39"/>
      <c r="J538" s="168"/>
    </row>
    <row r="539" spans="6:10">
      <c r="F539" s="39"/>
      <c r="G539" s="38"/>
      <c r="H539" s="39"/>
      <c r="I539" s="39"/>
      <c r="J539" s="168"/>
    </row>
    <row r="540" spans="6:10">
      <c r="F540" s="39"/>
      <c r="G540" s="38"/>
      <c r="H540" s="39"/>
      <c r="I540" s="39"/>
      <c r="J540" s="168"/>
    </row>
    <row r="541" spans="6:10">
      <c r="F541" s="39"/>
      <c r="G541" s="38"/>
      <c r="H541" s="39"/>
      <c r="I541" s="39"/>
      <c r="J541" s="168"/>
    </row>
    <row r="542" spans="6:10">
      <c r="F542" s="39"/>
      <c r="G542" s="38"/>
      <c r="H542" s="39"/>
      <c r="I542" s="39"/>
      <c r="J542" s="168"/>
    </row>
    <row r="543" spans="6:10">
      <c r="F543" s="39"/>
      <c r="G543" s="38"/>
      <c r="H543" s="39"/>
      <c r="I543" s="39"/>
      <c r="J543" s="168"/>
    </row>
    <row r="544" spans="6:10">
      <c r="F544" s="39"/>
      <c r="G544" s="38"/>
      <c r="H544" s="39"/>
      <c r="I544" s="39"/>
      <c r="J544" s="168"/>
    </row>
    <row r="545" spans="4:10">
      <c r="F545" s="39"/>
      <c r="G545" s="38"/>
      <c r="H545" s="39"/>
      <c r="I545" s="39"/>
      <c r="J545" s="168"/>
    </row>
    <row r="546" spans="4:10">
      <c r="F546" s="39"/>
      <c r="G546" s="38"/>
      <c r="H546" s="39"/>
      <c r="I546" s="39"/>
      <c r="J546" s="168"/>
    </row>
    <row r="547" spans="4:10">
      <c r="F547" s="39"/>
      <c r="G547" s="38"/>
      <c r="H547" s="39"/>
      <c r="I547" s="39"/>
      <c r="J547" s="168"/>
    </row>
    <row r="548" spans="4:10">
      <c r="F548" s="39"/>
      <c r="G548" s="38"/>
      <c r="H548" s="39"/>
      <c r="I548" s="39"/>
      <c r="J548" s="168"/>
    </row>
    <row r="549" spans="4:10">
      <c r="F549" s="39"/>
      <c r="G549" s="38"/>
      <c r="H549" s="39"/>
      <c r="I549" s="39"/>
      <c r="J549" s="168"/>
    </row>
    <row r="550" spans="4:10">
      <c r="D550" s="1"/>
      <c r="F550" s="39"/>
      <c r="G550" s="38"/>
      <c r="H550" s="39"/>
      <c r="I550" s="39"/>
      <c r="J550" s="168"/>
    </row>
    <row r="551" spans="4:10">
      <c r="F551" s="39"/>
      <c r="G551" s="38"/>
      <c r="H551" s="39"/>
      <c r="I551" s="39"/>
      <c r="J551" s="168"/>
    </row>
    <row r="552" spans="4:10">
      <c r="F552" s="39"/>
      <c r="G552" s="38"/>
      <c r="H552" s="39"/>
      <c r="I552" s="39"/>
      <c r="J552" s="169"/>
    </row>
    <row r="553" spans="4:10">
      <c r="F553" s="39"/>
      <c r="G553" s="38"/>
      <c r="H553" s="39"/>
      <c r="I553" s="39"/>
      <c r="J553" s="169"/>
    </row>
    <row r="554" spans="4:10">
      <c r="F554" s="39"/>
      <c r="G554" s="38"/>
      <c r="H554" s="39"/>
      <c r="I554" s="39"/>
      <c r="J554" s="169"/>
    </row>
    <row r="555" spans="4:10">
      <c r="F555" s="39"/>
      <c r="G555" s="38"/>
      <c r="H555" s="39"/>
      <c r="I555" s="39"/>
      <c r="J555" s="169"/>
    </row>
    <row r="556" spans="4:10">
      <c r="F556" s="39"/>
      <c r="G556" s="38"/>
      <c r="H556" s="39"/>
      <c r="I556" s="39"/>
      <c r="J556" s="169"/>
    </row>
    <row r="557" spans="4:10">
      <c r="F557" s="39"/>
      <c r="G557" s="38"/>
      <c r="H557" s="39"/>
      <c r="I557" s="39"/>
      <c r="J557" s="169"/>
    </row>
    <row r="558" spans="4:10">
      <c r="F558" s="39"/>
      <c r="G558" s="38"/>
      <c r="H558" s="39"/>
      <c r="I558" s="39"/>
      <c r="J558" s="169"/>
    </row>
    <row r="559" spans="4:10">
      <c r="F559" s="39"/>
      <c r="G559" s="38"/>
      <c r="H559" s="39"/>
      <c r="I559" s="39"/>
      <c r="J559" s="169"/>
    </row>
    <row r="560" spans="4:10">
      <c r="F560" s="39"/>
      <c r="G560" s="38"/>
      <c r="H560" s="39"/>
      <c r="I560" s="39"/>
      <c r="J560" s="169"/>
    </row>
    <row r="561" spans="4:10">
      <c r="F561" s="39"/>
      <c r="G561" s="38"/>
      <c r="H561" s="39"/>
      <c r="I561" s="39"/>
      <c r="J561" s="169"/>
    </row>
    <row r="562" spans="4:10">
      <c r="F562" s="39"/>
      <c r="G562" s="38"/>
      <c r="H562" s="39"/>
      <c r="I562" s="39"/>
      <c r="J562" s="169"/>
    </row>
    <row r="563" spans="4:10">
      <c r="F563" s="39"/>
      <c r="G563" s="38"/>
      <c r="H563" s="39"/>
      <c r="I563" s="39"/>
      <c r="J563" s="169"/>
    </row>
    <row r="564" spans="4:10">
      <c r="F564" s="39"/>
      <c r="G564" s="38"/>
      <c r="H564" s="39"/>
      <c r="I564" s="39"/>
      <c r="J564" s="169"/>
    </row>
    <row r="565" spans="4:10">
      <c r="D565" s="1"/>
      <c r="F565" s="39"/>
      <c r="G565" s="38"/>
      <c r="H565" s="39"/>
      <c r="I565" s="39"/>
      <c r="J565" s="169"/>
    </row>
    <row r="566" spans="4:10">
      <c r="F566" s="39"/>
      <c r="G566" s="38"/>
      <c r="H566" s="39"/>
      <c r="I566" s="39"/>
      <c r="J566" s="169"/>
    </row>
    <row r="567" spans="4:10">
      <c r="F567" s="39"/>
      <c r="G567" s="38"/>
      <c r="H567" s="39"/>
      <c r="I567" s="39"/>
      <c r="J567" s="169"/>
    </row>
    <row r="568" spans="4:10">
      <c r="D568" s="1"/>
      <c r="F568" s="39"/>
      <c r="G568" s="38"/>
      <c r="H568" s="39"/>
      <c r="I568" s="39"/>
      <c r="J568" s="169"/>
    </row>
    <row r="569" spans="4:10">
      <c r="F569" s="39"/>
      <c r="G569" s="38"/>
      <c r="H569" s="39"/>
      <c r="I569" s="39"/>
      <c r="J569" s="169"/>
    </row>
    <row r="570" spans="4:10">
      <c r="F570" s="39"/>
      <c r="G570" s="38"/>
      <c r="H570" s="39"/>
      <c r="I570" s="39"/>
      <c r="J570" s="169"/>
    </row>
    <row r="571" spans="4:10">
      <c r="F571" s="39"/>
      <c r="G571" s="38"/>
      <c r="H571" s="39"/>
      <c r="I571" s="39"/>
      <c r="J571" s="169"/>
    </row>
    <row r="572" spans="4:10">
      <c r="F572" s="39"/>
      <c r="G572" s="38"/>
      <c r="H572" s="39"/>
      <c r="I572" s="39"/>
      <c r="J572" s="169"/>
    </row>
    <row r="573" spans="4:10">
      <c r="F573" s="39"/>
      <c r="G573" s="38"/>
      <c r="H573" s="39"/>
      <c r="I573" s="39"/>
      <c r="J573" s="169"/>
    </row>
    <row r="574" spans="4:10">
      <c r="D574" s="1"/>
      <c r="F574" s="39"/>
      <c r="G574" s="38"/>
      <c r="H574" s="39"/>
      <c r="I574" s="39"/>
      <c r="J574" s="169"/>
    </row>
    <row r="575" spans="4:10">
      <c r="D575" s="1"/>
      <c r="F575" s="39"/>
      <c r="G575" s="38"/>
      <c r="H575" s="39"/>
      <c r="I575" s="39"/>
      <c r="J575" s="169"/>
    </row>
    <row r="576" spans="4:10">
      <c r="D576" s="1"/>
      <c r="F576" s="39"/>
      <c r="G576" s="38"/>
      <c r="H576" s="39"/>
      <c r="I576" s="39"/>
      <c r="J576" s="169"/>
    </row>
    <row r="577" spans="4:10">
      <c r="F577" s="39"/>
      <c r="G577" s="38"/>
      <c r="H577" s="39"/>
      <c r="I577" s="39"/>
      <c r="J577" s="169"/>
    </row>
    <row r="578" spans="4:10">
      <c r="F578" s="39"/>
      <c r="G578" s="38"/>
      <c r="H578" s="39"/>
      <c r="I578" s="39"/>
      <c r="J578" s="169"/>
    </row>
    <row r="579" spans="4:10">
      <c r="F579" s="39"/>
      <c r="G579" s="38"/>
      <c r="H579" s="39"/>
      <c r="I579" s="39"/>
      <c r="J579" s="169"/>
    </row>
    <row r="580" spans="4:10">
      <c r="F580" s="39"/>
      <c r="G580" s="38"/>
      <c r="H580" s="39"/>
      <c r="I580" s="39"/>
      <c r="J580" s="169"/>
    </row>
    <row r="581" spans="4:10">
      <c r="F581" s="39"/>
      <c r="G581" s="38"/>
      <c r="H581" s="39"/>
      <c r="I581" s="39"/>
      <c r="J581" s="169"/>
    </row>
    <row r="582" spans="4:10">
      <c r="F582" s="39"/>
      <c r="G582" s="38"/>
      <c r="H582" s="39"/>
      <c r="I582" s="39"/>
      <c r="J582" s="169"/>
    </row>
    <row r="583" spans="4:10">
      <c r="F583" s="39"/>
      <c r="G583" s="38"/>
      <c r="H583" s="39"/>
      <c r="I583" s="39"/>
      <c r="J583" s="169"/>
    </row>
    <row r="584" spans="4:10">
      <c r="F584" s="39"/>
      <c r="G584" s="38"/>
      <c r="H584" s="39"/>
      <c r="I584" s="39"/>
      <c r="J584" s="169"/>
    </row>
    <row r="585" spans="4:10">
      <c r="F585" s="39"/>
      <c r="G585" s="38"/>
      <c r="H585" s="39"/>
      <c r="I585" s="39"/>
      <c r="J585" s="169"/>
    </row>
    <row r="586" spans="4:10">
      <c r="F586" s="39"/>
      <c r="G586" s="38"/>
      <c r="H586" s="39"/>
      <c r="I586" s="39"/>
      <c r="J586" s="169"/>
    </row>
    <row r="587" spans="4:10">
      <c r="F587" s="39"/>
      <c r="G587" s="38"/>
      <c r="H587" s="39"/>
      <c r="I587" s="39"/>
      <c r="J587" s="169"/>
    </row>
    <row r="588" spans="4:10">
      <c r="F588" s="39"/>
      <c r="G588" s="38"/>
      <c r="H588" s="39"/>
      <c r="I588" s="39"/>
      <c r="J588" s="169"/>
    </row>
    <row r="589" spans="4:10">
      <c r="F589" s="39"/>
      <c r="G589" s="38"/>
      <c r="H589" s="39"/>
      <c r="I589" s="39"/>
      <c r="J589" s="169"/>
    </row>
    <row r="590" spans="4:10">
      <c r="D590" s="1"/>
      <c r="F590" s="39"/>
      <c r="G590" s="38"/>
      <c r="H590" s="39"/>
      <c r="I590" s="39"/>
      <c r="J590" s="169"/>
    </row>
    <row r="591" spans="4:10">
      <c r="F591" s="39"/>
      <c r="G591" s="38"/>
      <c r="H591" s="39"/>
      <c r="I591" s="39"/>
      <c r="J591" s="169"/>
    </row>
    <row r="592" spans="4:10">
      <c r="F592" s="39"/>
      <c r="G592" s="38"/>
      <c r="H592" s="39"/>
      <c r="I592" s="39"/>
      <c r="J592" s="169"/>
    </row>
    <row r="593" spans="4:10">
      <c r="F593" s="39"/>
      <c r="G593" s="38"/>
      <c r="H593" s="39"/>
      <c r="I593" s="39"/>
      <c r="J593" s="169"/>
    </row>
    <row r="594" spans="4:10">
      <c r="F594" s="39"/>
      <c r="G594" s="38"/>
      <c r="H594" s="39"/>
      <c r="I594" s="39"/>
      <c r="J594" s="169"/>
    </row>
    <row r="595" spans="4:10">
      <c r="F595" s="39"/>
      <c r="G595" s="38"/>
      <c r="H595" s="39"/>
      <c r="I595" s="39"/>
      <c r="J595" s="169"/>
    </row>
    <row r="596" spans="4:10">
      <c r="F596" s="39"/>
      <c r="G596" s="38"/>
      <c r="H596" s="39"/>
      <c r="I596" s="39"/>
      <c r="J596" s="169"/>
    </row>
    <row r="597" spans="4:10">
      <c r="D597" s="1"/>
      <c r="F597" s="39"/>
      <c r="G597" s="38"/>
      <c r="H597" s="39"/>
      <c r="I597" s="39"/>
      <c r="J597" s="169"/>
    </row>
    <row r="598" spans="4:10">
      <c r="F598" s="39"/>
      <c r="G598" s="38"/>
      <c r="H598" s="39"/>
      <c r="I598" s="39"/>
      <c r="J598" s="169"/>
    </row>
    <row r="599" spans="4:10">
      <c r="F599" s="39"/>
      <c r="G599" s="38"/>
      <c r="H599" s="39"/>
      <c r="I599" s="39"/>
      <c r="J599" s="169"/>
    </row>
    <row r="600" spans="4:10">
      <c r="F600" s="39"/>
      <c r="G600" s="38"/>
      <c r="H600" s="39"/>
      <c r="I600" s="39"/>
      <c r="J600" s="169"/>
    </row>
    <row r="601" spans="4:10">
      <c r="F601" s="39"/>
      <c r="G601" s="38"/>
      <c r="H601" s="39"/>
      <c r="I601" s="39"/>
      <c r="J601" s="169"/>
    </row>
    <row r="602" spans="4:10">
      <c r="F602" s="39"/>
      <c r="G602" s="38"/>
      <c r="H602" s="39"/>
      <c r="I602" s="39"/>
      <c r="J602" s="169"/>
    </row>
    <row r="603" spans="4:10">
      <c r="F603" s="39"/>
      <c r="G603" s="38"/>
      <c r="H603" s="39"/>
      <c r="I603" s="39"/>
      <c r="J603" s="169"/>
    </row>
    <row r="604" spans="4:10">
      <c r="F604" s="39"/>
      <c r="G604" s="38"/>
      <c r="H604" s="39"/>
      <c r="I604" s="39"/>
      <c r="J604" s="169"/>
    </row>
    <row r="605" spans="4:10">
      <c r="F605" s="39"/>
      <c r="G605" s="38"/>
      <c r="H605" s="39"/>
      <c r="I605" s="39"/>
      <c r="J605" s="169"/>
    </row>
    <row r="606" spans="4:10">
      <c r="F606" s="39"/>
      <c r="G606" s="38"/>
      <c r="H606" s="39"/>
      <c r="I606" s="39"/>
      <c r="J606" s="169"/>
    </row>
    <row r="607" spans="4:10">
      <c r="F607" s="39"/>
      <c r="G607" s="38"/>
      <c r="H607" s="39"/>
      <c r="I607" s="39"/>
      <c r="J607" s="169"/>
    </row>
    <row r="608" spans="4:10">
      <c r="F608" s="39"/>
      <c r="G608" s="38"/>
      <c r="H608" s="39"/>
      <c r="I608" s="39"/>
      <c r="J608" s="169"/>
    </row>
    <row r="609" spans="4:10">
      <c r="F609" s="39"/>
      <c r="G609" s="38"/>
      <c r="H609" s="39"/>
      <c r="I609" s="39"/>
      <c r="J609" s="169"/>
    </row>
    <row r="610" spans="4:10">
      <c r="D610" s="1"/>
      <c r="F610" s="39"/>
      <c r="G610" s="38"/>
      <c r="H610" s="39"/>
      <c r="I610" s="39"/>
      <c r="J610" s="169"/>
    </row>
    <row r="611" spans="4:10">
      <c r="D611" s="1"/>
      <c r="F611" s="39"/>
      <c r="G611" s="38"/>
      <c r="H611" s="39"/>
      <c r="I611" s="39"/>
      <c r="J611" s="169"/>
    </row>
    <row r="612" spans="4:10">
      <c r="F612" s="39"/>
      <c r="G612" s="38"/>
      <c r="H612" s="39"/>
      <c r="I612" s="39"/>
      <c r="J612" s="169"/>
    </row>
    <row r="613" spans="4:10">
      <c r="F613" s="39"/>
      <c r="G613" s="38"/>
      <c r="H613" s="39"/>
      <c r="I613" s="39"/>
      <c r="J613" s="169"/>
    </row>
    <row r="614" spans="4:10">
      <c r="D614" s="1"/>
      <c r="F614" s="39"/>
      <c r="G614" s="38"/>
      <c r="H614" s="39"/>
      <c r="I614" s="39"/>
      <c r="J614" s="169"/>
    </row>
    <row r="615" spans="4:10">
      <c r="F615" s="39"/>
      <c r="G615" s="38"/>
      <c r="H615" s="39"/>
      <c r="I615" s="39"/>
      <c r="J615" s="169"/>
    </row>
    <row r="616" spans="4:10">
      <c r="F616" s="39"/>
      <c r="G616" s="38"/>
      <c r="H616" s="39"/>
      <c r="I616" s="39"/>
      <c r="J616" s="169"/>
    </row>
    <row r="617" spans="4:10">
      <c r="F617" s="39"/>
      <c r="G617" s="38"/>
      <c r="H617" s="39"/>
      <c r="I617" s="39"/>
      <c r="J617" s="169"/>
    </row>
    <row r="618" spans="4:10">
      <c r="F618" s="39"/>
      <c r="G618" s="38"/>
      <c r="H618" s="39"/>
      <c r="I618" s="39"/>
      <c r="J618" s="169"/>
    </row>
    <row r="619" spans="4:10">
      <c r="D619" s="1"/>
      <c r="F619" s="39"/>
      <c r="G619" s="38"/>
      <c r="H619" s="39"/>
      <c r="I619" s="39"/>
      <c r="J619" s="169"/>
    </row>
    <row r="620" spans="4:10">
      <c r="F620" s="39"/>
      <c r="G620" s="38"/>
      <c r="H620" s="39"/>
      <c r="I620" s="39"/>
      <c r="J620" s="169"/>
    </row>
    <row r="621" spans="4:10">
      <c r="F621" s="39"/>
      <c r="G621" s="38"/>
      <c r="H621" s="39"/>
      <c r="I621" s="39"/>
      <c r="J621" s="169"/>
    </row>
    <row r="622" spans="4:10">
      <c r="F622" s="39"/>
      <c r="G622" s="38"/>
      <c r="H622" s="39"/>
      <c r="I622" s="39"/>
      <c r="J622" s="169"/>
    </row>
    <row r="623" spans="4:10">
      <c r="F623" s="39"/>
      <c r="G623" s="38"/>
      <c r="H623" s="39"/>
      <c r="I623" s="39"/>
      <c r="J623" s="169"/>
    </row>
    <row r="624" spans="4:10">
      <c r="F624" s="39"/>
      <c r="G624" s="38"/>
      <c r="H624" s="39"/>
      <c r="I624" s="39"/>
      <c r="J624" s="169"/>
    </row>
    <row r="625" spans="4:10">
      <c r="F625" s="39"/>
      <c r="G625" s="38"/>
      <c r="H625" s="39"/>
      <c r="I625" s="39"/>
      <c r="J625" s="169"/>
    </row>
    <row r="626" spans="4:10">
      <c r="F626" s="39"/>
      <c r="G626" s="38"/>
      <c r="H626" s="39"/>
      <c r="I626" s="39"/>
      <c r="J626" s="169"/>
    </row>
    <row r="627" spans="4:10">
      <c r="F627" s="39"/>
      <c r="G627" s="38"/>
      <c r="H627" s="39"/>
      <c r="I627" s="39"/>
      <c r="J627" s="169"/>
    </row>
    <row r="628" spans="4:10">
      <c r="F628" s="39"/>
      <c r="G628" s="38"/>
      <c r="H628" s="39"/>
      <c r="I628" s="39"/>
      <c r="J628" s="169"/>
    </row>
    <row r="629" spans="4:10">
      <c r="F629" s="39"/>
      <c r="G629" s="38"/>
      <c r="H629" s="39"/>
      <c r="I629" s="39"/>
      <c r="J629" s="169"/>
    </row>
    <row r="630" spans="4:10">
      <c r="F630" s="39"/>
      <c r="G630" s="38"/>
      <c r="H630" s="39"/>
      <c r="I630" s="39"/>
      <c r="J630" s="169"/>
    </row>
    <row r="631" spans="4:10">
      <c r="F631" s="39"/>
      <c r="G631" s="38"/>
      <c r="H631" s="39"/>
      <c r="I631" s="39"/>
      <c r="J631" s="169"/>
    </row>
    <row r="632" spans="4:10">
      <c r="F632" s="39"/>
      <c r="G632" s="38"/>
      <c r="H632" s="39"/>
      <c r="I632" s="39"/>
      <c r="J632" s="169"/>
    </row>
    <row r="633" spans="4:10">
      <c r="F633" s="39"/>
      <c r="G633" s="38"/>
      <c r="H633" s="39"/>
      <c r="I633" s="39"/>
      <c r="J633" s="169"/>
    </row>
    <row r="634" spans="4:10">
      <c r="F634" s="39"/>
      <c r="G634" s="38"/>
      <c r="H634" s="39"/>
      <c r="I634" s="39"/>
      <c r="J634" s="169"/>
    </row>
    <row r="635" spans="4:10">
      <c r="F635" s="39"/>
      <c r="G635" s="38"/>
      <c r="H635" s="39"/>
      <c r="I635" s="39"/>
      <c r="J635" s="169"/>
    </row>
    <row r="636" spans="4:10">
      <c r="F636" s="39"/>
      <c r="G636" s="38"/>
      <c r="H636" s="39"/>
      <c r="I636" s="39"/>
      <c r="J636" s="169"/>
    </row>
    <row r="637" spans="4:10">
      <c r="F637" s="39"/>
      <c r="G637" s="38"/>
      <c r="H637" s="39"/>
      <c r="I637" s="39"/>
      <c r="J637" s="169"/>
    </row>
    <row r="638" spans="4:10">
      <c r="F638" s="39"/>
      <c r="G638" s="38"/>
      <c r="H638" s="39"/>
      <c r="I638" s="39"/>
      <c r="J638" s="169"/>
    </row>
    <row r="639" spans="4:10">
      <c r="D639" s="1"/>
      <c r="F639" s="39"/>
      <c r="G639" s="38"/>
      <c r="H639" s="39"/>
      <c r="I639" s="39"/>
      <c r="J639" s="169"/>
    </row>
    <row r="640" spans="4:10">
      <c r="F640" s="39"/>
      <c r="G640" s="38"/>
      <c r="H640" s="39"/>
      <c r="I640" s="39"/>
      <c r="J640" s="169"/>
    </row>
    <row r="641" spans="4:10">
      <c r="F641" s="39"/>
      <c r="G641" s="38"/>
      <c r="H641" s="39"/>
      <c r="I641" s="39"/>
      <c r="J641" s="169"/>
    </row>
    <row r="642" spans="4:10">
      <c r="F642" s="39"/>
      <c r="G642" s="38"/>
      <c r="H642" s="39"/>
      <c r="I642" s="39"/>
      <c r="J642" s="169"/>
    </row>
    <row r="643" spans="4:10">
      <c r="D643" s="1"/>
      <c r="F643" s="39"/>
      <c r="G643" s="38"/>
      <c r="H643" s="39"/>
      <c r="I643" s="39"/>
      <c r="J643" s="169"/>
    </row>
    <row r="644" spans="4:10">
      <c r="F644" s="39"/>
      <c r="G644" s="38"/>
      <c r="H644" s="39"/>
      <c r="I644" s="39"/>
      <c r="J644" s="169"/>
    </row>
    <row r="645" spans="4:10">
      <c r="F645" s="39"/>
      <c r="G645" s="38"/>
      <c r="H645" s="39"/>
      <c r="I645" s="39"/>
      <c r="J645" s="169"/>
    </row>
    <row r="646" spans="4:10">
      <c r="F646" s="39"/>
      <c r="G646" s="38"/>
      <c r="H646" s="39"/>
      <c r="I646" s="39"/>
      <c r="J646" s="169"/>
    </row>
    <row r="647" spans="4:10">
      <c r="F647" s="39"/>
      <c r="G647" s="38"/>
      <c r="H647" s="39"/>
      <c r="I647" s="39"/>
      <c r="J647" s="169"/>
    </row>
    <row r="648" spans="4:10">
      <c r="F648" s="39"/>
      <c r="G648" s="38"/>
      <c r="H648" s="39"/>
      <c r="I648" s="39"/>
      <c r="J648" s="169"/>
    </row>
    <row r="649" spans="4:10">
      <c r="F649" s="39"/>
      <c r="G649" s="38"/>
      <c r="H649" s="39"/>
      <c r="I649" s="39"/>
      <c r="J649" s="169"/>
    </row>
    <row r="650" spans="4:10">
      <c r="F650" s="39"/>
      <c r="G650" s="38"/>
      <c r="H650" s="39"/>
      <c r="I650" s="39"/>
      <c r="J650" s="169"/>
    </row>
    <row r="651" spans="4:10">
      <c r="F651" s="39"/>
      <c r="G651" s="38"/>
      <c r="H651" s="39"/>
      <c r="I651" s="39"/>
      <c r="J651" s="169"/>
    </row>
    <row r="652" spans="4:10">
      <c r="F652" s="39"/>
      <c r="G652" s="38"/>
      <c r="H652" s="39"/>
      <c r="I652" s="39"/>
      <c r="J652" s="169"/>
    </row>
    <row r="653" spans="4:10">
      <c r="F653" s="39"/>
      <c r="G653" s="38"/>
      <c r="H653" s="39"/>
      <c r="I653" s="39"/>
      <c r="J653" s="169"/>
    </row>
    <row r="654" spans="4:10">
      <c r="F654" s="39"/>
      <c r="G654" s="38"/>
      <c r="H654" s="39"/>
      <c r="I654" s="39"/>
      <c r="J654" s="169"/>
    </row>
    <row r="655" spans="4:10">
      <c r="F655" s="39"/>
      <c r="G655" s="38"/>
      <c r="H655" s="39"/>
      <c r="I655" s="39"/>
      <c r="J655" s="169"/>
    </row>
    <row r="656" spans="4:10">
      <c r="F656" s="39"/>
      <c r="G656" s="38"/>
      <c r="H656" s="39"/>
      <c r="I656" s="39"/>
      <c r="J656" s="169"/>
    </row>
    <row r="657" spans="4:10">
      <c r="F657" s="39"/>
      <c r="G657" s="38"/>
      <c r="H657" s="39"/>
      <c r="I657" s="39"/>
      <c r="J657" s="169"/>
    </row>
    <row r="658" spans="4:10">
      <c r="D658" s="1"/>
      <c r="F658" s="39"/>
      <c r="G658" s="38"/>
      <c r="H658" s="39"/>
      <c r="I658" s="39"/>
      <c r="J658" s="169"/>
    </row>
    <row r="659" spans="4:10">
      <c r="F659" s="39"/>
      <c r="G659" s="38"/>
      <c r="H659" s="39"/>
      <c r="I659" s="39"/>
      <c r="J659" s="169"/>
    </row>
    <row r="660" spans="4:10">
      <c r="F660" s="39"/>
      <c r="G660" s="38"/>
      <c r="H660" s="39"/>
      <c r="I660" s="39"/>
      <c r="J660" s="169"/>
    </row>
    <row r="661" spans="4:10">
      <c r="D661" s="1"/>
      <c r="F661" s="39"/>
      <c r="G661" s="38"/>
      <c r="H661" s="39"/>
      <c r="I661" s="39"/>
      <c r="J661" s="169"/>
    </row>
    <row r="662" spans="4:10">
      <c r="F662" s="39"/>
      <c r="G662" s="38"/>
      <c r="H662" s="39"/>
      <c r="I662" s="39"/>
      <c r="J662" s="169"/>
    </row>
    <row r="663" spans="4:10">
      <c r="F663" s="39"/>
      <c r="G663" s="38"/>
      <c r="H663" s="39"/>
      <c r="I663" s="39"/>
      <c r="J663" s="169"/>
    </row>
    <row r="664" spans="4:10">
      <c r="F664" s="39"/>
      <c r="G664" s="38"/>
      <c r="H664" s="39"/>
      <c r="I664" s="39"/>
      <c r="J664" s="169"/>
    </row>
    <row r="665" spans="4:10">
      <c r="F665" s="39"/>
      <c r="G665" s="38"/>
      <c r="H665" s="39"/>
      <c r="I665" s="39"/>
      <c r="J665" s="169"/>
    </row>
    <row r="666" spans="4:10">
      <c r="F666" s="39"/>
      <c r="G666" s="38"/>
      <c r="H666" s="39"/>
      <c r="I666" s="39"/>
      <c r="J666" s="169"/>
    </row>
    <row r="667" spans="4:10">
      <c r="F667" s="39"/>
      <c r="G667" s="38"/>
      <c r="H667" s="39"/>
      <c r="I667" s="39"/>
      <c r="J667" s="169"/>
    </row>
    <row r="668" spans="4:10">
      <c r="F668" s="39"/>
      <c r="G668" s="38"/>
      <c r="H668" s="39"/>
      <c r="I668" s="39"/>
      <c r="J668" s="169"/>
    </row>
    <row r="669" spans="4:10">
      <c r="F669" s="39"/>
      <c r="G669" s="38"/>
      <c r="H669" s="39"/>
      <c r="I669" s="39"/>
      <c r="J669" s="169"/>
    </row>
    <row r="670" spans="4:10">
      <c r="F670" s="39"/>
      <c r="G670" s="38"/>
      <c r="H670" s="39"/>
      <c r="I670" s="39"/>
      <c r="J670" s="169"/>
    </row>
    <row r="671" spans="4:10">
      <c r="F671" s="39"/>
      <c r="G671" s="38"/>
      <c r="H671" s="39"/>
      <c r="I671" s="39"/>
      <c r="J671" s="169"/>
    </row>
    <row r="672" spans="4:10">
      <c r="F672" s="39"/>
      <c r="G672" s="38"/>
      <c r="H672" s="39"/>
      <c r="I672" s="39"/>
      <c r="J672" s="169"/>
    </row>
    <row r="673" spans="6:10">
      <c r="F673" s="39"/>
      <c r="G673" s="38"/>
      <c r="H673" s="39"/>
      <c r="I673" s="39"/>
      <c r="J673" s="169"/>
    </row>
    <row r="674" spans="6:10">
      <c r="F674" s="39"/>
      <c r="G674" s="38"/>
      <c r="H674" s="39"/>
      <c r="I674" s="39"/>
      <c r="J674" s="169"/>
    </row>
    <row r="675" spans="6:10">
      <c r="F675" s="39"/>
      <c r="G675" s="38"/>
      <c r="H675" s="39"/>
      <c r="I675" s="39"/>
      <c r="J675" s="169"/>
    </row>
    <row r="676" spans="6:10">
      <c r="F676" s="39"/>
      <c r="G676" s="38"/>
      <c r="H676" s="39"/>
      <c r="I676" s="39"/>
      <c r="J676" s="169"/>
    </row>
    <row r="677" spans="6:10">
      <c r="F677" s="39"/>
      <c r="G677" s="38"/>
      <c r="H677" s="39"/>
      <c r="I677" s="39"/>
      <c r="J677" s="169"/>
    </row>
    <row r="678" spans="6:10">
      <c r="F678" s="39"/>
      <c r="G678" s="38"/>
      <c r="H678" s="39"/>
      <c r="I678" s="39"/>
      <c r="J678" s="169"/>
    </row>
    <row r="679" spans="6:10">
      <c r="F679" s="39"/>
      <c r="G679" s="38"/>
      <c r="H679" s="39"/>
      <c r="I679" s="39"/>
      <c r="J679" s="169"/>
    </row>
    <row r="680" spans="6:10">
      <c r="F680" s="39"/>
      <c r="G680" s="38"/>
      <c r="H680" s="39"/>
      <c r="I680" s="39"/>
      <c r="J680" s="169"/>
    </row>
    <row r="681" spans="6:10">
      <c r="F681" s="39"/>
      <c r="G681" s="38"/>
      <c r="H681" s="39"/>
      <c r="I681" s="39"/>
      <c r="J681" s="169"/>
    </row>
    <row r="682" spans="6:10">
      <c r="F682" s="39"/>
      <c r="G682" s="38"/>
      <c r="H682" s="39"/>
      <c r="I682" s="39"/>
      <c r="J682" s="169"/>
    </row>
    <row r="683" spans="6:10">
      <c r="F683" s="39"/>
      <c r="G683" s="38"/>
      <c r="H683" s="39"/>
      <c r="I683" s="39"/>
      <c r="J683" s="169"/>
    </row>
    <row r="684" spans="6:10">
      <c r="F684" s="39"/>
      <c r="G684" s="38"/>
      <c r="H684" s="39"/>
      <c r="I684" s="39"/>
      <c r="J684" s="169"/>
    </row>
    <row r="685" spans="6:10">
      <c r="F685" s="39"/>
      <c r="G685" s="38"/>
      <c r="H685" s="39"/>
      <c r="I685" s="39"/>
      <c r="J685" s="169"/>
    </row>
    <row r="686" spans="6:10">
      <c r="F686" s="39"/>
      <c r="G686" s="38"/>
      <c r="H686" s="39"/>
      <c r="I686" s="39"/>
      <c r="J686" s="169"/>
    </row>
    <row r="687" spans="6:10">
      <c r="F687" s="39"/>
      <c r="G687" s="38"/>
      <c r="H687" s="39"/>
      <c r="I687" s="39"/>
      <c r="J687" s="169"/>
    </row>
    <row r="688" spans="6:10">
      <c r="F688" s="39"/>
      <c r="G688" s="38"/>
      <c r="H688" s="39"/>
      <c r="I688" s="39"/>
      <c r="J688" s="169"/>
    </row>
    <row r="689" spans="6:10">
      <c r="F689" s="39"/>
      <c r="G689" s="38"/>
      <c r="H689" s="39"/>
      <c r="I689" s="39"/>
      <c r="J689" s="169"/>
    </row>
    <row r="690" spans="6:10">
      <c r="F690" s="39"/>
      <c r="G690" s="38"/>
      <c r="H690" s="39"/>
      <c r="I690" s="39"/>
      <c r="J690" s="169"/>
    </row>
    <row r="691" spans="6:10">
      <c r="F691" s="39"/>
      <c r="G691" s="38"/>
      <c r="H691" s="39"/>
      <c r="I691" s="39"/>
      <c r="J691" s="169"/>
    </row>
    <row r="692" spans="6:10">
      <c r="F692" s="39"/>
      <c r="G692" s="38"/>
      <c r="H692" s="39"/>
      <c r="I692" s="39"/>
      <c r="J692" s="169"/>
    </row>
    <row r="693" spans="6:10">
      <c r="F693" s="39"/>
      <c r="G693" s="38"/>
      <c r="H693" s="39"/>
      <c r="I693" s="39"/>
      <c r="J693" s="169"/>
    </row>
    <row r="694" spans="6:10">
      <c r="F694" s="39"/>
      <c r="G694" s="38"/>
      <c r="H694" s="39"/>
      <c r="I694" s="39"/>
      <c r="J694" s="169"/>
    </row>
    <row r="695" spans="6:10">
      <c r="F695" s="39"/>
      <c r="G695" s="38"/>
      <c r="H695" s="39"/>
      <c r="I695" s="39"/>
      <c r="J695" s="169"/>
    </row>
    <row r="696" spans="6:10">
      <c r="F696" s="39"/>
      <c r="G696" s="38"/>
      <c r="H696" s="39"/>
      <c r="I696" s="39"/>
      <c r="J696" s="169"/>
    </row>
    <row r="697" spans="6:10">
      <c r="F697" s="39"/>
      <c r="G697" s="38"/>
      <c r="H697" s="39"/>
      <c r="I697" s="39"/>
      <c r="J697" s="169"/>
    </row>
    <row r="698" spans="6:10">
      <c r="F698" s="39"/>
      <c r="G698" s="38"/>
      <c r="H698" s="39"/>
      <c r="I698" s="39"/>
      <c r="J698" s="169"/>
    </row>
    <row r="699" spans="6:10">
      <c r="F699" s="39"/>
      <c r="G699" s="38"/>
      <c r="H699" s="39"/>
      <c r="I699" s="39"/>
      <c r="J699" s="169"/>
    </row>
    <row r="700" spans="6:10">
      <c r="F700" s="39"/>
      <c r="G700" s="38"/>
      <c r="H700" s="39"/>
      <c r="I700" s="39"/>
      <c r="J700" s="169"/>
    </row>
    <row r="701" spans="6:10">
      <c r="J701" s="170"/>
    </row>
    <row r="702" spans="6:10">
      <c r="J702" s="170"/>
    </row>
    <row r="703" spans="6:10">
      <c r="J703" s="170"/>
    </row>
    <row r="704" spans="6:10">
      <c r="J704" s="170"/>
    </row>
    <row r="705" spans="4:10">
      <c r="J705" s="170"/>
    </row>
    <row r="706" spans="4:10">
      <c r="J706" s="170"/>
    </row>
    <row r="707" spans="4:10">
      <c r="J707" s="170"/>
    </row>
    <row r="708" spans="4:10">
      <c r="J708" s="170"/>
    </row>
    <row r="709" spans="4:10">
      <c r="J709" s="170"/>
    </row>
    <row r="710" spans="4:10">
      <c r="J710" s="170"/>
    </row>
    <row r="711" spans="4:10">
      <c r="J711" s="170"/>
    </row>
    <row r="712" spans="4:10">
      <c r="J712" s="170"/>
    </row>
    <row r="713" spans="4:10">
      <c r="J713" s="170"/>
    </row>
    <row r="714" spans="4:10">
      <c r="J714" s="170"/>
    </row>
    <row r="715" spans="4:10">
      <c r="J715" s="170"/>
    </row>
    <row r="716" spans="4:10">
      <c r="J716" s="170"/>
    </row>
    <row r="717" spans="4:10">
      <c r="J717" s="170"/>
    </row>
    <row r="718" spans="4:10">
      <c r="J718" s="170"/>
    </row>
    <row r="719" spans="4:10">
      <c r="J719" s="170"/>
    </row>
    <row r="720" spans="4:10">
      <c r="D720" s="1"/>
      <c r="J720" s="170"/>
    </row>
    <row r="721" spans="4:10">
      <c r="D721" s="1"/>
      <c r="J721" s="170"/>
    </row>
    <row r="722" spans="4:10">
      <c r="J722" s="170"/>
    </row>
    <row r="723" spans="4:10">
      <c r="J723" s="170"/>
    </row>
    <row r="724" spans="4:10">
      <c r="J724" s="170"/>
    </row>
    <row r="725" spans="4:10">
      <c r="D725" s="1"/>
      <c r="J725" s="170"/>
    </row>
    <row r="726" spans="4:10">
      <c r="D726" s="1"/>
      <c r="J726" s="170"/>
    </row>
    <row r="727" spans="4:10">
      <c r="J727" s="170"/>
    </row>
    <row r="728" spans="4:10">
      <c r="J728" s="170"/>
    </row>
    <row r="729" spans="4:10">
      <c r="J729" s="170"/>
    </row>
    <row r="730" spans="4:10">
      <c r="D730" s="1"/>
      <c r="J730" s="170"/>
    </row>
    <row r="731" spans="4:10">
      <c r="D731" s="1"/>
      <c r="J731" s="170"/>
    </row>
    <row r="732" spans="4:10">
      <c r="J732" s="170"/>
    </row>
    <row r="733" spans="4:10">
      <c r="J733" s="170"/>
    </row>
    <row r="734" spans="4:10">
      <c r="J734" s="170"/>
    </row>
    <row r="735" spans="4:10">
      <c r="D735" s="1"/>
      <c r="J735" s="170"/>
    </row>
    <row r="736" spans="4:10">
      <c r="D736" s="1"/>
      <c r="J736" s="170"/>
    </row>
    <row r="737" spans="4:10">
      <c r="J737" s="170"/>
    </row>
    <row r="738" spans="4:10">
      <c r="D738" s="1"/>
      <c r="J738" s="170"/>
    </row>
    <row r="739" spans="4:10">
      <c r="J739" s="170"/>
    </row>
    <row r="740" spans="4:10">
      <c r="J740" s="170"/>
    </row>
    <row r="741" spans="4:10">
      <c r="J741" s="170"/>
    </row>
    <row r="742" spans="4:10">
      <c r="D742" s="1"/>
      <c r="J742" s="170"/>
    </row>
    <row r="743" spans="4:10">
      <c r="D743" s="1"/>
      <c r="J743" s="170"/>
    </row>
    <row r="744" spans="4:10">
      <c r="J744" s="170"/>
    </row>
    <row r="745" spans="4:10">
      <c r="J745" s="170"/>
    </row>
    <row r="746" spans="4:10">
      <c r="J746" s="170"/>
    </row>
    <row r="747" spans="4:10">
      <c r="J747" s="170"/>
    </row>
    <row r="748" spans="4:10">
      <c r="J748" s="170"/>
    </row>
    <row r="749" spans="4:10">
      <c r="J749" s="170"/>
    </row>
    <row r="750" spans="4:10">
      <c r="J750" s="170"/>
    </row>
    <row r="751" spans="4:10">
      <c r="J751" s="170"/>
    </row>
    <row r="752" spans="4:10">
      <c r="J752" s="170"/>
    </row>
    <row r="753" spans="10:10">
      <c r="J753" s="170"/>
    </row>
    <row r="754" spans="10:10">
      <c r="J754" s="170"/>
    </row>
    <row r="755" spans="10:10">
      <c r="J755" s="170"/>
    </row>
    <row r="756" spans="10:10">
      <c r="J756" s="170"/>
    </row>
    <row r="757" spans="10:10">
      <c r="J757" s="170"/>
    </row>
    <row r="758" spans="10:10">
      <c r="J758" s="170"/>
    </row>
    <row r="759" spans="10:10">
      <c r="J759" s="170"/>
    </row>
    <row r="760" spans="10:10">
      <c r="J760" s="170"/>
    </row>
    <row r="761" spans="10:10">
      <c r="J761" s="170"/>
    </row>
    <row r="762" spans="10:10">
      <c r="J762" s="170"/>
    </row>
    <row r="763" spans="10:10">
      <c r="J763" s="170"/>
    </row>
    <row r="764" spans="10:10">
      <c r="J764" s="170"/>
    </row>
    <row r="765" spans="10:10">
      <c r="J765" s="170"/>
    </row>
    <row r="766" spans="10:10">
      <c r="J766" s="170"/>
    </row>
    <row r="767" spans="10:10">
      <c r="J767" s="170"/>
    </row>
    <row r="768" spans="10:10">
      <c r="J768" s="170"/>
    </row>
    <row r="769" spans="10:10">
      <c r="J769" s="170"/>
    </row>
    <row r="770" spans="10:10">
      <c r="J770" s="170"/>
    </row>
    <row r="771" spans="10:10">
      <c r="J771" s="170"/>
    </row>
    <row r="772" spans="10:10">
      <c r="J772" s="170"/>
    </row>
    <row r="773" spans="10:10">
      <c r="J773" s="170"/>
    </row>
    <row r="774" spans="10:10">
      <c r="J774" s="170"/>
    </row>
    <row r="775" spans="10:10">
      <c r="J775" s="170"/>
    </row>
    <row r="776" spans="10:10">
      <c r="J776" s="170"/>
    </row>
    <row r="777" spans="10:10">
      <c r="J777" s="170"/>
    </row>
    <row r="778" spans="10:10">
      <c r="J778" s="170"/>
    </row>
    <row r="779" spans="10:10">
      <c r="J779" s="170"/>
    </row>
    <row r="780" spans="10:10">
      <c r="J780" s="170"/>
    </row>
    <row r="781" spans="10:10">
      <c r="J781" s="170"/>
    </row>
    <row r="782" spans="10:10">
      <c r="J782" s="170"/>
    </row>
    <row r="783" spans="10:10">
      <c r="J783" s="170"/>
    </row>
    <row r="784" spans="10:10">
      <c r="J784" s="170"/>
    </row>
    <row r="785" spans="4:10">
      <c r="J785" s="170"/>
    </row>
    <row r="786" spans="4:10">
      <c r="J786" s="170"/>
    </row>
    <row r="787" spans="4:10">
      <c r="J787" s="170"/>
    </row>
    <row r="788" spans="4:10">
      <c r="J788" s="170"/>
    </row>
    <row r="789" spans="4:10">
      <c r="J789" s="170"/>
    </row>
    <row r="790" spans="4:10">
      <c r="J790" s="170"/>
    </row>
    <row r="791" spans="4:10">
      <c r="J791" s="170"/>
    </row>
    <row r="792" spans="4:10">
      <c r="J792" s="170"/>
    </row>
    <row r="793" spans="4:10">
      <c r="J793" s="170"/>
    </row>
    <row r="794" spans="4:10">
      <c r="J794" s="170"/>
    </row>
    <row r="795" spans="4:10">
      <c r="J795" s="170"/>
    </row>
    <row r="796" spans="4:10">
      <c r="J796" s="170"/>
    </row>
    <row r="797" spans="4:10">
      <c r="J797" s="170"/>
    </row>
    <row r="798" spans="4:10">
      <c r="J798" s="170"/>
    </row>
    <row r="799" spans="4:10">
      <c r="D799" s="1"/>
      <c r="J799" s="170"/>
    </row>
    <row r="800" spans="4:10">
      <c r="D800" s="1"/>
      <c r="J800" s="170"/>
    </row>
    <row r="801" spans="4:10">
      <c r="J801" s="170"/>
    </row>
    <row r="802" spans="4:10">
      <c r="J802" s="170"/>
    </row>
    <row r="803" spans="4:10">
      <c r="J803" s="170"/>
    </row>
    <row r="804" spans="4:10">
      <c r="D804" s="1"/>
      <c r="J804" s="170"/>
    </row>
    <row r="805" spans="4:10">
      <c r="D805" s="1"/>
      <c r="J805" s="170"/>
    </row>
    <row r="806" spans="4:10">
      <c r="J806" s="170"/>
    </row>
    <row r="807" spans="4:10">
      <c r="J807" s="170"/>
    </row>
    <row r="808" spans="4:10">
      <c r="J808" s="170"/>
    </row>
    <row r="809" spans="4:10">
      <c r="D809" s="1"/>
      <c r="J809" s="170"/>
    </row>
    <row r="810" spans="4:10">
      <c r="D810" s="1"/>
      <c r="J810" s="170"/>
    </row>
    <row r="811" spans="4:10">
      <c r="J811" s="170"/>
    </row>
    <row r="812" spans="4:10">
      <c r="J812" s="170"/>
    </row>
    <row r="813" spans="4:10">
      <c r="J813" s="170"/>
    </row>
    <row r="814" spans="4:10">
      <c r="D814" s="1"/>
      <c r="J814" s="170"/>
    </row>
    <row r="815" spans="4:10">
      <c r="D815" s="1"/>
      <c r="J815" s="170"/>
    </row>
    <row r="816" spans="4:10">
      <c r="J816" s="170"/>
    </row>
    <row r="817" spans="4:10">
      <c r="D817" s="1"/>
      <c r="J817" s="170"/>
    </row>
    <row r="818" spans="4:10">
      <c r="J818" s="170"/>
    </row>
    <row r="819" spans="4:10">
      <c r="J819" s="170"/>
    </row>
    <row r="820" spans="4:10">
      <c r="J820" s="170"/>
    </row>
    <row r="821" spans="4:10">
      <c r="D821" s="1"/>
      <c r="J821" s="170"/>
    </row>
    <row r="822" spans="4:10">
      <c r="D822" s="1"/>
      <c r="J822" s="170"/>
    </row>
    <row r="823" spans="4:10">
      <c r="J823" s="170"/>
    </row>
    <row r="824" spans="4:10">
      <c r="J824" s="170"/>
    </row>
    <row r="825" spans="4:10">
      <c r="J825" s="170"/>
    </row>
    <row r="826" spans="4:10">
      <c r="J826" s="170"/>
    </row>
    <row r="827" spans="4:10">
      <c r="J827" s="170"/>
    </row>
    <row r="828" spans="4:10">
      <c r="J828" s="170"/>
    </row>
    <row r="829" spans="4:10">
      <c r="J829" s="170"/>
    </row>
    <row r="830" spans="4:10">
      <c r="J830" s="170"/>
    </row>
    <row r="831" spans="4:10">
      <c r="J831" s="170"/>
    </row>
    <row r="832" spans="4:10">
      <c r="J832" s="170"/>
    </row>
    <row r="833" spans="10:10">
      <c r="J833" s="170"/>
    </row>
    <row r="834" spans="10:10">
      <c r="J834" s="170"/>
    </row>
    <row r="835" spans="10:10">
      <c r="J835" s="170"/>
    </row>
    <row r="836" spans="10:10">
      <c r="J836" s="170"/>
    </row>
    <row r="837" spans="10:10">
      <c r="J837" s="170"/>
    </row>
    <row r="838" spans="10:10">
      <c r="J838" s="170"/>
    </row>
    <row r="839" spans="10:10">
      <c r="J839" s="170"/>
    </row>
    <row r="840" spans="10:10">
      <c r="J840" s="170"/>
    </row>
    <row r="841" spans="10:10">
      <c r="J841" s="170"/>
    </row>
    <row r="842" spans="10:10">
      <c r="J842" s="170"/>
    </row>
    <row r="843" spans="10:10">
      <c r="J843" s="170"/>
    </row>
    <row r="844" spans="10:10">
      <c r="J844" s="170"/>
    </row>
    <row r="845" spans="10:10">
      <c r="J845" s="170"/>
    </row>
    <row r="846" spans="10:10">
      <c r="J846" s="170"/>
    </row>
    <row r="847" spans="10:10">
      <c r="J847" s="170"/>
    </row>
    <row r="848" spans="10:10">
      <c r="J848" s="170"/>
    </row>
    <row r="849" spans="10:10">
      <c r="J849" s="170"/>
    </row>
    <row r="850" spans="10:10">
      <c r="J850" s="170"/>
    </row>
    <row r="851" spans="10:10">
      <c r="J851" s="170"/>
    </row>
    <row r="852" spans="10:10">
      <c r="J852" s="170"/>
    </row>
    <row r="853" spans="10:10">
      <c r="J853" s="170"/>
    </row>
    <row r="854" spans="10:10">
      <c r="J854" s="170"/>
    </row>
    <row r="855" spans="10:10">
      <c r="J855" s="170"/>
    </row>
    <row r="856" spans="10:10">
      <c r="J856" s="170"/>
    </row>
    <row r="857" spans="10:10">
      <c r="J857" s="170"/>
    </row>
    <row r="858" spans="10:10">
      <c r="J858" s="170"/>
    </row>
    <row r="859" spans="10:10">
      <c r="J859" s="170"/>
    </row>
    <row r="860" spans="10:10">
      <c r="J860" s="170"/>
    </row>
    <row r="861" spans="10:10">
      <c r="J861" s="170"/>
    </row>
    <row r="862" spans="10:10">
      <c r="J862" s="170"/>
    </row>
    <row r="863" spans="10:10">
      <c r="J863" s="170"/>
    </row>
    <row r="864" spans="10:10">
      <c r="J864" s="170"/>
    </row>
    <row r="865" spans="4:10">
      <c r="J865" s="170"/>
    </row>
    <row r="866" spans="4:10">
      <c r="J866" s="170"/>
    </row>
    <row r="867" spans="4:10">
      <c r="J867" s="170"/>
    </row>
    <row r="868" spans="4:10">
      <c r="J868" s="170"/>
    </row>
    <row r="869" spans="4:10">
      <c r="J869" s="170"/>
    </row>
    <row r="870" spans="4:10">
      <c r="J870" s="170"/>
    </row>
    <row r="871" spans="4:10">
      <c r="J871" s="170"/>
    </row>
    <row r="872" spans="4:10">
      <c r="J872" s="170"/>
    </row>
    <row r="873" spans="4:10">
      <c r="J873" s="170"/>
    </row>
    <row r="874" spans="4:10">
      <c r="J874" s="170"/>
    </row>
    <row r="875" spans="4:10">
      <c r="D875" s="1"/>
      <c r="J875" s="170"/>
    </row>
    <row r="876" spans="4:10">
      <c r="D876" s="1"/>
      <c r="J876" s="170"/>
    </row>
    <row r="877" spans="4:10">
      <c r="J877" s="170"/>
    </row>
    <row r="878" spans="4:10">
      <c r="J878" s="170"/>
    </row>
    <row r="879" spans="4:10">
      <c r="J879" s="170"/>
    </row>
    <row r="880" spans="4:10">
      <c r="J880" s="170"/>
    </row>
    <row r="881" spans="4:10">
      <c r="D881" s="1"/>
      <c r="J881" s="170"/>
    </row>
    <row r="882" spans="4:10">
      <c r="J882" s="170"/>
    </row>
    <row r="883" spans="4:10">
      <c r="J883" s="170"/>
    </row>
    <row r="884" spans="4:10">
      <c r="J884" s="170"/>
    </row>
    <row r="885" spans="4:10">
      <c r="D885" s="1"/>
      <c r="J885" s="170"/>
    </row>
    <row r="886" spans="4:10">
      <c r="D886" s="1"/>
      <c r="J886" s="170"/>
    </row>
    <row r="887" spans="4:10">
      <c r="J887" s="170"/>
    </row>
    <row r="888" spans="4:10">
      <c r="J888" s="170"/>
    </row>
    <row r="889" spans="4:10">
      <c r="J889" s="170"/>
    </row>
    <row r="890" spans="4:10">
      <c r="D890" s="1"/>
      <c r="J890" s="170"/>
    </row>
    <row r="891" spans="4:10">
      <c r="D891" s="1"/>
      <c r="J891" s="170"/>
    </row>
    <row r="892" spans="4:10">
      <c r="J892" s="170"/>
    </row>
    <row r="893" spans="4:10">
      <c r="D893" s="1"/>
      <c r="J893" s="170"/>
    </row>
    <row r="894" spans="4:10">
      <c r="J894" s="170"/>
    </row>
    <row r="895" spans="4:10">
      <c r="J895" s="170"/>
    </row>
    <row r="896" spans="4:10">
      <c r="J896" s="170"/>
    </row>
    <row r="897" spans="4:10">
      <c r="D897" s="1"/>
      <c r="J897" s="170"/>
    </row>
    <row r="898" spans="4:10">
      <c r="D898" s="1"/>
      <c r="J898" s="170"/>
    </row>
    <row r="899" spans="4:10">
      <c r="J899" s="170"/>
    </row>
    <row r="900" spans="4:10">
      <c r="J900" s="170"/>
    </row>
    <row r="901" spans="4:10">
      <c r="J901" s="170"/>
    </row>
    <row r="902" spans="4:10">
      <c r="J902" s="170"/>
    </row>
    <row r="903" spans="4:10">
      <c r="J903" s="170"/>
    </row>
    <row r="904" spans="4:10">
      <c r="J904" s="170"/>
    </row>
  </sheetData>
  <sheetProtection algorithmName="SHA-512" hashValue="YdobvWfeK+xtaDIRS+q6Pawta+L6GbhmprNRHp9dYGh21BkMBG4zmGr3EnoaOA37xDZwONuJsyK3827u7qREUA==" saltValue="/fVqlgTnxMRlA7LR91A6kQ==" spinCount="100000" sheet="1" objects="1" scenarios="1"/>
  <autoFilter ref="A6:X700" xr:uid="{00000000-0001-0000-0000-000000000000}"/>
  <mergeCells count="1">
    <mergeCell ref="A2:D2"/>
  </mergeCells>
  <phoneticPr fontId="23" type="noConversion"/>
  <dataValidations xWindow="289" yWindow="260" count="1">
    <dataValidation type="list" errorStyle="warning" allowBlank="1" showDropDown="1" errorTitle="Foutieve ruimtesoort" error="Deze ruimtesoort komt niet overeen met de gestelde voorwaarden." promptTitle="Ruimtesoort" prompt="De ruimtesoort moet beginnen met een hoofdletter en is altijd in enkelvoud. De ruimtesoort dient in Relatics bekend te zijn." sqref="D6 D899:D1048576 D882:D884 D206:D207 D194:D195 D499:D500 D472:D473 D298 D256:D259 D591:D596 D894:D896 D272 D415:D422 D407:D409 D612:D613 D270 D321:D322 D469 D551:D564 D566:D567 D569:D573 D577:D589 D313 D598:D609 D620:D638 D640:D642 D644:D657 D659:D660 D662:D719 D722:D724 D615:D618 D732:D734 D737 D739:D741 D744:D798 D801:D803 D727:D729 D811:D813 D816 D818:D820 D823:D874 D877:D880 D806:D808 D887:D889 D892 D459:D467 D434:D435 D426 D493:D496 D455:D457 D424 D280 D287 D186:D187 D430:D431 D283 D451:D453 D360:D362 D526:D549 D171:D172 D303 D334 D261 D342:D343 D338 D377:D378 D368:D373 D386:D387 D382 D390:D391 D309:D311 D336 D346:D347 D352:D358 D364:D366 D380 D399:D405 D411:D413 D443:D449 D487 D319 D505:D506 D522:D523 D218:D219 D222:D223" xr:uid="{00000000-0002-0000-0000-000000000000}">
      <formula1>RS</formula1>
    </dataValidation>
  </dataValidations>
  <printOptions gridLines="1"/>
  <pageMargins left="0.75" right="0.75" top="1" bottom="1" header="0.5" footer="0.5"/>
  <pageSetup paperSize="9" scale="6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35769-1194-45E8-AA53-72472D198000}">
  <dimension ref="A2:J643"/>
  <sheetViews>
    <sheetView workbookViewId="0">
      <pane ySplit="6" topLeftCell="A46" activePane="bottomLeft" state="frozen"/>
      <selection pane="bottomLeft" activeCell="D76" sqref="D76"/>
    </sheetView>
  </sheetViews>
  <sheetFormatPr defaultColWidth="9.140625" defaultRowHeight="13.15"/>
  <cols>
    <col min="1" max="1" width="22.28515625" style="1" customWidth="1"/>
    <col min="2" max="2" width="26.85546875" style="1" customWidth="1"/>
    <col min="3" max="3" width="35.28515625" style="1" customWidth="1"/>
    <col min="4" max="4" width="17.5703125" style="18" customWidth="1"/>
    <col min="5" max="5" width="15.7109375" style="18" customWidth="1"/>
    <col min="6" max="8" width="19.42578125" style="1" customWidth="1"/>
    <col min="9" max="10" width="23.140625" style="1" customWidth="1"/>
    <col min="11" max="16384" width="9.140625" style="1"/>
  </cols>
  <sheetData>
    <row r="2" spans="1:10" ht="17.45">
      <c r="A2" s="218" t="s">
        <v>248</v>
      </c>
      <c r="B2" s="218"/>
      <c r="C2" s="218"/>
      <c r="D2" s="218"/>
      <c r="E2" s="218"/>
      <c r="F2" s="218"/>
      <c r="G2" s="218"/>
      <c r="H2" s="218"/>
      <c r="I2" s="218"/>
      <c r="J2" s="218"/>
    </row>
    <row r="3" spans="1:10" ht="13.9" thickBot="1">
      <c r="A3" s="219" t="s">
        <v>249</v>
      </c>
      <c r="B3" s="219"/>
      <c r="C3" s="219"/>
      <c r="D3" s="219"/>
      <c r="E3" s="219"/>
      <c r="F3" s="219"/>
      <c r="G3" s="219"/>
      <c r="H3" s="219"/>
      <c r="I3" s="219"/>
      <c r="J3" s="219"/>
    </row>
    <row r="4" spans="1:10" ht="16.149999999999999" thickBot="1">
      <c r="A4" s="220">
        <f>'2. Inschrijfprijs'!C5</f>
        <v>0</v>
      </c>
      <c r="B4" s="221"/>
      <c r="C4" s="48"/>
      <c r="D4" s="48"/>
      <c r="E4" s="48"/>
      <c r="F4" s="48"/>
      <c r="G4" s="48"/>
      <c r="H4" s="48"/>
      <c r="I4" s="48"/>
      <c r="J4" s="49"/>
    </row>
    <row r="5" spans="1:10">
      <c r="A5" s="13"/>
      <c r="B5" s="13"/>
      <c r="C5" s="13"/>
      <c r="D5" s="13"/>
      <c r="E5" s="13"/>
      <c r="F5" s="13"/>
      <c r="G5" s="13"/>
      <c r="H5" s="13"/>
      <c r="I5" s="13"/>
      <c r="J5" s="13"/>
    </row>
    <row r="6" spans="1:10" ht="26.45">
      <c r="A6" s="44" t="s">
        <v>107</v>
      </c>
      <c r="B6" s="44" t="s">
        <v>250</v>
      </c>
      <c r="C6" s="44" t="s">
        <v>251</v>
      </c>
      <c r="D6" s="44" t="s">
        <v>252</v>
      </c>
      <c r="E6" s="44" t="s">
        <v>253</v>
      </c>
      <c r="F6" s="44" t="s">
        <v>254</v>
      </c>
      <c r="G6" s="44" t="s">
        <v>255</v>
      </c>
      <c r="H6" s="44" t="s">
        <v>256</v>
      </c>
      <c r="I6" s="44" t="s">
        <v>257</v>
      </c>
      <c r="J6" s="44" t="s">
        <v>258</v>
      </c>
    </row>
    <row r="7" spans="1:10">
      <c r="A7" s="14" t="s">
        <v>115</v>
      </c>
      <c r="B7" s="14" t="s">
        <v>116</v>
      </c>
      <c r="C7" s="14" t="s">
        <v>117</v>
      </c>
      <c r="D7" s="191"/>
      <c r="E7" s="15">
        <f>_xlfn.MAXIFS('5. ruimtestaat'!$G:$G,'5. ruimtestaat'!$A:$A,$A7,'5. ruimtestaat'!$B:$B,$B7,'5. ruimtestaat'!$C:$C,$C7)</f>
        <v>12</v>
      </c>
      <c r="F7" s="16" t="e">
        <f>SUMIFS('5. ruimtestaat'!$J:$J,'5. ruimtestaat'!$A:$A,$A7,'5. ruimtestaat'!$B:$B,$B7,'5. ruimtestaat'!$C:$C,$C7)/'4. uurtarief opbouw'!$C$32</f>
        <v>#DIV/0!</v>
      </c>
      <c r="G7" s="16" t="e">
        <f>MAX(0,$D7*$E7-$F7)</f>
        <v>#DIV/0!</v>
      </c>
      <c r="H7" s="16" t="e">
        <f>$F7+$G7</f>
        <v>#DIV/0!</v>
      </c>
      <c r="I7" s="17">
        <f>SUMIFS('5. ruimtestaat'!$J:$J,'5. ruimtestaat'!$A:$A,$A7,'5. ruimtestaat'!$B:$B,$B7,'5. ruimtestaat'!$C:$C,$C7)</f>
        <v>0</v>
      </c>
      <c r="J7" s="17" t="e">
        <f>$H7*'4. uurtarief opbouw'!$C$32</f>
        <v>#DIV/0!</v>
      </c>
    </row>
    <row r="8" spans="1:10">
      <c r="A8" s="14" t="s">
        <v>115</v>
      </c>
      <c r="B8" s="14" t="s">
        <v>123</v>
      </c>
      <c r="C8" s="14" t="s">
        <v>124</v>
      </c>
      <c r="D8" s="191"/>
      <c r="E8" s="15">
        <f>_xlfn.MAXIFS('5. ruimtestaat'!$G:$G,'5. ruimtestaat'!$A:$A,$A8,'5. ruimtestaat'!$B:$B,$B8,'5. ruimtestaat'!$C:$C,$C8)</f>
        <v>12</v>
      </c>
      <c r="F8" s="16" t="e">
        <f>SUMIFS('5. ruimtestaat'!$J:$J,'5. ruimtestaat'!$A:$A,$A8,'5. ruimtestaat'!$B:$B,$B8,'5. ruimtestaat'!$C:$C,$C8)/'4. uurtarief opbouw'!$C$32</f>
        <v>#DIV/0!</v>
      </c>
      <c r="G8" s="16" t="e">
        <f t="shared" ref="G8:G73" si="0">MAX(0,$D8*$E8-$F8)</f>
        <v>#DIV/0!</v>
      </c>
      <c r="H8" s="16" t="e">
        <f t="shared" ref="H8:H73" si="1">$F8+$G8</f>
        <v>#DIV/0!</v>
      </c>
      <c r="I8" s="17">
        <f>SUMIFS('5. ruimtestaat'!$J:$J,'5. ruimtestaat'!$A:$A,$A8,'5. ruimtestaat'!$B:$B,$B8,'5. ruimtestaat'!$C:$C,$C8)</f>
        <v>0</v>
      </c>
      <c r="J8" s="17" t="e">
        <f>$H8*'4. uurtarief opbouw'!$C$32</f>
        <v>#DIV/0!</v>
      </c>
    </row>
    <row r="9" spans="1:10">
      <c r="A9" s="14" t="s">
        <v>115</v>
      </c>
      <c r="B9" s="14" t="s">
        <v>125</v>
      </c>
      <c r="C9" s="14" t="s">
        <v>126</v>
      </c>
      <c r="D9" s="191"/>
      <c r="E9" s="15">
        <f>_xlfn.MAXIFS('5. ruimtestaat'!$G:$G,'5. ruimtestaat'!$A:$A,$A9,'5. ruimtestaat'!$B:$B,$B9,'5. ruimtestaat'!$C:$C,$C9)</f>
        <v>12</v>
      </c>
      <c r="F9" s="16" t="e">
        <f>SUMIFS('5. ruimtestaat'!$J:$J,'5. ruimtestaat'!$A:$A,$A9,'5. ruimtestaat'!$B:$B,$B9,'5. ruimtestaat'!$C:$C,$C9)/'4. uurtarief opbouw'!$C$32</f>
        <v>#DIV/0!</v>
      </c>
      <c r="G9" s="16" t="e">
        <f t="shared" si="0"/>
        <v>#DIV/0!</v>
      </c>
      <c r="H9" s="16" t="e">
        <f t="shared" si="1"/>
        <v>#DIV/0!</v>
      </c>
      <c r="I9" s="17">
        <f>SUMIFS('5. ruimtestaat'!$J:$J,'5. ruimtestaat'!$A:$A,$A9,'5. ruimtestaat'!$B:$B,$B9,'5. ruimtestaat'!$C:$C,$C9)</f>
        <v>0</v>
      </c>
      <c r="J9" s="17" t="e">
        <f>$H9*'4. uurtarief opbouw'!$C$32</f>
        <v>#DIV/0!</v>
      </c>
    </row>
    <row r="10" spans="1:10">
      <c r="A10" s="14" t="s">
        <v>115</v>
      </c>
      <c r="B10" s="14" t="s">
        <v>127</v>
      </c>
      <c r="C10" s="14" t="s">
        <v>128</v>
      </c>
      <c r="D10" s="191"/>
      <c r="E10" s="15">
        <f>_xlfn.MAXIFS('5. ruimtestaat'!$G:$G,'5. ruimtestaat'!$A:$A,$A10,'5. ruimtestaat'!$B:$B,$B10,'5. ruimtestaat'!$C:$C,$C10)</f>
        <v>12</v>
      </c>
      <c r="F10" s="16" t="e">
        <f>SUMIFS('5. ruimtestaat'!$J:$J,'5. ruimtestaat'!$A:$A,$A10,'5. ruimtestaat'!$B:$B,$B10,'5. ruimtestaat'!$C:$C,$C10)/'4. uurtarief opbouw'!$C$32</f>
        <v>#DIV/0!</v>
      </c>
      <c r="G10" s="16" t="e">
        <f t="shared" si="0"/>
        <v>#DIV/0!</v>
      </c>
      <c r="H10" s="16" t="e">
        <f t="shared" si="1"/>
        <v>#DIV/0!</v>
      </c>
      <c r="I10" s="17">
        <f>SUMIFS('5. ruimtestaat'!$J:$J,'5. ruimtestaat'!$A:$A,$A10,'5. ruimtestaat'!$B:$B,$B10,'5. ruimtestaat'!$C:$C,$C10)</f>
        <v>0</v>
      </c>
      <c r="J10" s="17" t="e">
        <f>$H10*'4. uurtarief opbouw'!$C$32</f>
        <v>#DIV/0!</v>
      </c>
    </row>
    <row r="11" spans="1:10">
      <c r="A11" s="14" t="s">
        <v>115</v>
      </c>
      <c r="B11" s="14" t="s">
        <v>129</v>
      </c>
      <c r="C11" s="14" t="s">
        <v>130</v>
      </c>
      <c r="D11" s="191"/>
      <c r="E11" s="15">
        <f>_xlfn.MAXIFS('5. ruimtestaat'!$G:$G,'5. ruimtestaat'!$A:$A,$A11,'5. ruimtestaat'!$B:$B,$B11,'5. ruimtestaat'!$C:$C,$C11)</f>
        <v>12</v>
      </c>
      <c r="F11" s="16" t="e">
        <f>SUMIFS('5. ruimtestaat'!$J:$J,'5. ruimtestaat'!$A:$A,$A11,'5. ruimtestaat'!$B:$B,$B11,'5. ruimtestaat'!$C:$C,$C11)/'4. uurtarief opbouw'!$C$32</f>
        <v>#DIV/0!</v>
      </c>
      <c r="G11" s="16" t="e">
        <f t="shared" si="0"/>
        <v>#DIV/0!</v>
      </c>
      <c r="H11" s="16" t="e">
        <f t="shared" si="1"/>
        <v>#DIV/0!</v>
      </c>
      <c r="I11" s="17">
        <f>SUMIFS('5. ruimtestaat'!$J:$J,'5. ruimtestaat'!$A:$A,$A11,'5. ruimtestaat'!$B:$B,$B11,'5. ruimtestaat'!$C:$C,$C11)</f>
        <v>0</v>
      </c>
      <c r="J11" s="17" t="e">
        <f>$H11*'4. uurtarief opbouw'!$C$32</f>
        <v>#DIV/0!</v>
      </c>
    </row>
    <row r="12" spans="1:10">
      <c r="A12" s="14" t="s">
        <v>115</v>
      </c>
      <c r="B12" s="14" t="s">
        <v>131</v>
      </c>
      <c r="C12" s="14" t="s">
        <v>132</v>
      </c>
      <c r="D12" s="191"/>
      <c r="E12" s="15">
        <f>_xlfn.MAXIFS('5. ruimtestaat'!$G:$G,'5. ruimtestaat'!$A:$A,$A12,'5. ruimtestaat'!$B:$B,$B12,'5. ruimtestaat'!$C:$C,$C12)</f>
        <v>12</v>
      </c>
      <c r="F12" s="16" t="e">
        <f>SUMIFS('5. ruimtestaat'!$J:$J,'5. ruimtestaat'!$A:$A,$A12,'5. ruimtestaat'!$B:$B,$B12,'5. ruimtestaat'!$C:$C,$C12)/'4. uurtarief opbouw'!$C$32</f>
        <v>#DIV/0!</v>
      </c>
      <c r="G12" s="16" t="e">
        <f t="shared" si="0"/>
        <v>#DIV/0!</v>
      </c>
      <c r="H12" s="16" t="e">
        <f t="shared" si="1"/>
        <v>#DIV/0!</v>
      </c>
      <c r="I12" s="17">
        <f>SUMIFS('5. ruimtestaat'!$J:$J,'5. ruimtestaat'!$A:$A,$A12,'5. ruimtestaat'!$B:$B,$B12,'5. ruimtestaat'!$C:$C,$C12)</f>
        <v>0</v>
      </c>
      <c r="J12" s="17" t="e">
        <f>$H12*'4. uurtarief opbouw'!$C$32</f>
        <v>#DIV/0!</v>
      </c>
    </row>
    <row r="13" spans="1:10">
      <c r="A13" s="14" t="s">
        <v>115</v>
      </c>
      <c r="B13" s="14" t="s">
        <v>133</v>
      </c>
      <c r="C13" s="14" t="s">
        <v>134</v>
      </c>
      <c r="D13" s="191"/>
      <c r="E13" s="15">
        <f>_xlfn.MAXIFS('5. ruimtestaat'!$G:$G,'5. ruimtestaat'!$A:$A,$A13,'5. ruimtestaat'!$B:$B,$B13,'5. ruimtestaat'!$C:$C,$C13)</f>
        <v>12</v>
      </c>
      <c r="F13" s="16" t="e">
        <f>SUMIFS('5. ruimtestaat'!$J:$J,'5. ruimtestaat'!$A:$A,$A13,'5. ruimtestaat'!$B:$B,$B13,'5. ruimtestaat'!$C:$C,$C13)/'4. uurtarief opbouw'!$C$32</f>
        <v>#DIV/0!</v>
      </c>
      <c r="G13" s="16" t="e">
        <f t="shared" si="0"/>
        <v>#DIV/0!</v>
      </c>
      <c r="H13" s="16" t="e">
        <f t="shared" si="1"/>
        <v>#DIV/0!</v>
      </c>
      <c r="I13" s="17">
        <f>SUMIFS('5. ruimtestaat'!$J:$J,'5. ruimtestaat'!$A:$A,$A13,'5. ruimtestaat'!$B:$B,$B13,'5. ruimtestaat'!$C:$C,$C13)</f>
        <v>0</v>
      </c>
      <c r="J13" s="17" t="e">
        <f>$H13*'4. uurtarief opbouw'!$C$32</f>
        <v>#DIV/0!</v>
      </c>
    </row>
    <row r="14" spans="1:10">
      <c r="A14" s="14" t="s">
        <v>115</v>
      </c>
      <c r="B14" s="14" t="s">
        <v>135</v>
      </c>
      <c r="C14" s="14" t="s">
        <v>136</v>
      </c>
      <c r="D14" s="191"/>
      <c r="E14" s="15">
        <f>_xlfn.MAXIFS('5. ruimtestaat'!$G:$G,'5. ruimtestaat'!$A:$A,$A14,'5. ruimtestaat'!$B:$B,$B14,'5. ruimtestaat'!$C:$C,$C14)</f>
        <v>12</v>
      </c>
      <c r="F14" s="16" t="e">
        <f>SUMIFS('5. ruimtestaat'!$J:$J,'5. ruimtestaat'!$A:$A,$A14,'5. ruimtestaat'!$B:$B,$B14,'5. ruimtestaat'!$C:$C,$C14)/'4. uurtarief opbouw'!$C$32</f>
        <v>#DIV/0!</v>
      </c>
      <c r="G14" s="16" t="e">
        <f t="shared" si="0"/>
        <v>#DIV/0!</v>
      </c>
      <c r="H14" s="16" t="e">
        <f t="shared" si="1"/>
        <v>#DIV/0!</v>
      </c>
      <c r="I14" s="17">
        <f>SUMIFS('5. ruimtestaat'!$J:$J,'5. ruimtestaat'!$A:$A,$A14,'5. ruimtestaat'!$B:$B,$B14,'5. ruimtestaat'!$C:$C,$C14)</f>
        <v>0</v>
      </c>
      <c r="J14" s="17" t="e">
        <f>$H14*'4. uurtarief opbouw'!$C$32</f>
        <v>#DIV/0!</v>
      </c>
    </row>
    <row r="15" spans="1:10">
      <c r="A15" s="14" t="s">
        <v>115</v>
      </c>
      <c r="B15" s="14" t="s">
        <v>137</v>
      </c>
      <c r="C15" s="14" t="s">
        <v>138</v>
      </c>
      <c r="D15" s="191"/>
      <c r="E15" s="15">
        <f>_xlfn.MAXIFS('5. ruimtestaat'!$G:$G,'5. ruimtestaat'!$A:$A,$A15,'5. ruimtestaat'!$B:$B,$B15,'5. ruimtestaat'!$C:$C,$C15)</f>
        <v>12</v>
      </c>
      <c r="F15" s="16" t="e">
        <f>SUMIFS('5. ruimtestaat'!$J:$J,'5. ruimtestaat'!$A:$A,$A15,'5. ruimtestaat'!$B:$B,$B15,'5. ruimtestaat'!$C:$C,$C15)/'4. uurtarief opbouw'!$C$32</f>
        <v>#DIV/0!</v>
      </c>
      <c r="G15" s="16" t="e">
        <f t="shared" si="0"/>
        <v>#DIV/0!</v>
      </c>
      <c r="H15" s="16" t="e">
        <f t="shared" si="1"/>
        <v>#DIV/0!</v>
      </c>
      <c r="I15" s="17">
        <f>SUMIFS('5. ruimtestaat'!$J:$J,'5. ruimtestaat'!$A:$A,$A15,'5. ruimtestaat'!$B:$B,$B15,'5. ruimtestaat'!$C:$C,$C15)</f>
        <v>0</v>
      </c>
      <c r="J15" s="17" t="e">
        <f>$H15*'4. uurtarief opbouw'!$C$32</f>
        <v>#DIV/0!</v>
      </c>
    </row>
    <row r="16" spans="1:10">
      <c r="A16" s="14" t="s">
        <v>115</v>
      </c>
      <c r="B16" s="14" t="s">
        <v>139</v>
      </c>
      <c r="C16" s="14" t="s">
        <v>140</v>
      </c>
      <c r="D16" s="191"/>
      <c r="E16" s="15">
        <f>_xlfn.MAXIFS('5. ruimtestaat'!$G:$G,'5. ruimtestaat'!$A:$A,$A16,'5. ruimtestaat'!$B:$B,$B16,'5. ruimtestaat'!$C:$C,$C16)</f>
        <v>12</v>
      </c>
      <c r="F16" s="16" t="e">
        <f>SUMIFS('5. ruimtestaat'!$J:$J,'5. ruimtestaat'!$A:$A,$A16,'5. ruimtestaat'!$B:$B,$B16,'5. ruimtestaat'!$C:$C,$C16)/'4. uurtarief opbouw'!$C$32</f>
        <v>#DIV/0!</v>
      </c>
      <c r="G16" s="16" t="e">
        <f t="shared" si="0"/>
        <v>#DIV/0!</v>
      </c>
      <c r="H16" s="16" t="e">
        <f t="shared" si="1"/>
        <v>#DIV/0!</v>
      </c>
      <c r="I16" s="17">
        <f>SUMIFS('5. ruimtestaat'!$J:$J,'5. ruimtestaat'!$A:$A,$A16,'5. ruimtestaat'!$B:$B,$B16,'5. ruimtestaat'!$C:$C,$C16)</f>
        <v>0</v>
      </c>
      <c r="J16" s="17" t="e">
        <f>$H16*'4. uurtarief opbouw'!$C$32</f>
        <v>#DIV/0!</v>
      </c>
    </row>
    <row r="17" spans="1:10">
      <c r="A17" s="14" t="s">
        <v>115</v>
      </c>
      <c r="B17" s="14" t="s">
        <v>141</v>
      </c>
      <c r="C17" s="14" t="s">
        <v>142</v>
      </c>
      <c r="D17" s="191"/>
      <c r="E17" s="15">
        <f>_xlfn.MAXIFS('5. ruimtestaat'!$G:$G,'5. ruimtestaat'!$A:$A,$A17,'5. ruimtestaat'!$B:$B,$B17,'5. ruimtestaat'!$C:$C,$C17)</f>
        <v>12</v>
      </c>
      <c r="F17" s="16" t="e">
        <f>SUMIFS('5. ruimtestaat'!$J:$J,'5. ruimtestaat'!$A:$A,$A17,'5. ruimtestaat'!$B:$B,$B17,'5. ruimtestaat'!$C:$C,$C17)/'4. uurtarief opbouw'!$C$32</f>
        <v>#DIV/0!</v>
      </c>
      <c r="G17" s="16" t="e">
        <f t="shared" si="0"/>
        <v>#DIV/0!</v>
      </c>
      <c r="H17" s="16" t="e">
        <f t="shared" si="1"/>
        <v>#DIV/0!</v>
      </c>
      <c r="I17" s="17">
        <f>SUMIFS('5. ruimtestaat'!$J:$J,'5. ruimtestaat'!$A:$A,$A17,'5. ruimtestaat'!$B:$B,$B17,'5. ruimtestaat'!$C:$C,$C17)</f>
        <v>0</v>
      </c>
      <c r="J17" s="17" t="e">
        <f>$H17*'4. uurtarief opbouw'!$C$32</f>
        <v>#DIV/0!</v>
      </c>
    </row>
    <row r="18" spans="1:10">
      <c r="A18" s="14" t="s">
        <v>115</v>
      </c>
      <c r="B18" s="14" t="s">
        <v>143</v>
      </c>
      <c r="C18" s="14" t="s">
        <v>144</v>
      </c>
      <c r="D18" s="191"/>
      <c r="E18" s="15">
        <f>_xlfn.MAXIFS('5. ruimtestaat'!$G:$G,'5. ruimtestaat'!$A:$A,$A18,'5. ruimtestaat'!$B:$B,$B18,'5. ruimtestaat'!$C:$C,$C18)</f>
        <v>12</v>
      </c>
      <c r="F18" s="16" t="e">
        <f>SUMIFS('5. ruimtestaat'!$J:$J,'5. ruimtestaat'!$A:$A,$A18,'5. ruimtestaat'!$B:$B,$B18,'5. ruimtestaat'!$C:$C,$C18)/'4. uurtarief opbouw'!$C$32</f>
        <v>#DIV/0!</v>
      </c>
      <c r="G18" s="16" t="e">
        <f t="shared" si="0"/>
        <v>#DIV/0!</v>
      </c>
      <c r="H18" s="16" t="e">
        <f t="shared" si="1"/>
        <v>#DIV/0!</v>
      </c>
      <c r="I18" s="17">
        <f>SUMIFS('5. ruimtestaat'!$J:$J,'5. ruimtestaat'!$A:$A,$A18,'5. ruimtestaat'!$B:$B,$B18,'5. ruimtestaat'!$C:$C,$C18)</f>
        <v>0</v>
      </c>
      <c r="J18" s="17" t="e">
        <f>$H18*'4. uurtarief opbouw'!$C$32</f>
        <v>#DIV/0!</v>
      </c>
    </row>
    <row r="19" spans="1:10">
      <c r="A19" s="14" t="s">
        <v>115</v>
      </c>
      <c r="B19" s="14" t="s">
        <v>145</v>
      </c>
      <c r="C19" s="14" t="s">
        <v>146</v>
      </c>
      <c r="D19" s="191"/>
      <c r="E19" s="15">
        <f>_xlfn.MAXIFS('5. ruimtestaat'!$G:$G,'5. ruimtestaat'!$A:$A,$A19,'5. ruimtestaat'!$B:$B,$B19,'5. ruimtestaat'!$C:$C,$C19)</f>
        <v>12</v>
      </c>
      <c r="F19" s="16" t="e">
        <f>SUMIFS('5. ruimtestaat'!$J:$J,'5. ruimtestaat'!$A:$A,$A19,'5. ruimtestaat'!$B:$B,$B19,'5. ruimtestaat'!$C:$C,$C19)/'4. uurtarief opbouw'!$C$32</f>
        <v>#DIV/0!</v>
      </c>
      <c r="G19" s="16" t="e">
        <f t="shared" si="0"/>
        <v>#DIV/0!</v>
      </c>
      <c r="H19" s="16" t="e">
        <f t="shared" si="1"/>
        <v>#DIV/0!</v>
      </c>
      <c r="I19" s="17">
        <f>SUMIFS('5. ruimtestaat'!$J:$J,'5. ruimtestaat'!$A:$A,$A19,'5. ruimtestaat'!$B:$B,$B19,'5. ruimtestaat'!$C:$C,$C19)</f>
        <v>0</v>
      </c>
      <c r="J19" s="17" t="e">
        <f>$H19*'4. uurtarief opbouw'!$C$32</f>
        <v>#DIV/0!</v>
      </c>
    </row>
    <row r="20" spans="1:10">
      <c r="A20" s="14" t="s">
        <v>115</v>
      </c>
      <c r="B20" s="14" t="s">
        <v>147</v>
      </c>
      <c r="C20" s="14" t="s">
        <v>148</v>
      </c>
      <c r="D20" s="191"/>
      <c r="E20" s="15">
        <f>_xlfn.MAXIFS('5. ruimtestaat'!$G:$G,'5. ruimtestaat'!$A:$A,$A20,'5. ruimtestaat'!$B:$B,$B20,'5. ruimtestaat'!$C:$C,$C20)</f>
        <v>12</v>
      </c>
      <c r="F20" s="16" t="e">
        <f>SUMIFS('5. ruimtestaat'!$J:$J,'5. ruimtestaat'!$A:$A,$A20,'5. ruimtestaat'!$B:$B,$B20,'5. ruimtestaat'!$C:$C,$C20)/'4. uurtarief opbouw'!$C$32</f>
        <v>#DIV/0!</v>
      </c>
      <c r="G20" s="16" t="e">
        <f t="shared" si="0"/>
        <v>#DIV/0!</v>
      </c>
      <c r="H20" s="16" t="e">
        <f t="shared" si="1"/>
        <v>#DIV/0!</v>
      </c>
      <c r="I20" s="17">
        <f>SUMIFS('5. ruimtestaat'!$J:$J,'5. ruimtestaat'!$A:$A,$A20,'5. ruimtestaat'!$B:$B,$B20,'5. ruimtestaat'!$C:$C,$C20)</f>
        <v>0</v>
      </c>
      <c r="J20" s="17" t="e">
        <f>$H20*'4. uurtarief opbouw'!$C$32</f>
        <v>#DIV/0!</v>
      </c>
    </row>
    <row r="21" spans="1:10">
      <c r="A21" s="14" t="s">
        <v>115</v>
      </c>
      <c r="B21" s="14" t="s">
        <v>149</v>
      </c>
      <c r="C21" s="14" t="s">
        <v>150</v>
      </c>
      <c r="D21" s="191"/>
      <c r="E21" s="15">
        <f>_xlfn.MAXIFS('5. ruimtestaat'!$G:$G,'5. ruimtestaat'!$A:$A,$A21,'5. ruimtestaat'!$B:$B,$B21,'5. ruimtestaat'!$C:$C,$C21)</f>
        <v>12</v>
      </c>
      <c r="F21" s="16" t="e">
        <f>SUMIFS('5. ruimtestaat'!$J:$J,'5. ruimtestaat'!$A:$A,$A21,'5. ruimtestaat'!$B:$B,$B21,'5. ruimtestaat'!$C:$C,$C21)/'4. uurtarief opbouw'!$C$32</f>
        <v>#DIV/0!</v>
      </c>
      <c r="G21" s="16" t="e">
        <f t="shared" si="0"/>
        <v>#DIV/0!</v>
      </c>
      <c r="H21" s="16" t="e">
        <f t="shared" si="1"/>
        <v>#DIV/0!</v>
      </c>
      <c r="I21" s="17">
        <f>SUMIFS('5. ruimtestaat'!$J:$J,'5. ruimtestaat'!$A:$A,$A21,'5. ruimtestaat'!$B:$B,$B21,'5. ruimtestaat'!$C:$C,$C21)</f>
        <v>0</v>
      </c>
      <c r="J21" s="17" t="e">
        <f>$H21*'4. uurtarief opbouw'!$C$32</f>
        <v>#DIV/0!</v>
      </c>
    </row>
    <row r="22" spans="1:10">
      <c r="A22" s="14" t="s">
        <v>115</v>
      </c>
      <c r="B22" s="14" t="s">
        <v>151</v>
      </c>
      <c r="C22" s="14" t="s">
        <v>152</v>
      </c>
      <c r="D22" s="191"/>
      <c r="E22" s="15">
        <f>_xlfn.MAXIFS('5. ruimtestaat'!$G:$G,'5. ruimtestaat'!$A:$A,$A22,'5. ruimtestaat'!$B:$B,$B22,'5. ruimtestaat'!$C:$C,$C22)</f>
        <v>12</v>
      </c>
      <c r="F22" s="16" t="e">
        <f>SUMIFS('5. ruimtestaat'!$J:$J,'5. ruimtestaat'!$A:$A,$A22,'5. ruimtestaat'!$B:$B,$B22,'5. ruimtestaat'!$C:$C,$C22)/'4. uurtarief opbouw'!$C$32</f>
        <v>#DIV/0!</v>
      </c>
      <c r="G22" s="16" t="e">
        <f t="shared" si="0"/>
        <v>#DIV/0!</v>
      </c>
      <c r="H22" s="16" t="e">
        <f t="shared" si="1"/>
        <v>#DIV/0!</v>
      </c>
      <c r="I22" s="17">
        <f>SUMIFS('5. ruimtestaat'!$J:$J,'5. ruimtestaat'!$A:$A,$A22,'5. ruimtestaat'!$B:$B,$B22,'5. ruimtestaat'!$C:$C,$C22)</f>
        <v>0</v>
      </c>
      <c r="J22" s="17" t="e">
        <f>$H22*'4. uurtarief opbouw'!$C$32</f>
        <v>#DIV/0!</v>
      </c>
    </row>
    <row r="23" spans="1:10">
      <c r="A23" s="14" t="s">
        <v>115</v>
      </c>
      <c r="B23" s="14" t="s">
        <v>153</v>
      </c>
      <c r="C23" s="14" t="s">
        <v>154</v>
      </c>
      <c r="D23" s="191"/>
      <c r="E23" s="15">
        <f>_xlfn.MAXIFS('5. ruimtestaat'!$G:$G,'5. ruimtestaat'!$A:$A,$A23,'5. ruimtestaat'!$B:$B,$B23,'5. ruimtestaat'!$C:$C,$C23)</f>
        <v>12</v>
      </c>
      <c r="F23" s="16" t="e">
        <f>SUMIFS('5. ruimtestaat'!$J:$J,'5. ruimtestaat'!$A:$A,$A23,'5. ruimtestaat'!$B:$B,$B23,'5. ruimtestaat'!$C:$C,$C23)/'4. uurtarief opbouw'!$C$32</f>
        <v>#DIV/0!</v>
      </c>
      <c r="G23" s="16" t="e">
        <f t="shared" si="0"/>
        <v>#DIV/0!</v>
      </c>
      <c r="H23" s="16" t="e">
        <f t="shared" si="1"/>
        <v>#DIV/0!</v>
      </c>
      <c r="I23" s="17">
        <f>SUMIFS('5. ruimtestaat'!$J:$J,'5. ruimtestaat'!$A:$A,$A23,'5. ruimtestaat'!$B:$B,$B23,'5. ruimtestaat'!$C:$C,$C23)</f>
        <v>0</v>
      </c>
      <c r="J23" s="17" t="e">
        <f>$H23*'4. uurtarief opbouw'!$C$32</f>
        <v>#DIV/0!</v>
      </c>
    </row>
    <row r="24" spans="1:10">
      <c r="A24" s="14" t="s">
        <v>115</v>
      </c>
      <c r="B24" s="14" t="s">
        <v>155</v>
      </c>
      <c r="C24" s="14" t="s">
        <v>154</v>
      </c>
      <c r="D24" s="191"/>
      <c r="E24" s="15">
        <f>_xlfn.MAXIFS('5. ruimtestaat'!$G:$G,'5. ruimtestaat'!$A:$A,$A24,'5. ruimtestaat'!$B:$B,$B24,'5. ruimtestaat'!$C:$C,$C24)</f>
        <v>12</v>
      </c>
      <c r="F24" s="16" t="e">
        <f>SUMIFS('5. ruimtestaat'!$J:$J,'5. ruimtestaat'!$A:$A,$A24,'5. ruimtestaat'!$B:$B,$B24,'5. ruimtestaat'!$C:$C,$C24)/'4. uurtarief opbouw'!$C$32</f>
        <v>#DIV/0!</v>
      </c>
      <c r="G24" s="16" t="e">
        <f t="shared" si="0"/>
        <v>#DIV/0!</v>
      </c>
      <c r="H24" s="16" t="e">
        <f t="shared" si="1"/>
        <v>#DIV/0!</v>
      </c>
      <c r="I24" s="17">
        <f>SUMIFS('5. ruimtestaat'!$J:$J,'5. ruimtestaat'!$A:$A,$A24,'5. ruimtestaat'!$B:$B,$B24,'5. ruimtestaat'!$C:$C,$C24)</f>
        <v>0</v>
      </c>
      <c r="J24" s="17" t="e">
        <f>$H24*'4. uurtarief opbouw'!$C$32</f>
        <v>#DIV/0!</v>
      </c>
    </row>
    <row r="25" spans="1:10">
      <c r="A25" s="14" t="s">
        <v>115</v>
      </c>
      <c r="B25" s="14" t="s">
        <v>156</v>
      </c>
      <c r="C25" s="14" t="s">
        <v>157</v>
      </c>
      <c r="D25" s="191"/>
      <c r="E25" s="15">
        <f>_xlfn.MAXIFS('5. ruimtestaat'!$G:$G,'5. ruimtestaat'!$A:$A,$A25,'5. ruimtestaat'!$B:$B,$B25,'5. ruimtestaat'!$C:$C,$C25)</f>
        <v>12</v>
      </c>
      <c r="F25" s="16" t="e">
        <f>SUMIFS('5. ruimtestaat'!$J:$J,'5. ruimtestaat'!$A:$A,$A25,'5. ruimtestaat'!$B:$B,$B25,'5. ruimtestaat'!$C:$C,$C25)/'4. uurtarief opbouw'!$C$32</f>
        <v>#DIV/0!</v>
      </c>
      <c r="G25" s="16" t="e">
        <f t="shared" si="0"/>
        <v>#DIV/0!</v>
      </c>
      <c r="H25" s="16" t="e">
        <f t="shared" si="1"/>
        <v>#DIV/0!</v>
      </c>
      <c r="I25" s="17">
        <f>SUMIFS('5. ruimtestaat'!$J:$J,'5. ruimtestaat'!$A:$A,$A25,'5. ruimtestaat'!$B:$B,$B25,'5. ruimtestaat'!$C:$C,$C25)</f>
        <v>0</v>
      </c>
      <c r="J25" s="17" t="e">
        <f>$H25*'4. uurtarief opbouw'!$C$32</f>
        <v>#DIV/0!</v>
      </c>
    </row>
    <row r="26" spans="1:10">
      <c r="A26" s="14" t="s">
        <v>115</v>
      </c>
      <c r="B26" s="14" t="s">
        <v>158</v>
      </c>
      <c r="C26" s="14" t="s">
        <v>159</v>
      </c>
      <c r="D26" s="191"/>
      <c r="E26" s="15">
        <f>_xlfn.MAXIFS('5. ruimtestaat'!$G:$G,'5. ruimtestaat'!$A:$A,$A26,'5. ruimtestaat'!$B:$B,$B26,'5. ruimtestaat'!$C:$C,$C26)</f>
        <v>12</v>
      </c>
      <c r="F26" s="16" t="e">
        <f>SUMIFS('5. ruimtestaat'!$J:$J,'5. ruimtestaat'!$A:$A,$A26,'5. ruimtestaat'!$B:$B,$B26,'5. ruimtestaat'!$C:$C,$C26)/'4. uurtarief opbouw'!$C$32</f>
        <v>#DIV/0!</v>
      </c>
      <c r="G26" s="16" t="e">
        <f t="shared" si="0"/>
        <v>#DIV/0!</v>
      </c>
      <c r="H26" s="16" t="e">
        <f t="shared" si="1"/>
        <v>#DIV/0!</v>
      </c>
      <c r="I26" s="17">
        <f>SUMIFS('5. ruimtestaat'!$J:$J,'5. ruimtestaat'!$A:$A,$A26,'5. ruimtestaat'!$B:$B,$B26,'5. ruimtestaat'!$C:$C,$C26)</f>
        <v>0</v>
      </c>
      <c r="J26" s="17" t="e">
        <f>$H26*'4. uurtarief opbouw'!$C$32</f>
        <v>#DIV/0!</v>
      </c>
    </row>
    <row r="27" spans="1:10">
      <c r="A27" s="14" t="s">
        <v>115</v>
      </c>
      <c r="B27" s="14" t="s">
        <v>160</v>
      </c>
      <c r="C27" s="14" t="s">
        <v>161</v>
      </c>
      <c r="D27" s="191"/>
      <c r="E27" s="15">
        <f>_xlfn.MAXIFS('5. ruimtestaat'!$G:$G,'5. ruimtestaat'!$A:$A,$A27,'5. ruimtestaat'!$B:$B,$B27,'5. ruimtestaat'!$C:$C,$C27)</f>
        <v>12</v>
      </c>
      <c r="F27" s="16" t="e">
        <f>SUMIFS('5. ruimtestaat'!$J:$J,'5. ruimtestaat'!$A:$A,$A27,'5. ruimtestaat'!$B:$B,$B27,'5. ruimtestaat'!$C:$C,$C27)/'4. uurtarief opbouw'!$C$32</f>
        <v>#DIV/0!</v>
      </c>
      <c r="G27" s="16" t="e">
        <f t="shared" si="0"/>
        <v>#DIV/0!</v>
      </c>
      <c r="H27" s="16" t="e">
        <f t="shared" si="1"/>
        <v>#DIV/0!</v>
      </c>
      <c r="I27" s="17">
        <f>SUMIFS('5. ruimtestaat'!$J:$J,'5. ruimtestaat'!$A:$A,$A27,'5. ruimtestaat'!$B:$B,$B27,'5. ruimtestaat'!$C:$C,$C27)</f>
        <v>0</v>
      </c>
      <c r="J27" s="17" t="e">
        <f>$H27*'4. uurtarief opbouw'!$C$32</f>
        <v>#DIV/0!</v>
      </c>
    </row>
    <row r="28" spans="1:10">
      <c r="A28" s="14" t="s">
        <v>115</v>
      </c>
      <c r="B28" s="14" t="s">
        <v>162</v>
      </c>
      <c r="C28" s="14" t="s">
        <v>163</v>
      </c>
      <c r="D28" s="191"/>
      <c r="E28" s="15">
        <f>_xlfn.MAXIFS('5. ruimtestaat'!$G:$G,'5. ruimtestaat'!$A:$A,$A28,'5. ruimtestaat'!$B:$B,$B28,'5. ruimtestaat'!$C:$C,$C28)</f>
        <v>12</v>
      </c>
      <c r="F28" s="16" t="e">
        <f>SUMIFS('5. ruimtestaat'!$J:$J,'5. ruimtestaat'!$A:$A,$A28,'5. ruimtestaat'!$B:$B,$B28,'5. ruimtestaat'!$C:$C,$C28)/'4. uurtarief opbouw'!$C$32</f>
        <v>#DIV/0!</v>
      </c>
      <c r="G28" s="16" t="e">
        <f t="shared" si="0"/>
        <v>#DIV/0!</v>
      </c>
      <c r="H28" s="16" t="e">
        <f t="shared" si="1"/>
        <v>#DIV/0!</v>
      </c>
      <c r="I28" s="17">
        <f>SUMIFS('5. ruimtestaat'!$J:$J,'5. ruimtestaat'!$A:$A,$A28,'5. ruimtestaat'!$B:$B,$B28,'5. ruimtestaat'!$C:$C,$C28)</f>
        <v>0</v>
      </c>
      <c r="J28" s="17" t="e">
        <f>$H28*'4. uurtarief opbouw'!$C$32</f>
        <v>#DIV/0!</v>
      </c>
    </row>
    <row r="29" spans="1:10">
      <c r="A29" s="14" t="s">
        <v>115</v>
      </c>
      <c r="B29" s="14" t="s">
        <v>164</v>
      </c>
      <c r="C29" s="14" t="s">
        <v>165</v>
      </c>
      <c r="D29" s="191"/>
      <c r="E29" s="15">
        <f>_xlfn.MAXIFS('5. ruimtestaat'!$G:$G,'5. ruimtestaat'!$A:$A,$A29,'5. ruimtestaat'!$B:$B,$B29,'5. ruimtestaat'!$C:$C,$C29)</f>
        <v>12</v>
      </c>
      <c r="F29" s="16" t="e">
        <f>SUMIFS('5. ruimtestaat'!$J:$J,'5. ruimtestaat'!$A:$A,$A29,'5. ruimtestaat'!$B:$B,$B29,'5. ruimtestaat'!$C:$C,$C29)/'4. uurtarief opbouw'!$C$32</f>
        <v>#DIV/0!</v>
      </c>
      <c r="G29" s="16" t="e">
        <f t="shared" si="0"/>
        <v>#DIV/0!</v>
      </c>
      <c r="H29" s="16" t="e">
        <f t="shared" si="1"/>
        <v>#DIV/0!</v>
      </c>
      <c r="I29" s="17">
        <f>SUMIFS('5. ruimtestaat'!$J:$J,'5. ruimtestaat'!$A:$A,$A29,'5. ruimtestaat'!$B:$B,$B29,'5. ruimtestaat'!$C:$C,$C29)</f>
        <v>0</v>
      </c>
      <c r="J29" s="17" t="e">
        <f>$H29*'4. uurtarief opbouw'!$C$32</f>
        <v>#DIV/0!</v>
      </c>
    </row>
    <row r="30" spans="1:10">
      <c r="A30" s="14" t="s">
        <v>115</v>
      </c>
      <c r="B30" s="14" t="s">
        <v>166</v>
      </c>
      <c r="C30" s="14" t="s">
        <v>167</v>
      </c>
      <c r="D30" s="191"/>
      <c r="E30" s="15">
        <f>_xlfn.MAXIFS('5. ruimtestaat'!$G:$G,'5. ruimtestaat'!$A:$A,$A30,'5. ruimtestaat'!$B:$B,$B30,'5. ruimtestaat'!$C:$C,$C30)</f>
        <v>12</v>
      </c>
      <c r="F30" s="16" t="e">
        <f>SUMIFS('5. ruimtestaat'!$J:$J,'5. ruimtestaat'!$A:$A,$A30,'5. ruimtestaat'!$B:$B,$B30,'5. ruimtestaat'!$C:$C,$C30)/'4. uurtarief opbouw'!$C$32</f>
        <v>#DIV/0!</v>
      </c>
      <c r="G30" s="16" t="e">
        <f t="shared" si="0"/>
        <v>#DIV/0!</v>
      </c>
      <c r="H30" s="16" t="e">
        <f t="shared" si="1"/>
        <v>#DIV/0!</v>
      </c>
      <c r="I30" s="17">
        <f>SUMIFS('5. ruimtestaat'!$J:$J,'5. ruimtestaat'!$A:$A,$A30,'5. ruimtestaat'!$B:$B,$B30,'5. ruimtestaat'!$C:$C,$C30)</f>
        <v>0</v>
      </c>
      <c r="J30" s="17" t="e">
        <f>$H30*'4. uurtarief opbouw'!$C$32</f>
        <v>#DIV/0!</v>
      </c>
    </row>
    <row r="31" spans="1:10">
      <c r="A31" s="14" t="s">
        <v>115</v>
      </c>
      <c r="B31" s="14" t="s">
        <v>168</v>
      </c>
      <c r="C31" s="14" t="s">
        <v>169</v>
      </c>
      <c r="D31" s="191"/>
      <c r="E31" s="15">
        <f>_xlfn.MAXIFS('5. ruimtestaat'!$G:$G,'5. ruimtestaat'!$A:$A,$A31,'5. ruimtestaat'!$B:$B,$B31,'5. ruimtestaat'!$C:$C,$C31)</f>
        <v>12</v>
      </c>
      <c r="F31" s="16" t="e">
        <f>SUMIFS('5. ruimtestaat'!$J:$J,'5. ruimtestaat'!$A:$A,$A31,'5. ruimtestaat'!$B:$B,$B31,'5. ruimtestaat'!$C:$C,$C31)/'4. uurtarief opbouw'!$C$32</f>
        <v>#DIV/0!</v>
      </c>
      <c r="G31" s="16" t="e">
        <f t="shared" si="0"/>
        <v>#DIV/0!</v>
      </c>
      <c r="H31" s="16" t="e">
        <f t="shared" si="1"/>
        <v>#DIV/0!</v>
      </c>
      <c r="I31" s="17">
        <f>SUMIFS('5. ruimtestaat'!$J:$J,'5. ruimtestaat'!$A:$A,$A31,'5. ruimtestaat'!$B:$B,$B31,'5. ruimtestaat'!$C:$C,$C31)</f>
        <v>0</v>
      </c>
      <c r="J31" s="17" t="e">
        <f>$H31*'4. uurtarief opbouw'!$C$32</f>
        <v>#DIV/0!</v>
      </c>
    </row>
    <row r="32" spans="1:10">
      <c r="A32" s="14" t="s">
        <v>115</v>
      </c>
      <c r="B32" s="14" t="s">
        <v>170</v>
      </c>
      <c r="C32" s="14" t="s">
        <v>169</v>
      </c>
      <c r="D32" s="191"/>
      <c r="E32" s="15">
        <f>_xlfn.MAXIFS('5. ruimtestaat'!$G:$G,'5. ruimtestaat'!$A:$A,$A32,'5. ruimtestaat'!$B:$B,$B32,'5. ruimtestaat'!$C:$C,$C32)</f>
        <v>12</v>
      </c>
      <c r="F32" s="16" t="e">
        <f>SUMIFS('5. ruimtestaat'!$J:$J,'5. ruimtestaat'!$A:$A,$A32,'5. ruimtestaat'!$B:$B,$B32,'5. ruimtestaat'!$C:$C,$C32)/'4. uurtarief opbouw'!$C$32</f>
        <v>#DIV/0!</v>
      </c>
      <c r="G32" s="16" t="e">
        <f t="shared" si="0"/>
        <v>#DIV/0!</v>
      </c>
      <c r="H32" s="16" t="e">
        <f t="shared" si="1"/>
        <v>#DIV/0!</v>
      </c>
      <c r="I32" s="17">
        <f>SUMIFS('5. ruimtestaat'!$J:$J,'5. ruimtestaat'!$A:$A,$A32,'5. ruimtestaat'!$B:$B,$B32,'5. ruimtestaat'!$C:$C,$C32)</f>
        <v>0</v>
      </c>
      <c r="J32" s="17" t="e">
        <f>$H32*'4. uurtarief opbouw'!$C$32</f>
        <v>#DIV/0!</v>
      </c>
    </row>
    <row r="33" spans="1:10">
      <c r="A33" s="14" t="s">
        <v>115</v>
      </c>
      <c r="B33" s="14" t="s">
        <v>171</v>
      </c>
      <c r="C33" s="14" t="s">
        <v>172</v>
      </c>
      <c r="D33" s="191"/>
      <c r="E33" s="15">
        <f>_xlfn.MAXIFS('5. ruimtestaat'!$G:$G,'5. ruimtestaat'!$A:$A,$A33,'5. ruimtestaat'!$B:$B,$B33,'5. ruimtestaat'!$C:$C,$C33)</f>
        <v>12</v>
      </c>
      <c r="F33" s="16" t="e">
        <f>SUMIFS('5. ruimtestaat'!$J:$J,'5. ruimtestaat'!$A:$A,$A33,'5. ruimtestaat'!$B:$B,$B33,'5. ruimtestaat'!$C:$C,$C33)/'4. uurtarief opbouw'!$C$32</f>
        <v>#DIV/0!</v>
      </c>
      <c r="G33" s="16" t="e">
        <f t="shared" si="0"/>
        <v>#DIV/0!</v>
      </c>
      <c r="H33" s="16" t="e">
        <f t="shared" si="1"/>
        <v>#DIV/0!</v>
      </c>
      <c r="I33" s="17">
        <f>SUMIFS('5. ruimtestaat'!$J:$J,'5. ruimtestaat'!$A:$A,$A33,'5. ruimtestaat'!$B:$B,$B33,'5. ruimtestaat'!$C:$C,$C33)</f>
        <v>0</v>
      </c>
      <c r="J33" s="17" t="e">
        <f>$H33*'4. uurtarief opbouw'!$C$32</f>
        <v>#DIV/0!</v>
      </c>
    </row>
    <row r="34" spans="1:10">
      <c r="A34" s="14" t="s">
        <v>115</v>
      </c>
      <c r="B34" s="14" t="s">
        <v>173</v>
      </c>
      <c r="C34" s="14" t="s">
        <v>174</v>
      </c>
      <c r="D34" s="191"/>
      <c r="E34" s="15">
        <f>_xlfn.MAXIFS('5. ruimtestaat'!$G:$G,'5. ruimtestaat'!$A:$A,$A34,'5. ruimtestaat'!$B:$B,$B34,'5. ruimtestaat'!$C:$C,$C34)</f>
        <v>12</v>
      </c>
      <c r="F34" s="16" t="e">
        <f>SUMIFS('5. ruimtestaat'!$J:$J,'5. ruimtestaat'!$A:$A,$A34,'5. ruimtestaat'!$B:$B,$B34,'5. ruimtestaat'!$C:$C,$C34)/'4. uurtarief opbouw'!$C$32</f>
        <v>#DIV/0!</v>
      </c>
      <c r="G34" s="16" t="e">
        <f t="shared" si="0"/>
        <v>#DIV/0!</v>
      </c>
      <c r="H34" s="16" t="e">
        <f t="shared" si="1"/>
        <v>#DIV/0!</v>
      </c>
      <c r="I34" s="17">
        <f>SUMIFS('5. ruimtestaat'!$J:$J,'5. ruimtestaat'!$A:$A,$A34,'5. ruimtestaat'!$B:$B,$B34,'5. ruimtestaat'!$C:$C,$C34)</f>
        <v>0</v>
      </c>
      <c r="J34" s="17" t="e">
        <f>$H34*'4. uurtarief opbouw'!$C$32</f>
        <v>#DIV/0!</v>
      </c>
    </row>
    <row r="35" spans="1:10">
      <c r="A35" s="14" t="s">
        <v>115</v>
      </c>
      <c r="B35" s="14" t="s">
        <v>183</v>
      </c>
      <c r="C35" s="14" t="s">
        <v>184</v>
      </c>
      <c r="D35" s="191"/>
      <c r="E35" s="15">
        <f>_xlfn.MAXIFS('5. ruimtestaat'!$G:$G,'5. ruimtestaat'!$A:$A,$A35,'5. ruimtestaat'!$B:$B,$B35,'5. ruimtestaat'!$C:$C,$C35)</f>
        <v>12</v>
      </c>
      <c r="F35" s="16" t="e">
        <f>SUMIFS('5. ruimtestaat'!$J:$J,'5. ruimtestaat'!$A:$A,$A35,'5. ruimtestaat'!$B:$B,$B35,'5. ruimtestaat'!$C:$C,$C35)/'4. uurtarief opbouw'!$C$32</f>
        <v>#DIV/0!</v>
      </c>
      <c r="G35" s="16" t="e">
        <f t="shared" si="0"/>
        <v>#DIV/0!</v>
      </c>
      <c r="H35" s="16" t="e">
        <f t="shared" si="1"/>
        <v>#DIV/0!</v>
      </c>
      <c r="I35" s="17">
        <f>SUMIFS('5. ruimtestaat'!$J:$J,'5. ruimtestaat'!$A:$A,$A35,'5. ruimtestaat'!$B:$B,$B35,'5. ruimtestaat'!$C:$C,$C35)</f>
        <v>0</v>
      </c>
      <c r="J35" s="17" t="e">
        <f>$H35*'4. uurtarief opbouw'!$C$32</f>
        <v>#DIV/0!</v>
      </c>
    </row>
    <row r="36" spans="1:10">
      <c r="A36" s="14" t="s">
        <v>115</v>
      </c>
      <c r="B36" s="14" t="s">
        <v>175</v>
      </c>
      <c r="C36" s="14" t="s">
        <v>176</v>
      </c>
      <c r="D36" s="191"/>
      <c r="E36" s="15">
        <f>_xlfn.MAXIFS('5. ruimtestaat'!$G:$G,'5. ruimtestaat'!$A:$A,$A36,'5. ruimtestaat'!$B:$B,$B36,'5. ruimtestaat'!$C:$C,$C36)</f>
        <v>4</v>
      </c>
      <c r="F36" s="16" t="e">
        <f>SUMIFS('5. ruimtestaat'!$J:$J,'5. ruimtestaat'!$A:$A,$A36,'5. ruimtestaat'!$B:$B,$B36,'5. ruimtestaat'!$C:$C,$C36)/'4. uurtarief opbouw'!$C$32</f>
        <v>#DIV/0!</v>
      </c>
      <c r="G36" s="16" t="e">
        <f t="shared" si="0"/>
        <v>#DIV/0!</v>
      </c>
      <c r="H36" s="16" t="e">
        <f t="shared" si="1"/>
        <v>#DIV/0!</v>
      </c>
      <c r="I36" s="17">
        <f>SUMIFS('5. ruimtestaat'!$J:$J,'5. ruimtestaat'!$A:$A,$A36,'5. ruimtestaat'!$B:$B,$B36,'5. ruimtestaat'!$C:$C,$C36)</f>
        <v>0</v>
      </c>
      <c r="J36" s="17" t="e">
        <f>$H36*'4. uurtarief opbouw'!$C$32</f>
        <v>#DIV/0!</v>
      </c>
    </row>
    <row r="37" spans="1:10">
      <c r="A37" s="14" t="s">
        <v>115</v>
      </c>
      <c r="B37" s="14" t="s">
        <v>175</v>
      </c>
      <c r="C37" s="14" t="s">
        <v>177</v>
      </c>
      <c r="D37" s="191"/>
      <c r="E37" s="15">
        <f>_xlfn.MAXIFS('5. ruimtestaat'!$G:$G,'5. ruimtestaat'!$A:$A,$A37,'5. ruimtestaat'!$B:$B,$B37,'5. ruimtestaat'!$C:$C,$C37)</f>
        <v>4</v>
      </c>
      <c r="F37" s="16" t="e">
        <f>SUMIFS('5. ruimtestaat'!$J:$J,'5. ruimtestaat'!$A:$A,$A37,'5. ruimtestaat'!$B:$B,$B37,'5. ruimtestaat'!$C:$C,$C37)/'4. uurtarief opbouw'!$C$32</f>
        <v>#DIV/0!</v>
      </c>
      <c r="G37" s="16" t="e">
        <f t="shared" si="0"/>
        <v>#DIV/0!</v>
      </c>
      <c r="H37" s="16" t="e">
        <f t="shared" si="1"/>
        <v>#DIV/0!</v>
      </c>
      <c r="I37" s="17">
        <f>SUMIFS('5. ruimtestaat'!$J:$J,'5. ruimtestaat'!$A:$A,$A37,'5. ruimtestaat'!$B:$B,$B37,'5. ruimtestaat'!$C:$C,$C37)</f>
        <v>0</v>
      </c>
      <c r="J37" s="17" t="e">
        <f>$H37*'4. uurtarief opbouw'!$C$32</f>
        <v>#DIV/0!</v>
      </c>
    </row>
    <row r="38" spans="1:10">
      <c r="A38" s="14" t="s">
        <v>115</v>
      </c>
      <c r="B38" s="14" t="s">
        <v>175</v>
      </c>
      <c r="C38" s="14" t="s">
        <v>178</v>
      </c>
      <c r="D38" s="191"/>
      <c r="E38" s="15">
        <f>_xlfn.MAXIFS('5. ruimtestaat'!$G:$G,'5. ruimtestaat'!$A:$A,$A38,'5. ruimtestaat'!$B:$B,$B38,'5. ruimtestaat'!$C:$C,$C38)</f>
        <v>4</v>
      </c>
      <c r="F38" s="16" t="e">
        <f>SUMIFS('5. ruimtestaat'!$J:$J,'5. ruimtestaat'!$A:$A,$A38,'5. ruimtestaat'!$B:$B,$B38,'5. ruimtestaat'!$C:$C,$C38)/'4. uurtarief opbouw'!$C$32</f>
        <v>#DIV/0!</v>
      </c>
      <c r="G38" s="16" t="e">
        <f t="shared" si="0"/>
        <v>#DIV/0!</v>
      </c>
      <c r="H38" s="16" t="e">
        <f t="shared" si="1"/>
        <v>#DIV/0!</v>
      </c>
      <c r="I38" s="17">
        <f>SUMIFS('5. ruimtestaat'!$J:$J,'5. ruimtestaat'!$A:$A,$A38,'5. ruimtestaat'!$B:$B,$B38,'5. ruimtestaat'!$C:$C,$C38)</f>
        <v>0</v>
      </c>
      <c r="J38" s="17" t="e">
        <f>$H38*'4. uurtarief opbouw'!$C$32</f>
        <v>#DIV/0!</v>
      </c>
    </row>
    <row r="39" spans="1:10">
      <c r="A39" s="14" t="s">
        <v>115</v>
      </c>
      <c r="B39" s="14" t="s">
        <v>175</v>
      </c>
      <c r="C39" s="14" t="s">
        <v>179</v>
      </c>
      <c r="D39" s="191"/>
      <c r="E39" s="15">
        <f>_xlfn.MAXIFS('5. ruimtestaat'!$G:$G,'5. ruimtestaat'!$A:$A,$A39,'5. ruimtestaat'!$B:$B,$B39,'5. ruimtestaat'!$C:$C,$C39)</f>
        <v>4</v>
      </c>
      <c r="F39" s="16" t="e">
        <f>SUMIFS('5. ruimtestaat'!$J:$J,'5. ruimtestaat'!$A:$A,$A39,'5. ruimtestaat'!$B:$B,$B39,'5. ruimtestaat'!$C:$C,$C39)/'4. uurtarief opbouw'!$C$32</f>
        <v>#DIV/0!</v>
      </c>
      <c r="G39" s="16" t="e">
        <f t="shared" si="0"/>
        <v>#DIV/0!</v>
      </c>
      <c r="H39" s="16" t="e">
        <f t="shared" si="1"/>
        <v>#DIV/0!</v>
      </c>
      <c r="I39" s="17">
        <f>SUMIFS('5. ruimtestaat'!$J:$J,'5. ruimtestaat'!$A:$A,$A39,'5. ruimtestaat'!$B:$B,$B39,'5. ruimtestaat'!$C:$C,$C39)</f>
        <v>0</v>
      </c>
      <c r="J39" s="17" t="e">
        <f>$H39*'4. uurtarief opbouw'!$C$32</f>
        <v>#DIV/0!</v>
      </c>
    </row>
    <row r="40" spans="1:10">
      <c r="A40" s="14" t="s">
        <v>115</v>
      </c>
      <c r="B40" s="14" t="s">
        <v>175</v>
      </c>
      <c r="C40" s="14" t="s">
        <v>180</v>
      </c>
      <c r="D40" s="191"/>
      <c r="E40" s="15">
        <f>_xlfn.MAXIFS('5. ruimtestaat'!$G:$G,'5. ruimtestaat'!$A:$A,$A40,'5. ruimtestaat'!$B:$B,$B40,'5. ruimtestaat'!$C:$C,$C40)</f>
        <v>4</v>
      </c>
      <c r="F40" s="16" t="e">
        <f>SUMIFS('5. ruimtestaat'!$J:$J,'5. ruimtestaat'!$A:$A,$A40,'5. ruimtestaat'!$B:$B,$B40,'5. ruimtestaat'!$C:$C,$C40)/'4. uurtarief opbouw'!$C$32</f>
        <v>#DIV/0!</v>
      </c>
      <c r="G40" s="16" t="e">
        <f t="shared" si="0"/>
        <v>#DIV/0!</v>
      </c>
      <c r="H40" s="16" t="e">
        <f t="shared" si="1"/>
        <v>#DIV/0!</v>
      </c>
      <c r="I40" s="17">
        <f>SUMIFS('5. ruimtestaat'!$J:$J,'5. ruimtestaat'!$A:$A,$A40,'5. ruimtestaat'!$B:$B,$B40,'5. ruimtestaat'!$C:$C,$C40)</f>
        <v>0</v>
      </c>
      <c r="J40" s="17" t="e">
        <f>$H40*'4. uurtarief opbouw'!$C$32</f>
        <v>#DIV/0!</v>
      </c>
    </row>
    <row r="41" spans="1:10">
      <c r="A41" s="14" t="s">
        <v>115</v>
      </c>
      <c r="B41" s="14" t="s">
        <v>175</v>
      </c>
      <c r="C41" s="14" t="s">
        <v>181</v>
      </c>
      <c r="D41" s="191"/>
      <c r="E41" s="15">
        <f>_xlfn.MAXIFS('5. ruimtestaat'!$G:$G,'5. ruimtestaat'!$A:$A,$A41,'5. ruimtestaat'!$B:$B,$B41,'5. ruimtestaat'!$C:$C,$C41)</f>
        <v>4</v>
      </c>
      <c r="F41" s="16" t="e">
        <f>SUMIFS('5. ruimtestaat'!$J:$J,'5. ruimtestaat'!$A:$A,$A41,'5. ruimtestaat'!$B:$B,$B41,'5. ruimtestaat'!$C:$C,$C41)/'4. uurtarief opbouw'!$C$32</f>
        <v>#DIV/0!</v>
      </c>
      <c r="G41" s="16" t="e">
        <f t="shared" si="0"/>
        <v>#DIV/0!</v>
      </c>
      <c r="H41" s="16" t="e">
        <f t="shared" si="1"/>
        <v>#DIV/0!</v>
      </c>
      <c r="I41" s="17">
        <f>SUMIFS('5. ruimtestaat'!$J:$J,'5. ruimtestaat'!$A:$A,$A41,'5. ruimtestaat'!$B:$B,$B41,'5. ruimtestaat'!$C:$C,$C41)</f>
        <v>0</v>
      </c>
      <c r="J41" s="17" t="e">
        <f>$H41*'4. uurtarief opbouw'!$C$32</f>
        <v>#DIV/0!</v>
      </c>
    </row>
    <row r="42" spans="1:10">
      <c r="A42" s="14" t="s">
        <v>115</v>
      </c>
      <c r="B42" s="14" t="s">
        <v>175</v>
      </c>
      <c r="C42" s="14" t="s">
        <v>182</v>
      </c>
      <c r="D42" s="191"/>
      <c r="E42" s="15">
        <f>_xlfn.MAXIFS('5. ruimtestaat'!$G:$G,'5. ruimtestaat'!$A:$A,$A42,'5. ruimtestaat'!$B:$B,$B42,'5. ruimtestaat'!$C:$C,$C42)</f>
        <v>4</v>
      </c>
      <c r="F42" s="16" t="e">
        <f>SUMIFS('5. ruimtestaat'!$J:$J,'5. ruimtestaat'!$A:$A,$A42,'5. ruimtestaat'!$B:$B,$B42,'5. ruimtestaat'!$C:$C,$C42)/'4. uurtarief opbouw'!$C$32</f>
        <v>#DIV/0!</v>
      </c>
      <c r="G42" s="16" t="e">
        <f t="shared" si="0"/>
        <v>#DIV/0!</v>
      </c>
      <c r="H42" s="16" t="e">
        <f t="shared" si="1"/>
        <v>#DIV/0!</v>
      </c>
      <c r="I42" s="17">
        <f>SUMIFS('5. ruimtestaat'!$J:$J,'5. ruimtestaat'!$A:$A,$A42,'5. ruimtestaat'!$B:$B,$B42,'5. ruimtestaat'!$C:$C,$C42)</f>
        <v>0</v>
      </c>
      <c r="J42" s="17" t="e">
        <f>$H42*'4. uurtarief opbouw'!$C$32</f>
        <v>#DIV/0!</v>
      </c>
    </row>
    <row r="43" spans="1:10">
      <c r="A43" s="14" t="s">
        <v>185</v>
      </c>
      <c r="B43" s="14" t="s">
        <v>186</v>
      </c>
      <c r="C43" s="14" t="s">
        <v>187</v>
      </c>
      <c r="D43" s="191"/>
      <c r="E43" s="15">
        <f>_xlfn.MAXIFS('5. ruimtestaat'!$G:$G,'5. ruimtestaat'!$A:$A,$A43,'5. ruimtestaat'!$B:$B,$B43,'5. ruimtestaat'!$C:$C,$C43)</f>
        <v>12</v>
      </c>
      <c r="F43" s="16" t="e">
        <f>SUMIFS('5. ruimtestaat'!$J:$J,'5. ruimtestaat'!$A:$A,$A43,'5. ruimtestaat'!$B:$B,$B43,'5. ruimtestaat'!$C:$C,$C43)/'4. uurtarief opbouw'!$C$32</f>
        <v>#DIV/0!</v>
      </c>
      <c r="G43" s="16" t="e">
        <f t="shared" si="0"/>
        <v>#DIV/0!</v>
      </c>
      <c r="H43" s="16" t="e">
        <f t="shared" si="1"/>
        <v>#DIV/0!</v>
      </c>
      <c r="I43" s="17">
        <f>SUMIFS('5. ruimtestaat'!$J:$J,'5. ruimtestaat'!$A:$A,$A43,'5. ruimtestaat'!$B:$B,$B43,'5. ruimtestaat'!$C:$C,$C43)</f>
        <v>0</v>
      </c>
      <c r="J43" s="17" t="e">
        <f>$H43*'4. uurtarief opbouw'!$C$32</f>
        <v>#DIV/0!</v>
      </c>
    </row>
    <row r="44" spans="1:10">
      <c r="A44" s="14" t="s">
        <v>185</v>
      </c>
      <c r="B44" s="14" t="s">
        <v>188</v>
      </c>
      <c r="C44" s="14" t="s">
        <v>189</v>
      </c>
      <c r="D44" s="191"/>
      <c r="E44" s="15">
        <f>_xlfn.MAXIFS('5. ruimtestaat'!$G:$G,'5. ruimtestaat'!$A:$A,$A44,'5. ruimtestaat'!$B:$B,$B44,'5. ruimtestaat'!$C:$C,$C44)</f>
        <v>12</v>
      </c>
      <c r="F44" s="16" t="e">
        <f>SUMIFS('5. ruimtestaat'!$J:$J,'5. ruimtestaat'!$A:$A,$A44,'5. ruimtestaat'!$B:$B,$B44,'5. ruimtestaat'!$C:$C,$C44)/'4. uurtarief opbouw'!$C$32</f>
        <v>#DIV/0!</v>
      </c>
      <c r="G44" s="16" t="e">
        <f t="shared" si="0"/>
        <v>#DIV/0!</v>
      </c>
      <c r="H44" s="16" t="e">
        <f t="shared" si="1"/>
        <v>#DIV/0!</v>
      </c>
      <c r="I44" s="17">
        <f>SUMIFS('5. ruimtestaat'!$J:$J,'5. ruimtestaat'!$A:$A,$A44,'5. ruimtestaat'!$B:$B,$B44,'5. ruimtestaat'!$C:$C,$C44)</f>
        <v>0</v>
      </c>
      <c r="J44" s="17" t="e">
        <f>$H44*'4. uurtarief opbouw'!$C$32</f>
        <v>#DIV/0!</v>
      </c>
    </row>
    <row r="45" spans="1:10">
      <c r="A45" s="14" t="s">
        <v>185</v>
      </c>
      <c r="B45" s="14" t="s">
        <v>190</v>
      </c>
      <c r="C45" s="14" t="s">
        <v>191</v>
      </c>
      <c r="D45" s="191"/>
      <c r="E45" s="15">
        <f>_xlfn.MAXIFS('5. ruimtestaat'!$G:$G,'5. ruimtestaat'!$A:$A,$A45,'5. ruimtestaat'!$B:$B,$B45,'5. ruimtestaat'!$C:$C,$C45)</f>
        <v>12</v>
      </c>
      <c r="F45" s="16" t="e">
        <f>SUMIFS('5. ruimtestaat'!$J:$J,'5. ruimtestaat'!$A:$A,$A45,'5. ruimtestaat'!$B:$B,$B45,'5. ruimtestaat'!$C:$C,$C45)/'4. uurtarief opbouw'!$C$32</f>
        <v>#DIV/0!</v>
      </c>
      <c r="G45" s="16" t="e">
        <f t="shared" si="0"/>
        <v>#DIV/0!</v>
      </c>
      <c r="H45" s="16" t="e">
        <f t="shared" si="1"/>
        <v>#DIV/0!</v>
      </c>
      <c r="I45" s="17">
        <f>SUMIFS('5. ruimtestaat'!$J:$J,'5. ruimtestaat'!$A:$A,$A45,'5. ruimtestaat'!$B:$B,$B45,'5. ruimtestaat'!$C:$C,$C45)</f>
        <v>0</v>
      </c>
      <c r="J45" s="17" t="e">
        <f>$H45*'4. uurtarief opbouw'!$C$32</f>
        <v>#DIV/0!</v>
      </c>
    </row>
    <row r="46" spans="1:10">
      <c r="A46" s="14" t="s">
        <v>185</v>
      </c>
      <c r="B46" s="14" t="s">
        <v>192</v>
      </c>
      <c r="C46" s="14" t="s">
        <v>193</v>
      </c>
      <c r="D46" s="191"/>
      <c r="E46" s="15">
        <f>_xlfn.MAXIFS('5. ruimtestaat'!$G:$G,'5. ruimtestaat'!$A:$A,$A46,'5. ruimtestaat'!$B:$B,$B46,'5. ruimtestaat'!$C:$C,$C46)</f>
        <v>12</v>
      </c>
      <c r="F46" s="16" t="e">
        <f>SUMIFS('5. ruimtestaat'!$J:$J,'5. ruimtestaat'!$A:$A,$A46,'5. ruimtestaat'!$B:$B,$B46,'5. ruimtestaat'!$C:$C,$C46)/'4. uurtarief opbouw'!$C$32</f>
        <v>#DIV/0!</v>
      </c>
      <c r="G46" s="16" t="e">
        <f t="shared" si="0"/>
        <v>#DIV/0!</v>
      </c>
      <c r="H46" s="16" t="e">
        <f t="shared" si="1"/>
        <v>#DIV/0!</v>
      </c>
      <c r="I46" s="17">
        <f>SUMIFS('5. ruimtestaat'!$J:$J,'5. ruimtestaat'!$A:$A,$A46,'5. ruimtestaat'!$B:$B,$B46,'5. ruimtestaat'!$C:$C,$C46)</f>
        <v>0</v>
      </c>
      <c r="J46" s="17" t="e">
        <f>$H46*'4. uurtarief opbouw'!$C$32</f>
        <v>#DIV/0!</v>
      </c>
    </row>
    <row r="47" spans="1:10">
      <c r="A47" s="14" t="s">
        <v>185</v>
      </c>
      <c r="B47" s="14" t="s">
        <v>194</v>
      </c>
      <c r="C47" s="14" t="s">
        <v>195</v>
      </c>
      <c r="D47" s="191"/>
      <c r="E47" s="15">
        <f>_xlfn.MAXIFS('5. ruimtestaat'!$G:$G,'5. ruimtestaat'!$A:$A,$A47,'5. ruimtestaat'!$B:$B,$B47,'5. ruimtestaat'!$C:$C,$C47)</f>
        <v>12</v>
      </c>
      <c r="F47" s="16" t="e">
        <f>SUMIFS('5. ruimtestaat'!$J:$J,'5. ruimtestaat'!$A:$A,$A47,'5. ruimtestaat'!$B:$B,$B47,'5. ruimtestaat'!$C:$C,$C47)/'4. uurtarief opbouw'!$C$32</f>
        <v>#DIV/0!</v>
      </c>
      <c r="G47" s="16" t="e">
        <f t="shared" si="0"/>
        <v>#DIV/0!</v>
      </c>
      <c r="H47" s="16" t="e">
        <f t="shared" si="1"/>
        <v>#DIV/0!</v>
      </c>
      <c r="I47" s="17">
        <f>SUMIFS('5. ruimtestaat'!$J:$J,'5. ruimtestaat'!$A:$A,$A47,'5. ruimtestaat'!$B:$B,$B47,'5. ruimtestaat'!$C:$C,$C47)</f>
        <v>0</v>
      </c>
      <c r="J47" s="17" t="e">
        <f>$H47*'4. uurtarief opbouw'!$C$32</f>
        <v>#DIV/0!</v>
      </c>
    </row>
    <row r="48" spans="1:10">
      <c r="A48" s="14" t="s">
        <v>185</v>
      </c>
      <c r="B48" s="14" t="s">
        <v>196</v>
      </c>
      <c r="C48" s="14" t="s">
        <v>197</v>
      </c>
      <c r="D48" s="191"/>
      <c r="E48" s="15">
        <f>_xlfn.MAXIFS('5. ruimtestaat'!$G:$G,'5. ruimtestaat'!$A:$A,$A48,'5. ruimtestaat'!$B:$B,$B48,'5. ruimtestaat'!$C:$C,$C48)</f>
        <v>12</v>
      </c>
      <c r="F48" s="16" t="e">
        <f>SUMIFS('5. ruimtestaat'!$J:$J,'5. ruimtestaat'!$A:$A,$A48,'5. ruimtestaat'!$B:$B,$B48,'5. ruimtestaat'!$C:$C,$C48)/'4. uurtarief opbouw'!$C$32</f>
        <v>#DIV/0!</v>
      </c>
      <c r="G48" s="16" t="e">
        <f t="shared" si="0"/>
        <v>#DIV/0!</v>
      </c>
      <c r="H48" s="16" t="e">
        <f t="shared" si="1"/>
        <v>#DIV/0!</v>
      </c>
      <c r="I48" s="17">
        <f>SUMIFS('5. ruimtestaat'!$J:$J,'5. ruimtestaat'!$A:$A,$A48,'5. ruimtestaat'!$B:$B,$B48,'5. ruimtestaat'!$C:$C,$C48)</f>
        <v>0</v>
      </c>
      <c r="J48" s="17" t="e">
        <f>$H48*'4. uurtarief opbouw'!$C$32</f>
        <v>#DIV/0!</v>
      </c>
    </row>
    <row r="49" spans="1:10">
      <c r="A49" s="14" t="s">
        <v>185</v>
      </c>
      <c r="B49" s="14" t="s">
        <v>198</v>
      </c>
      <c r="C49" s="14" t="s">
        <v>199</v>
      </c>
      <c r="D49" s="191"/>
      <c r="E49" s="15">
        <f>_xlfn.MAXIFS('5. ruimtestaat'!$G:$G,'5. ruimtestaat'!$A:$A,$A49,'5. ruimtestaat'!$B:$B,$B49,'5. ruimtestaat'!$C:$C,$C49)</f>
        <v>12</v>
      </c>
      <c r="F49" s="16" t="e">
        <f>SUMIFS('5. ruimtestaat'!$J:$J,'5. ruimtestaat'!$A:$A,$A49,'5. ruimtestaat'!$B:$B,$B49,'5. ruimtestaat'!$C:$C,$C49)/'4. uurtarief opbouw'!$C$32</f>
        <v>#DIV/0!</v>
      </c>
      <c r="G49" s="16" t="e">
        <f t="shared" si="0"/>
        <v>#DIV/0!</v>
      </c>
      <c r="H49" s="16" t="e">
        <f t="shared" si="1"/>
        <v>#DIV/0!</v>
      </c>
      <c r="I49" s="17">
        <f>SUMIFS('5. ruimtestaat'!$J:$J,'5. ruimtestaat'!$A:$A,$A49,'5. ruimtestaat'!$B:$B,$B49,'5. ruimtestaat'!$C:$C,$C49)</f>
        <v>0</v>
      </c>
      <c r="J49" s="17" t="e">
        <f>$H49*'4. uurtarief opbouw'!$C$32</f>
        <v>#DIV/0!</v>
      </c>
    </row>
    <row r="50" spans="1:10">
      <c r="A50" s="14" t="s">
        <v>185</v>
      </c>
      <c r="B50" s="14" t="s">
        <v>200</v>
      </c>
      <c r="C50" s="14" t="s">
        <v>201</v>
      </c>
      <c r="D50" s="191"/>
      <c r="E50" s="15">
        <f>_xlfn.MAXIFS('5. ruimtestaat'!$G:$G,'5. ruimtestaat'!$A:$A,$A50,'5. ruimtestaat'!$B:$B,$B50,'5. ruimtestaat'!$C:$C,$C50)</f>
        <v>12</v>
      </c>
      <c r="F50" s="16" t="e">
        <f>SUMIFS('5. ruimtestaat'!$J:$J,'5. ruimtestaat'!$A:$A,$A50,'5. ruimtestaat'!$B:$B,$B50,'5. ruimtestaat'!$C:$C,$C50)/'4. uurtarief opbouw'!$C$32</f>
        <v>#DIV/0!</v>
      </c>
      <c r="G50" s="16" t="e">
        <f t="shared" si="0"/>
        <v>#DIV/0!</v>
      </c>
      <c r="H50" s="16" t="e">
        <f t="shared" si="1"/>
        <v>#DIV/0!</v>
      </c>
      <c r="I50" s="17">
        <f>SUMIFS('5. ruimtestaat'!$J:$J,'5. ruimtestaat'!$A:$A,$A50,'5. ruimtestaat'!$B:$B,$B50,'5. ruimtestaat'!$C:$C,$C50)</f>
        <v>0</v>
      </c>
      <c r="J50" s="17" t="e">
        <f>$H50*'4. uurtarief opbouw'!$C$32</f>
        <v>#DIV/0!</v>
      </c>
    </row>
    <row r="51" spans="1:10">
      <c r="A51" s="14" t="s">
        <v>185</v>
      </c>
      <c r="B51" s="14" t="s">
        <v>202</v>
      </c>
      <c r="C51" s="14" t="s">
        <v>203</v>
      </c>
      <c r="D51" s="191"/>
      <c r="E51" s="15">
        <f>_xlfn.MAXIFS('5. ruimtestaat'!$G:$G,'5. ruimtestaat'!$A:$A,$A51,'5. ruimtestaat'!$B:$B,$B51,'5. ruimtestaat'!$C:$C,$C51)</f>
        <v>12</v>
      </c>
      <c r="F51" s="16" t="e">
        <f>SUMIFS('5. ruimtestaat'!$J:$J,'5. ruimtestaat'!$A:$A,$A51,'5. ruimtestaat'!$B:$B,$B51,'5. ruimtestaat'!$C:$C,$C51)/'4. uurtarief opbouw'!$C$32</f>
        <v>#DIV/0!</v>
      </c>
      <c r="G51" s="16" t="e">
        <f t="shared" si="0"/>
        <v>#DIV/0!</v>
      </c>
      <c r="H51" s="16" t="e">
        <f t="shared" si="1"/>
        <v>#DIV/0!</v>
      </c>
      <c r="I51" s="17">
        <f>SUMIFS('5. ruimtestaat'!$J:$J,'5. ruimtestaat'!$A:$A,$A51,'5. ruimtestaat'!$B:$B,$B51,'5. ruimtestaat'!$C:$C,$C51)</f>
        <v>0</v>
      </c>
      <c r="J51" s="17" t="e">
        <f>$H51*'4. uurtarief opbouw'!$C$32</f>
        <v>#DIV/0!</v>
      </c>
    </row>
    <row r="52" spans="1:10">
      <c r="A52" s="14" t="s">
        <v>185</v>
      </c>
      <c r="B52" s="14" t="s">
        <v>204</v>
      </c>
      <c r="C52" s="14" t="s">
        <v>205</v>
      </c>
      <c r="D52" s="191"/>
      <c r="E52" s="15">
        <f>_xlfn.MAXIFS('5. ruimtestaat'!$G:$G,'5. ruimtestaat'!$A:$A,$A52,'5. ruimtestaat'!$B:$B,$B52,'5. ruimtestaat'!$C:$C,$C52)</f>
        <v>12</v>
      </c>
      <c r="F52" s="16" t="e">
        <f>SUMIFS('5. ruimtestaat'!$J:$J,'5. ruimtestaat'!$A:$A,$A52,'5. ruimtestaat'!$B:$B,$B52,'5. ruimtestaat'!$C:$C,$C52)/'4. uurtarief opbouw'!$C$32</f>
        <v>#DIV/0!</v>
      </c>
      <c r="G52" s="16" t="e">
        <f t="shared" si="0"/>
        <v>#DIV/0!</v>
      </c>
      <c r="H52" s="16" t="e">
        <f t="shared" si="1"/>
        <v>#DIV/0!</v>
      </c>
      <c r="I52" s="17">
        <f>SUMIFS('5. ruimtestaat'!$J:$J,'5. ruimtestaat'!$A:$A,$A52,'5. ruimtestaat'!$B:$B,$B52,'5. ruimtestaat'!$C:$C,$C52)</f>
        <v>0</v>
      </c>
      <c r="J52" s="17" t="e">
        <f>$H52*'4. uurtarief opbouw'!$C$32</f>
        <v>#DIV/0!</v>
      </c>
    </row>
    <row r="53" spans="1:10">
      <c r="A53" s="14" t="s">
        <v>185</v>
      </c>
      <c r="B53" s="14" t="s">
        <v>206</v>
      </c>
      <c r="C53" s="14" t="s">
        <v>207</v>
      </c>
      <c r="D53" s="191"/>
      <c r="E53" s="15">
        <f>_xlfn.MAXIFS('5. ruimtestaat'!$G:$G,'5. ruimtestaat'!$A:$A,$A53,'5. ruimtestaat'!$B:$B,$B53,'5. ruimtestaat'!$C:$C,$C53)</f>
        <v>12</v>
      </c>
      <c r="F53" s="16" t="e">
        <f>SUMIFS('5. ruimtestaat'!$J:$J,'5. ruimtestaat'!$A:$A,$A53,'5. ruimtestaat'!$B:$B,$B53,'5. ruimtestaat'!$C:$C,$C53)/'4. uurtarief opbouw'!$C$32</f>
        <v>#DIV/0!</v>
      </c>
      <c r="G53" s="16" t="e">
        <f t="shared" si="0"/>
        <v>#DIV/0!</v>
      </c>
      <c r="H53" s="16" t="e">
        <f t="shared" si="1"/>
        <v>#DIV/0!</v>
      </c>
      <c r="I53" s="17">
        <f>SUMIFS('5. ruimtestaat'!$J:$J,'5. ruimtestaat'!$A:$A,$A53,'5. ruimtestaat'!$B:$B,$B53,'5. ruimtestaat'!$C:$C,$C53)</f>
        <v>0</v>
      </c>
      <c r="J53" s="17" t="e">
        <f>$H53*'4. uurtarief opbouw'!$C$32</f>
        <v>#DIV/0!</v>
      </c>
    </row>
    <row r="54" spans="1:10">
      <c r="A54" s="14" t="s">
        <v>185</v>
      </c>
      <c r="B54" s="14" t="s">
        <v>208</v>
      </c>
      <c r="C54" s="14" t="s">
        <v>209</v>
      </c>
      <c r="D54" s="191"/>
      <c r="E54" s="15">
        <f>_xlfn.MAXIFS('5. ruimtestaat'!$G:$G,'5. ruimtestaat'!$A:$A,$A54,'5. ruimtestaat'!$B:$B,$B54,'5. ruimtestaat'!$C:$C,$C54)</f>
        <v>12</v>
      </c>
      <c r="F54" s="16" t="e">
        <f>SUMIFS('5. ruimtestaat'!$J:$J,'5. ruimtestaat'!$A:$A,$A54,'5. ruimtestaat'!$B:$B,$B54,'5. ruimtestaat'!$C:$C,$C54)/'4. uurtarief opbouw'!$C$32</f>
        <v>#DIV/0!</v>
      </c>
      <c r="G54" s="16" t="e">
        <f t="shared" si="0"/>
        <v>#DIV/0!</v>
      </c>
      <c r="H54" s="16" t="e">
        <f t="shared" si="1"/>
        <v>#DIV/0!</v>
      </c>
      <c r="I54" s="17">
        <f>SUMIFS('5. ruimtestaat'!$J:$J,'5. ruimtestaat'!$A:$A,$A54,'5. ruimtestaat'!$B:$B,$B54,'5. ruimtestaat'!$C:$C,$C54)</f>
        <v>0</v>
      </c>
      <c r="J54" s="17" t="e">
        <f>$H54*'4. uurtarief opbouw'!$C$32</f>
        <v>#DIV/0!</v>
      </c>
    </row>
    <row r="55" spans="1:10">
      <c r="A55" s="14" t="s">
        <v>185</v>
      </c>
      <c r="B55" s="14" t="s">
        <v>210</v>
      </c>
      <c r="C55" s="14" t="s">
        <v>211</v>
      </c>
      <c r="D55" s="191"/>
      <c r="E55" s="15">
        <f>_xlfn.MAXIFS('5. ruimtestaat'!$G:$G,'5. ruimtestaat'!$A:$A,$A55,'5. ruimtestaat'!$B:$B,$B55,'5. ruimtestaat'!$C:$C,$C55)</f>
        <v>12</v>
      </c>
      <c r="F55" s="16" t="e">
        <f>SUMIFS('5. ruimtestaat'!$J:$J,'5. ruimtestaat'!$A:$A,$A55,'5. ruimtestaat'!$B:$B,$B55,'5. ruimtestaat'!$C:$C,$C55)/'4. uurtarief opbouw'!$C$32</f>
        <v>#DIV/0!</v>
      </c>
      <c r="G55" s="16" t="e">
        <f t="shared" si="0"/>
        <v>#DIV/0!</v>
      </c>
      <c r="H55" s="16" t="e">
        <f t="shared" si="1"/>
        <v>#DIV/0!</v>
      </c>
      <c r="I55" s="17">
        <f>SUMIFS('5. ruimtestaat'!$J:$J,'5. ruimtestaat'!$A:$A,$A55,'5. ruimtestaat'!$B:$B,$B55,'5. ruimtestaat'!$C:$C,$C55)</f>
        <v>0</v>
      </c>
      <c r="J55" s="17" t="e">
        <f>$H55*'4. uurtarief opbouw'!$C$32</f>
        <v>#DIV/0!</v>
      </c>
    </row>
    <row r="56" spans="1:10">
      <c r="A56" s="14" t="s">
        <v>185</v>
      </c>
      <c r="B56" s="14" t="s">
        <v>212</v>
      </c>
      <c r="C56" s="14" t="s">
        <v>213</v>
      </c>
      <c r="D56" s="191"/>
      <c r="E56" s="15">
        <f>_xlfn.MAXIFS('5. ruimtestaat'!$G:$G,'5. ruimtestaat'!$A:$A,$A56,'5. ruimtestaat'!$B:$B,$B56,'5. ruimtestaat'!$C:$C,$C56)</f>
        <v>12</v>
      </c>
      <c r="F56" s="16" t="e">
        <f>SUMIFS('5. ruimtestaat'!$J:$J,'5. ruimtestaat'!$A:$A,$A56,'5. ruimtestaat'!$B:$B,$B56,'5. ruimtestaat'!$C:$C,$C56)/'4. uurtarief opbouw'!$C$32</f>
        <v>#DIV/0!</v>
      </c>
      <c r="G56" s="16" t="e">
        <f t="shared" si="0"/>
        <v>#DIV/0!</v>
      </c>
      <c r="H56" s="16" t="e">
        <f t="shared" si="1"/>
        <v>#DIV/0!</v>
      </c>
      <c r="I56" s="17">
        <f>SUMIFS('5. ruimtestaat'!$J:$J,'5. ruimtestaat'!$A:$A,$A56,'5. ruimtestaat'!$B:$B,$B56,'5. ruimtestaat'!$C:$C,$C56)</f>
        <v>0</v>
      </c>
      <c r="J56" s="17" t="e">
        <f>$H56*'4. uurtarief opbouw'!$C$32</f>
        <v>#DIV/0!</v>
      </c>
    </row>
    <row r="57" spans="1:10">
      <c r="A57" s="14" t="s">
        <v>185</v>
      </c>
      <c r="B57" s="14" t="s">
        <v>214</v>
      </c>
      <c r="C57" s="14" t="s">
        <v>215</v>
      </c>
      <c r="D57" s="191"/>
      <c r="E57" s="15">
        <f>_xlfn.MAXIFS('5. ruimtestaat'!$G:$G,'5. ruimtestaat'!$A:$A,$A57,'5. ruimtestaat'!$B:$B,$B57,'5. ruimtestaat'!$C:$C,$C57)</f>
        <v>12</v>
      </c>
      <c r="F57" s="16" t="e">
        <f>SUMIFS('5. ruimtestaat'!$J:$J,'5. ruimtestaat'!$A:$A,$A57,'5. ruimtestaat'!$B:$B,$B57,'5. ruimtestaat'!$C:$C,$C57)/'4. uurtarief opbouw'!$C$32</f>
        <v>#DIV/0!</v>
      </c>
      <c r="G57" s="16" t="e">
        <f t="shared" si="0"/>
        <v>#DIV/0!</v>
      </c>
      <c r="H57" s="16" t="e">
        <f t="shared" si="1"/>
        <v>#DIV/0!</v>
      </c>
      <c r="I57" s="17">
        <f>SUMIFS('5. ruimtestaat'!$J:$J,'5. ruimtestaat'!$A:$A,$A57,'5. ruimtestaat'!$B:$B,$B57,'5. ruimtestaat'!$C:$C,$C57)</f>
        <v>0</v>
      </c>
      <c r="J57" s="17" t="e">
        <f>$H57*'4. uurtarief opbouw'!$C$32</f>
        <v>#DIV/0!</v>
      </c>
    </row>
    <row r="58" spans="1:10">
      <c r="A58" s="14" t="s">
        <v>185</v>
      </c>
      <c r="B58" s="14" t="s">
        <v>216</v>
      </c>
      <c r="C58" s="14" t="s">
        <v>217</v>
      </c>
      <c r="D58" s="191"/>
      <c r="E58" s="15">
        <f>_xlfn.MAXIFS('5. ruimtestaat'!$G:$G,'5. ruimtestaat'!$A:$A,$A58,'5. ruimtestaat'!$B:$B,$B58,'5. ruimtestaat'!$C:$C,$C58)</f>
        <v>12</v>
      </c>
      <c r="F58" s="16" t="e">
        <f>SUMIFS('5. ruimtestaat'!$J:$J,'5. ruimtestaat'!$A:$A,$A58,'5. ruimtestaat'!$B:$B,$B58,'5. ruimtestaat'!$C:$C,$C58)/'4. uurtarief opbouw'!$C$32</f>
        <v>#DIV/0!</v>
      </c>
      <c r="G58" s="16" t="e">
        <f t="shared" si="0"/>
        <v>#DIV/0!</v>
      </c>
      <c r="H58" s="16" t="e">
        <f t="shared" si="1"/>
        <v>#DIV/0!</v>
      </c>
      <c r="I58" s="17">
        <f>SUMIFS('5. ruimtestaat'!$J:$J,'5. ruimtestaat'!$A:$A,$A58,'5. ruimtestaat'!$B:$B,$B58,'5. ruimtestaat'!$C:$C,$C58)</f>
        <v>0</v>
      </c>
      <c r="J58" s="17" t="e">
        <f>$H58*'4. uurtarief opbouw'!$C$32</f>
        <v>#DIV/0!</v>
      </c>
    </row>
    <row r="59" spans="1:10">
      <c r="A59" s="14" t="s">
        <v>185</v>
      </c>
      <c r="B59" s="14" t="s">
        <v>218</v>
      </c>
      <c r="C59" s="14" t="s">
        <v>219</v>
      </c>
      <c r="D59" s="191"/>
      <c r="E59" s="15">
        <f>_xlfn.MAXIFS('5. ruimtestaat'!$G:$G,'5. ruimtestaat'!$A:$A,$A59,'5. ruimtestaat'!$B:$B,$B59,'5. ruimtestaat'!$C:$C,$C59)</f>
        <v>12</v>
      </c>
      <c r="F59" s="16" t="e">
        <f>SUMIFS('5. ruimtestaat'!$J:$J,'5. ruimtestaat'!$A:$A,$A59,'5. ruimtestaat'!$B:$B,$B59,'5. ruimtestaat'!$C:$C,$C59)/'4. uurtarief opbouw'!$C$32</f>
        <v>#DIV/0!</v>
      </c>
      <c r="G59" s="16" t="e">
        <f t="shared" si="0"/>
        <v>#DIV/0!</v>
      </c>
      <c r="H59" s="16" t="e">
        <f t="shared" si="1"/>
        <v>#DIV/0!</v>
      </c>
      <c r="I59" s="17">
        <f>SUMIFS('5. ruimtestaat'!$J:$J,'5. ruimtestaat'!$A:$A,$A59,'5. ruimtestaat'!$B:$B,$B59,'5. ruimtestaat'!$C:$C,$C59)</f>
        <v>0</v>
      </c>
      <c r="J59" s="17" t="e">
        <f>$H59*'4. uurtarief opbouw'!$C$32</f>
        <v>#DIV/0!</v>
      </c>
    </row>
    <row r="60" spans="1:10">
      <c r="A60" s="14" t="s">
        <v>185</v>
      </c>
      <c r="B60" s="14" t="s">
        <v>220</v>
      </c>
      <c r="C60" s="14" t="s">
        <v>221</v>
      </c>
      <c r="D60" s="191"/>
      <c r="E60" s="15">
        <f>_xlfn.MAXIFS('5. ruimtestaat'!$G:$G,'5. ruimtestaat'!$A:$A,$A60,'5. ruimtestaat'!$B:$B,$B60,'5. ruimtestaat'!$C:$C,$C60)</f>
        <v>12</v>
      </c>
      <c r="F60" s="16" t="e">
        <f>SUMIFS('5. ruimtestaat'!$J:$J,'5. ruimtestaat'!$A:$A,$A60,'5. ruimtestaat'!$B:$B,$B60,'5. ruimtestaat'!$C:$C,$C60)/'4. uurtarief opbouw'!$C$32</f>
        <v>#DIV/0!</v>
      </c>
      <c r="G60" s="16" t="e">
        <f t="shared" si="0"/>
        <v>#DIV/0!</v>
      </c>
      <c r="H60" s="16" t="e">
        <f t="shared" si="1"/>
        <v>#DIV/0!</v>
      </c>
      <c r="I60" s="17">
        <f>SUMIFS('5. ruimtestaat'!$J:$J,'5. ruimtestaat'!$A:$A,$A60,'5. ruimtestaat'!$B:$B,$B60,'5. ruimtestaat'!$C:$C,$C60)</f>
        <v>0</v>
      </c>
      <c r="J60" s="17" t="e">
        <f>$H60*'4. uurtarief opbouw'!$C$32</f>
        <v>#DIV/0!</v>
      </c>
    </row>
    <row r="61" spans="1:10">
      <c r="A61" s="14" t="s">
        <v>185</v>
      </c>
      <c r="B61" s="14" t="s">
        <v>222</v>
      </c>
      <c r="C61" s="14" t="s">
        <v>223</v>
      </c>
      <c r="D61" s="191"/>
      <c r="E61" s="15">
        <f>_xlfn.MAXIFS('5. ruimtestaat'!$G:$G,'5. ruimtestaat'!$A:$A,$A61,'5. ruimtestaat'!$B:$B,$B61,'5. ruimtestaat'!$C:$C,$C61)</f>
        <v>12</v>
      </c>
      <c r="F61" s="16" t="e">
        <f>SUMIFS('5. ruimtestaat'!$J:$J,'5. ruimtestaat'!$A:$A,$A61,'5. ruimtestaat'!$B:$B,$B61,'5. ruimtestaat'!$C:$C,$C61)/'4. uurtarief opbouw'!$C$32</f>
        <v>#DIV/0!</v>
      </c>
      <c r="G61" s="16" t="e">
        <f t="shared" si="0"/>
        <v>#DIV/0!</v>
      </c>
      <c r="H61" s="16" t="e">
        <f t="shared" si="1"/>
        <v>#DIV/0!</v>
      </c>
      <c r="I61" s="17">
        <f>SUMIFS('5. ruimtestaat'!$J:$J,'5. ruimtestaat'!$A:$A,$A61,'5. ruimtestaat'!$B:$B,$B61,'5. ruimtestaat'!$C:$C,$C61)</f>
        <v>0</v>
      </c>
      <c r="J61" s="17" t="e">
        <f>$H61*'4. uurtarief opbouw'!$C$32</f>
        <v>#DIV/0!</v>
      </c>
    </row>
    <row r="62" spans="1:10">
      <c r="A62" s="14" t="s">
        <v>185</v>
      </c>
      <c r="B62" s="14" t="s">
        <v>224</v>
      </c>
      <c r="C62" s="14" t="s">
        <v>225</v>
      </c>
      <c r="D62" s="191"/>
      <c r="E62" s="15">
        <f>_xlfn.MAXIFS('5. ruimtestaat'!$G:$G,'5. ruimtestaat'!$A:$A,$A62,'5. ruimtestaat'!$B:$B,$B62,'5. ruimtestaat'!$C:$C,$C62)</f>
        <v>12</v>
      </c>
      <c r="F62" s="16" t="e">
        <f>SUMIFS('5. ruimtestaat'!$J:$J,'5. ruimtestaat'!$A:$A,$A62,'5. ruimtestaat'!$B:$B,$B62,'5. ruimtestaat'!$C:$C,$C62)/'4. uurtarief opbouw'!$C$32</f>
        <v>#DIV/0!</v>
      </c>
      <c r="G62" s="16" t="e">
        <f t="shared" si="0"/>
        <v>#DIV/0!</v>
      </c>
      <c r="H62" s="16" t="e">
        <f t="shared" si="1"/>
        <v>#DIV/0!</v>
      </c>
      <c r="I62" s="17">
        <f>SUMIFS('5. ruimtestaat'!$J:$J,'5. ruimtestaat'!$A:$A,$A62,'5. ruimtestaat'!$B:$B,$B62,'5. ruimtestaat'!$C:$C,$C62)</f>
        <v>0</v>
      </c>
      <c r="J62" s="17" t="e">
        <f>$H62*'4. uurtarief opbouw'!$C$32</f>
        <v>#DIV/0!</v>
      </c>
    </row>
    <row r="63" spans="1:10">
      <c r="A63" s="14" t="s">
        <v>185</v>
      </c>
      <c r="B63" s="14" t="s">
        <v>226</v>
      </c>
      <c r="C63" s="14" t="s">
        <v>227</v>
      </c>
      <c r="D63" s="191"/>
      <c r="E63" s="15">
        <f>_xlfn.MAXIFS('5. ruimtestaat'!$G:$G,'5. ruimtestaat'!$A:$A,$A63,'5. ruimtestaat'!$B:$B,$B63,'5. ruimtestaat'!$C:$C,$C63)</f>
        <v>12</v>
      </c>
      <c r="F63" s="16" t="e">
        <f>SUMIFS('5. ruimtestaat'!$J:$J,'5. ruimtestaat'!$A:$A,$A63,'5. ruimtestaat'!$B:$B,$B63,'5. ruimtestaat'!$C:$C,$C63)/'4. uurtarief opbouw'!$C$32</f>
        <v>#DIV/0!</v>
      </c>
      <c r="G63" s="16" t="e">
        <f t="shared" si="0"/>
        <v>#DIV/0!</v>
      </c>
      <c r="H63" s="16" t="e">
        <f t="shared" si="1"/>
        <v>#DIV/0!</v>
      </c>
      <c r="I63" s="17">
        <f>SUMIFS('5. ruimtestaat'!$J:$J,'5. ruimtestaat'!$A:$A,$A63,'5. ruimtestaat'!$B:$B,$B63,'5. ruimtestaat'!$C:$C,$C63)</f>
        <v>0</v>
      </c>
      <c r="J63" s="17" t="e">
        <f>$H63*'4. uurtarief opbouw'!$C$32</f>
        <v>#DIV/0!</v>
      </c>
    </row>
    <row r="64" spans="1:10">
      <c r="A64" s="14" t="s">
        <v>185</v>
      </c>
      <c r="B64" s="14" t="s">
        <v>228</v>
      </c>
      <c r="C64" s="14" t="s">
        <v>229</v>
      </c>
      <c r="D64" s="191"/>
      <c r="E64" s="15">
        <f>_xlfn.MAXIFS('5. ruimtestaat'!$G:$G,'5. ruimtestaat'!$A:$A,$A64,'5. ruimtestaat'!$B:$B,$B64,'5. ruimtestaat'!$C:$C,$C64)</f>
        <v>12</v>
      </c>
      <c r="F64" s="16" t="e">
        <f>SUMIFS('5. ruimtestaat'!$J:$J,'5. ruimtestaat'!$A:$A,$A64,'5. ruimtestaat'!$B:$B,$B64,'5. ruimtestaat'!$C:$C,$C64)/'4. uurtarief opbouw'!$C$32</f>
        <v>#DIV/0!</v>
      </c>
      <c r="G64" s="16" t="e">
        <f t="shared" si="0"/>
        <v>#DIV/0!</v>
      </c>
      <c r="H64" s="16" t="e">
        <f t="shared" si="1"/>
        <v>#DIV/0!</v>
      </c>
      <c r="I64" s="17">
        <f>SUMIFS('5. ruimtestaat'!$J:$J,'5. ruimtestaat'!$A:$A,$A64,'5. ruimtestaat'!$B:$B,$B64,'5. ruimtestaat'!$C:$C,$C64)</f>
        <v>0</v>
      </c>
      <c r="J64" s="17" t="e">
        <f>$H64*'4. uurtarief opbouw'!$C$32</f>
        <v>#DIV/0!</v>
      </c>
    </row>
    <row r="65" spans="1:10">
      <c r="A65" s="14" t="s">
        <v>185</v>
      </c>
      <c r="B65" s="14" t="s">
        <v>230</v>
      </c>
      <c r="C65" s="14" t="s">
        <v>231</v>
      </c>
      <c r="D65" s="191"/>
      <c r="E65" s="15">
        <f>_xlfn.MAXIFS('5. ruimtestaat'!$G:$G,'5. ruimtestaat'!$A:$A,$A65,'5. ruimtestaat'!$B:$B,$B65,'5. ruimtestaat'!$C:$C,$C65)</f>
        <v>12</v>
      </c>
      <c r="F65" s="16" t="e">
        <f>SUMIFS('5. ruimtestaat'!$J:$J,'5. ruimtestaat'!$A:$A,$A65,'5. ruimtestaat'!$B:$B,$B65,'5. ruimtestaat'!$C:$C,$C65)/'4. uurtarief opbouw'!$C$32</f>
        <v>#DIV/0!</v>
      </c>
      <c r="G65" s="16" t="e">
        <f t="shared" si="0"/>
        <v>#DIV/0!</v>
      </c>
      <c r="H65" s="16" t="e">
        <f t="shared" si="1"/>
        <v>#DIV/0!</v>
      </c>
      <c r="I65" s="17">
        <f>SUMIFS('5. ruimtestaat'!$J:$J,'5. ruimtestaat'!$A:$A,$A65,'5. ruimtestaat'!$B:$B,$B65,'5. ruimtestaat'!$C:$C,$C65)</f>
        <v>0</v>
      </c>
      <c r="J65" s="17" t="e">
        <f>$H65*'4. uurtarief opbouw'!$C$32</f>
        <v>#DIV/0!</v>
      </c>
    </row>
    <row r="66" spans="1:10">
      <c r="A66" s="14" t="s">
        <v>185</v>
      </c>
      <c r="B66" s="14" t="s">
        <v>232</v>
      </c>
      <c r="C66" s="14" t="s">
        <v>233</v>
      </c>
      <c r="D66" s="191"/>
      <c r="E66" s="15">
        <f>_xlfn.MAXIFS('5. ruimtestaat'!$G:$G,'5. ruimtestaat'!$A:$A,$A66,'5. ruimtestaat'!$B:$B,$B66,'5. ruimtestaat'!$C:$C,$C66)</f>
        <v>12</v>
      </c>
      <c r="F66" s="16" t="e">
        <f>SUMIFS('5. ruimtestaat'!$J:$J,'5. ruimtestaat'!$A:$A,$A66,'5. ruimtestaat'!$B:$B,$B66,'5. ruimtestaat'!$C:$C,$C66)/'4. uurtarief opbouw'!$C$32</f>
        <v>#DIV/0!</v>
      </c>
      <c r="G66" s="16" t="e">
        <f t="shared" si="0"/>
        <v>#DIV/0!</v>
      </c>
      <c r="H66" s="16" t="e">
        <f t="shared" si="1"/>
        <v>#DIV/0!</v>
      </c>
      <c r="I66" s="17">
        <f>SUMIFS('5. ruimtestaat'!$J:$J,'5. ruimtestaat'!$A:$A,$A66,'5. ruimtestaat'!$B:$B,$B66,'5. ruimtestaat'!$C:$C,$C66)</f>
        <v>0</v>
      </c>
      <c r="J66" s="17" t="e">
        <f>$H66*'4. uurtarief opbouw'!$C$32</f>
        <v>#DIV/0!</v>
      </c>
    </row>
    <row r="67" spans="1:10">
      <c r="A67" s="14" t="s">
        <v>185</v>
      </c>
      <c r="B67" s="14" t="s">
        <v>234</v>
      </c>
      <c r="C67" s="14" t="s">
        <v>235</v>
      </c>
      <c r="D67" s="191"/>
      <c r="E67" s="15">
        <f>_xlfn.MAXIFS('5. ruimtestaat'!$G:$G,'5. ruimtestaat'!$A:$A,$A67,'5. ruimtestaat'!$B:$B,$B67,'5. ruimtestaat'!$C:$C,$C67)</f>
        <v>12</v>
      </c>
      <c r="F67" s="16" t="e">
        <f>SUMIFS('5. ruimtestaat'!$J:$J,'5. ruimtestaat'!$A:$A,$A67,'5. ruimtestaat'!$B:$B,$B67,'5. ruimtestaat'!$C:$C,$C67)/'4. uurtarief opbouw'!$C$32</f>
        <v>#DIV/0!</v>
      </c>
      <c r="G67" s="16" t="e">
        <f t="shared" si="0"/>
        <v>#DIV/0!</v>
      </c>
      <c r="H67" s="16" t="e">
        <f t="shared" si="1"/>
        <v>#DIV/0!</v>
      </c>
      <c r="I67" s="17">
        <f>SUMIFS('5. ruimtestaat'!$J:$J,'5. ruimtestaat'!$A:$A,$A67,'5. ruimtestaat'!$B:$B,$B67,'5. ruimtestaat'!$C:$C,$C67)</f>
        <v>0</v>
      </c>
      <c r="J67" s="17" t="e">
        <f>$H67*'4. uurtarief opbouw'!$C$32</f>
        <v>#DIV/0!</v>
      </c>
    </row>
    <row r="68" spans="1:10">
      <c r="A68" s="14" t="s">
        <v>185</v>
      </c>
      <c r="B68" s="14" t="s">
        <v>236</v>
      </c>
      <c r="C68" s="14" t="s">
        <v>237</v>
      </c>
      <c r="D68" s="191"/>
      <c r="E68" s="15">
        <f>_xlfn.MAXIFS('5. ruimtestaat'!$G:$G,'5. ruimtestaat'!$A:$A,$A68,'5. ruimtestaat'!$B:$B,$B68,'5. ruimtestaat'!$C:$C,$C68)</f>
        <v>12</v>
      </c>
      <c r="F68" s="16" t="e">
        <f>SUMIFS('5. ruimtestaat'!$J:$J,'5. ruimtestaat'!$A:$A,$A68,'5. ruimtestaat'!$B:$B,$B68,'5. ruimtestaat'!$C:$C,$C68)/'4. uurtarief opbouw'!$C$32</f>
        <v>#DIV/0!</v>
      </c>
      <c r="G68" s="16" t="e">
        <f t="shared" si="0"/>
        <v>#DIV/0!</v>
      </c>
      <c r="H68" s="16" t="e">
        <f t="shared" si="1"/>
        <v>#DIV/0!</v>
      </c>
      <c r="I68" s="17">
        <f>SUMIFS('5. ruimtestaat'!$J:$J,'5. ruimtestaat'!$A:$A,$A68,'5. ruimtestaat'!$B:$B,$B68,'5. ruimtestaat'!$C:$C,$C68)</f>
        <v>0</v>
      </c>
      <c r="J68" s="17" t="e">
        <f>$H68*'4. uurtarief opbouw'!$C$32</f>
        <v>#DIV/0!</v>
      </c>
    </row>
    <row r="69" spans="1:10">
      <c r="A69" s="14" t="s">
        <v>185</v>
      </c>
      <c r="B69" s="14" t="s">
        <v>238</v>
      </c>
      <c r="C69" s="14" t="s">
        <v>239</v>
      </c>
      <c r="D69" s="191"/>
      <c r="E69" s="15">
        <f>_xlfn.MAXIFS('5. ruimtestaat'!$G:$G,'5. ruimtestaat'!$A:$A,$A69,'5. ruimtestaat'!$B:$B,$B69,'5. ruimtestaat'!$C:$C,$C69)</f>
        <v>12</v>
      </c>
      <c r="F69" s="16" t="e">
        <f>SUMIFS('5. ruimtestaat'!$J:$J,'5. ruimtestaat'!$A:$A,$A69,'5. ruimtestaat'!$B:$B,$B69,'5. ruimtestaat'!$C:$C,$C69)/'4. uurtarief opbouw'!$C$32</f>
        <v>#DIV/0!</v>
      </c>
      <c r="G69" s="16" t="e">
        <f t="shared" si="0"/>
        <v>#DIV/0!</v>
      </c>
      <c r="H69" s="16" t="e">
        <f t="shared" si="1"/>
        <v>#DIV/0!</v>
      </c>
      <c r="I69" s="17">
        <f>SUMIFS('5. ruimtestaat'!$J:$J,'5. ruimtestaat'!$A:$A,$A69,'5. ruimtestaat'!$B:$B,$B69,'5. ruimtestaat'!$C:$C,$C69)</f>
        <v>0</v>
      </c>
      <c r="J69" s="17" t="e">
        <f>$H69*'4. uurtarief opbouw'!$C$32</f>
        <v>#DIV/0!</v>
      </c>
    </row>
    <row r="70" spans="1:10">
      <c r="A70" s="14" t="s">
        <v>185</v>
      </c>
      <c r="B70" s="14" t="s">
        <v>240</v>
      </c>
      <c r="C70" s="14" t="s">
        <v>241</v>
      </c>
      <c r="D70" s="191"/>
      <c r="E70" s="15">
        <f>_xlfn.MAXIFS('5. ruimtestaat'!$G:$G,'5. ruimtestaat'!$A:$A,$A70,'5. ruimtestaat'!$B:$B,$B70,'5. ruimtestaat'!$C:$C,$C70)</f>
        <v>12</v>
      </c>
      <c r="F70" s="16" t="e">
        <f>SUMIFS('5. ruimtestaat'!$J:$J,'5. ruimtestaat'!$A:$A,$A70,'5. ruimtestaat'!$B:$B,$B70,'5. ruimtestaat'!$C:$C,$C70)/'4. uurtarief opbouw'!$C$32</f>
        <v>#DIV/0!</v>
      </c>
      <c r="G70" s="16" t="e">
        <f t="shared" si="0"/>
        <v>#DIV/0!</v>
      </c>
      <c r="H70" s="16" t="e">
        <f t="shared" si="1"/>
        <v>#DIV/0!</v>
      </c>
      <c r="I70" s="17">
        <f>SUMIFS('5. ruimtestaat'!$J:$J,'5. ruimtestaat'!$A:$A,$A70,'5. ruimtestaat'!$B:$B,$B70,'5. ruimtestaat'!$C:$C,$C70)</f>
        <v>0</v>
      </c>
      <c r="J70" s="17" t="e">
        <f>$H70*'4. uurtarief opbouw'!$C$32</f>
        <v>#DIV/0!</v>
      </c>
    </row>
    <row r="71" spans="1:10">
      <c r="A71" s="14" t="s">
        <v>185</v>
      </c>
      <c r="B71" s="14" t="s">
        <v>242</v>
      </c>
      <c r="C71" s="14" t="s">
        <v>243</v>
      </c>
      <c r="D71" s="191"/>
      <c r="E71" s="15">
        <f>_xlfn.MAXIFS('5. ruimtestaat'!$G:$G,'5. ruimtestaat'!$A:$A,$A71,'5. ruimtestaat'!$B:$B,$B71,'5. ruimtestaat'!$C:$C,$C71)</f>
        <v>12</v>
      </c>
      <c r="F71" s="16" t="e">
        <f>SUMIFS('5. ruimtestaat'!$J:$J,'5. ruimtestaat'!$A:$A,$A71,'5. ruimtestaat'!$B:$B,$B71,'5. ruimtestaat'!$C:$C,$C71)/'4. uurtarief opbouw'!$C$32</f>
        <v>#DIV/0!</v>
      </c>
      <c r="G71" s="16" t="e">
        <f t="shared" si="0"/>
        <v>#DIV/0!</v>
      </c>
      <c r="H71" s="16" t="e">
        <f t="shared" si="1"/>
        <v>#DIV/0!</v>
      </c>
      <c r="I71" s="17">
        <f>SUMIFS('5. ruimtestaat'!$J:$J,'5. ruimtestaat'!$A:$A,$A71,'5. ruimtestaat'!$B:$B,$B71,'5. ruimtestaat'!$C:$C,$C71)</f>
        <v>0</v>
      </c>
      <c r="J71" s="17" t="e">
        <f>$H71*'4. uurtarief opbouw'!$C$32</f>
        <v>#DIV/0!</v>
      </c>
    </row>
    <row r="72" spans="1:10">
      <c r="A72" s="14" t="s">
        <v>185</v>
      </c>
      <c r="B72" s="14" t="s">
        <v>244</v>
      </c>
      <c r="C72" s="14" t="s">
        <v>245</v>
      </c>
      <c r="D72" s="191"/>
      <c r="E72" s="15">
        <f>_xlfn.MAXIFS('5. ruimtestaat'!$G:$G,'5. ruimtestaat'!$A:$A,$A72,'5. ruimtestaat'!$B:$B,$B72,'5. ruimtestaat'!$C:$C,$C72)</f>
        <v>12</v>
      </c>
      <c r="F72" s="16" t="e">
        <f>SUMIFS('5. ruimtestaat'!$J:$J,'5. ruimtestaat'!$A:$A,$A72,'5. ruimtestaat'!$B:$B,$B72,'5. ruimtestaat'!$C:$C,$C72)/'4. uurtarief opbouw'!$C$32</f>
        <v>#DIV/0!</v>
      </c>
      <c r="G72" s="16" t="e">
        <f t="shared" si="0"/>
        <v>#DIV/0!</v>
      </c>
      <c r="H72" s="16" t="e">
        <f t="shared" si="1"/>
        <v>#DIV/0!</v>
      </c>
      <c r="I72" s="17">
        <f>SUMIFS('5. ruimtestaat'!$J:$J,'5. ruimtestaat'!$A:$A,$A72,'5. ruimtestaat'!$B:$B,$B72,'5. ruimtestaat'!$C:$C,$C72)</f>
        <v>0</v>
      </c>
      <c r="J72" s="17" t="e">
        <f>$H72*'4. uurtarief opbouw'!$C$32</f>
        <v>#DIV/0!</v>
      </c>
    </row>
    <row r="73" spans="1:10">
      <c r="A73" s="14" t="s">
        <v>185</v>
      </c>
      <c r="B73" s="14" t="s">
        <v>246</v>
      </c>
      <c r="C73" s="14" t="s">
        <v>247</v>
      </c>
      <c r="D73" s="191"/>
      <c r="E73" s="15">
        <f>_xlfn.MAXIFS('5. ruimtestaat'!$G:$G,'5. ruimtestaat'!$A:$A,$A73,'5. ruimtestaat'!$B:$B,$B73,'5. ruimtestaat'!$C:$C,$C73)</f>
        <v>12</v>
      </c>
      <c r="F73" s="16" t="e">
        <f>SUMIFS('5. ruimtestaat'!$J:$J,'5. ruimtestaat'!$A:$A,$A73,'5. ruimtestaat'!$B:$B,$B73,'5. ruimtestaat'!$C:$C,$C73)/'4. uurtarief opbouw'!$C$32</f>
        <v>#DIV/0!</v>
      </c>
      <c r="G73" s="16" t="e">
        <f t="shared" si="0"/>
        <v>#DIV/0!</v>
      </c>
      <c r="H73" s="16" t="e">
        <f t="shared" si="1"/>
        <v>#DIV/0!</v>
      </c>
      <c r="I73" s="17">
        <f>SUMIFS('5. ruimtestaat'!$J:$J,'5. ruimtestaat'!$A:$A,$A73,'5. ruimtestaat'!$B:$B,$B73,'5. ruimtestaat'!$C:$C,$C73)</f>
        <v>0</v>
      </c>
      <c r="J73" s="17" t="e">
        <f>$H73*'4. uurtarief opbouw'!$C$32</f>
        <v>#DIV/0!</v>
      </c>
    </row>
    <row r="74" spans="1:10">
      <c r="A74" s="50" t="s">
        <v>259</v>
      </c>
      <c r="B74" s="50"/>
      <c r="C74" s="50"/>
      <c r="D74" s="50"/>
      <c r="E74" s="50"/>
      <c r="F74" s="51" t="e">
        <f>SUM(F7:F73)</f>
        <v>#DIV/0!</v>
      </c>
      <c r="G74" s="51" t="e">
        <f>SUM(G7:G73)</f>
        <v>#DIV/0!</v>
      </c>
      <c r="H74" s="51" t="e">
        <f>SUM(H7:H73)</f>
        <v>#DIV/0!</v>
      </c>
      <c r="I74" s="52">
        <f>SUM(I7:I73)</f>
        <v>0</v>
      </c>
      <c r="J74" s="52" t="e">
        <f>SUM(J7:J73)</f>
        <v>#DIV/0!</v>
      </c>
    </row>
    <row r="75" spans="1:10">
      <c r="D75" s="1"/>
      <c r="E75" s="1"/>
    </row>
    <row r="76" spans="1:10">
      <c r="D76" s="1"/>
      <c r="E76" s="1"/>
    </row>
    <row r="77" spans="1:10">
      <c r="D77" s="1"/>
      <c r="E77" s="1"/>
    </row>
    <row r="78" spans="1:10">
      <c r="D78" s="1"/>
      <c r="E78" s="1"/>
    </row>
    <row r="79" spans="1:10">
      <c r="D79" s="1"/>
      <c r="E79" s="1"/>
    </row>
    <row r="80" spans="1:10">
      <c r="D80" s="1"/>
      <c r="E80" s="1"/>
    </row>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row r="597" s="1" customFormat="1"/>
    <row r="598" s="1" customFormat="1"/>
    <row r="599" s="1" customFormat="1"/>
    <row r="600" s="1" customFormat="1"/>
    <row r="601" s="1" customFormat="1"/>
    <row r="602" s="1" customFormat="1"/>
    <row r="603" s="1" customFormat="1"/>
    <row r="604" s="1" customFormat="1"/>
    <row r="605" s="1" customFormat="1"/>
    <row r="606" s="1" customFormat="1"/>
    <row r="607" s="1" customFormat="1"/>
    <row r="608" s="1" customFormat="1"/>
    <row r="609" s="1" customFormat="1"/>
    <row r="610" s="1" customFormat="1"/>
    <row r="611" s="1" customFormat="1"/>
    <row r="612" s="1" customFormat="1"/>
    <row r="613" s="1" customFormat="1"/>
    <row r="614" s="1" customFormat="1"/>
    <row r="615" s="1" customFormat="1"/>
    <row r="616" s="1" customFormat="1"/>
    <row r="617" s="1" customFormat="1"/>
    <row r="618" s="1" customFormat="1"/>
    <row r="619" s="1" customFormat="1"/>
    <row r="620" s="1" customFormat="1"/>
    <row r="621" s="1" customFormat="1"/>
    <row r="622" s="1" customFormat="1"/>
    <row r="623" s="1" customFormat="1"/>
    <row r="624" s="1" customFormat="1"/>
    <row r="625" s="1" customFormat="1"/>
    <row r="626" s="1" customFormat="1"/>
    <row r="627" s="1" customFormat="1"/>
    <row r="628" s="1" customFormat="1"/>
    <row r="629" s="1" customFormat="1"/>
    <row r="630" s="1" customFormat="1"/>
    <row r="631" s="1" customFormat="1"/>
    <row r="632" s="1" customFormat="1"/>
    <row r="633" s="1" customFormat="1"/>
    <row r="634" s="1" customFormat="1"/>
    <row r="635" s="1" customFormat="1"/>
    <row r="636" s="1" customFormat="1"/>
    <row r="637" s="1" customFormat="1"/>
    <row r="638" s="1" customFormat="1"/>
    <row r="639" s="1" customFormat="1"/>
    <row r="640" s="1" customFormat="1"/>
    <row r="641" s="1" customFormat="1"/>
    <row r="642" s="1" customFormat="1"/>
    <row r="643" s="1" customFormat="1"/>
  </sheetData>
  <sheetProtection algorithmName="SHA-512" hashValue="JFSGwgFor9jlHcYD5xVRRY0HcK1kK/Ri/5RlVzSTv2WgwHlhIIejYUO354DmJWEbmPuOKPtKYhyMlg4QpvtScg==" saltValue="v5TzWPm++KRRhN7djTfgIg==" spinCount="100000" sheet="1" objects="1" scenarios="1"/>
  <mergeCells count="3">
    <mergeCell ref="A2:J2"/>
    <mergeCell ref="A3:J3"/>
    <mergeCell ref="A4:B4"/>
  </mergeCells>
  <conditionalFormatting sqref="D7:D73">
    <cfRule type="containsBlanks" dxfId="4" priority="1">
      <formula>LEN(TRIM(D7))=0</formula>
    </cfRule>
  </conditionalFormatting>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FBB74-3030-4789-A9FF-AAA29C17FB3F}">
  <dimension ref="A1:H81"/>
  <sheetViews>
    <sheetView workbookViewId="0">
      <pane ySplit="6" topLeftCell="A69" activePane="bottomLeft" state="frozen"/>
      <selection pane="bottomLeft" activeCell="D88" sqref="D88"/>
    </sheetView>
  </sheetViews>
  <sheetFormatPr defaultColWidth="8.85546875" defaultRowHeight="13.15"/>
  <cols>
    <col min="1" max="1" width="37.140625" style="1" customWidth="1"/>
    <col min="2" max="2" width="27.7109375" style="1" customWidth="1"/>
    <col min="3" max="3" width="35.28515625" style="1" customWidth="1"/>
    <col min="4" max="4" width="28.28515625" style="1" customWidth="1"/>
    <col min="5" max="5" width="17.85546875" style="1" customWidth="1"/>
    <col min="6" max="6" width="23.7109375" style="1" customWidth="1"/>
    <col min="7" max="8" width="19.42578125" style="1" customWidth="1"/>
    <col min="9" max="16384" width="8.85546875" style="1"/>
  </cols>
  <sheetData>
    <row r="1" spans="1:8" ht="31.9" customHeight="1">
      <c r="A1" s="218" t="s">
        <v>260</v>
      </c>
      <c r="B1" s="218"/>
      <c r="C1" s="218"/>
      <c r="D1" s="218"/>
      <c r="E1" s="218"/>
      <c r="F1" s="218"/>
      <c r="G1" s="218"/>
      <c r="H1" s="218"/>
    </row>
    <row r="2" spans="1:8" ht="16.149999999999999" customHeight="1">
      <c r="A2" s="45"/>
      <c r="B2" s="45"/>
      <c r="C2" s="45"/>
      <c r="D2" s="45"/>
      <c r="E2" s="45"/>
      <c r="F2" s="45"/>
      <c r="G2" s="45"/>
      <c r="H2" s="45"/>
    </row>
    <row r="3" spans="1:8" ht="14.45" customHeight="1">
      <c r="A3" s="179">
        <f>'2. Inschrijfprijs'!C5</f>
        <v>0</v>
      </c>
      <c r="B3" s="46"/>
      <c r="C3" s="46"/>
      <c r="D3" s="46"/>
      <c r="E3" s="46"/>
      <c r="F3" s="46"/>
      <c r="G3" s="46"/>
      <c r="H3" s="46"/>
    </row>
    <row r="4" spans="1:8" ht="57" customHeight="1">
      <c r="A4" s="222" t="s">
        <v>261</v>
      </c>
      <c r="B4" s="222"/>
      <c r="C4" s="222"/>
      <c r="D4" s="222"/>
      <c r="E4" s="222"/>
      <c r="F4" s="222"/>
      <c r="G4" s="222"/>
      <c r="H4" s="222"/>
    </row>
    <row r="5" spans="1:8">
      <c r="A5" s="13"/>
      <c r="B5" s="13"/>
      <c r="C5" s="13"/>
      <c r="D5" s="13"/>
      <c r="E5" s="13"/>
      <c r="F5" s="13"/>
      <c r="G5" s="13"/>
      <c r="H5" s="13"/>
    </row>
    <row r="6" spans="1:8" ht="26.45">
      <c r="A6" s="20" t="s">
        <v>107</v>
      </c>
      <c r="B6" s="20" t="s">
        <v>250</v>
      </c>
      <c r="C6" s="20" t="s">
        <v>251</v>
      </c>
      <c r="D6" s="20" t="s">
        <v>262</v>
      </c>
      <c r="E6" s="44" t="s">
        <v>263</v>
      </c>
      <c r="F6" s="20" t="s">
        <v>264</v>
      </c>
      <c r="G6" s="20" t="s">
        <v>265</v>
      </c>
      <c r="H6" s="20" t="s">
        <v>266</v>
      </c>
    </row>
    <row r="7" spans="1:8">
      <c r="A7" s="13" t="s">
        <v>115</v>
      </c>
      <c r="B7" s="13" t="s">
        <v>116</v>
      </c>
      <c r="C7" s="13" t="s">
        <v>117</v>
      </c>
      <c r="D7" s="13" t="s">
        <v>267</v>
      </c>
      <c r="E7" s="15">
        <v>22</v>
      </c>
      <c r="F7" s="192"/>
      <c r="G7" s="17">
        <f>F7*'4. uurtarief opbouw'!$C$32</f>
        <v>0</v>
      </c>
      <c r="H7" s="17">
        <f>G7*E7</f>
        <v>0</v>
      </c>
    </row>
    <row r="8" spans="1:8">
      <c r="A8" s="13" t="s">
        <v>115</v>
      </c>
      <c r="B8" s="13" t="s">
        <v>123</v>
      </c>
      <c r="C8" s="13" t="s">
        <v>124</v>
      </c>
      <c r="D8" s="13" t="s">
        <v>267</v>
      </c>
      <c r="E8" s="15">
        <v>22</v>
      </c>
      <c r="F8" s="192"/>
      <c r="G8" s="17">
        <f>F8*'4. uurtarief opbouw'!$C$32</f>
        <v>0</v>
      </c>
      <c r="H8" s="17">
        <f t="shared" ref="H8:H66" si="0">G8*E8</f>
        <v>0</v>
      </c>
    </row>
    <row r="9" spans="1:8">
      <c r="A9" s="13" t="s">
        <v>115</v>
      </c>
      <c r="B9" s="13" t="s">
        <v>125</v>
      </c>
      <c r="C9" s="13" t="s">
        <v>126</v>
      </c>
      <c r="D9" s="13" t="s">
        <v>267</v>
      </c>
      <c r="E9" s="15">
        <v>22</v>
      </c>
      <c r="F9" s="192"/>
      <c r="G9" s="17">
        <f>F9*'4. uurtarief opbouw'!$C$32</f>
        <v>0</v>
      </c>
      <c r="H9" s="17">
        <f t="shared" si="0"/>
        <v>0</v>
      </c>
    </row>
    <row r="10" spans="1:8">
      <c r="A10" s="13" t="s">
        <v>115</v>
      </c>
      <c r="B10" s="13" t="s">
        <v>127</v>
      </c>
      <c r="C10" s="13" t="s">
        <v>128</v>
      </c>
      <c r="D10" s="13" t="s">
        <v>267</v>
      </c>
      <c r="E10" s="15">
        <v>22</v>
      </c>
      <c r="F10" s="192"/>
      <c r="G10" s="17">
        <f>F10*'4. uurtarief opbouw'!$C$32</f>
        <v>0</v>
      </c>
      <c r="H10" s="17">
        <f t="shared" si="0"/>
        <v>0</v>
      </c>
    </row>
    <row r="11" spans="1:8">
      <c r="A11" s="13" t="s">
        <v>115</v>
      </c>
      <c r="B11" s="13" t="s">
        <v>129</v>
      </c>
      <c r="C11" s="13" t="s">
        <v>130</v>
      </c>
      <c r="D11" s="13" t="s">
        <v>267</v>
      </c>
      <c r="E11" s="15">
        <v>22</v>
      </c>
      <c r="F11" s="192"/>
      <c r="G11" s="17">
        <f>F11*'4. uurtarief opbouw'!$C$32</f>
        <v>0</v>
      </c>
      <c r="H11" s="17">
        <f t="shared" si="0"/>
        <v>0</v>
      </c>
    </row>
    <row r="12" spans="1:8">
      <c r="A12" s="13" t="s">
        <v>115</v>
      </c>
      <c r="B12" s="13" t="s">
        <v>131</v>
      </c>
      <c r="C12" s="13" t="s">
        <v>132</v>
      </c>
      <c r="D12" s="13" t="s">
        <v>267</v>
      </c>
      <c r="E12" s="15">
        <v>22</v>
      </c>
      <c r="F12" s="192"/>
      <c r="G12" s="17">
        <f>F12*'4. uurtarief opbouw'!$C$32</f>
        <v>0</v>
      </c>
      <c r="H12" s="17">
        <f t="shared" si="0"/>
        <v>0</v>
      </c>
    </row>
    <row r="13" spans="1:8">
      <c r="A13" s="13" t="s">
        <v>115</v>
      </c>
      <c r="B13" s="13" t="s">
        <v>133</v>
      </c>
      <c r="C13" s="13" t="s">
        <v>134</v>
      </c>
      <c r="D13" s="13" t="s">
        <v>267</v>
      </c>
      <c r="E13" s="15">
        <v>22</v>
      </c>
      <c r="F13" s="192"/>
      <c r="G13" s="17">
        <f>F13*'4. uurtarief opbouw'!$C$32</f>
        <v>0</v>
      </c>
      <c r="H13" s="17">
        <f t="shared" si="0"/>
        <v>0</v>
      </c>
    </row>
    <row r="14" spans="1:8">
      <c r="A14" s="13" t="s">
        <v>115</v>
      </c>
      <c r="B14" s="13" t="s">
        <v>135</v>
      </c>
      <c r="C14" s="13" t="s">
        <v>136</v>
      </c>
      <c r="D14" s="13" t="s">
        <v>267</v>
      </c>
      <c r="E14" s="15">
        <v>22</v>
      </c>
      <c r="F14" s="192"/>
      <c r="G14" s="17">
        <f>F14*'4. uurtarief opbouw'!$C$32</f>
        <v>0</v>
      </c>
      <c r="H14" s="17">
        <f t="shared" si="0"/>
        <v>0</v>
      </c>
    </row>
    <row r="15" spans="1:8">
      <c r="A15" s="13" t="s">
        <v>115</v>
      </c>
      <c r="B15" s="13" t="s">
        <v>137</v>
      </c>
      <c r="C15" s="13" t="s">
        <v>138</v>
      </c>
      <c r="D15" s="13" t="s">
        <v>267</v>
      </c>
      <c r="E15" s="15">
        <v>22</v>
      </c>
      <c r="F15" s="192"/>
      <c r="G15" s="17">
        <f>F15*'4. uurtarief opbouw'!$C$32</f>
        <v>0</v>
      </c>
      <c r="H15" s="17">
        <f t="shared" si="0"/>
        <v>0</v>
      </c>
    </row>
    <row r="16" spans="1:8">
      <c r="A16" s="13" t="s">
        <v>115</v>
      </c>
      <c r="B16" s="13" t="s">
        <v>139</v>
      </c>
      <c r="C16" s="13" t="s">
        <v>140</v>
      </c>
      <c r="D16" s="13" t="s">
        <v>267</v>
      </c>
      <c r="E16" s="15">
        <v>22</v>
      </c>
      <c r="F16" s="192"/>
      <c r="G16" s="17">
        <f>F16*'4. uurtarief opbouw'!$C$32</f>
        <v>0</v>
      </c>
      <c r="H16" s="17">
        <f t="shared" si="0"/>
        <v>0</v>
      </c>
    </row>
    <row r="17" spans="1:8">
      <c r="A17" s="13" t="s">
        <v>115</v>
      </c>
      <c r="B17" s="13" t="s">
        <v>141</v>
      </c>
      <c r="C17" s="13" t="s">
        <v>142</v>
      </c>
      <c r="D17" s="13" t="s">
        <v>267</v>
      </c>
      <c r="E17" s="15">
        <v>22</v>
      </c>
      <c r="F17" s="192"/>
      <c r="G17" s="17">
        <f>F17*'4. uurtarief opbouw'!$C$32</f>
        <v>0</v>
      </c>
      <c r="H17" s="17">
        <f t="shared" si="0"/>
        <v>0</v>
      </c>
    </row>
    <row r="18" spans="1:8">
      <c r="A18" s="13" t="s">
        <v>115</v>
      </c>
      <c r="B18" s="13" t="s">
        <v>143</v>
      </c>
      <c r="C18" s="13" t="s">
        <v>144</v>
      </c>
      <c r="D18" s="13" t="s">
        <v>267</v>
      </c>
      <c r="E18" s="15">
        <v>22</v>
      </c>
      <c r="F18" s="192"/>
      <c r="G18" s="17">
        <f>F18*'4. uurtarief opbouw'!$C$32</f>
        <v>0</v>
      </c>
      <c r="H18" s="17">
        <f t="shared" si="0"/>
        <v>0</v>
      </c>
    </row>
    <row r="19" spans="1:8">
      <c r="A19" s="13" t="s">
        <v>115</v>
      </c>
      <c r="B19" s="13" t="s">
        <v>145</v>
      </c>
      <c r="C19" s="13" t="s">
        <v>146</v>
      </c>
      <c r="D19" s="13" t="s">
        <v>267</v>
      </c>
      <c r="E19" s="15">
        <v>22</v>
      </c>
      <c r="F19" s="192"/>
      <c r="G19" s="17">
        <f>F19*'4. uurtarief opbouw'!$C$32</f>
        <v>0</v>
      </c>
      <c r="H19" s="17">
        <f t="shared" si="0"/>
        <v>0</v>
      </c>
    </row>
    <row r="20" spans="1:8">
      <c r="A20" s="13" t="s">
        <v>115</v>
      </c>
      <c r="B20" s="13" t="s">
        <v>147</v>
      </c>
      <c r="C20" s="13" t="s">
        <v>148</v>
      </c>
      <c r="D20" s="13" t="s">
        <v>267</v>
      </c>
      <c r="E20" s="15">
        <v>22</v>
      </c>
      <c r="F20" s="192"/>
      <c r="G20" s="17">
        <f>F20*'4. uurtarief opbouw'!$C$32</f>
        <v>0</v>
      </c>
      <c r="H20" s="17">
        <f t="shared" si="0"/>
        <v>0</v>
      </c>
    </row>
    <row r="21" spans="1:8">
      <c r="A21" s="13" t="s">
        <v>115</v>
      </c>
      <c r="B21" s="13" t="s">
        <v>149</v>
      </c>
      <c r="C21" s="13" t="s">
        <v>150</v>
      </c>
      <c r="D21" s="13" t="s">
        <v>267</v>
      </c>
      <c r="E21" s="15">
        <v>22</v>
      </c>
      <c r="F21" s="192"/>
      <c r="G21" s="17">
        <f>F21*'4. uurtarief opbouw'!$C$32</f>
        <v>0</v>
      </c>
      <c r="H21" s="17">
        <f t="shared" si="0"/>
        <v>0</v>
      </c>
    </row>
    <row r="22" spans="1:8">
      <c r="A22" s="13" t="s">
        <v>115</v>
      </c>
      <c r="B22" s="13" t="s">
        <v>151</v>
      </c>
      <c r="C22" s="13" t="s">
        <v>152</v>
      </c>
      <c r="D22" s="13" t="s">
        <v>267</v>
      </c>
      <c r="E22" s="15">
        <v>22</v>
      </c>
      <c r="F22" s="192"/>
      <c r="G22" s="17">
        <f>F22*'4. uurtarief opbouw'!$C$32</f>
        <v>0</v>
      </c>
      <c r="H22" s="17">
        <f t="shared" si="0"/>
        <v>0</v>
      </c>
    </row>
    <row r="23" spans="1:8">
      <c r="A23" s="13" t="s">
        <v>115</v>
      </c>
      <c r="B23" s="13" t="s">
        <v>153</v>
      </c>
      <c r="C23" s="13" t="s">
        <v>154</v>
      </c>
      <c r="D23" s="13" t="s">
        <v>267</v>
      </c>
      <c r="E23" s="15">
        <v>22</v>
      </c>
      <c r="F23" s="192"/>
      <c r="G23" s="17">
        <f>F23*'4. uurtarief opbouw'!$C$32</f>
        <v>0</v>
      </c>
      <c r="H23" s="17">
        <f t="shared" si="0"/>
        <v>0</v>
      </c>
    </row>
    <row r="24" spans="1:8">
      <c r="A24" s="13" t="s">
        <v>115</v>
      </c>
      <c r="B24" s="13" t="s">
        <v>155</v>
      </c>
      <c r="C24" s="13" t="s">
        <v>154</v>
      </c>
      <c r="D24" s="13" t="s">
        <v>267</v>
      </c>
      <c r="E24" s="15">
        <v>22</v>
      </c>
      <c r="F24" s="192"/>
      <c r="G24" s="17">
        <f>F24*'4. uurtarief opbouw'!$C$32</f>
        <v>0</v>
      </c>
      <c r="H24" s="17">
        <f t="shared" si="0"/>
        <v>0</v>
      </c>
    </row>
    <row r="25" spans="1:8">
      <c r="A25" s="13" t="s">
        <v>115</v>
      </c>
      <c r="B25" s="13" t="s">
        <v>156</v>
      </c>
      <c r="C25" s="13" t="s">
        <v>157</v>
      </c>
      <c r="D25" s="13" t="s">
        <v>267</v>
      </c>
      <c r="E25" s="15">
        <v>22</v>
      </c>
      <c r="F25" s="192"/>
      <c r="G25" s="17">
        <f>F25*'4. uurtarief opbouw'!$C$32</f>
        <v>0</v>
      </c>
      <c r="H25" s="17">
        <f t="shared" si="0"/>
        <v>0</v>
      </c>
    </row>
    <row r="26" spans="1:8">
      <c r="A26" s="13" t="s">
        <v>115</v>
      </c>
      <c r="B26" s="13" t="s">
        <v>158</v>
      </c>
      <c r="C26" s="13" t="s">
        <v>159</v>
      </c>
      <c r="D26" s="13" t="s">
        <v>267</v>
      </c>
      <c r="E26" s="15">
        <v>22</v>
      </c>
      <c r="F26" s="192"/>
      <c r="G26" s="17">
        <f>F26*'4. uurtarief opbouw'!$C$32</f>
        <v>0</v>
      </c>
      <c r="H26" s="17">
        <f t="shared" si="0"/>
        <v>0</v>
      </c>
    </row>
    <row r="27" spans="1:8">
      <c r="A27" s="13" t="s">
        <v>115</v>
      </c>
      <c r="B27" s="13" t="s">
        <v>160</v>
      </c>
      <c r="C27" s="13" t="s">
        <v>161</v>
      </c>
      <c r="D27" s="13" t="s">
        <v>267</v>
      </c>
      <c r="E27" s="15">
        <v>22</v>
      </c>
      <c r="F27" s="192"/>
      <c r="G27" s="17">
        <f>F27*'4. uurtarief opbouw'!$C$32</f>
        <v>0</v>
      </c>
      <c r="H27" s="17">
        <f t="shared" si="0"/>
        <v>0</v>
      </c>
    </row>
    <row r="28" spans="1:8">
      <c r="A28" s="13" t="s">
        <v>115</v>
      </c>
      <c r="B28" s="13" t="s">
        <v>162</v>
      </c>
      <c r="C28" s="13" t="s">
        <v>163</v>
      </c>
      <c r="D28" s="13" t="s">
        <v>267</v>
      </c>
      <c r="E28" s="15">
        <v>22</v>
      </c>
      <c r="F28" s="192"/>
      <c r="G28" s="17">
        <f>F28*'4. uurtarief opbouw'!$C$32</f>
        <v>0</v>
      </c>
      <c r="H28" s="17">
        <f t="shared" si="0"/>
        <v>0</v>
      </c>
    </row>
    <row r="29" spans="1:8">
      <c r="A29" s="13" t="s">
        <v>115</v>
      </c>
      <c r="B29" s="13" t="s">
        <v>164</v>
      </c>
      <c r="C29" s="13" t="s">
        <v>165</v>
      </c>
      <c r="D29" s="13" t="s">
        <v>267</v>
      </c>
      <c r="E29" s="15">
        <v>22</v>
      </c>
      <c r="F29" s="192"/>
      <c r="G29" s="17">
        <f>F29*'4. uurtarief opbouw'!$C$32</f>
        <v>0</v>
      </c>
      <c r="H29" s="17">
        <f t="shared" si="0"/>
        <v>0</v>
      </c>
    </row>
    <row r="30" spans="1:8">
      <c r="A30" s="13" t="s">
        <v>115</v>
      </c>
      <c r="B30" s="13" t="s">
        <v>166</v>
      </c>
      <c r="C30" s="13" t="s">
        <v>167</v>
      </c>
      <c r="D30" s="13" t="s">
        <v>267</v>
      </c>
      <c r="E30" s="15">
        <v>22</v>
      </c>
      <c r="F30" s="192"/>
      <c r="G30" s="17">
        <f>F30*'4. uurtarief opbouw'!$C$32</f>
        <v>0</v>
      </c>
      <c r="H30" s="17">
        <f t="shared" si="0"/>
        <v>0</v>
      </c>
    </row>
    <row r="31" spans="1:8">
      <c r="A31" s="13" t="s">
        <v>115</v>
      </c>
      <c r="B31" s="13" t="s">
        <v>168</v>
      </c>
      <c r="C31" s="13" t="s">
        <v>169</v>
      </c>
      <c r="D31" s="13" t="s">
        <v>267</v>
      </c>
      <c r="E31" s="15">
        <v>22</v>
      </c>
      <c r="F31" s="192"/>
      <c r="G31" s="17">
        <f>F31*'4. uurtarief opbouw'!$C$32</f>
        <v>0</v>
      </c>
      <c r="H31" s="17">
        <f t="shared" si="0"/>
        <v>0</v>
      </c>
    </row>
    <row r="32" spans="1:8">
      <c r="A32" s="13" t="s">
        <v>115</v>
      </c>
      <c r="B32" s="13" t="s">
        <v>170</v>
      </c>
      <c r="C32" s="13" t="s">
        <v>169</v>
      </c>
      <c r="D32" s="13" t="s">
        <v>267</v>
      </c>
      <c r="E32" s="15">
        <v>22</v>
      </c>
      <c r="F32" s="192"/>
      <c r="G32" s="17">
        <f>F32*'4. uurtarief opbouw'!$C$32</f>
        <v>0</v>
      </c>
      <c r="H32" s="17">
        <f t="shared" si="0"/>
        <v>0</v>
      </c>
    </row>
    <row r="33" spans="1:8">
      <c r="A33" s="13" t="s">
        <v>115</v>
      </c>
      <c r="B33" s="13" t="s">
        <v>171</v>
      </c>
      <c r="C33" s="13" t="s">
        <v>172</v>
      </c>
      <c r="D33" s="13" t="s">
        <v>267</v>
      </c>
      <c r="E33" s="15">
        <v>22</v>
      </c>
      <c r="F33" s="192"/>
      <c r="G33" s="17">
        <f>F33*'4. uurtarief opbouw'!$C$32</f>
        <v>0</v>
      </c>
      <c r="H33" s="17">
        <f t="shared" si="0"/>
        <v>0</v>
      </c>
    </row>
    <row r="34" spans="1:8">
      <c r="A34" s="13" t="s">
        <v>115</v>
      </c>
      <c r="B34" s="13" t="s">
        <v>173</v>
      </c>
      <c r="C34" s="13" t="s">
        <v>174</v>
      </c>
      <c r="D34" s="13" t="s">
        <v>267</v>
      </c>
      <c r="E34" s="15">
        <v>22</v>
      </c>
      <c r="F34" s="192"/>
      <c r="G34" s="17">
        <f>F34*'4. uurtarief opbouw'!$C$32</f>
        <v>0</v>
      </c>
      <c r="H34" s="17">
        <f t="shared" si="0"/>
        <v>0</v>
      </c>
    </row>
    <row r="35" spans="1:8">
      <c r="A35" s="13" t="s">
        <v>115</v>
      </c>
      <c r="B35" s="13" t="s">
        <v>183</v>
      </c>
      <c r="C35" s="13" t="s">
        <v>184</v>
      </c>
      <c r="D35" s="13" t="s">
        <v>267</v>
      </c>
      <c r="E35" s="15">
        <v>22</v>
      </c>
      <c r="F35" s="192"/>
      <c r="G35" s="17">
        <f>F35*'4. uurtarief opbouw'!$C$32</f>
        <v>0</v>
      </c>
      <c r="H35" s="17">
        <f t="shared" si="0"/>
        <v>0</v>
      </c>
    </row>
    <row r="36" spans="1:8">
      <c r="A36" s="13" t="s">
        <v>185</v>
      </c>
      <c r="B36" s="13" t="s">
        <v>186</v>
      </c>
      <c r="C36" s="13" t="s">
        <v>187</v>
      </c>
      <c r="D36" s="13" t="s">
        <v>267</v>
      </c>
      <c r="E36" s="15">
        <v>17</v>
      </c>
      <c r="F36" s="192"/>
      <c r="G36" s="17">
        <f>F36*'4. uurtarief opbouw'!$C$32</f>
        <v>0</v>
      </c>
      <c r="H36" s="17">
        <f t="shared" si="0"/>
        <v>0</v>
      </c>
    </row>
    <row r="37" spans="1:8">
      <c r="A37" s="13" t="s">
        <v>185</v>
      </c>
      <c r="B37" s="13" t="s">
        <v>188</v>
      </c>
      <c r="C37" s="13" t="s">
        <v>189</v>
      </c>
      <c r="D37" s="13" t="s">
        <v>267</v>
      </c>
      <c r="E37" s="15">
        <v>17</v>
      </c>
      <c r="F37" s="192"/>
      <c r="G37" s="17">
        <f>F37*'4. uurtarief opbouw'!$C$32</f>
        <v>0</v>
      </c>
      <c r="H37" s="17">
        <f t="shared" si="0"/>
        <v>0</v>
      </c>
    </row>
    <row r="38" spans="1:8">
      <c r="A38" s="13" t="s">
        <v>185</v>
      </c>
      <c r="B38" s="13" t="s">
        <v>190</v>
      </c>
      <c r="C38" s="13" t="s">
        <v>191</v>
      </c>
      <c r="D38" s="13" t="s">
        <v>267</v>
      </c>
      <c r="E38" s="15">
        <v>17</v>
      </c>
      <c r="F38" s="192"/>
      <c r="G38" s="17">
        <f>F38*'4. uurtarief opbouw'!$C$32</f>
        <v>0</v>
      </c>
      <c r="H38" s="17">
        <f t="shared" si="0"/>
        <v>0</v>
      </c>
    </row>
    <row r="39" spans="1:8">
      <c r="A39" s="13" t="s">
        <v>185</v>
      </c>
      <c r="B39" s="13" t="s">
        <v>192</v>
      </c>
      <c r="C39" s="13" t="s">
        <v>193</v>
      </c>
      <c r="D39" s="13" t="s">
        <v>267</v>
      </c>
      <c r="E39" s="15">
        <v>17</v>
      </c>
      <c r="F39" s="192"/>
      <c r="G39" s="17">
        <f>F39*'4. uurtarief opbouw'!$C$32</f>
        <v>0</v>
      </c>
      <c r="H39" s="17">
        <f t="shared" si="0"/>
        <v>0</v>
      </c>
    </row>
    <row r="40" spans="1:8">
      <c r="A40" s="13" t="s">
        <v>185</v>
      </c>
      <c r="B40" s="13" t="s">
        <v>194</v>
      </c>
      <c r="C40" s="13" t="s">
        <v>195</v>
      </c>
      <c r="D40" s="13" t="s">
        <v>267</v>
      </c>
      <c r="E40" s="15">
        <v>17</v>
      </c>
      <c r="F40" s="192"/>
      <c r="G40" s="17">
        <f>F40*'4. uurtarief opbouw'!$C$32</f>
        <v>0</v>
      </c>
      <c r="H40" s="17">
        <f t="shared" si="0"/>
        <v>0</v>
      </c>
    </row>
    <row r="41" spans="1:8">
      <c r="A41" s="13" t="s">
        <v>185</v>
      </c>
      <c r="B41" s="13" t="s">
        <v>196</v>
      </c>
      <c r="C41" s="13" t="s">
        <v>197</v>
      </c>
      <c r="D41" s="13" t="s">
        <v>267</v>
      </c>
      <c r="E41" s="15">
        <v>17</v>
      </c>
      <c r="F41" s="192"/>
      <c r="G41" s="17">
        <f>F41*'4. uurtarief opbouw'!$C$32</f>
        <v>0</v>
      </c>
      <c r="H41" s="17">
        <f t="shared" si="0"/>
        <v>0</v>
      </c>
    </row>
    <row r="42" spans="1:8">
      <c r="A42" s="13" t="s">
        <v>185</v>
      </c>
      <c r="B42" s="13" t="s">
        <v>198</v>
      </c>
      <c r="C42" s="13" t="s">
        <v>199</v>
      </c>
      <c r="D42" s="13" t="s">
        <v>267</v>
      </c>
      <c r="E42" s="15">
        <v>17</v>
      </c>
      <c r="F42" s="192"/>
      <c r="G42" s="17">
        <f>F42*'4. uurtarief opbouw'!$C$32</f>
        <v>0</v>
      </c>
      <c r="H42" s="17">
        <f t="shared" si="0"/>
        <v>0</v>
      </c>
    </row>
    <row r="43" spans="1:8">
      <c r="A43" s="13" t="s">
        <v>185</v>
      </c>
      <c r="B43" s="13" t="s">
        <v>200</v>
      </c>
      <c r="C43" s="13" t="s">
        <v>201</v>
      </c>
      <c r="D43" s="13" t="s">
        <v>267</v>
      </c>
      <c r="E43" s="15">
        <v>17</v>
      </c>
      <c r="F43" s="192"/>
      <c r="G43" s="17">
        <f>F43*'4. uurtarief opbouw'!$C$32</f>
        <v>0</v>
      </c>
      <c r="H43" s="17">
        <f t="shared" si="0"/>
        <v>0</v>
      </c>
    </row>
    <row r="44" spans="1:8">
      <c r="A44" s="13" t="s">
        <v>185</v>
      </c>
      <c r="B44" s="13" t="s">
        <v>202</v>
      </c>
      <c r="C44" s="13" t="s">
        <v>203</v>
      </c>
      <c r="D44" s="13" t="s">
        <v>267</v>
      </c>
      <c r="E44" s="15">
        <v>17</v>
      </c>
      <c r="F44" s="192"/>
      <c r="G44" s="17">
        <f>F44*'4. uurtarief opbouw'!$C$32</f>
        <v>0</v>
      </c>
      <c r="H44" s="17">
        <f t="shared" si="0"/>
        <v>0</v>
      </c>
    </row>
    <row r="45" spans="1:8">
      <c r="A45" s="13" t="s">
        <v>185</v>
      </c>
      <c r="B45" s="13" t="s">
        <v>204</v>
      </c>
      <c r="C45" s="13" t="s">
        <v>205</v>
      </c>
      <c r="D45" s="13" t="s">
        <v>267</v>
      </c>
      <c r="E45" s="15">
        <v>17</v>
      </c>
      <c r="F45" s="192"/>
      <c r="G45" s="17">
        <f>F45*'4. uurtarief opbouw'!$C$32</f>
        <v>0</v>
      </c>
      <c r="H45" s="17">
        <f t="shared" si="0"/>
        <v>0</v>
      </c>
    </row>
    <row r="46" spans="1:8">
      <c r="A46" s="13" t="s">
        <v>185</v>
      </c>
      <c r="B46" s="13" t="s">
        <v>206</v>
      </c>
      <c r="C46" s="13" t="s">
        <v>207</v>
      </c>
      <c r="D46" s="13" t="s">
        <v>267</v>
      </c>
      <c r="E46" s="15">
        <v>17</v>
      </c>
      <c r="F46" s="192"/>
      <c r="G46" s="17">
        <f>F46*'4. uurtarief opbouw'!$C$32</f>
        <v>0</v>
      </c>
      <c r="H46" s="17">
        <f t="shared" si="0"/>
        <v>0</v>
      </c>
    </row>
    <row r="47" spans="1:8">
      <c r="A47" s="13" t="s">
        <v>185</v>
      </c>
      <c r="B47" s="13" t="s">
        <v>208</v>
      </c>
      <c r="C47" s="13" t="s">
        <v>209</v>
      </c>
      <c r="D47" s="13" t="s">
        <v>267</v>
      </c>
      <c r="E47" s="15">
        <v>17</v>
      </c>
      <c r="F47" s="192"/>
      <c r="G47" s="17">
        <f>F47*'4. uurtarief opbouw'!$C$32</f>
        <v>0</v>
      </c>
      <c r="H47" s="17">
        <f t="shared" si="0"/>
        <v>0</v>
      </c>
    </row>
    <row r="48" spans="1:8">
      <c r="A48" s="13" t="s">
        <v>185</v>
      </c>
      <c r="B48" s="13" t="s">
        <v>210</v>
      </c>
      <c r="C48" s="13" t="s">
        <v>211</v>
      </c>
      <c r="D48" s="13" t="s">
        <v>267</v>
      </c>
      <c r="E48" s="15">
        <v>17</v>
      </c>
      <c r="F48" s="192"/>
      <c r="G48" s="17">
        <f>F48*'4. uurtarief opbouw'!$C$32</f>
        <v>0</v>
      </c>
      <c r="H48" s="17">
        <f t="shared" si="0"/>
        <v>0</v>
      </c>
    </row>
    <row r="49" spans="1:8">
      <c r="A49" s="13" t="s">
        <v>185</v>
      </c>
      <c r="B49" s="13" t="s">
        <v>212</v>
      </c>
      <c r="C49" s="13" t="s">
        <v>213</v>
      </c>
      <c r="D49" s="13" t="s">
        <v>267</v>
      </c>
      <c r="E49" s="15">
        <v>17</v>
      </c>
      <c r="F49" s="192"/>
      <c r="G49" s="17">
        <f>F49*'4. uurtarief opbouw'!$C$32</f>
        <v>0</v>
      </c>
      <c r="H49" s="17">
        <f t="shared" si="0"/>
        <v>0</v>
      </c>
    </row>
    <row r="50" spans="1:8">
      <c r="A50" s="13" t="s">
        <v>185</v>
      </c>
      <c r="B50" s="13" t="s">
        <v>214</v>
      </c>
      <c r="C50" s="13" t="s">
        <v>215</v>
      </c>
      <c r="D50" s="13" t="s">
        <v>267</v>
      </c>
      <c r="E50" s="15">
        <v>17</v>
      </c>
      <c r="F50" s="192"/>
      <c r="G50" s="17">
        <f>F50*'4. uurtarief opbouw'!$C$32</f>
        <v>0</v>
      </c>
      <c r="H50" s="17">
        <f t="shared" si="0"/>
        <v>0</v>
      </c>
    </row>
    <row r="51" spans="1:8">
      <c r="A51" s="13" t="s">
        <v>185</v>
      </c>
      <c r="B51" s="13" t="s">
        <v>216</v>
      </c>
      <c r="C51" s="13" t="s">
        <v>217</v>
      </c>
      <c r="D51" s="13" t="s">
        <v>267</v>
      </c>
      <c r="E51" s="15">
        <v>17</v>
      </c>
      <c r="F51" s="192"/>
      <c r="G51" s="17">
        <f>F51*'4. uurtarief opbouw'!$C$32</f>
        <v>0</v>
      </c>
      <c r="H51" s="17">
        <f t="shared" si="0"/>
        <v>0</v>
      </c>
    </row>
    <row r="52" spans="1:8">
      <c r="A52" s="13" t="s">
        <v>185</v>
      </c>
      <c r="B52" s="13" t="s">
        <v>218</v>
      </c>
      <c r="C52" s="13" t="s">
        <v>219</v>
      </c>
      <c r="D52" s="13" t="s">
        <v>267</v>
      </c>
      <c r="E52" s="15">
        <v>17</v>
      </c>
      <c r="F52" s="192"/>
      <c r="G52" s="17">
        <f>F52*'4. uurtarief opbouw'!$C$32</f>
        <v>0</v>
      </c>
      <c r="H52" s="17">
        <f t="shared" si="0"/>
        <v>0</v>
      </c>
    </row>
    <row r="53" spans="1:8">
      <c r="A53" s="13" t="s">
        <v>185</v>
      </c>
      <c r="B53" s="13" t="s">
        <v>220</v>
      </c>
      <c r="C53" s="13" t="s">
        <v>221</v>
      </c>
      <c r="D53" s="13" t="s">
        <v>267</v>
      </c>
      <c r="E53" s="15">
        <v>17</v>
      </c>
      <c r="F53" s="192"/>
      <c r="G53" s="17">
        <f>F53*'4. uurtarief opbouw'!$C$32</f>
        <v>0</v>
      </c>
      <c r="H53" s="17">
        <f t="shared" si="0"/>
        <v>0</v>
      </c>
    </row>
    <row r="54" spans="1:8">
      <c r="A54" s="13" t="s">
        <v>185</v>
      </c>
      <c r="B54" s="13" t="s">
        <v>222</v>
      </c>
      <c r="C54" s="13" t="s">
        <v>223</v>
      </c>
      <c r="D54" s="13" t="s">
        <v>267</v>
      </c>
      <c r="E54" s="15">
        <v>17</v>
      </c>
      <c r="F54" s="192"/>
      <c r="G54" s="17">
        <f>F54*'4. uurtarief opbouw'!$C$32</f>
        <v>0</v>
      </c>
      <c r="H54" s="17">
        <f t="shared" si="0"/>
        <v>0</v>
      </c>
    </row>
    <row r="55" spans="1:8">
      <c r="A55" s="13" t="s">
        <v>185</v>
      </c>
      <c r="B55" s="13" t="s">
        <v>224</v>
      </c>
      <c r="C55" s="13" t="s">
        <v>225</v>
      </c>
      <c r="D55" s="13" t="s">
        <v>267</v>
      </c>
      <c r="E55" s="15">
        <v>17</v>
      </c>
      <c r="F55" s="192"/>
      <c r="G55" s="17">
        <f>F55*'4. uurtarief opbouw'!$C$32</f>
        <v>0</v>
      </c>
      <c r="H55" s="17">
        <f t="shared" si="0"/>
        <v>0</v>
      </c>
    </row>
    <row r="56" spans="1:8">
      <c r="A56" s="13" t="s">
        <v>185</v>
      </c>
      <c r="B56" s="13" t="s">
        <v>226</v>
      </c>
      <c r="C56" s="13" t="s">
        <v>227</v>
      </c>
      <c r="D56" s="13" t="s">
        <v>267</v>
      </c>
      <c r="E56" s="15">
        <v>17</v>
      </c>
      <c r="F56" s="192"/>
      <c r="G56" s="17">
        <f>F56*'4. uurtarief opbouw'!$C$32</f>
        <v>0</v>
      </c>
      <c r="H56" s="17">
        <f t="shared" si="0"/>
        <v>0</v>
      </c>
    </row>
    <row r="57" spans="1:8">
      <c r="A57" s="13" t="s">
        <v>185</v>
      </c>
      <c r="B57" s="13" t="s">
        <v>228</v>
      </c>
      <c r="C57" s="13" t="s">
        <v>229</v>
      </c>
      <c r="D57" s="13" t="s">
        <v>267</v>
      </c>
      <c r="E57" s="15">
        <v>17</v>
      </c>
      <c r="F57" s="192"/>
      <c r="G57" s="17">
        <f>F57*'4. uurtarief opbouw'!$C$32</f>
        <v>0</v>
      </c>
      <c r="H57" s="17">
        <f t="shared" si="0"/>
        <v>0</v>
      </c>
    </row>
    <row r="58" spans="1:8">
      <c r="A58" s="13" t="s">
        <v>185</v>
      </c>
      <c r="B58" s="13" t="s">
        <v>230</v>
      </c>
      <c r="C58" s="13" t="s">
        <v>231</v>
      </c>
      <c r="D58" s="13" t="s">
        <v>267</v>
      </c>
      <c r="E58" s="15">
        <v>17</v>
      </c>
      <c r="F58" s="192"/>
      <c r="G58" s="17">
        <f>F58*'4. uurtarief opbouw'!$C$32</f>
        <v>0</v>
      </c>
      <c r="H58" s="17">
        <f t="shared" si="0"/>
        <v>0</v>
      </c>
    </row>
    <row r="59" spans="1:8">
      <c r="A59" s="13" t="s">
        <v>185</v>
      </c>
      <c r="B59" s="13" t="s">
        <v>232</v>
      </c>
      <c r="C59" s="13" t="s">
        <v>233</v>
      </c>
      <c r="D59" s="13" t="s">
        <v>267</v>
      </c>
      <c r="E59" s="15">
        <v>17</v>
      </c>
      <c r="F59" s="192"/>
      <c r="G59" s="17">
        <f>F59*'4. uurtarief opbouw'!$C$32</f>
        <v>0</v>
      </c>
      <c r="H59" s="17">
        <f t="shared" si="0"/>
        <v>0</v>
      </c>
    </row>
    <row r="60" spans="1:8">
      <c r="A60" s="13" t="s">
        <v>185</v>
      </c>
      <c r="B60" s="13" t="s">
        <v>234</v>
      </c>
      <c r="C60" s="13" t="s">
        <v>235</v>
      </c>
      <c r="D60" s="13" t="s">
        <v>267</v>
      </c>
      <c r="E60" s="15">
        <v>17</v>
      </c>
      <c r="F60" s="192"/>
      <c r="G60" s="17">
        <f>F60*'4. uurtarief opbouw'!$C$32</f>
        <v>0</v>
      </c>
      <c r="H60" s="17">
        <f t="shared" si="0"/>
        <v>0</v>
      </c>
    </row>
    <row r="61" spans="1:8">
      <c r="A61" s="13" t="s">
        <v>185</v>
      </c>
      <c r="B61" s="13" t="s">
        <v>236</v>
      </c>
      <c r="C61" s="13" t="s">
        <v>237</v>
      </c>
      <c r="D61" s="13" t="s">
        <v>267</v>
      </c>
      <c r="E61" s="15">
        <v>17</v>
      </c>
      <c r="F61" s="192"/>
      <c r="G61" s="17">
        <f>F61*'4. uurtarief opbouw'!$C$32</f>
        <v>0</v>
      </c>
      <c r="H61" s="17">
        <f t="shared" si="0"/>
        <v>0</v>
      </c>
    </row>
    <row r="62" spans="1:8">
      <c r="A62" s="13" t="s">
        <v>185</v>
      </c>
      <c r="B62" s="13" t="s">
        <v>238</v>
      </c>
      <c r="C62" s="13" t="s">
        <v>239</v>
      </c>
      <c r="D62" s="13" t="s">
        <v>267</v>
      </c>
      <c r="E62" s="15">
        <v>17</v>
      </c>
      <c r="F62" s="192"/>
      <c r="G62" s="17">
        <f>F62*'4. uurtarief opbouw'!$C$32</f>
        <v>0</v>
      </c>
      <c r="H62" s="17">
        <f t="shared" si="0"/>
        <v>0</v>
      </c>
    </row>
    <row r="63" spans="1:8">
      <c r="A63" s="13" t="s">
        <v>185</v>
      </c>
      <c r="B63" s="13" t="s">
        <v>240</v>
      </c>
      <c r="C63" s="13" t="s">
        <v>241</v>
      </c>
      <c r="D63" s="13" t="s">
        <v>267</v>
      </c>
      <c r="E63" s="15">
        <v>17</v>
      </c>
      <c r="F63" s="192"/>
      <c r="G63" s="17">
        <f>F63*'4. uurtarief opbouw'!$C$32</f>
        <v>0</v>
      </c>
      <c r="H63" s="17">
        <f t="shared" si="0"/>
        <v>0</v>
      </c>
    </row>
    <row r="64" spans="1:8">
      <c r="A64" s="13" t="s">
        <v>185</v>
      </c>
      <c r="B64" s="13" t="s">
        <v>242</v>
      </c>
      <c r="C64" s="13" t="s">
        <v>243</v>
      </c>
      <c r="D64" s="13" t="s">
        <v>267</v>
      </c>
      <c r="E64" s="15">
        <v>17</v>
      </c>
      <c r="F64" s="192"/>
      <c r="G64" s="17">
        <f>F64*'4. uurtarief opbouw'!$C$32</f>
        <v>0</v>
      </c>
      <c r="H64" s="17">
        <f t="shared" si="0"/>
        <v>0</v>
      </c>
    </row>
    <row r="65" spans="1:8">
      <c r="A65" s="13" t="s">
        <v>185</v>
      </c>
      <c r="B65" s="13" t="s">
        <v>244</v>
      </c>
      <c r="C65" s="13" t="s">
        <v>245</v>
      </c>
      <c r="D65" s="13" t="s">
        <v>267</v>
      </c>
      <c r="E65" s="15">
        <v>17</v>
      </c>
      <c r="F65" s="192"/>
      <c r="G65" s="17">
        <f>F65*'4. uurtarief opbouw'!$C$32</f>
        <v>0</v>
      </c>
      <c r="H65" s="17">
        <f t="shared" si="0"/>
        <v>0</v>
      </c>
    </row>
    <row r="66" spans="1:8">
      <c r="A66" s="13" t="s">
        <v>185</v>
      </c>
      <c r="B66" s="13" t="s">
        <v>246</v>
      </c>
      <c r="C66" s="13" t="s">
        <v>247</v>
      </c>
      <c r="D66" s="13" t="s">
        <v>267</v>
      </c>
      <c r="E66" s="15">
        <v>17</v>
      </c>
      <c r="F66" s="192"/>
      <c r="G66" s="17">
        <f>F66*'4. uurtarief opbouw'!$C$32</f>
        <v>0</v>
      </c>
      <c r="H66" s="17">
        <f t="shared" si="0"/>
        <v>0</v>
      </c>
    </row>
    <row r="67" spans="1:8">
      <c r="A67" s="223" t="s">
        <v>268</v>
      </c>
      <c r="B67" s="223"/>
      <c r="C67" s="223"/>
      <c r="D67" s="223"/>
      <c r="E67" s="224"/>
      <c r="F67" s="224"/>
      <c r="G67" s="224"/>
      <c r="H67" s="224"/>
    </row>
    <row r="68" spans="1:8">
      <c r="A68" s="13"/>
      <c r="B68" s="13"/>
      <c r="C68" s="13"/>
      <c r="D68" s="13" t="s">
        <v>269</v>
      </c>
      <c r="E68" s="15">
        <v>10</v>
      </c>
      <c r="F68" s="192"/>
      <c r="G68" s="17">
        <f>F68*'4. uurtarief opbouw'!$C$32</f>
        <v>0</v>
      </c>
      <c r="H68" s="17">
        <f>E68*G68</f>
        <v>0</v>
      </c>
    </row>
    <row r="69" spans="1:8" ht="39.6">
      <c r="A69" s="13"/>
      <c r="B69" s="13"/>
      <c r="C69" s="13"/>
      <c r="D69" s="63" t="s">
        <v>270</v>
      </c>
      <c r="E69" s="15">
        <v>10</v>
      </c>
      <c r="F69" s="192"/>
      <c r="G69" s="17">
        <f>F69*'4. uurtarief opbouw'!$C$32</f>
        <v>0</v>
      </c>
      <c r="H69" s="17">
        <f t="shared" ref="H69:H70" si="1">E69*G69</f>
        <v>0</v>
      </c>
    </row>
    <row r="70" spans="1:8">
      <c r="A70" s="13"/>
      <c r="B70" s="13"/>
      <c r="C70" s="13"/>
      <c r="D70" s="13" t="s">
        <v>271</v>
      </c>
      <c r="E70" s="15">
        <v>10</v>
      </c>
      <c r="F70" s="192"/>
      <c r="G70" s="17">
        <f>F70*'4. uurtarief opbouw'!$C$32</f>
        <v>0</v>
      </c>
      <c r="H70" s="17">
        <f t="shared" si="1"/>
        <v>0</v>
      </c>
    </row>
    <row r="71" spans="1:8">
      <c r="A71" s="225" t="s">
        <v>272</v>
      </c>
      <c r="B71" s="225"/>
      <c r="C71" s="225"/>
      <c r="D71" s="225"/>
      <c r="E71" s="226"/>
      <c r="F71" s="226"/>
      <c r="G71" s="59"/>
      <c r="H71" s="60">
        <f>SUM(H7:H66,H68:H70)</f>
        <v>0</v>
      </c>
    </row>
    <row r="73" spans="1:8">
      <c r="A73" s="1" t="s">
        <v>273</v>
      </c>
    </row>
    <row r="75" spans="1:8">
      <c r="A75" s="53" t="s">
        <v>274</v>
      </c>
      <c r="B75" s="53"/>
      <c r="C75" s="53"/>
      <c r="D75" s="54"/>
      <c r="E75" s="54"/>
      <c r="F75" s="54"/>
    </row>
    <row r="76" spans="1:8">
      <c r="A76" s="23" t="s">
        <v>262</v>
      </c>
      <c r="B76" s="23" t="s">
        <v>275</v>
      </c>
      <c r="C76" s="23" t="s">
        <v>276</v>
      </c>
      <c r="D76" s="23" t="s">
        <v>277</v>
      </c>
      <c r="E76" s="23" t="s">
        <v>278</v>
      </c>
      <c r="F76" s="23" t="s">
        <v>279</v>
      </c>
    </row>
    <row r="77" spans="1:8">
      <c r="A77" s="55" t="s">
        <v>280</v>
      </c>
      <c r="B77" s="55" t="s">
        <v>281</v>
      </c>
      <c r="C77" s="193"/>
      <c r="D77" s="194"/>
      <c r="E77" s="57">
        <v>100</v>
      </c>
      <c r="F77" s="56">
        <f>C77*E77</f>
        <v>0</v>
      </c>
    </row>
    <row r="78" spans="1:8">
      <c r="A78" s="55" t="s">
        <v>282</v>
      </c>
      <c r="B78" s="55" t="s">
        <v>283</v>
      </c>
      <c r="C78" s="193"/>
      <c r="D78" s="194"/>
      <c r="E78" s="57">
        <v>600</v>
      </c>
      <c r="F78" s="56">
        <f t="shared" ref="F78:F80" si="2">C78*E78</f>
        <v>0</v>
      </c>
    </row>
    <row r="79" spans="1:8" ht="26.45">
      <c r="A79" s="58" t="s">
        <v>284</v>
      </c>
      <c r="B79" s="55" t="s">
        <v>281</v>
      </c>
      <c r="C79" s="193"/>
      <c r="D79" s="194"/>
      <c r="E79" s="57">
        <v>400</v>
      </c>
      <c r="F79" s="56">
        <f t="shared" si="2"/>
        <v>0</v>
      </c>
    </row>
    <row r="80" spans="1:8" ht="39.6">
      <c r="A80" s="58" t="s">
        <v>285</v>
      </c>
      <c r="B80" s="55" t="s">
        <v>283</v>
      </c>
      <c r="C80" s="193"/>
      <c r="D80" s="194"/>
      <c r="E80" s="57">
        <v>10</v>
      </c>
      <c r="F80" s="56">
        <f t="shared" si="2"/>
        <v>0</v>
      </c>
    </row>
    <row r="81" spans="1:6">
      <c r="A81" s="61" t="s">
        <v>46</v>
      </c>
      <c r="B81" s="61"/>
      <c r="C81" s="61"/>
      <c r="D81" s="61"/>
      <c r="E81" s="61"/>
      <c r="F81" s="62">
        <f>SUM(F77:F80)</f>
        <v>0</v>
      </c>
    </row>
  </sheetData>
  <sheetProtection algorithmName="SHA-512" hashValue="xiAKqAQXd123YD2NjHnLwn7OQhhfZBxwwqR4uHvSU6IQ3dPSnTJCtquMKpDEWzerxt3efGyHwrndPr3L4isg2w==" saltValue="/kE2FNbS1w4SNoJYKKsb/A==" spinCount="100000" sheet="1" objects="1" scenarios="1"/>
  <mergeCells count="4">
    <mergeCell ref="A1:H1"/>
    <mergeCell ref="A4:H4"/>
    <mergeCell ref="A67:H67"/>
    <mergeCell ref="A71:F71"/>
  </mergeCells>
  <conditionalFormatting sqref="C77:D80">
    <cfRule type="containsBlanks" dxfId="3" priority="1">
      <formula>LEN(TRIM(C77))=0</formula>
    </cfRule>
  </conditionalFormatting>
  <conditionalFormatting sqref="F7:F66">
    <cfRule type="expression" dxfId="2" priority="3">
      <formula>F7=""</formula>
    </cfRule>
  </conditionalFormatting>
  <conditionalFormatting sqref="F68:F70">
    <cfRule type="expression" dxfId="1" priority="2">
      <formula>F68=""</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90C66-8F89-4B7F-943B-DE8BCCCA420A}">
  <dimension ref="A1:C44"/>
  <sheetViews>
    <sheetView workbookViewId="0">
      <selection activeCell="F22" sqref="F22"/>
    </sheetView>
  </sheetViews>
  <sheetFormatPr defaultColWidth="9.140625" defaultRowHeight="13.15"/>
  <cols>
    <col min="1" max="1" width="100.140625" style="1" customWidth="1"/>
    <col min="2" max="2" width="22.28515625" style="1" customWidth="1"/>
    <col min="3" max="3" width="17.28515625" style="1" customWidth="1"/>
    <col min="4" max="16384" width="9.140625" style="1"/>
  </cols>
  <sheetData>
    <row r="1" spans="1:3" ht="27" customHeight="1">
      <c r="A1" s="158" t="s">
        <v>286</v>
      </c>
      <c r="B1" s="157"/>
      <c r="C1" s="157"/>
    </row>
    <row r="2" spans="1:3" ht="15.6" customHeight="1">
      <c r="A2" s="178">
        <f>'2. Inschrijfprijs'!C5</f>
        <v>0</v>
      </c>
      <c r="B2" s="54"/>
      <c r="C2" s="54"/>
    </row>
    <row r="3" spans="1:3" ht="13.9" thickBot="1"/>
    <row r="4" spans="1:3" ht="13.9" thickBot="1">
      <c r="A4" s="80" t="s">
        <v>287</v>
      </c>
      <c r="B4" s="81"/>
      <c r="C4" s="82"/>
    </row>
    <row r="5" spans="1:3" ht="40.15" thickBot="1">
      <c r="A5" s="93" t="s">
        <v>288</v>
      </c>
      <c r="B5" s="94" t="s">
        <v>289</v>
      </c>
      <c r="C5" s="95" t="s">
        <v>290</v>
      </c>
    </row>
    <row r="6" spans="1:3">
      <c r="A6" s="96" t="s">
        <v>291</v>
      </c>
      <c r="B6" s="100"/>
      <c r="C6" s="101"/>
    </row>
    <row r="7" spans="1:3">
      <c r="A7" s="83" t="s">
        <v>292</v>
      </c>
      <c r="B7" s="102"/>
      <c r="C7" s="103"/>
    </row>
    <row r="8" spans="1:3">
      <c r="A8" s="83" t="s">
        <v>293</v>
      </c>
      <c r="B8" s="102"/>
      <c r="C8" s="103"/>
    </row>
    <row r="9" spans="1:3">
      <c r="A9" s="83" t="s">
        <v>294</v>
      </c>
      <c r="B9" s="102"/>
      <c r="C9" s="103"/>
    </row>
    <row r="10" spans="1:3" ht="13.9" thickBot="1">
      <c r="A10" s="84" t="s">
        <v>295</v>
      </c>
      <c r="B10" s="104"/>
      <c r="C10" s="105"/>
    </row>
    <row r="11" spans="1:3" ht="13.9" thickBot="1">
      <c r="A11" s="78"/>
      <c r="B11" s="78"/>
      <c r="C11" s="78"/>
    </row>
    <row r="12" spans="1:3" ht="13.9" thickBot="1">
      <c r="A12" s="85" t="s">
        <v>296</v>
      </c>
      <c r="B12" s="86" t="s">
        <v>297</v>
      </c>
      <c r="C12" s="78"/>
    </row>
    <row r="13" spans="1:3">
      <c r="A13" s="88" t="s">
        <v>291</v>
      </c>
      <c r="B13" s="106"/>
      <c r="C13" s="78"/>
    </row>
    <row r="14" spans="1:3">
      <c r="A14" s="83" t="s">
        <v>292</v>
      </c>
      <c r="B14" s="103"/>
      <c r="C14" s="78"/>
    </row>
    <row r="15" spans="1:3">
      <c r="A15" s="83" t="s">
        <v>293</v>
      </c>
      <c r="B15" s="103"/>
      <c r="C15" s="78"/>
    </row>
    <row r="16" spans="1:3">
      <c r="A16" s="89" t="s">
        <v>294</v>
      </c>
      <c r="B16" s="103"/>
      <c r="C16" s="78"/>
    </row>
    <row r="17" spans="1:3" ht="13.9" thickBot="1">
      <c r="A17" s="90" t="s">
        <v>295</v>
      </c>
      <c r="B17" s="105"/>
      <c r="C17" s="78"/>
    </row>
    <row r="18" spans="1:3" ht="13.9" thickBot="1">
      <c r="A18" s="78"/>
      <c r="B18" s="78"/>
      <c r="C18" s="78"/>
    </row>
    <row r="19" spans="1:3" ht="16.149999999999999" thickBot="1">
      <c r="A19" s="87" t="s">
        <v>298</v>
      </c>
      <c r="B19" s="86" t="s">
        <v>299</v>
      </c>
      <c r="C19" s="78"/>
    </row>
    <row r="20" spans="1:3">
      <c r="A20" s="92" t="s">
        <v>300</v>
      </c>
      <c r="B20" s="101"/>
      <c r="C20" s="78"/>
    </row>
    <row r="21" spans="1:3">
      <c r="A21" s="89" t="s">
        <v>301</v>
      </c>
      <c r="B21" s="103"/>
      <c r="C21" s="78"/>
    </row>
    <row r="22" spans="1:3" ht="13.9" thickBot="1">
      <c r="A22" s="90" t="s">
        <v>302</v>
      </c>
      <c r="B22" s="105"/>
      <c r="C22" s="78"/>
    </row>
    <row r="23" spans="1:3" ht="13.9" thickBot="1">
      <c r="A23" s="78"/>
      <c r="B23" s="78"/>
      <c r="C23" s="78"/>
    </row>
    <row r="24" spans="1:3" ht="13.9" thickBot="1">
      <c r="A24" s="87" t="s">
        <v>303</v>
      </c>
      <c r="B24" s="86" t="s">
        <v>304</v>
      </c>
      <c r="C24" s="78"/>
    </row>
    <row r="25" spans="1:3">
      <c r="A25" s="92" t="s">
        <v>305</v>
      </c>
      <c r="B25" s="101"/>
      <c r="C25" s="78"/>
    </row>
    <row r="26" spans="1:3">
      <c r="A26" s="89" t="s">
        <v>306</v>
      </c>
      <c r="B26" s="103"/>
      <c r="C26" s="78"/>
    </row>
    <row r="27" spans="1:3">
      <c r="A27" s="89" t="s">
        <v>307</v>
      </c>
      <c r="B27" s="103"/>
      <c r="C27" s="78"/>
    </row>
    <row r="28" spans="1:3" ht="13.9" thickBot="1">
      <c r="A28" s="90" t="s">
        <v>308</v>
      </c>
      <c r="B28" s="105"/>
      <c r="C28" s="78"/>
    </row>
    <row r="29" spans="1:3" ht="13.9" thickBot="1">
      <c r="A29" s="78"/>
      <c r="B29" s="78"/>
      <c r="C29" s="78"/>
    </row>
    <row r="30" spans="1:3" ht="13.9" thickBot="1">
      <c r="A30" s="87" t="s">
        <v>309</v>
      </c>
      <c r="B30" s="86" t="s">
        <v>304</v>
      </c>
      <c r="C30" s="78"/>
    </row>
    <row r="31" spans="1:3">
      <c r="A31" s="91" t="s">
        <v>310</v>
      </c>
      <c r="B31" s="106"/>
      <c r="C31" s="78"/>
    </row>
    <row r="32" spans="1:3" ht="13.9" thickBot="1">
      <c r="A32" s="90" t="s">
        <v>311</v>
      </c>
      <c r="B32" s="105"/>
      <c r="C32" s="78"/>
    </row>
    <row r="33" spans="1:3" ht="13.9" thickBot="1">
      <c r="A33" s="78"/>
      <c r="B33" s="78"/>
      <c r="C33" s="78"/>
    </row>
    <row r="34" spans="1:3">
      <c r="A34" s="97" t="s">
        <v>312</v>
      </c>
      <c r="B34" s="98" t="s">
        <v>313</v>
      </c>
      <c r="C34" s="78"/>
    </row>
    <row r="35" spans="1:3">
      <c r="A35" s="99" t="s">
        <v>314</v>
      </c>
      <c r="B35" s="107"/>
      <c r="C35" s="78"/>
    </row>
    <row r="36" spans="1:3" ht="13.9" thickBot="1">
      <c r="A36" s="90" t="s">
        <v>315</v>
      </c>
      <c r="B36" s="105"/>
      <c r="C36" s="78"/>
    </row>
    <row r="37" spans="1:3" ht="13.9" thickBot="1">
      <c r="A37" s="78"/>
      <c r="B37" s="78"/>
      <c r="C37" s="78"/>
    </row>
    <row r="38" spans="1:3">
      <c r="A38" s="97" t="s">
        <v>316</v>
      </c>
      <c r="B38" s="98" t="s">
        <v>313</v>
      </c>
      <c r="C38" s="78"/>
    </row>
    <row r="39" spans="1:3">
      <c r="A39" s="89" t="s">
        <v>317</v>
      </c>
      <c r="B39" s="103"/>
      <c r="C39" s="78"/>
    </row>
    <row r="40" spans="1:3" ht="13.9" thickBot="1">
      <c r="A40" s="90" t="s">
        <v>318</v>
      </c>
      <c r="B40" s="105"/>
      <c r="C40" s="78"/>
    </row>
    <row r="41" spans="1:3">
      <c r="A41" s="78"/>
      <c r="B41" s="78"/>
      <c r="C41" s="78"/>
    </row>
    <row r="42" spans="1:3">
      <c r="A42" s="78"/>
      <c r="B42" s="78"/>
      <c r="C42" s="78"/>
    </row>
    <row r="43" spans="1:3">
      <c r="A43" s="78"/>
      <c r="B43" s="78"/>
      <c r="C43" s="78"/>
    </row>
    <row r="44" spans="1:3">
      <c r="A44" s="79"/>
      <c r="B44" s="79"/>
      <c r="C44" s="78"/>
    </row>
  </sheetData>
  <sheetProtection algorithmName="SHA-512" hashValue="+4hUW7Ms2esWTMN+gS5IQMiJ/MsSMDkiEz+k47xYnictvC3O1j8tbhV4qfxtaG8EKHveKYNNI44xBz4I6pBKGQ==" saltValue="dzEhhxP2UreqAjAtLOCxPg==" spinCount="100000" sheet="1" objects="1" scenarios="1"/>
  <conditionalFormatting sqref="B6:C10 B13:B17 B20:B22 B25:B28 B31:B32 B35:B36 B39:B40">
    <cfRule type="containsBlanks" dxfId="0" priority="1">
      <formula>LEN(TRIM(B6))=0</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03BC9EBD519D94598024EB4C2717A2D" ma:contentTypeVersion="4" ma:contentTypeDescription="Een nieuw document maken." ma:contentTypeScope="" ma:versionID="258ceb90cecb41ac8cd9794872b4c5ef">
  <xsd:schema xmlns:xsd="http://www.w3.org/2001/XMLSchema" xmlns:xs="http://www.w3.org/2001/XMLSchema" xmlns:p="http://schemas.microsoft.com/office/2006/metadata/properties" xmlns:ns2="3d0f19f5-47a1-4dc2-b57f-863bb92a6387" targetNamespace="http://schemas.microsoft.com/office/2006/metadata/properties" ma:root="true" ma:fieldsID="20ee0d1b59c260ff8e9d8b517bed8ba8" ns2:_="">
    <xsd:import namespace="3d0f19f5-47a1-4dc2-b57f-863bb92a638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0f19f5-47a1-4dc2-b57f-863bb92a63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B81821-11A7-4516-9643-B3C39D92FCE1}"/>
</file>

<file path=customXml/itemProps2.xml><?xml version="1.0" encoding="utf-8"?>
<ds:datastoreItem xmlns:ds="http://schemas.openxmlformats.org/officeDocument/2006/customXml" ds:itemID="{02AFFD88-266E-4DA8-89BD-6C2BDD34AB01}"/>
</file>

<file path=customXml/itemProps3.xml><?xml version="1.0" encoding="utf-8"?>
<ds:datastoreItem xmlns:ds="http://schemas.openxmlformats.org/officeDocument/2006/customXml" ds:itemID="{27B98A95-DE5A-4106-B815-302E345CEF23}"/>
</file>

<file path=docMetadata/LabelInfo.xml><?xml version="1.0" encoding="utf-8"?>
<clbl:labelList xmlns:clbl="http://schemas.microsoft.com/office/2020/mipLabelMetadata">
  <clbl:label id="{c77dc5d5-1840-4715-a0b4-893a2b371d80}" enabled="1" method="Standard" siteId="{ad89fa4f-e4a0-4ddb-9d18-f7eeec649ffc}"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SMC Group</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bjorn</dc:creator>
  <cp:keywords/>
  <dc:description/>
  <cp:lastModifiedBy>Tol, Aukje</cp:lastModifiedBy>
  <cp:revision/>
  <dcterms:created xsi:type="dcterms:W3CDTF">2013-12-16T11:02:18Z</dcterms:created>
  <dcterms:modified xsi:type="dcterms:W3CDTF">2026-10-22T09:44:32Z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0x010100903BC9EBD519D94598024EB4C2717A2D</vt:lpwstr>
  </property>
  <property fmtid="{D5CDD505-2E9C-101B-9397-08002B2CF9AE}" pid="3" name="MediaServiceImageTags">
    <vt:lpwstr/>
  </property>
</Properties>
</file>