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ijzijnkarel-my.sharepoint.com/personal/k_weterings_wijzijnkarel_nl/Documents/Documenten/Schuldhulpverlening en Kredietverstrekking/Vraag 1108/"/>
    </mc:Choice>
  </mc:AlternateContent>
  <xr:revisionPtr revIDLastSave="14" documentId="8_{0E645D87-B559-4FA4-92B9-D953B310D529}" xr6:coauthVersionLast="47" xr6:coauthVersionMax="47" xr10:uidLastSave="{AF85D8D5-6FD9-424A-B651-FD11B837C0F4}"/>
  <bookViews>
    <workbookView xWindow="-120" yWindow="-120" windowWidth="29040" windowHeight="15720" xr2:uid="{00000000-000D-0000-FFFF-FFFF00000000}"/>
  </bookViews>
  <sheets>
    <sheet name="Inschrijfblad" sheetId="3" r:id="rId1"/>
    <sheet name="tool" sheetId="1" r:id="rId2"/>
    <sheet name="Blad2" sheetId="2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7" i="2" l="1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D23" i="1"/>
  <c r="K14" i="1"/>
  <c r="J14" i="1"/>
  <c r="I14" i="1"/>
  <c r="H14" i="1"/>
  <c r="H13" i="1"/>
  <c r="A26" i="3"/>
  <c r="B14" i="1"/>
  <c r="K20" i="1"/>
  <c r="J20" i="1"/>
  <c r="I20" i="1"/>
  <c r="H20" i="1"/>
  <c r="K19" i="1"/>
  <c r="J19" i="1"/>
  <c r="I19" i="1"/>
  <c r="H19" i="1"/>
  <c r="K18" i="1"/>
  <c r="J18" i="1"/>
  <c r="I18" i="1"/>
  <c r="H18" i="1"/>
  <c r="K17" i="1"/>
  <c r="J17" i="1"/>
  <c r="I17" i="1"/>
  <c r="H17" i="1"/>
  <c r="K16" i="1"/>
  <c r="J16" i="1"/>
  <c r="I16" i="1"/>
  <c r="H16" i="1"/>
  <c r="K15" i="1"/>
  <c r="J15" i="1"/>
  <c r="I15" i="1"/>
  <c r="H15" i="1"/>
  <c r="K13" i="1"/>
  <c r="J13" i="1"/>
  <c r="I13" i="1"/>
  <c r="K12" i="1"/>
  <c r="J12" i="1"/>
  <c r="I12" i="1"/>
  <c r="H12" i="1"/>
  <c r="K11" i="1"/>
  <c r="J11" i="1"/>
  <c r="I11" i="1"/>
  <c r="H11" i="1"/>
  <c r="K10" i="1"/>
  <c r="J10" i="1"/>
  <c r="I10" i="1"/>
  <c r="H10" i="1"/>
  <c r="K9" i="1"/>
  <c r="J9" i="1"/>
  <c r="I9" i="1"/>
  <c r="H9" i="1"/>
  <c r="K8" i="1"/>
  <c r="J8" i="1"/>
  <c r="I8" i="1"/>
  <c r="H8" i="1"/>
  <c r="K7" i="1"/>
  <c r="J7" i="1"/>
  <c r="I7" i="1"/>
  <c r="H7" i="1"/>
  <c r="K6" i="1"/>
  <c r="J6" i="1"/>
  <c r="I6" i="1"/>
  <c r="H6" i="1"/>
  <c r="A36" i="3"/>
  <c r="A34" i="3"/>
  <c r="A32" i="3"/>
  <c r="A30" i="3"/>
  <c r="A29" i="3"/>
  <c r="A28" i="3"/>
  <c r="A20" i="3"/>
  <c r="A18" i="3"/>
  <c r="A16" i="3"/>
  <c r="A14" i="3"/>
  <c r="C20" i="1"/>
  <c r="C19" i="1"/>
  <c r="C18" i="1"/>
  <c r="C17" i="1"/>
  <c r="C16" i="1"/>
  <c r="C15" i="1"/>
  <c r="C13" i="1"/>
  <c r="C11" i="1"/>
  <c r="C10" i="1"/>
  <c r="C9" i="1"/>
  <c r="C8" i="1"/>
  <c r="C7" i="1"/>
  <c r="C6" i="1"/>
  <c r="B20" i="1"/>
  <c r="B19" i="1"/>
  <c r="B18" i="1"/>
  <c r="B17" i="1"/>
  <c r="B16" i="1"/>
  <c r="B15" i="1"/>
  <c r="B13" i="1"/>
  <c r="B12" i="1"/>
  <c r="B11" i="1"/>
  <c r="B10" i="1"/>
  <c r="B9" i="1"/>
  <c r="B8" i="1"/>
  <c r="B7" i="1"/>
  <c r="K6" i="2"/>
  <c r="K5" i="2" s="1"/>
  <c r="K4" i="2" s="1"/>
  <c r="K3" i="2" s="1"/>
  <c r="K2" i="2" s="1"/>
  <c r="D3" i="2"/>
  <c r="B6" i="1"/>
  <c r="A12" i="3"/>
  <c r="C12" i="1" l="1"/>
  <c r="E3" i="2"/>
  <c r="B3" i="2" l="1"/>
  <c r="D27" i="1" s="1"/>
  <c r="B28" i="2"/>
  <c r="C14" i="1" l="1"/>
</calcChain>
</file>

<file path=xl/sharedStrings.xml><?xml version="1.0" encoding="utf-8"?>
<sst xmlns="http://schemas.openxmlformats.org/spreadsheetml/2006/main" count="55" uniqueCount="55">
  <si>
    <t>Bijlage 2 Inschrijfformulier tarief</t>
  </si>
  <si>
    <t>Auteur:</t>
  </si>
  <si>
    <t>Karel</t>
  </si>
  <si>
    <t>Datum:</t>
  </si>
  <si>
    <t xml:space="preserve">Naam aanbesteding: </t>
  </si>
  <si>
    <t>Schuldhulpverlening fase 2 &amp; budgetbeheer</t>
  </si>
  <si>
    <t xml:space="preserve">Kenmerk: </t>
  </si>
  <si>
    <t>K011636</t>
  </si>
  <si>
    <t>Als Bijlage 2 treft u het Invulformulier tarieven aan. Het invulformulier dient u aan de Inschrijving toe te voegen, met als naam ‘2 - Invulformulier tarieven – naam Inschrijver’ (als PDF-bestand en ondertekend). U dient de geel gemarkeerde velden volledig in te vullen en het invulformulier door een daartoe bevoegde functionaris te laten ondertekenen.</t>
  </si>
  <si>
    <t>Invulformulier tarieven</t>
  </si>
  <si>
    <t>Trajectprijs</t>
  </si>
  <si>
    <t xml:space="preserve">Ingevuld door </t>
  </si>
  <si>
    <t>(tekenbevoegde functionaris Inschrijver)</t>
  </si>
  <si>
    <t xml:space="preserve">Functie                                                               </t>
  </si>
  <si>
    <t>Datum</t>
  </si>
  <si>
    <t>Handtekening 
tekenbevoegde</t>
  </si>
  <si>
    <t>Op het volgende tabblad treft u een rekentool die u kan helpen om de puntenscore die past bij uw tarieven inzichtelijk te krijgen.</t>
  </si>
  <si>
    <r>
      <rPr>
        <b/>
        <sz val="11"/>
        <color rgb="FF002060"/>
        <rFont val="Arial"/>
        <family val="2"/>
      </rPr>
      <t>Rekenmodule om de puntenscore voor de inschrijfprijs te berekenen in de gunningformule</t>
    </r>
    <r>
      <rPr>
        <b/>
        <vertAlign val="superscript"/>
        <sz val="11"/>
        <color rgb="FF002060"/>
        <rFont val="Arial"/>
        <family val="2"/>
      </rPr>
      <t>#</t>
    </r>
  </si>
  <si>
    <t>tarieven schuldhulpverlening</t>
  </si>
  <si>
    <t>vul hier de 'all-in' trajectprijzen die u wilt bieden in (excl. BTW)</t>
  </si>
  <si>
    <t>uw inschrijfprijs:</t>
  </si>
  <si>
    <t>dan zijn dit de punten die u scoort in de gunning op het onderdeel prijs, volgens de vier in het bestek onderscheiden opdrachten</t>
  </si>
  <si>
    <t>uw puntenscore:</t>
  </si>
  <si>
    <t>Toelichting:</t>
  </si>
  <si>
    <t>Eerst vult u uw onderbouwde tarieven in in de gele vakken.</t>
  </si>
  <si>
    <t>Uw inschrijfprijs volgt in het oranje vak.</t>
  </si>
  <si>
    <t>Uw puntenscore die samenhangt met uw prijsbod volgt dan automatisch in het groene vak.</t>
  </si>
  <si>
    <t>Let op: er geldt een bandbreedte waarbinnen uw inschrijfprijs (het oranje vak) mag liggen.</t>
  </si>
  <si>
    <t>Ligt uw inschrijfprijs buiten de genoemde bandbreedte dan wordt uw score automatisch 0 punten.</t>
  </si>
  <si>
    <t>trajecten SHV</t>
  </si>
  <si>
    <t>Wegingsfactoren SHV</t>
  </si>
  <si>
    <t>uurtarief (spreekuur, klantmanager op locatie)</t>
  </si>
  <si>
    <r>
      <t>#</t>
    </r>
    <r>
      <rPr>
        <sz val="11"/>
        <color theme="1"/>
        <rFont val="Arial Narrow"/>
        <family val="2"/>
      </rPr>
      <t>: dit betreft de scoreberekening in het bestek inkoop schuldhulpverlening van De6, juni 2026</t>
    </r>
  </si>
  <si>
    <t>schuldregeling (eenmalig tarief)</t>
  </si>
  <si>
    <t>saneringskrediet (eenmalig tarief)</t>
  </si>
  <si>
    <t>schuldbemiddeling, incl. her- en eindcontrole (eenmalig tarief)</t>
  </si>
  <si>
    <t>crisisinstrumenten (eenmalig tarief)</t>
  </si>
  <si>
    <t>budgetbeheer</t>
  </si>
  <si>
    <t>Wsnp begeleiding (eenmalig tarief)</t>
  </si>
  <si>
    <t>Wsnp verklaring (eenmalig tarief)</t>
  </si>
  <si>
    <t>Dwangakkoord (eenmalig tarief)</t>
  </si>
  <si>
    <t>DFD (maandtarief)</t>
  </si>
  <si>
    <t>wegingsfactor</t>
  </si>
  <si>
    <t>betalingsregeling (eenmalig tarief)</t>
  </si>
  <si>
    <t>herfinanciering (eenmalig tarief)</t>
  </si>
  <si>
    <t>factor hoger/lager tarief</t>
  </si>
  <si>
    <t>Voor SHV zijn dit: minimumprijs € 140, maximumprijs € 210</t>
  </si>
  <si>
    <t>budgetbeheer - basis (maandtarief vanaf 3 maanden)</t>
  </si>
  <si>
    <t>budgetbeheer - middel (maandtarief vanaf 3 maanden)</t>
  </si>
  <si>
    <t>opstartkosten budgetbeheer (eerste 3 maanden)</t>
  </si>
  <si>
    <t>budgetbeheer totaal (maandtarief, vanaf 3 maanden)</t>
  </si>
  <si>
    <t>basis (maandtarief, vanaf maand 4)</t>
  </si>
  <si>
    <t>middel (maandtarief, vanaf maand 4)</t>
  </si>
  <si>
    <t>totaal (maandtarief, vanaf maand 4)</t>
  </si>
  <si>
    <t>11 augustus 2026 (herziene versie)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</si>
</sst>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 &quot;€&quot;\ * #,##0.00_ ;_ &quot;€&quot;\ * \-#,##0.00_ ;_ &quot;€&quot;\ * &quot;-&quot;??_ ;_ @_ "/>
    <numFmt numFmtId="164" formatCode="0.0"/>
    <numFmt numFmtId="165" formatCode="0.000000"/>
    <numFmt numFmtId="166" formatCode="&quot;€&quot;\ #,##0"/>
    <numFmt numFmtId="167" formatCode="0.000"/>
    <numFmt numFmtId="168" formatCode="&quot;€&quot;\ #,##0.00"/>
    <numFmt numFmtId="169" formatCode="_ [$€-413]\ * #,##0.00_ ;_ [$€-413]\ * \-#,##0.00_ ;_ [$€-413]\ * &quot;-&quot;??_ ;_ @_ "/>
    <numFmt numFmtId="170" formatCode="0.0%"/>
  </numFmts>
  <fonts count="20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rial Narrow"/>
      <family val="2"/>
    </font>
    <font>
      <sz val="11"/>
      <name val="Arial Narrow"/>
      <family val="2"/>
    </font>
    <font>
      <sz val="11"/>
      <color theme="0"/>
      <name val="Arial Narrow"/>
      <family val="2"/>
    </font>
    <font>
      <b/>
      <sz val="11"/>
      <color theme="0"/>
      <name val="Arial Narrow"/>
      <family val="2"/>
    </font>
    <font>
      <vertAlign val="superscript"/>
      <sz val="11"/>
      <color theme="1"/>
      <name val="Arial Narrow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name val="Arial"/>
      <family val="2"/>
    </font>
    <font>
      <b/>
      <sz val="14"/>
      <color theme="1"/>
      <name val="Arial"/>
      <family val="2"/>
    </font>
    <font>
      <sz val="10.5"/>
      <color theme="1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theme="1"/>
      <name val="Arial"/>
      <family val="2"/>
    </font>
    <font>
      <b/>
      <sz val="11"/>
      <color rgb="FF002060"/>
      <name val="Arial"/>
      <family val="2"/>
    </font>
    <font>
      <b/>
      <vertAlign val="superscript"/>
      <sz val="11"/>
      <color rgb="FF002060"/>
      <name val="Arial"/>
      <family val="2"/>
    </font>
    <font>
      <sz val="11"/>
      <color theme="0" tint="-0.499984740745262"/>
      <name val="Arial Narrow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69">
    <xf numFmtId="0" fontId="0" fillId="0" borderId="0" xfId="0"/>
    <xf numFmtId="164" fontId="0" fillId="0" borderId="0" xfId="0" applyNumberFormat="1"/>
    <xf numFmtId="164" fontId="1" fillId="0" borderId="0" xfId="0" applyNumberFormat="1" applyFont="1"/>
    <xf numFmtId="1" fontId="0" fillId="2" borderId="1" xfId="0" applyNumberFormat="1" applyFill="1" applyBorder="1"/>
    <xf numFmtId="2" fontId="1" fillId="0" borderId="0" xfId="0" applyNumberFormat="1" applyFont="1"/>
    <xf numFmtId="2" fontId="0" fillId="0" borderId="0" xfId="0" applyNumberFormat="1"/>
    <xf numFmtId="0" fontId="8" fillId="3" borderId="0" xfId="0" applyFont="1" applyFill="1"/>
    <xf numFmtId="44" fontId="9" fillId="7" borderId="2" xfId="1" applyFont="1" applyFill="1" applyBorder="1" applyAlignment="1" applyProtection="1">
      <alignment horizontal="right" vertical="center"/>
      <protection locked="0"/>
    </xf>
    <xf numFmtId="0" fontId="12" fillId="3" borderId="6" xfId="0" applyFont="1" applyFill="1" applyBorder="1" applyAlignment="1" applyProtection="1">
      <alignment vertical="center"/>
      <protection hidden="1"/>
    </xf>
    <xf numFmtId="0" fontId="9" fillId="3" borderId="7" xfId="0" applyFont="1" applyFill="1" applyBorder="1" applyAlignment="1" applyProtection="1">
      <alignment vertical="center"/>
      <protection hidden="1"/>
    </xf>
    <xf numFmtId="0" fontId="9" fillId="3" borderId="7" xfId="0" applyFont="1" applyFill="1" applyBorder="1" applyAlignment="1" applyProtection="1">
      <alignment horizontal="center" vertical="center" wrapText="1"/>
      <protection hidden="1"/>
    </xf>
    <xf numFmtId="167" fontId="0" fillId="0" borderId="0" xfId="0" applyNumberFormat="1"/>
    <xf numFmtId="168" fontId="3" fillId="7" borderId="1" xfId="0" applyNumberFormat="1" applyFont="1" applyFill="1" applyBorder="1" applyAlignment="1" applyProtection="1">
      <alignment horizontal="center"/>
      <protection locked="0"/>
    </xf>
    <xf numFmtId="0" fontId="10" fillId="3" borderId="10" xfId="0" applyFont="1" applyFill="1" applyBorder="1" applyAlignment="1" applyProtection="1">
      <alignment vertical="center"/>
      <protection hidden="1"/>
    </xf>
    <xf numFmtId="0" fontId="8" fillId="3" borderId="11" xfId="0" applyFont="1" applyFill="1" applyBorder="1" applyProtection="1">
      <protection hidden="1"/>
    </xf>
    <xf numFmtId="0" fontId="8" fillId="3" borderId="12" xfId="0" applyFont="1" applyFill="1" applyBorder="1" applyProtection="1">
      <protection hidden="1"/>
    </xf>
    <xf numFmtId="0" fontId="8" fillId="3" borderId="0" xfId="0" applyFont="1" applyFill="1" applyProtection="1">
      <protection hidden="1"/>
    </xf>
    <xf numFmtId="0" fontId="8" fillId="3" borderId="13" xfId="0" applyFont="1" applyFill="1" applyBorder="1" applyProtection="1">
      <protection hidden="1"/>
    </xf>
    <xf numFmtId="0" fontId="10" fillId="3" borderId="9" xfId="0" applyFont="1" applyFill="1" applyBorder="1" applyAlignment="1" applyProtection="1">
      <alignment vertical="center"/>
      <protection hidden="1"/>
    </xf>
    <xf numFmtId="14" fontId="10" fillId="3" borderId="0" xfId="0" quotePrefix="1" applyNumberFormat="1" applyFont="1" applyFill="1" applyAlignment="1" applyProtection="1">
      <alignment horizontal="left" vertical="top"/>
      <protection hidden="1"/>
    </xf>
    <xf numFmtId="49" fontId="10" fillId="3" borderId="9" xfId="0" applyNumberFormat="1" applyFont="1" applyFill="1" applyBorder="1" applyProtection="1">
      <protection hidden="1"/>
    </xf>
    <xf numFmtId="0" fontId="8" fillId="3" borderId="0" xfId="0" applyFont="1" applyFill="1" applyAlignment="1" applyProtection="1">
      <alignment horizontal="center"/>
      <protection hidden="1"/>
    </xf>
    <xf numFmtId="0" fontId="8" fillId="3" borderId="9" xfId="0" applyFont="1" applyFill="1" applyBorder="1" applyAlignment="1" applyProtection="1">
      <alignment vertical="center"/>
      <protection hidden="1"/>
    </xf>
    <xf numFmtId="0" fontId="8" fillId="3" borderId="0" xfId="0" applyFont="1" applyFill="1" applyAlignment="1" applyProtection="1">
      <alignment vertical="center"/>
      <protection hidden="1"/>
    </xf>
    <xf numFmtId="0" fontId="8" fillId="3" borderId="0" xfId="0" applyFont="1" applyFill="1" applyAlignment="1" applyProtection="1">
      <alignment horizontal="center" vertical="center"/>
      <protection hidden="1"/>
    </xf>
    <xf numFmtId="0" fontId="8" fillId="3" borderId="13" xfId="0" applyFont="1" applyFill="1" applyBorder="1" applyAlignment="1" applyProtection="1">
      <alignment vertical="center"/>
      <protection hidden="1"/>
    </xf>
    <xf numFmtId="0" fontId="9" fillId="3" borderId="0" xfId="0" applyFont="1" applyFill="1" applyAlignment="1" applyProtection="1">
      <alignment vertical="center"/>
      <protection hidden="1"/>
    </xf>
    <xf numFmtId="0" fontId="13" fillId="3" borderId="13" xfId="0" applyFont="1" applyFill="1" applyBorder="1" applyAlignment="1" applyProtection="1">
      <alignment vertical="center"/>
      <protection hidden="1"/>
    </xf>
    <xf numFmtId="0" fontId="9" fillId="3" borderId="0" xfId="0" applyFont="1" applyFill="1" applyAlignment="1" applyProtection="1">
      <alignment horizontal="center" vertical="center"/>
      <protection hidden="1"/>
    </xf>
    <xf numFmtId="0" fontId="9" fillId="3" borderId="13" xfId="0" applyFont="1" applyFill="1" applyBorder="1" applyAlignment="1" applyProtection="1">
      <alignment vertical="center"/>
      <protection hidden="1"/>
    </xf>
    <xf numFmtId="0" fontId="14" fillId="3" borderId="13" xfId="0" applyFont="1" applyFill="1" applyBorder="1" applyAlignment="1" applyProtection="1">
      <alignment vertical="center"/>
      <protection hidden="1"/>
    </xf>
    <xf numFmtId="0" fontId="11" fillId="3" borderId="8" xfId="0" applyFont="1" applyFill="1" applyBorder="1" applyAlignment="1" applyProtection="1">
      <alignment horizontal="left" vertical="center" wrapText="1"/>
      <protection hidden="1"/>
    </xf>
    <xf numFmtId="0" fontId="2" fillId="3" borderId="0" xfId="0" applyFont="1" applyFill="1"/>
    <xf numFmtId="0" fontId="3" fillId="3" borderId="0" xfId="0" quotePrefix="1" applyFont="1" applyFill="1"/>
    <xf numFmtId="0" fontId="0" fillId="3" borderId="0" xfId="0" applyFill="1"/>
    <xf numFmtId="166" fontId="4" fillId="6" borderId="1" xfId="0" applyNumberFormat="1" applyFont="1" applyFill="1" applyBorder="1" applyAlignment="1">
      <alignment horizontal="center"/>
    </xf>
    <xf numFmtId="0" fontId="2" fillId="0" borderId="0" xfId="0" applyFont="1"/>
    <xf numFmtId="0" fontId="3" fillId="3" borderId="0" xfId="0" applyFont="1" applyFill="1"/>
    <xf numFmtId="164" fontId="5" fillId="5" borderId="2" xfId="0" applyNumberFormat="1" applyFont="1" applyFill="1" applyBorder="1" applyAlignment="1">
      <alignment horizontal="center"/>
    </xf>
    <xf numFmtId="164" fontId="2" fillId="3" borderId="0" xfId="0" applyNumberFormat="1" applyFont="1" applyFill="1"/>
    <xf numFmtId="0" fontId="6" fillId="3" borderId="0" xfId="0" applyFont="1" applyFill="1"/>
    <xf numFmtId="165" fontId="2" fillId="3" borderId="0" xfId="0" applyNumberFormat="1" applyFont="1" applyFill="1"/>
    <xf numFmtId="0" fontId="0" fillId="0" borderId="0" xfId="0" applyAlignment="1">
      <alignment wrapText="1"/>
    </xf>
    <xf numFmtId="0" fontId="17" fillId="3" borderId="0" xfId="0" applyFont="1" applyFill="1"/>
    <xf numFmtId="0" fontId="9" fillId="3" borderId="8" xfId="0" applyFont="1" applyFill="1" applyBorder="1" applyAlignment="1" applyProtection="1">
      <alignment horizontal="left" vertical="center"/>
      <protection hidden="1"/>
    </xf>
    <xf numFmtId="0" fontId="9" fillId="3" borderId="5" xfId="0" applyFont="1" applyFill="1" applyBorder="1" applyAlignment="1" applyProtection="1">
      <alignment horizontal="left" vertical="center"/>
      <protection hidden="1"/>
    </xf>
    <xf numFmtId="0" fontId="9" fillId="3" borderId="4" xfId="0" applyFont="1" applyFill="1" applyBorder="1" applyAlignment="1" applyProtection="1">
      <alignment horizontal="left" vertical="center"/>
      <protection hidden="1"/>
    </xf>
    <xf numFmtId="169" fontId="0" fillId="0" borderId="0" xfId="0" applyNumberFormat="1"/>
    <xf numFmtId="170" fontId="0" fillId="0" borderId="0" xfId="2" applyNumberFormat="1" applyFont="1"/>
    <xf numFmtId="170" fontId="19" fillId="3" borderId="0" xfId="0" applyNumberFormat="1" applyFont="1" applyFill="1"/>
    <xf numFmtId="0" fontId="19" fillId="3" borderId="0" xfId="0" applyFont="1" applyFill="1"/>
    <xf numFmtId="3" fontId="9" fillId="3" borderId="4" xfId="0" applyNumberFormat="1" applyFont="1" applyFill="1" applyBorder="1" applyAlignment="1" applyProtection="1">
      <alignment horizontal="right" vertical="center"/>
      <protection hidden="1"/>
    </xf>
    <xf numFmtId="0" fontId="10" fillId="3" borderId="0" xfId="0" applyFont="1" applyFill="1" applyAlignment="1" applyProtection="1">
      <alignment horizontal="left" vertical="top"/>
      <protection hidden="1"/>
    </xf>
    <xf numFmtId="168" fontId="2" fillId="0" borderId="0" xfId="0" applyNumberFormat="1" applyFont="1"/>
    <xf numFmtId="170" fontId="0" fillId="0" borderId="0" xfId="0" applyNumberFormat="1"/>
    <xf numFmtId="14" fontId="10" fillId="8" borderId="0" xfId="0" quotePrefix="1" applyNumberFormat="1" applyFont="1" applyFill="1" applyAlignment="1" applyProtection="1">
      <alignment horizontal="left" vertical="top"/>
      <protection hidden="1"/>
    </xf>
    <xf numFmtId="0" fontId="3" fillId="0" borderId="0" xfId="0" applyFont="1"/>
    <xf numFmtId="0" fontId="4" fillId="4" borderId="2" xfId="0" applyFont="1" applyFill="1" applyBorder="1" applyAlignment="1">
      <alignment horizontal="center"/>
    </xf>
    <xf numFmtId="49" fontId="8" fillId="3" borderId="9" xfId="0" applyNumberFormat="1" applyFont="1" applyFill="1" applyBorder="1" applyAlignment="1" applyProtection="1">
      <alignment vertical="center" wrapText="1"/>
      <protection hidden="1"/>
    </xf>
    <xf numFmtId="49" fontId="8" fillId="3" borderId="0" xfId="0" applyNumberFormat="1" applyFont="1" applyFill="1" applyAlignment="1" applyProtection="1">
      <alignment vertical="center" wrapText="1"/>
      <protection hidden="1"/>
    </xf>
    <xf numFmtId="49" fontId="8" fillId="3" borderId="13" xfId="0" applyNumberFormat="1" applyFont="1" applyFill="1" applyBorder="1" applyAlignment="1" applyProtection="1">
      <alignment vertical="center" wrapText="1"/>
      <protection hidden="1"/>
    </xf>
    <xf numFmtId="0" fontId="9" fillId="3" borderId="8" xfId="0" applyFont="1" applyFill="1" applyBorder="1" applyAlignment="1" applyProtection="1">
      <alignment horizontal="left" vertical="center"/>
      <protection hidden="1"/>
    </xf>
    <xf numFmtId="0" fontId="9" fillId="3" borderId="4" xfId="0" applyFont="1" applyFill="1" applyBorder="1" applyAlignment="1" applyProtection="1">
      <alignment horizontal="left" vertical="center"/>
      <protection hidden="1"/>
    </xf>
    <xf numFmtId="3" fontId="15" fillId="7" borderId="3" xfId="0" applyNumberFormat="1" applyFont="1" applyFill="1" applyBorder="1" applyAlignment="1" applyProtection="1">
      <alignment horizontal="right" vertical="center"/>
      <protection locked="0"/>
    </xf>
    <xf numFmtId="3" fontId="15" fillId="7" borderId="4" xfId="0" applyNumberFormat="1" applyFont="1" applyFill="1" applyBorder="1" applyAlignment="1" applyProtection="1">
      <alignment horizontal="right" vertical="center"/>
      <protection locked="0"/>
    </xf>
    <xf numFmtId="3" fontId="15" fillId="7" borderId="14" xfId="0" applyNumberFormat="1" applyFont="1" applyFill="1" applyBorder="1" applyAlignment="1" applyProtection="1">
      <alignment horizontal="right" vertical="center"/>
      <protection locked="0"/>
    </xf>
    <xf numFmtId="0" fontId="16" fillId="3" borderId="15" xfId="0" applyFont="1" applyFill="1" applyBorder="1" applyAlignment="1">
      <alignment horizontal="left" wrapText="1"/>
    </xf>
    <xf numFmtId="0" fontId="16" fillId="3" borderId="16" xfId="0" applyFont="1" applyFill="1" applyBorder="1" applyAlignment="1">
      <alignment horizontal="left" wrapText="1"/>
    </xf>
    <xf numFmtId="0" fontId="16" fillId="3" borderId="17" xfId="0" applyFont="1" applyFill="1" applyBorder="1" applyAlignment="1">
      <alignment horizontal="left" wrapText="1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6B5A9-978B-4424-B807-184779ADD3C3}">
  <dimension ref="A1:T44"/>
  <sheetViews>
    <sheetView tabSelected="1" zoomScale="80" zoomScaleNormal="80" workbookViewId="0">
      <selection activeCell="B38" sqref="B38:F38"/>
    </sheetView>
  </sheetViews>
  <sheetFormatPr defaultRowHeight="15" x14ac:dyDescent="0.25"/>
  <cols>
    <col min="1" max="1" width="30.140625" style="6" customWidth="1"/>
    <col min="2" max="2" width="61.140625" style="6" bestFit="1" customWidth="1"/>
    <col min="3" max="3" width="16.42578125" style="6" customWidth="1"/>
    <col min="4" max="20" width="8.5703125" style="6"/>
  </cols>
  <sheetData>
    <row r="1" spans="1:6" ht="18" x14ac:dyDescent="0.25">
      <c r="A1" s="13" t="s">
        <v>0</v>
      </c>
      <c r="B1" s="14"/>
      <c r="C1" s="14"/>
      <c r="D1" s="14"/>
      <c r="E1" s="14"/>
      <c r="F1" s="15"/>
    </row>
    <row r="2" spans="1:6" ht="18" x14ac:dyDescent="0.25">
      <c r="A2" s="18" t="s">
        <v>1</v>
      </c>
      <c r="B2" s="52" t="s">
        <v>2</v>
      </c>
      <c r="C2" s="16"/>
      <c r="D2" s="16"/>
      <c r="E2" s="16"/>
      <c r="F2" s="17"/>
    </row>
    <row r="3" spans="1:6" ht="18" x14ac:dyDescent="0.25">
      <c r="A3" s="18" t="s">
        <v>3</v>
      </c>
      <c r="B3" s="55" t="s">
        <v>54</v>
      </c>
      <c r="C3" s="16"/>
      <c r="D3" s="16"/>
      <c r="E3" s="16"/>
      <c r="F3" s="17"/>
    </row>
    <row r="4" spans="1:6" ht="18" x14ac:dyDescent="0.25">
      <c r="A4" s="18" t="s">
        <v>4</v>
      </c>
      <c r="B4" s="19" t="s">
        <v>5</v>
      </c>
      <c r="C4" s="16"/>
      <c r="D4" s="16"/>
      <c r="E4" s="16"/>
      <c r="F4" s="17"/>
    </row>
    <row r="5" spans="1:6" ht="18" x14ac:dyDescent="0.25">
      <c r="A5" s="18" t="s">
        <v>6</v>
      </c>
      <c r="B5" s="19" t="s">
        <v>7</v>
      </c>
      <c r="C5" s="16"/>
      <c r="D5" s="16"/>
      <c r="E5" s="16"/>
      <c r="F5" s="17"/>
    </row>
    <row r="6" spans="1:6" ht="18" x14ac:dyDescent="0.25">
      <c r="A6" s="20"/>
      <c r="B6" s="16"/>
      <c r="C6" s="21"/>
      <c r="D6" s="21"/>
      <c r="E6" s="16"/>
      <c r="F6" s="17"/>
    </row>
    <row r="7" spans="1:6" ht="18" x14ac:dyDescent="0.25">
      <c r="A7" s="20"/>
      <c r="B7" s="16"/>
      <c r="C7" s="21"/>
      <c r="D7" s="21"/>
      <c r="E7" s="16"/>
      <c r="F7" s="17"/>
    </row>
    <row r="8" spans="1:6" ht="60" customHeight="1" x14ac:dyDescent="0.25">
      <c r="A8" s="58" t="s">
        <v>8</v>
      </c>
      <c r="B8" s="59"/>
      <c r="C8" s="59"/>
      <c r="D8" s="59"/>
      <c r="E8" s="59"/>
      <c r="F8" s="60"/>
    </row>
    <row r="9" spans="1:6" ht="15.75" thickBot="1" x14ac:dyDescent="0.3">
      <c r="A9" s="22"/>
      <c r="B9" s="23"/>
      <c r="C9" s="24"/>
      <c r="D9" s="24"/>
      <c r="E9" s="23"/>
      <c r="F9" s="25"/>
    </row>
    <row r="10" spans="1:6" ht="20.25" x14ac:dyDescent="0.25">
      <c r="A10" s="8" t="s">
        <v>9</v>
      </c>
      <c r="B10" s="9"/>
      <c r="C10" s="10"/>
      <c r="D10" s="26"/>
      <c r="E10" s="26"/>
      <c r="F10" s="27"/>
    </row>
    <row r="11" spans="1:6" ht="15.75" x14ac:dyDescent="0.25">
      <c r="A11" s="61"/>
      <c r="B11" s="62"/>
      <c r="C11" s="28" t="s">
        <v>10</v>
      </c>
      <c r="D11" s="26"/>
      <c r="E11" s="26"/>
      <c r="F11" s="29"/>
    </row>
    <row r="12" spans="1:6" ht="15.75" x14ac:dyDescent="0.25">
      <c r="A12" s="44" t="str">
        <f>Blad2!C13</f>
        <v>uurtarief (spreekuur, klantmanager op locatie)</v>
      </c>
      <c r="B12" s="45"/>
      <c r="C12" s="7"/>
      <c r="F12" s="29"/>
    </row>
    <row r="13" spans="1:6" ht="6.6" customHeight="1" x14ac:dyDescent="0.25">
      <c r="A13" s="44"/>
      <c r="B13" s="46"/>
      <c r="C13" s="51"/>
      <c r="F13" s="29"/>
    </row>
    <row r="14" spans="1:6" ht="15.75" x14ac:dyDescent="0.25">
      <c r="A14" s="44" t="str">
        <f>Blad2!C14</f>
        <v>schuldregeling (eenmalig tarief)</v>
      </c>
      <c r="B14" s="45"/>
      <c r="C14" s="7"/>
      <c r="F14" s="29"/>
    </row>
    <row r="15" spans="1:6" ht="6.6" customHeight="1" x14ac:dyDescent="0.25">
      <c r="A15" s="44"/>
      <c r="B15" s="46"/>
      <c r="C15" s="51"/>
      <c r="F15" s="29"/>
    </row>
    <row r="16" spans="1:6" ht="15.75" x14ac:dyDescent="0.25">
      <c r="A16" s="44" t="str">
        <f>Blad2!C15</f>
        <v>saneringskrediet (eenmalig tarief)</v>
      </c>
      <c r="B16" s="45"/>
      <c r="C16" s="7"/>
      <c r="F16" s="30"/>
    </row>
    <row r="17" spans="1:6" ht="6.6" customHeight="1" x14ac:dyDescent="0.25">
      <c r="A17" s="44"/>
      <c r="B17" s="46"/>
      <c r="C17" s="51"/>
      <c r="F17" s="30"/>
    </row>
    <row r="18" spans="1:6" ht="15.75" x14ac:dyDescent="0.25">
      <c r="A18" s="44" t="str">
        <f>Blad2!C16</f>
        <v>schuldbemiddeling, incl. her- en eindcontrole (eenmalig tarief)</v>
      </c>
      <c r="B18" s="45"/>
      <c r="C18" s="7"/>
      <c r="F18" s="30"/>
    </row>
    <row r="19" spans="1:6" ht="6.6" customHeight="1" x14ac:dyDescent="0.25">
      <c r="A19" s="44"/>
      <c r="B19" s="46"/>
      <c r="C19" s="51"/>
      <c r="F19" s="30"/>
    </row>
    <row r="20" spans="1:6" ht="15.75" x14ac:dyDescent="0.25">
      <c r="A20" s="44" t="str">
        <f>Blad2!C17</f>
        <v>crisisinstrumenten (eenmalig tarief)</v>
      </c>
      <c r="B20" s="45"/>
      <c r="C20" s="7"/>
      <c r="F20" s="30"/>
    </row>
    <row r="21" spans="1:6" ht="6.6" customHeight="1" x14ac:dyDescent="0.25">
      <c r="A21" s="44"/>
      <c r="B21" s="46"/>
      <c r="C21" s="51"/>
      <c r="F21" s="30"/>
    </row>
    <row r="22" spans="1:6" ht="15.75" x14ac:dyDescent="0.25">
      <c r="A22" s="44" t="s">
        <v>37</v>
      </c>
      <c r="B22" s="45" t="s">
        <v>51</v>
      </c>
      <c r="C22" s="7"/>
      <c r="F22" s="30"/>
    </row>
    <row r="23" spans="1:6" ht="15.75" x14ac:dyDescent="0.25">
      <c r="A23" s="44"/>
      <c r="B23" s="45" t="s">
        <v>52</v>
      </c>
      <c r="C23" s="7"/>
      <c r="F23" s="30"/>
    </row>
    <row r="24" spans="1:6" ht="15.75" x14ac:dyDescent="0.25">
      <c r="A24" s="44"/>
      <c r="B24" s="45" t="s">
        <v>53</v>
      </c>
      <c r="C24" s="7"/>
      <c r="F24" s="30"/>
    </row>
    <row r="25" spans="1:6" ht="6.6" customHeight="1" x14ac:dyDescent="0.25">
      <c r="A25" s="44"/>
      <c r="B25" s="46"/>
      <c r="C25" s="51"/>
      <c r="F25" s="30"/>
    </row>
    <row r="26" spans="1:6" ht="15.95" customHeight="1" x14ac:dyDescent="0.25">
      <c r="A26" s="44" t="str">
        <f>Blad2!C21</f>
        <v>opstartkosten budgetbeheer (eerste 3 maanden)</v>
      </c>
      <c r="B26" s="46"/>
      <c r="C26" s="7"/>
      <c r="F26" s="30"/>
    </row>
    <row r="27" spans="1:6" ht="6.6" customHeight="1" x14ac:dyDescent="0.25">
      <c r="A27" s="44"/>
      <c r="B27" s="46"/>
      <c r="C27" s="51"/>
      <c r="F27" s="30"/>
    </row>
    <row r="28" spans="1:6" ht="15.75" x14ac:dyDescent="0.25">
      <c r="A28" s="44" t="str">
        <f>Blad2!C22</f>
        <v>Wsnp begeleiding (eenmalig tarief)</v>
      </c>
      <c r="B28" s="45"/>
      <c r="C28" s="7"/>
      <c r="F28" s="30"/>
    </row>
    <row r="29" spans="1:6" ht="15.75" x14ac:dyDescent="0.25">
      <c r="A29" s="44" t="str">
        <f>Blad2!C23</f>
        <v>Wsnp verklaring (eenmalig tarief)</v>
      </c>
      <c r="B29" s="45"/>
      <c r="C29" s="7"/>
      <c r="F29" s="30"/>
    </row>
    <row r="30" spans="1:6" ht="15.75" x14ac:dyDescent="0.25">
      <c r="A30" s="44" t="str">
        <f>Blad2!C24</f>
        <v>Dwangakkoord (eenmalig tarief)</v>
      </c>
      <c r="B30" s="45"/>
      <c r="C30" s="7"/>
      <c r="F30" s="30"/>
    </row>
    <row r="31" spans="1:6" ht="6.6" customHeight="1" x14ac:dyDescent="0.25">
      <c r="A31" s="44"/>
      <c r="B31" s="46"/>
      <c r="C31" s="51"/>
      <c r="F31" s="30"/>
    </row>
    <row r="32" spans="1:6" ht="15.75" x14ac:dyDescent="0.25">
      <c r="A32" s="44" t="str">
        <f>Blad2!C25</f>
        <v>DFD (maandtarief)</v>
      </c>
      <c r="B32" s="45"/>
      <c r="C32" s="7"/>
      <c r="F32" s="30"/>
    </row>
    <row r="33" spans="1:6" ht="6.6" customHeight="1" x14ac:dyDescent="0.25">
      <c r="A33" s="44"/>
      <c r="B33" s="46"/>
      <c r="C33" s="51"/>
      <c r="F33" s="30"/>
    </row>
    <row r="34" spans="1:6" ht="15.75" x14ac:dyDescent="0.25">
      <c r="A34" s="44" t="str">
        <f>Blad2!C26</f>
        <v>betalingsregeling (eenmalig tarief)</v>
      </c>
      <c r="B34" s="45"/>
      <c r="C34" s="7"/>
      <c r="F34" s="30"/>
    </row>
    <row r="35" spans="1:6" ht="6.6" customHeight="1" x14ac:dyDescent="0.25">
      <c r="A35" s="44"/>
      <c r="B35" s="46"/>
      <c r="C35" s="51"/>
      <c r="F35" s="30"/>
    </row>
    <row r="36" spans="1:6" ht="15.75" x14ac:dyDescent="0.25">
      <c r="A36" s="44" t="str">
        <f>Blad2!C27</f>
        <v>herfinanciering (eenmalig tarief)</v>
      </c>
      <c r="B36" s="45"/>
      <c r="C36" s="7"/>
      <c r="F36" s="30"/>
    </row>
    <row r="37" spans="1:6" ht="15.75" x14ac:dyDescent="0.25">
      <c r="A37" s="44"/>
      <c r="B37" s="46"/>
      <c r="C37" s="51"/>
      <c r="F37" s="30"/>
    </row>
    <row r="38" spans="1:6" x14ac:dyDescent="0.25">
      <c r="A38" s="31" t="s">
        <v>11</v>
      </c>
      <c r="B38" s="63"/>
      <c r="C38" s="64"/>
      <c r="D38" s="64"/>
      <c r="E38" s="64"/>
      <c r="F38" s="65"/>
    </row>
    <row r="39" spans="1:6" ht="27" x14ac:dyDescent="0.25">
      <c r="A39" s="31" t="s">
        <v>12</v>
      </c>
      <c r="B39" s="63"/>
      <c r="C39" s="64"/>
      <c r="D39" s="64"/>
      <c r="E39" s="64"/>
      <c r="F39" s="65"/>
    </row>
    <row r="40" spans="1:6" x14ac:dyDescent="0.25">
      <c r="A40" s="31" t="s">
        <v>13</v>
      </c>
      <c r="B40" s="63"/>
      <c r="C40" s="64"/>
      <c r="D40" s="64"/>
      <c r="E40" s="64"/>
      <c r="F40" s="65"/>
    </row>
    <row r="41" spans="1:6" x14ac:dyDescent="0.25">
      <c r="A41" s="31" t="s">
        <v>14</v>
      </c>
      <c r="B41" s="63"/>
      <c r="C41" s="64"/>
      <c r="D41" s="64"/>
      <c r="E41" s="64"/>
      <c r="F41" s="65"/>
    </row>
    <row r="42" spans="1:6" ht="27" x14ac:dyDescent="0.25">
      <c r="A42" s="31" t="s">
        <v>15</v>
      </c>
      <c r="B42" s="63"/>
      <c r="C42" s="64"/>
      <c r="D42" s="64"/>
      <c r="E42" s="64"/>
      <c r="F42" s="65"/>
    </row>
    <row r="43" spans="1:6" x14ac:dyDescent="0.25">
      <c r="A43" s="22"/>
      <c r="B43" s="23"/>
      <c r="C43" s="24"/>
      <c r="D43" s="24"/>
      <c r="E43" s="23"/>
      <c r="F43" s="25"/>
    </row>
    <row r="44" spans="1:6" ht="33" customHeight="1" thickBot="1" x14ac:dyDescent="0.3">
      <c r="A44" s="66" t="s">
        <v>16</v>
      </c>
      <c r="B44" s="67"/>
      <c r="C44" s="67"/>
      <c r="D44" s="67"/>
      <c r="E44" s="67"/>
      <c r="F44" s="68"/>
    </row>
  </sheetData>
  <sheetProtection algorithmName="SHA-512" hashValue="FLcespesn1mVdbSsGWMt+T7Gc7WZdS9SDwZTwwvIxh+iDhOPn0R0cwKujKify4NNkJF+X569Du59BF1KO1NGZg==" saltValue="PzLtWjNV8b3ASp7dO2CC9A==" spinCount="100000" sheet="1" objects="1" scenarios="1"/>
  <mergeCells count="8">
    <mergeCell ref="A8:F8"/>
    <mergeCell ref="A11:B11"/>
    <mergeCell ref="B41:F41"/>
    <mergeCell ref="B42:F42"/>
    <mergeCell ref="A44:F44"/>
    <mergeCell ref="B38:F38"/>
    <mergeCell ref="B39:F39"/>
    <mergeCell ref="B40:F4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6"/>
  <sheetViews>
    <sheetView workbookViewId="0">
      <selection activeCell="D6" sqref="D6"/>
    </sheetView>
  </sheetViews>
  <sheetFormatPr defaultColWidth="8.5703125" defaultRowHeight="15" x14ac:dyDescent="0.25"/>
  <cols>
    <col min="1" max="1" width="2.5703125" customWidth="1"/>
    <col min="2" max="2" width="48.42578125" customWidth="1"/>
    <col min="3" max="3" width="9.85546875" customWidth="1"/>
    <col min="4" max="4" width="9.140625" customWidth="1"/>
    <col min="5" max="5" width="2.5703125" customWidth="1"/>
    <col min="6" max="6" width="99.5703125" customWidth="1"/>
    <col min="7" max="7" width="8.85546875"/>
    <col min="8" max="8" width="19.42578125" bestFit="1" customWidth="1"/>
    <col min="9" max="9" width="9.28515625" bestFit="1" customWidth="1"/>
    <col min="10" max="10" width="8.85546875"/>
  </cols>
  <sheetData>
    <row r="1" spans="1:11" ht="18" x14ac:dyDescent="0.3">
      <c r="A1" s="43" t="s">
        <v>17</v>
      </c>
      <c r="B1" s="32"/>
      <c r="C1" s="32"/>
      <c r="D1" s="32"/>
      <c r="E1" s="32"/>
      <c r="F1" s="32"/>
      <c r="K1" s="34"/>
    </row>
    <row r="2" spans="1:11" ht="16.5" x14ac:dyDescent="0.3">
      <c r="A2" s="32"/>
      <c r="B2" s="32"/>
      <c r="C2" s="32"/>
      <c r="D2" s="32"/>
      <c r="E2" s="32"/>
      <c r="F2" s="32"/>
      <c r="K2" s="34"/>
    </row>
    <row r="3" spans="1:11" ht="16.5" x14ac:dyDescent="0.3">
      <c r="A3" s="32"/>
      <c r="B3" s="32"/>
      <c r="C3" s="32"/>
      <c r="D3" s="32"/>
      <c r="E3" s="32"/>
      <c r="F3" s="33"/>
      <c r="K3" s="34"/>
    </row>
    <row r="4" spans="1:11" ht="16.5" x14ac:dyDescent="0.3">
      <c r="A4" s="32"/>
      <c r="B4" s="57" t="s">
        <v>18</v>
      </c>
      <c r="C4" s="57"/>
      <c r="D4" s="57"/>
      <c r="E4" s="32"/>
      <c r="F4" s="32"/>
      <c r="H4" s="36" t="s">
        <v>45</v>
      </c>
      <c r="K4" s="34"/>
    </row>
    <row r="5" spans="1:11" ht="17.25" thickBot="1" x14ac:dyDescent="0.35">
      <c r="A5" s="32"/>
      <c r="B5" s="32"/>
      <c r="C5" s="50" t="s">
        <v>42</v>
      </c>
      <c r="D5" s="32"/>
      <c r="E5" s="32"/>
      <c r="F5" s="33"/>
      <c r="G5" s="36"/>
      <c r="H5" s="36">
        <v>1.0249999999999999</v>
      </c>
      <c r="I5" s="56">
        <v>1.1000000000000001</v>
      </c>
      <c r="J5" s="36">
        <v>0.9</v>
      </c>
      <c r="K5" s="32">
        <v>0.75</v>
      </c>
    </row>
    <row r="6" spans="1:11" ht="17.25" thickBot="1" x14ac:dyDescent="0.35">
      <c r="A6" s="32"/>
      <c r="B6" s="32" t="str">
        <f>IF(B$4="tarieven schuldhulpverlening",Blad2!C13,Blad2!C29)</f>
        <v>uurtarief (spreekuur, klantmanager op locatie)</v>
      </c>
      <c r="C6" s="49">
        <f>Blad2!B13</f>
        <v>0.4</v>
      </c>
      <c r="D6" s="12"/>
      <c r="E6" s="32"/>
      <c r="F6" s="37" t="s">
        <v>19</v>
      </c>
      <c r="G6" s="12">
        <v>82.5</v>
      </c>
      <c r="H6" s="53">
        <f>H$5*$G6</f>
        <v>84.562499999999986</v>
      </c>
      <c r="I6" s="53">
        <f t="shared" ref="I6:K20" si="0">I$5*$G6</f>
        <v>90.750000000000014</v>
      </c>
      <c r="J6" s="53">
        <f t="shared" si="0"/>
        <v>74.25</v>
      </c>
      <c r="K6" s="53">
        <f t="shared" si="0"/>
        <v>61.875</v>
      </c>
    </row>
    <row r="7" spans="1:11" ht="17.25" thickBot="1" x14ac:dyDescent="0.35">
      <c r="A7" s="32"/>
      <c r="B7" s="32" t="str">
        <f>IF(B$4="tarieven schuldhulpverlening",Blad2!C14,Blad2!C30)</f>
        <v>schuldregeling (eenmalig tarief)</v>
      </c>
      <c r="C7" s="49">
        <f>Blad2!B14</f>
        <v>7.6325088339222608E-2</v>
      </c>
      <c r="D7" s="12"/>
      <c r="E7" s="32"/>
      <c r="F7" s="37"/>
      <c r="G7" s="12">
        <v>990</v>
      </c>
      <c r="H7" s="53">
        <f t="shared" ref="H7:H20" si="1">H$5*$G7</f>
        <v>1014.7499999999999</v>
      </c>
      <c r="I7" s="53">
        <f t="shared" si="0"/>
        <v>1089</v>
      </c>
      <c r="J7" s="53">
        <f t="shared" si="0"/>
        <v>891</v>
      </c>
      <c r="K7" s="53">
        <f t="shared" si="0"/>
        <v>742.5</v>
      </c>
    </row>
    <row r="8" spans="1:11" ht="17.25" thickBot="1" x14ac:dyDescent="0.35">
      <c r="A8" s="32"/>
      <c r="B8" s="32" t="str">
        <f>IF(B$4="tarieven schuldhulpverlening",Blad2!C15,Blad2!C31)</f>
        <v>saneringskrediet (eenmalig tarief)</v>
      </c>
      <c r="C8" s="49">
        <f>Blad2!B15</f>
        <v>3.8162544169611304E-2</v>
      </c>
      <c r="D8" s="12"/>
      <c r="E8" s="32"/>
      <c r="F8" s="37"/>
      <c r="G8" s="12">
        <v>108</v>
      </c>
      <c r="H8" s="53">
        <f t="shared" si="1"/>
        <v>110.69999999999999</v>
      </c>
      <c r="I8" s="53">
        <f t="shared" si="0"/>
        <v>118.80000000000001</v>
      </c>
      <c r="J8" s="53">
        <f t="shared" si="0"/>
        <v>97.2</v>
      </c>
      <c r="K8" s="53">
        <f t="shared" si="0"/>
        <v>81</v>
      </c>
    </row>
    <row r="9" spans="1:11" ht="17.25" thickBot="1" x14ac:dyDescent="0.35">
      <c r="A9" s="32"/>
      <c r="B9" s="32" t="str">
        <f>IF(B$4="tarieven schuldhulpverlening",Blad2!C16,Blad2!C32)</f>
        <v>schuldbemiddeling, incl. her- en eindcontrole (eenmalig tarief)</v>
      </c>
      <c r="C9" s="49">
        <f>Blad2!B16</f>
        <v>4.2402826855123678E-2</v>
      </c>
      <c r="D9" s="12"/>
      <c r="E9" s="32"/>
      <c r="F9" s="37"/>
      <c r="G9" s="12">
        <v>485</v>
      </c>
      <c r="H9" s="53">
        <f t="shared" si="1"/>
        <v>497.12499999999994</v>
      </c>
      <c r="I9" s="53">
        <f t="shared" si="0"/>
        <v>533.5</v>
      </c>
      <c r="J9" s="53">
        <f t="shared" si="0"/>
        <v>436.5</v>
      </c>
      <c r="K9" s="53">
        <f t="shared" si="0"/>
        <v>363.75</v>
      </c>
    </row>
    <row r="10" spans="1:11" ht="17.25" thickBot="1" x14ac:dyDescent="0.35">
      <c r="A10" s="32"/>
      <c r="B10" s="32" t="str">
        <f>IF(B$4="tarieven schuldhulpverlening",Blad2!C17,Blad2!C33)</f>
        <v>crisisinstrumenten (eenmalig tarief)</v>
      </c>
      <c r="C10" s="49">
        <f>Blad2!B17</f>
        <v>2.1201413427561835E-3</v>
      </c>
      <c r="D10" s="12"/>
      <c r="E10" s="32"/>
      <c r="F10" s="37"/>
      <c r="G10" s="12">
        <v>234</v>
      </c>
      <c r="H10" s="53">
        <f t="shared" si="1"/>
        <v>239.84999999999997</v>
      </c>
      <c r="I10" s="53">
        <f t="shared" si="0"/>
        <v>257.40000000000003</v>
      </c>
      <c r="J10" s="53">
        <f t="shared" si="0"/>
        <v>210.6</v>
      </c>
      <c r="K10" s="53">
        <f t="shared" si="0"/>
        <v>175.5</v>
      </c>
    </row>
    <row r="11" spans="1:11" ht="17.25" thickBot="1" x14ac:dyDescent="0.35">
      <c r="A11" s="32"/>
      <c r="B11" s="32" t="str">
        <f>IF(B$4="tarieven schuldhulpverlening",Blad2!C18,Blad2!C34)</f>
        <v>budgetbeheer - basis (maandtarief vanaf 3 maanden)</v>
      </c>
      <c r="C11" s="49">
        <f>Blad2!B18</f>
        <v>6.7844522968197887E-2</v>
      </c>
      <c r="D11" s="12"/>
      <c r="E11" s="32"/>
      <c r="F11" s="37"/>
      <c r="G11" s="12">
        <v>65</v>
      </c>
      <c r="H11" s="53">
        <f t="shared" si="1"/>
        <v>66.625</v>
      </c>
      <c r="I11" s="53">
        <f t="shared" si="0"/>
        <v>71.5</v>
      </c>
      <c r="J11" s="53">
        <f t="shared" si="0"/>
        <v>58.5</v>
      </c>
      <c r="K11" s="53">
        <f t="shared" si="0"/>
        <v>48.75</v>
      </c>
    </row>
    <row r="12" spans="1:11" ht="17.25" thickBot="1" x14ac:dyDescent="0.35">
      <c r="A12" s="32"/>
      <c r="B12" s="32" t="str">
        <f>IF(B$4="tarieven schuldhulpverlening",Blad2!C19,Blad2!C35)</f>
        <v>budgetbeheer - middel (maandtarief vanaf 3 maanden)</v>
      </c>
      <c r="C12" s="49">
        <f>Blad2!B19</f>
        <v>6.7844522968197887E-2</v>
      </c>
      <c r="D12" s="12"/>
      <c r="E12" s="32"/>
      <c r="F12" s="37"/>
      <c r="G12" s="12">
        <v>115</v>
      </c>
      <c r="H12" s="53">
        <f t="shared" si="1"/>
        <v>117.87499999999999</v>
      </c>
      <c r="I12" s="53">
        <f t="shared" si="0"/>
        <v>126.50000000000001</v>
      </c>
      <c r="J12" s="53">
        <f t="shared" si="0"/>
        <v>103.5</v>
      </c>
      <c r="K12" s="53">
        <f t="shared" si="0"/>
        <v>86.25</v>
      </c>
    </row>
    <row r="13" spans="1:11" ht="17.25" thickBot="1" x14ac:dyDescent="0.35">
      <c r="A13" s="32"/>
      <c r="B13" s="32" t="str">
        <f>IF(B$4="tarieven schuldhulpverlening",Blad2!C20,Blad2!C36)</f>
        <v>budgetbeheer totaal (maandtarief, vanaf 3 maanden)</v>
      </c>
      <c r="C13" s="49">
        <f>Blad2!B20</f>
        <v>6.7844522968197887E-2</v>
      </c>
      <c r="D13" s="12"/>
      <c r="E13" s="32"/>
      <c r="F13" s="37"/>
      <c r="G13" s="12">
        <v>165</v>
      </c>
      <c r="H13" s="53">
        <f>H$5*$G13</f>
        <v>169.12499999999997</v>
      </c>
      <c r="I13" s="53">
        <f t="shared" si="0"/>
        <v>181.50000000000003</v>
      </c>
      <c r="J13" s="53">
        <f t="shared" si="0"/>
        <v>148.5</v>
      </c>
      <c r="K13" s="53">
        <f t="shared" si="0"/>
        <v>123.75</v>
      </c>
    </row>
    <row r="14" spans="1:11" ht="17.25" thickBot="1" x14ac:dyDescent="0.35">
      <c r="A14" s="32"/>
      <c r="B14" s="32" t="str">
        <f>IF(B$4="tarieven schuldhulpverlening",Blad2!C21,Blad2!C37)</f>
        <v>opstartkosten budgetbeheer (eerste 3 maanden)</v>
      </c>
      <c r="C14" s="49">
        <f>Blad2!B21</f>
        <v>0.13568904593639577</v>
      </c>
      <c r="D14" s="12"/>
      <c r="E14" s="32"/>
      <c r="F14" s="37"/>
      <c r="G14" s="12">
        <v>65</v>
      </c>
      <c r="H14" s="53">
        <f>H$5*$G14</f>
        <v>66.625</v>
      </c>
      <c r="I14" s="53">
        <f t="shared" si="0"/>
        <v>71.5</v>
      </c>
      <c r="J14" s="53">
        <f t="shared" si="0"/>
        <v>58.5</v>
      </c>
      <c r="K14" s="53">
        <f t="shared" si="0"/>
        <v>48.75</v>
      </c>
    </row>
    <row r="15" spans="1:11" ht="17.25" thickBot="1" x14ac:dyDescent="0.35">
      <c r="A15" s="32"/>
      <c r="B15" s="32" t="str">
        <f>IF(B$4="tarieven schuldhulpverlening",Blad2!C22,Blad2!C37)</f>
        <v>Wsnp begeleiding (eenmalig tarief)</v>
      </c>
      <c r="C15" s="49">
        <f>Blad2!B22</f>
        <v>8.4805653710247342E-3</v>
      </c>
      <c r="D15" s="12"/>
      <c r="E15" s="32"/>
      <c r="F15" s="33"/>
      <c r="G15" s="12">
        <v>250</v>
      </c>
      <c r="H15" s="53">
        <f t="shared" si="1"/>
        <v>256.25</v>
      </c>
      <c r="I15" s="53">
        <f t="shared" si="0"/>
        <v>275</v>
      </c>
      <c r="J15" s="53">
        <f t="shared" si="0"/>
        <v>225</v>
      </c>
      <c r="K15" s="53">
        <f t="shared" si="0"/>
        <v>187.5</v>
      </c>
    </row>
    <row r="16" spans="1:11" ht="17.25" thickBot="1" x14ac:dyDescent="0.35">
      <c r="A16" s="32"/>
      <c r="B16" s="32" t="str">
        <f>IF(B$4="tarieven schuldhulpverlening",Blad2!C23,Blad2!C38)</f>
        <v>Wsnp verklaring (eenmalig tarief)</v>
      </c>
      <c r="C16" s="49">
        <f>Blad2!B23</f>
        <v>8.4805653710247342E-3</v>
      </c>
      <c r="D16" s="12"/>
      <c r="E16" s="32"/>
      <c r="F16" s="33"/>
      <c r="G16" s="12">
        <v>412</v>
      </c>
      <c r="H16" s="53">
        <f t="shared" si="1"/>
        <v>422.29999999999995</v>
      </c>
      <c r="I16" s="53">
        <f t="shared" si="0"/>
        <v>453.20000000000005</v>
      </c>
      <c r="J16" s="53">
        <f t="shared" si="0"/>
        <v>370.8</v>
      </c>
      <c r="K16" s="53">
        <f t="shared" si="0"/>
        <v>309</v>
      </c>
    </row>
    <row r="17" spans="1:11" ht="17.25" thickBot="1" x14ac:dyDescent="0.35">
      <c r="A17" s="32"/>
      <c r="B17" s="32" t="str">
        <f>IF(B$4="tarieven schuldhulpverlening",Blad2!C24,Blad2!C39)</f>
        <v>Dwangakkoord (eenmalig tarief)</v>
      </c>
      <c r="C17" s="49">
        <f>Blad2!B24</f>
        <v>4.2402826855123671E-3</v>
      </c>
      <c r="D17" s="12"/>
      <c r="E17" s="32"/>
      <c r="F17" s="33"/>
      <c r="G17" s="12">
        <v>234</v>
      </c>
      <c r="H17" s="53">
        <f t="shared" si="1"/>
        <v>239.84999999999997</v>
      </c>
      <c r="I17" s="53">
        <f t="shared" si="0"/>
        <v>257.40000000000003</v>
      </c>
      <c r="J17" s="53">
        <f t="shared" si="0"/>
        <v>210.6</v>
      </c>
      <c r="K17" s="53">
        <f t="shared" si="0"/>
        <v>175.5</v>
      </c>
    </row>
    <row r="18" spans="1:11" ht="17.25" thickBot="1" x14ac:dyDescent="0.35">
      <c r="A18" s="32"/>
      <c r="B18" s="32" t="str">
        <f>IF(B$4="tarieven schuldhulpverlening",Blad2!C25,Blad2!C40)</f>
        <v>DFD (maandtarief)</v>
      </c>
      <c r="C18" s="49">
        <f>Blad2!B25</f>
        <v>6.7844522968197873E-2</v>
      </c>
      <c r="D18" s="12"/>
      <c r="E18" s="32"/>
      <c r="F18" s="33"/>
      <c r="G18" s="12">
        <v>82.5</v>
      </c>
      <c r="H18" s="53">
        <f t="shared" si="1"/>
        <v>84.562499999999986</v>
      </c>
      <c r="I18" s="53">
        <f t="shared" si="0"/>
        <v>90.750000000000014</v>
      </c>
      <c r="J18" s="53">
        <f t="shared" si="0"/>
        <v>74.25</v>
      </c>
      <c r="K18" s="53">
        <f t="shared" si="0"/>
        <v>61.875</v>
      </c>
    </row>
    <row r="19" spans="1:11" ht="17.25" thickBot="1" x14ac:dyDescent="0.35">
      <c r="A19" s="32"/>
      <c r="B19" s="32" t="str">
        <f>IF(B$4="tarieven schuldhulpverlening",Blad2!C26,Blad2!C41)</f>
        <v>betalingsregeling (eenmalig tarief)</v>
      </c>
      <c r="C19" s="49">
        <f>Blad2!B26</f>
        <v>6.3604240282685515E-3</v>
      </c>
      <c r="D19" s="12"/>
      <c r="E19" s="32"/>
      <c r="F19" s="33"/>
      <c r="G19" s="12">
        <v>82.5</v>
      </c>
      <c r="H19" s="53">
        <f t="shared" si="1"/>
        <v>84.562499999999986</v>
      </c>
      <c r="I19" s="53">
        <f t="shared" si="0"/>
        <v>90.750000000000014</v>
      </c>
      <c r="J19" s="53">
        <f t="shared" si="0"/>
        <v>74.25</v>
      </c>
      <c r="K19" s="53">
        <f t="shared" si="0"/>
        <v>61.875</v>
      </c>
    </row>
    <row r="20" spans="1:11" ht="17.25" thickBot="1" x14ac:dyDescent="0.35">
      <c r="A20" s="32"/>
      <c r="B20" s="32" t="str">
        <f>IF(B$4="tarieven schuldhulpverlening",Blad2!C27,Blad2!C42)</f>
        <v>herfinanciering (eenmalig tarief)</v>
      </c>
      <c r="C20" s="49">
        <f>Blad2!B27</f>
        <v>6.3604240282685515E-3</v>
      </c>
      <c r="D20" s="12"/>
      <c r="E20" s="32"/>
      <c r="F20" s="33"/>
      <c r="G20" s="12">
        <v>82.5</v>
      </c>
      <c r="H20" s="53">
        <f t="shared" si="1"/>
        <v>84.562499999999986</v>
      </c>
      <c r="I20" s="53">
        <f t="shared" si="0"/>
        <v>90.750000000000014</v>
      </c>
      <c r="J20" s="53">
        <f t="shared" si="0"/>
        <v>74.25</v>
      </c>
      <c r="K20" s="53">
        <f t="shared" si="0"/>
        <v>61.875</v>
      </c>
    </row>
    <row r="21" spans="1:11" ht="16.5" x14ac:dyDescent="0.3">
      <c r="A21" s="32"/>
      <c r="B21" s="32"/>
      <c r="C21" s="32"/>
      <c r="D21" s="32"/>
      <c r="E21" s="32"/>
      <c r="F21" s="33"/>
      <c r="K21" s="34"/>
    </row>
    <row r="22" spans="1:11" ht="17.25" thickBot="1" x14ac:dyDescent="0.35">
      <c r="A22" s="32"/>
      <c r="B22" s="32"/>
      <c r="C22" s="32"/>
      <c r="D22" s="32"/>
      <c r="E22" s="32"/>
      <c r="F22" s="33"/>
      <c r="G22" s="38">
        <v>9.3000000000000007</v>
      </c>
      <c r="H22" s="38">
        <v>9.1</v>
      </c>
      <c r="I22" s="38">
        <v>8</v>
      </c>
      <c r="J22" s="38">
        <v>9.8000000000000007</v>
      </c>
      <c r="K22" s="38">
        <v>0</v>
      </c>
    </row>
    <row r="23" spans="1:11" ht="17.25" thickBot="1" x14ac:dyDescent="0.35">
      <c r="A23" s="32"/>
      <c r="B23" s="32" t="s">
        <v>20</v>
      </c>
      <c r="C23" s="32"/>
      <c r="D23" s="35">
        <f>IF(B$4="tarieven schuldhulpverlening",((D6*Blad2!B13)+(D7*Blad2!B14)+(D8*Blad2!B15)+(D9*Blad2!B16)+(D10*Blad2!B17)+(D11*Blad2!B18)+(D12*Blad2!B19)+(D13*Blad2!B20)+(D14*Blad2!B21)+(D15*Blad2!B22)+(D16*Blad2!B23)+(D17*Blad2!B24)+(D18*Blad2!B25)+(D19*Blad2!B26)+(D20*Blad2!B27)),0)</f>
        <v>0</v>
      </c>
      <c r="E23" s="32"/>
      <c r="K23" s="34"/>
    </row>
    <row r="24" spans="1:11" ht="16.5" x14ac:dyDescent="0.3">
      <c r="A24" s="32"/>
      <c r="B24" s="32"/>
      <c r="C24" s="32"/>
      <c r="D24" s="36"/>
      <c r="E24" s="37"/>
      <c r="F24" s="37"/>
      <c r="K24" s="34"/>
    </row>
    <row r="25" spans="1:11" ht="16.5" x14ac:dyDescent="0.3">
      <c r="A25" s="32" t="s">
        <v>21</v>
      </c>
      <c r="B25" s="32"/>
      <c r="C25" s="32"/>
      <c r="D25" s="37"/>
      <c r="E25" s="37"/>
      <c r="F25" s="37"/>
      <c r="K25" s="34"/>
    </row>
    <row r="26" spans="1:11" ht="16.5" x14ac:dyDescent="0.3">
      <c r="A26" s="32"/>
      <c r="B26" s="32"/>
      <c r="C26" s="32"/>
      <c r="D26" s="37"/>
      <c r="E26" s="37"/>
      <c r="F26" s="33"/>
      <c r="K26" s="34"/>
    </row>
    <row r="27" spans="1:11" ht="16.5" x14ac:dyDescent="0.3">
      <c r="A27" s="32"/>
      <c r="B27" s="32" t="s">
        <v>22</v>
      </c>
      <c r="C27" s="32"/>
      <c r="D27" s="38">
        <f>IF(D23="","",Blad2!B3)</f>
        <v>0</v>
      </c>
      <c r="E27" s="37"/>
      <c r="F27" s="37"/>
      <c r="K27" s="34"/>
    </row>
    <row r="28" spans="1:11" ht="16.5" x14ac:dyDescent="0.3">
      <c r="A28" s="32"/>
      <c r="B28" s="32"/>
      <c r="C28" s="32"/>
      <c r="D28" s="39"/>
      <c r="E28" s="32"/>
      <c r="F28" s="32"/>
      <c r="K28" s="34"/>
    </row>
    <row r="29" spans="1:11" ht="18" x14ac:dyDescent="0.3">
      <c r="A29" s="40" t="s">
        <v>32</v>
      </c>
      <c r="B29" s="32"/>
      <c r="C29" s="32"/>
      <c r="D29" s="32"/>
      <c r="E29" s="32"/>
      <c r="F29" s="32"/>
      <c r="K29" s="34"/>
    </row>
    <row r="30" spans="1:11" ht="16.5" x14ac:dyDescent="0.3">
      <c r="A30" s="32"/>
      <c r="B30" s="32"/>
      <c r="C30" s="32"/>
      <c r="D30" s="32"/>
      <c r="E30" s="32"/>
      <c r="F30" s="32"/>
      <c r="K30" s="34"/>
    </row>
    <row r="31" spans="1:11" ht="16.5" x14ac:dyDescent="0.3">
      <c r="A31" s="32" t="s">
        <v>23</v>
      </c>
      <c r="B31" s="32"/>
      <c r="C31" s="32"/>
      <c r="D31" s="32"/>
      <c r="E31" s="32"/>
      <c r="F31" s="32"/>
      <c r="K31" s="34"/>
    </row>
    <row r="32" spans="1:11" ht="16.5" x14ac:dyDescent="0.3">
      <c r="A32" s="34"/>
      <c r="B32" s="32" t="s">
        <v>24</v>
      </c>
      <c r="C32" s="32"/>
      <c r="D32" s="34"/>
      <c r="E32" s="34"/>
      <c r="F32" s="34"/>
    </row>
    <row r="33" spans="1:6" ht="16.5" x14ac:dyDescent="0.3">
      <c r="A33" s="34"/>
      <c r="B33" s="32" t="s">
        <v>25</v>
      </c>
      <c r="C33" s="32"/>
      <c r="D33" s="34"/>
      <c r="E33" s="34"/>
      <c r="F33" s="34"/>
    </row>
    <row r="34" spans="1:6" ht="16.5" x14ac:dyDescent="0.3">
      <c r="A34" s="34"/>
      <c r="B34" s="32" t="s">
        <v>26</v>
      </c>
      <c r="C34" s="32"/>
      <c r="D34" s="34"/>
      <c r="E34" s="34"/>
      <c r="F34" s="34"/>
    </row>
    <row r="35" spans="1:6" ht="16.5" x14ac:dyDescent="0.3">
      <c r="A35" s="34"/>
      <c r="B35" s="32"/>
      <c r="C35" s="32"/>
      <c r="D35" s="34"/>
      <c r="E35" s="34"/>
      <c r="F35" s="34"/>
    </row>
    <row r="36" spans="1:6" ht="16.5" x14ac:dyDescent="0.3">
      <c r="A36" s="34"/>
      <c r="B36" s="32" t="s">
        <v>27</v>
      </c>
      <c r="C36" s="32"/>
      <c r="D36" s="32"/>
      <c r="E36" s="32"/>
      <c r="F36" s="41"/>
    </row>
    <row r="37" spans="1:6" ht="16.5" x14ac:dyDescent="0.3">
      <c r="A37" s="34"/>
      <c r="B37" s="32" t="s">
        <v>46</v>
      </c>
      <c r="C37" s="32"/>
      <c r="D37" s="32"/>
      <c r="E37" s="32"/>
      <c r="F37" s="32"/>
    </row>
    <row r="38" spans="1:6" ht="16.5" x14ac:dyDescent="0.3">
      <c r="A38" s="34"/>
      <c r="B38" s="32" t="s">
        <v>28</v>
      </c>
      <c r="C38" s="32"/>
      <c r="D38" s="32"/>
      <c r="E38" s="32"/>
      <c r="F38" s="32"/>
    </row>
    <row r="39" spans="1:6" x14ac:dyDescent="0.25">
      <c r="A39" s="34"/>
      <c r="B39" s="34"/>
      <c r="C39" s="34"/>
      <c r="D39" s="34"/>
      <c r="E39" s="34"/>
      <c r="F39" s="34"/>
    </row>
    <row r="40" spans="1:6" x14ac:dyDescent="0.25">
      <c r="A40" s="34"/>
      <c r="B40" s="34"/>
      <c r="C40" s="34"/>
      <c r="D40" s="34"/>
      <c r="E40" s="34"/>
      <c r="F40" s="34"/>
    </row>
    <row r="41" spans="1:6" x14ac:dyDescent="0.25">
      <c r="D41" s="34"/>
    </row>
    <row r="46" spans="1:6" x14ac:dyDescent="0.25">
      <c r="B46" s="42"/>
      <c r="C46" s="42"/>
    </row>
  </sheetData>
  <sheetProtection algorithmName="SHA-512" hashValue="dMyRYJUwSSPxTni2RqR9mbMyZw9ELOslKaht0kVDeHlSWCI9j7qLiBWUDe3lc4GelzyN3ciVgOceJiITj1yeFA==" saltValue="B64h2uBgOktpuG5KI5m0Fw==" spinCount="100000" sheet="1" selectLockedCells="1"/>
  <protectedRanges>
    <protectedRange algorithmName="SHA-512" hashValue="mmpdT0Xx/fMEZeMGBARf6NQL89Z3aDVWlZEd852Tu8WZBiLUoV45cce++MVCJ5n5DJkJbBLs18s3pThUa1NOqg==" saltValue="ffxPW7ZYhHpmfdyYzKRESg==" spinCount="100000" sqref="D6:D20 G6:G20" name="Bereik1"/>
  </protectedRanges>
  <mergeCells count="1">
    <mergeCell ref="B4:D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3"/>
  <sheetViews>
    <sheetView topLeftCell="A6" workbookViewId="0">
      <selection activeCell="L11" sqref="L11"/>
    </sheetView>
  </sheetViews>
  <sheetFormatPr defaultRowHeight="15" x14ac:dyDescent="0.25"/>
  <sheetData>
    <row r="1" spans="1:12" x14ac:dyDescent="0.25">
      <c r="A1" s="1"/>
      <c r="B1" s="2"/>
      <c r="C1" s="1"/>
      <c r="K1" s="47">
        <v>211</v>
      </c>
      <c r="L1" s="1">
        <v>0</v>
      </c>
    </row>
    <row r="2" spans="1:12" ht="15.75" thickBot="1" x14ac:dyDescent="0.3">
      <c r="A2" s="1"/>
      <c r="B2" s="2"/>
      <c r="C2" s="1"/>
      <c r="K2" s="47">
        <f t="shared" ref="K2:K6" si="0">K3+5</f>
        <v>210</v>
      </c>
      <c r="L2" s="1">
        <v>6</v>
      </c>
    </row>
    <row r="3" spans="1:12" ht="15.75" thickBot="1" x14ac:dyDescent="0.3">
      <c r="A3" s="1"/>
      <c r="B3" s="2">
        <f>IF(E3&gt;(3/2*C3), 0, IF(E3&lt;C3, 0, (100-(50^(C$5*(($E3-C3)/C3))-1))/10))</f>
        <v>0</v>
      </c>
      <c r="C3" s="2">
        <v>140</v>
      </c>
      <c r="D3" s="5">
        <f>3/2*C3</f>
        <v>210</v>
      </c>
      <c r="E3" s="3">
        <f>tool!D23</f>
        <v>0</v>
      </c>
      <c r="K3" s="47">
        <f t="shared" si="0"/>
        <v>205</v>
      </c>
      <c r="L3" s="1">
        <v>6.9</v>
      </c>
    </row>
    <row r="4" spans="1:12" x14ac:dyDescent="0.25">
      <c r="C4" s="4">
        <v>1.9</v>
      </c>
      <c r="K4" s="47">
        <f t="shared" si="0"/>
        <v>200</v>
      </c>
      <c r="L4" s="1">
        <v>7.7</v>
      </c>
    </row>
    <row r="5" spans="1:12" x14ac:dyDescent="0.25">
      <c r="C5" s="5">
        <v>1.9</v>
      </c>
      <c r="K5" s="47">
        <f t="shared" si="0"/>
        <v>195</v>
      </c>
      <c r="L5" s="1">
        <v>8.1999999999999993</v>
      </c>
    </row>
    <row r="6" spans="1:12" x14ac:dyDescent="0.25">
      <c r="K6" s="47">
        <f t="shared" si="0"/>
        <v>190</v>
      </c>
      <c r="L6" s="1">
        <v>8.6999999999999993</v>
      </c>
    </row>
    <row r="7" spans="1:12" x14ac:dyDescent="0.25">
      <c r="C7" s="1"/>
      <c r="K7" s="47">
        <v>185</v>
      </c>
      <c r="L7" s="1">
        <v>9</v>
      </c>
    </row>
    <row r="8" spans="1:12" x14ac:dyDescent="0.25">
      <c r="A8" s="1"/>
      <c r="B8" s="2"/>
      <c r="C8" s="1"/>
      <c r="K8" s="47">
        <v>180</v>
      </c>
      <c r="L8" s="1">
        <v>9.3000000000000007</v>
      </c>
    </row>
    <row r="9" spans="1:12" x14ac:dyDescent="0.25">
      <c r="K9" s="47">
        <v>175</v>
      </c>
      <c r="L9" s="1">
        <v>9.5</v>
      </c>
    </row>
    <row r="10" spans="1:12" x14ac:dyDescent="0.25">
      <c r="A10" t="s">
        <v>29</v>
      </c>
      <c r="K10" s="47">
        <v>170</v>
      </c>
      <c r="L10" s="1">
        <v>9.6</v>
      </c>
    </row>
    <row r="11" spans="1:12" x14ac:dyDescent="0.25">
      <c r="K11" s="47">
        <v>160</v>
      </c>
      <c r="L11" s="1">
        <v>9.8000000000000007</v>
      </c>
    </row>
    <row r="12" spans="1:12" x14ac:dyDescent="0.25">
      <c r="A12" t="s">
        <v>30</v>
      </c>
      <c r="K12" s="47">
        <v>150</v>
      </c>
      <c r="L12" s="1">
        <v>9.9</v>
      </c>
    </row>
    <row r="13" spans="1:12" x14ac:dyDescent="0.25">
      <c r="A13">
        <f>tool!D6</f>
        <v>0</v>
      </c>
      <c r="B13" s="48">
        <v>0.4</v>
      </c>
      <c r="C13" t="s">
        <v>31</v>
      </c>
      <c r="K13" s="47">
        <v>140</v>
      </c>
      <c r="L13" s="1">
        <v>10</v>
      </c>
    </row>
    <row r="14" spans="1:12" x14ac:dyDescent="0.25">
      <c r="A14">
        <f>tool!D7</f>
        <v>0</v>
      </c>
      <c r="B14" s="48">
        <v>7.6325088339222608E-2</v>
      </c>
      <c r="C14" t="s">
        <v>33</v>
      </c>
      <c r="K14" s="47">
        <v>139</v>
      </c>
      <c r="L14" s="1">
        <v>0</v>
      </c>
    </row>
    <row r="15" spans="1:12" x14ac:dyDescent="0.25">
      <c r="A15">
        <f>tool!D8</f>
        <v>0</v>
      </c>
      <c r="B15" s="48">
        <v>3.8162544169611304E-2</v>
      </c>
      <c r="C15" t="s">
        <v>34</v>
      </c>
      <c r="K15" s="47"/>
      <c r="L15" s="1"/>
    </row>
    <row r="16" spans="1:12" x14ac:dyDescent="0.25">
      <c r="A16">
        <f>tool!D9</f>
        <v>0</v>
      </c>
      <c r="B16" s="48">
        <v>4.2402826855123678E-2</v>
      </c>
      <c r="C16" t="s">
        <v>35</v>
      </c>
      <c r="K16" s="47"/>
      <c r="L16" s="1"/>
    </row>
    <row r="17" spans="1:12" x14ac:dyDescent="0.25">
      <c r="A17">
        <f>tool!D10</f>
        <v>0</v>
      </c>
      <c r="B17" s="48">
        <v>2.1201413427561835E-3</v>
      </c>
      <c r="C17" t="s">
        <v>36</v>
      </c>
      <c r="K17" s="47"/>
      <c r="L17" s="1"/>
    </row>
    <row r="18" spans="1:12" x14ac:dyDescent="0.25">
      <c r="A18">
        <f>tool!D11</f>
        <v>0</v>
      </c>
      <c r="B18" s="48">
        <v>6.7844522968197887E-2</v>
      </c>
      <c r="C18" t="s">
        <v>47</v>
      </c>
      <c r="K18" s="47"/>
      <c r="L18" s="1"/>
    </row>
    <row r="19" spans="1:12" x14ac:dyDescent="0.25">
      <c r="A19">
        <f>tool!D12</f>
        <v>0</v>
      </c>
      <c r="B19" s="48">
        <v>6.7844522968197887E-2</v>
      </c>
      <c r="C19" t="s">
        <v>48</v>
      </c>
      <c r="K19" s="47"/>
      <c r="L19" s="1"/>
    </row>
    <row r="20" spans="1:12" x14ac:dyDescent="0.25">
      <c r="A20">
        <f>tool!D13</f>
        <v>0</v>
      </c>
      <c r="B20" s="48">
        <v>6.7844522968197887E-2</v>
      </c>
      <c r="C20" t="s">
        <v>50</v>
      </c>
      <c r="K20" s="47"/>
      <c r="L20" s="1"/>
    </row>
    <row r="21" spans="1:12" x14ac:dyDescent="0.25">
      <c r="A21">
        <f>tool!D14</f>
        <v>0</v>
      </c>
      <c r="B21" s="48">
        <v>0.13568904593639577</v>
      </c>
      <c r="C21" t="s">
        <v>49</v>
      </c>
      <c r="K21" s="47"/>
      <c r="L21" s="1"/>
    </row>
    <row r="22" spans="1:12" x14ac:dyDescent="0.25">
      <c r="A22">
        <f>tool!D15</f>
        <v>0</v>
      </c>
      <c r="B22" s="48">
        <v>8.4805653710247342E-3</v>
      </c>
      <c r="C22" t="s">
        <v>38</v>
      </c>
      <c r="K22" s="47"/>
      <c r="L22" s="1"/>
    </row>
    <row r="23" spans="1:12" x14ac:dyDescent="0.25">
      <c r="A23">
        <f>tool!D16</f>
        <v>0</v>
      </c>
      <c r="B23" s="48">
        <v>8.4805653710247342E-3</v>
      </c>
      <c r="C23" t="s">
        <v>39</v>
      </c>
      <c r="K23" s="47"/>
      <c r="L23" s="1"/>
    </row>
    <row r="24" spans="1:12" x14ac:dyDescent="0.25">
      <c r="A24">
        <f>tool!D17</f>
        <v>0</v>
      </c>
      <c r="B24" s="48">
        <v>4.2402826855123671E-3</v>
      </c>
      <c r="C24" t="s">
        <v>40</v>
      </c>
      <c r="K24" s="47"/>
      <c r="L24" s="1"/>
    </row>
    <row r="25" spans="1:12" x14ac:dyDescent="0.25">
      <c r="A25">
        <f>tool!D18</f>
        <v>0</v>
      </c>
      <c r="B25" s="48">
        <v>6.7844522968197873E-2</v>
      </c>
      <c r="C25" t="s">
        <v>41</v>
      </c>
      <c r="L25" s="1"/>
    </row>
    <row r="26" spans="1:12" x14ac:dyDescent="0.25">
      <c r="A26">
        <f>tool!D19</f>
        <v>0</v>
      </c>
      <c r="B26" s="48">
        <v>6.3604240282685515E-3</v>
      </c>
      <c r="C26" t="s">
        <v>43</v>
      </c>
    </row>
    <row r="27" spans="1:12" x14ac:dyDescent="0.25">
      <c r="A27">
        <f>tool!D20</f>
        <v>0</v>
      </c>
      <c r="B27" s="48">
        <v>6.3604240282685515E-3</v>
      </c>
      <c r="C27" t="s">
        <v>44</v>
      </c>
    </row>
    <row r="28" spans="1:12" x14ac:dyDescent="0.25">
      <c r="B28" s="11">
        <f>SUM(B13:B27)</f>
        <v>0.99999999999999978</v>
      </c>
    </row>
    <row r="31" spans="1:12" x14ac:dyDescent="0.25">
      <c r="B31" s="54"/>
    </row>
    <row r="32" spans="1:12" x14ac:dyDescent="0.25">
      <c r="B32" s="48"/>
    </row>
    <row r="33" spans="2:2" x14ac:dyDescent="0.25">
      <c r="B33" s="48"/>
    </row>
  </sheetData>
  <sheetProtection algorithmName="SHA-512" hashValue="V2YgMClUqqUojAxXImDjQs+rULd/RwGuRojOLOzcBVSzjT3oBmLi5eOKPhvX5LcvDmMjUWWma/wOsbhiEUTFRg==" saltValue="tBWB4LIYnKg4KvKihy/pww==" spinCount="100000" sheet="1" selectLockedCells="1" selectUnlockedCell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d261275-8dcc-4bc3-855e-0c2163e8fce8">
      <Terms xmlns="http://schemas.microsoft.com/office/infopath/2007/PartnerControls"/>
    </lcf76f155ced4ddcb4097134ff3c332f>
    <TaxCatchAll xmlns="3320dca6-a07e-4ef7-a6c7-f1d664725a8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9A95CA471122449998186BE0816CB7A" ma:contentTypeVersion="13" ma:contentTypeDescription="Een nieuw document maken." ma:contentTypeScope="" ma:versionID="cd116785eebf1d227fa7aa5484f59cd6">
  <xsd:schema xmlns:xsd="http://www.w3.org/2001/XMLSchema" xmlns:xs="http://www.w3.org/2001/XMLSchema" xmlns:p="http://schemas.microsoft.com/office/2006/metadata/properties" xmlns:ns2="7d261275-8dcc-4bc3-855e-0c2163e8fce8" xmlns:ns3="3320dca6-a07e-4ef7-a6c7-f1d664725a8d" targetNamespace="http://schemas.microsoft.com/office/2006/metadata/properties" ma:root="true" ma:fieldsID="756fb57c80f50d17377d56c340a4b4d8" ns2:_="" ns3:_="">
    <xsd:import namespace="7d261275-8dcc-4bc3-855e-0c2163e8fce8"/>
    <xsd:import namespace="3320dca6-a07e-4ef7-a6c7-f1d664725a8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261275-8dcc-4bc3-855e-0c2163e8fc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7a13a842-6bea-4cfc-a975-18b16765ccf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20dca6-a07e-4ef7-a6c7-f1d664725a8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88b60cb1-21d8-44b2-98e9-00bdc7ca57f7}" ma:internalName="TaxCatchAll" ma:showField="CatchAllData" ma:web="3320dca6-a07e-4ef7-a6c7-f1d664725a8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D0EB25-03AA-4F2F-A127-66842B53913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141761D-D55B-4AC1-9A62-F714ED4851DE}">
  <ds:schemaRefs>
    <ds:schemaRef ds:uri="http://schemas.microsoft.com/office/2006/metadata/properties"/>
    <ds:schemaRef ds:uri="http://schemas.microsoft.com/office/infopath/2007/PartnerControls"/>
    <ds:schemaRef ds:uri="7d261275-8dcc-4bc3-855e-0c2163e8fce8"/>
    <ds:schemaRef ds:uri="3320dca6-a07e-4ef7-a6c7-f1d664725a8d"/>
  </ds:schemaRefs>
</ds:datastoreItem>
</file>

<file path=customXml/itemProps3.xml><?xml version="1.0" encoding="utf-8"?>
<ds:datastoreItem xmlns:ds="http://schemas.openxmlformats.org/officeDocument/2006/customXml" ds:itemID="{204F0C91-DCBB-4518-98E8-7E3D70848C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d261275-8dcc-4bc3-855e-0c2163e8fce8"/>
    <ds:schemaRef ds:uri="3320dca6-a07e-4ef7-a6c7-f1d664725a8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Inschrijfblad</vt:lpstr>
      <vt:lpstr>tool</vt:lpstr>
      <vt:lpstr>Blad2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Magazijn13</dc:creator>
  <cp:keywords/>
  <dc:description/>
  <cp:lastModifiedBy>Koen Weterings</cp:lastModifiedBy>
  <cp:revision/>
  <dcterms:created xsi:type="dcterms:W3CDTF">2010-12-20T08:23:14Z</dcterms:created>
  <dcterms:modified xsi:type="dcterms:W3CDTF">2026-08-11T13:21:20Z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0x01010039A95CA471122449998186BE0816CB7A</vt:lpwstr>
  </property>
  <property fmtid="{D5CDD505-2E9C-101B-9397-08002B2CF9AE}" pid="3" name="MediaServiceImageTags">
    <vt:lpwstr/>
  </property>
</Properties>
</file>