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d.docs.live.net/67e008654e905693/Nova Vista/West Brabant/Aanbesteding 2026/"/>
    </mc:Choice>
  </mc:AlternateContent>
  <xr:revisionPtr revIDLastSave="0" documentId="8_{98BA5355-D6EA-4E1E-92BD-A486FE109E4B}" xr6:coauthVersionLast="47" xr6:coauthVersionMax="47" xr10:uidLastSave="{00000000-0000-0000-0000-000000000000}"/>
  <bookViews>
    <workbookView xWindow="28680" yWindow="-120" windowWidth="29040" windowHeight="15720" activeTab="1" xr2:uid="{32C42484-CB15-4A5F-9FED-0D02C3F066BF}"/>
  </bookViews>
  <sheets>
    <sheet name="Toelichting en voorwaarden" sheetId="25" r:id="rId1"/>
    <sheet name="Gemiddeld gewogen ORF" sheetId="1" r:id="rId2"/>
    <sheet name="Omrekenfactoren 2027" sheetId="2" r:id="rId3"/>
    <sheet name="KP regulier normale uren 2027" sheetId="3" r:id="rId4"/>
    <sheet name="KP regulier toeslaguren 2027" sheetId="9" r:id="rId5"/>
    <sheet name="KP reguliere overuren 2027" sheetId="10" r:id="rId6"/>
    <sheet name="KP vakantiekrachten 2027" sheetId="13" r:id="rId7"/>
    <sheet name="KP belaste vergoedingen 1 2027" sheetId="12" r:id="rId8"/>
    <sheet name="KP belaste vergoedingen 2 2027" sheetId="14" r:id="rId9"/>
    <sheet name="Kostprijs AOW normale uren 2027" sheetId="11" r:id="rId10"/>
    <sheet name="KP AOW toeslag-overuren 2027" sheetId="18" r:id="rId11"/>
    <sheet name="KP belaste vergoeding 1 AOW '27" sheetId="19" r:id="rId12"/>
    <sheet name="KP belaste vergoeding 2 AOW '27" sheetId="20" r:id="rId13"/>
    <sheet name="Toelichting Vakantie-feestdagen" sheetId="8" r:id="rId14"/>
    <sheet name="Toelichting Belaste vergoeding" sheetId="21" r:id="rId15"/>
    <sheet name="Vergoedingen IKB-pensioengevend" sheetId="23" r:id="rId16"/>
  </sheets>
  <definedNames>
    <definedName name="_xlnm.Print_Area" localSheetId="9">'Kostprijs AOW normale uren 2027'!$A$1:$M$45</definedName>
    <definedName name="_xlnm.Print_Area" localSheetId="10">'KP AOW toeslag-overuren 2027'!$A$1:$M$46</definedName>
    <definedName name="_xlnm.Print_Area" localSheetId="11">'KP belaste vergoeding 1 AOW ''27'!$A$1:$M$45</definedName>
    <definedName name="_xlnm.Print_Area" localSheetId="12">'KP belaste vergoeding 2 AOW ''27'!$A$1:$M$45</definedName>
    <definedName name="_xlnm.Print_Area" localSheetId="7">'KP belaste vergoedingen 1 2027'!$A$1:$M$45</definedName>
    <definedName name="_xlnm.Print_Area" localSheetId="8">'KP belaste vergoedingen 2 2027'!$A$1:$M$45</definedName>
    <definedName name="_xlnm.Print_Area" localSheetId="3">'KP regulier normale uren 2027'!$A$1:$M$44</definedName>
    <definedName name="_xlnm.Print_Area" localSheetId="4">'KP regulier toeslaguren 2027'!$A$1:$M$45</definedName>
    <definedName name="_xlnm.Print_Area" localSheetId="5">'KP reguliere overuren 2027'!$A$1:$M$44</definedName>
    <definedName name="_xlnm.Print_Area" localSheetId="6">'KP vakantiekrachten 2027'!$A$1:$M$45</definedName>
    <definedName name="_xlnm.Print_Area" localSheetId="2">'Omrekenfactoren 2027'!$A$1:$G$48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C24" i="1"/>
  <c r="B12" i="1"/>
  <c r="L28" i="20"/>
  <c r="L20" i="20"/>
  <c r="I28" i="20"/>
  <c r="I20" i="20"/>
  <c r="F28" i="20"/>
  <c r="F20" i="20"/>
  <c r="C28" i="20"/>
  <c r="C20" i="20"/>
  <c r="L28" i="19"/>
  <c r="L20" i="19"/>
  <c r="I28" i="19"/>
  <c r="I20" i="19"/>
  <c r="F28" i="19"/>
  <c r="F20" i="19"/>
  <c r="C28" i="19"/>
  <c r="C20" i="19"/>
  <c r="K37" i="18"/>
  <c r="H37" i="18"/>
  <c r="E37" i="18"/>
  <c r="B37" i="18"/>
  <c r="K30" i="18"/>
  <c r="H30" i="18"/>
  <c r="E30" i="18"/>
  <c r="B30" i="18"/>
  <c r="L28" i="14"/>
  <c r="L20" i="14"/>
  <c r="I28" i="14"/>
  <c r="I20" i="14"/>
  <c r="F28" i="14"/>
  <c r="F20" i="14"/>
  <c r="C28" i="14"/>
  <c r="C20" i="14"/>
  <c r="L30" i="12"/>
  <c r="I30" i="12"/>
  <c r="F30" i="12"/>
  <c r="C30" i="12"/>
  <c r="B37" i="12"/>
  <c r="E37" i="12"/>
  <c r="H37" i="12"/>
  <c r="K37" i="12"/>
  <c r="K30" i="12"/>
  <c r="H30" i="12"/>
  <c r="E30" i="12"/>
  <c r="B30" i="12"/>
  <c r="L28" i="12"/>
  <c r="L20" i="12"/>
  <c r="I28" i="12"/>
  <c r="I20" i="12"/>
  <c r="F28" i="12"/>
  <c r="F20" i="12"/>
  <c r="C28" i="12"/>
  <c r="C20" i="12"/>
  <c r="B37" i="13"/>
  <c r="E37" i="13"/>
  <c r="H37" i="13"/>
  <c r="K37" i="13"/>
  <c r="L30" i="13"/>
  <c r="I30" i="13"/>
  <c r="F30" i="13"/>
  <c r="C30" i="13"/>
  <c r="L28" i="13"/>
  <c r="L20" i="13"/>
  <c r="I28" i="13"/>
  <c r="I20" i="13"/>
  <c r="F28" i="13"/>
  <c r="F20" i="13"/>
  <c r="K30" i="13"/>
  <c r="H30" i="13"/>
  <c r="E30" i="13"/>
  <c r="B30" i="13"/>
  <c r="C28" i="13"/>
  <c r="C20" i="13"/>
  <c r="L30" i="10"/>
  <c r="K30" i="10"/>
  <c r="H30" i="10"/>
  <c r="F30" i="10"/>
  <c r="C30" i="10"/>
  <c r="B30" i="10"/>
  <c r="E30" i="10"/>
  <c r="K37" i="9"/>
  <c r="H37" i="9"/>
  <c r="E37" i="9"/>
  <c r="B37" i="9"/>
  <c r="B30" i="9"/>
  <c r="B13" i="3"/>
  <c r="K37" i="3"/>
  <c r="L37" i="3" s="1"/>
  <c r="H37" i="3"/>
  <c r="I37" i="3" s="1"/>
  <c r="E37" i="3"/>
  <c r="F37" i="3" s="1"/>
  <c r="B37" i="3"/>
  <c r="C37" i="3" s="1"/>
  <c r="L30" i="3"/>
  <c r="I28" i="3"/>
  <c r="I30" i="3"/>
  <c r="F30" i="3"/>
  <c r="K30" i="3"/>
  <c r="H30" i="3"/>
  <c r="E30" i="3"/>
  <c r="B30" i="3"/>
  <c r="C30" i="3"/>
  <c r="B1" i="8"/>
  <c r="C6" i="1"/>
  <c r="K37" i="20"/>
  <c r="H37" i="20"/>
  <c r="E37" i="20"/>
  <c r="B37" i="20"/>
  <c r="H30" i="20"/>
  <c r="E30" i="20"/>
  <c r="B30" i="20"/>
  <c r="K23" i="20"/>
  <c r="H23" i="20"/>
  <c r="E23" i="20"/>
  <c r="K22" i="20"/>
  <c r="H22" i="20"/>
  <c r="E22" i="20"/>
  <c r="K19" i="20"/>
  <c r="H19" i="20"/>
  <c r="E19" i="20"/>
  <c r="K15" i="20"/>
  <c r="H15" i="20"/>
  <c r="E15" i="20"/>
  <c r="H13" i="20"/>
  <c r="E13" i="20"/>
  <c r="B13" i="20"/>
  <c r="K12" i="20"/>
  <c r="H12" i="20"/>
  <c r="E12" i="20"/>
  <c r="K11" i="20"/>
  <c r="H11" i="20"/>
  <c r="E11" i="20"/>
  <c r="K10" i="20"/>
  <c r="H10" i="20"/>
  <c r="E10" i="20"/>
  <c r="L7" i="20"/>
  <c r="L8" i="20" s="1"/>
  <c r="I7" i="20"/>
  <c r="I8" i="20" s="1"/>
  <c r="F7" i="20"/>
  <c r="F8" i="20" s="1"/>
  <c r="C7" i="20"/>
  <c r="C8" i="20" s="1"/>
  <c r="B1" i="20"/>
  <c r="K37" i="19"/>
  <c r="H37" i="19"/>
  <c r="E37" i="19"/>
  <c r="B37" i="19"/>
  <c r="K30" i="19"/>
  <c r="H30" i="19"/>
  <c r="E30" i="19"/>
  <c r="B30" i="19"/>
  <c r="K23" i="19"/>
  <c r="H23" i="19"/>
  <c r="E23" i="19"/>
  <c r="K22" i="19"/>
  <c r="H22" i="19"/>
  <c r="E22" i="19"/>
  <c r="K19" i="19"/>
  <c r="H19" i="19"/>
  <c r="E19" i="19"/>
  <c r="K15" i="19"/>
  <c r="H15" i="19"/>
  <c r="E15" i="19"/>
  <c r="B13" i="19"/>
  <c r="K12" i="19"/>
  <c r="L12" i="19" s="1"/>
  <c r="H12" i="19"/>
  <c r="E12" i="19"/>
  <c r="K11" i="19"/>
  <c r="H11" i="19"/>
  <c r="E11" i="19"/>
  <c r="K10" i="19"/>
  <c r="H10" i="19"/>
  <c r="E10" i="19"/>
  <c r="E13" i="19" s="1"/>
  <c r="L7" i="19"/>
  <c r="L8" i="19" s="1"/>
  <c r="I7" i="19"/>
  <c r="I8" i="19" s="1"/>
  <c r="F7" i="19"/>
  <c r="F8" i="19" s="1"/>
  <c r="C7" i="19"/>
  <c r="C8" i="19" s="1"/>
  <c r="B1" i="19"/>
  <c r="F5" i="8"/>
  <c r="K30" i="20" l="1"/>
  <c r="L12" i="20"/>
  <c r="K13" i="20"/>
  <c r="C10" i="20"/>
  <c r="C11" i="20"/>
  <c r="C12" i="20"/>
  <c r="F11" i="20"/>
  <c r="I10" i="20"/>
  <c r="F10" i="20"/>
  <c r="F13" i="20" s="1"/>
  <c r="F14" i="20" s="1"/>
  <c r="I12" i="20"/>
  <c r="F12" i="20"/>
  <c r="L11" i="20"/>
  <c r="I11" i="20"/>
  <c r="L10" i="20"/>
  <c r="L13" i="20" s="1"/>
  <c r="L14" i="20" s="1"/>
  <c r="K13" i="19"/>
  <c r="L10" i="19"/>
  <c r="I10" i="19"/>
  <c r="H13" i="19"/>
  <c r="F10" i="19"/>
  <c r="C10" i="19"/>
  <c r="C11" i="19"/>
  <c r="C12" i="19"/>
  <c r="I12" i="19"/>
  <c r="F12" i="19"/>
  <c r="L11" i="19"/>
  <c r="I11" i="19"/>
  <c r="F11" i="19"/>
  <c r="B2" i="1"/>
  <c r="D24" i="1"/>
  <c r="F15" i="20" l="1"/>
  <c r="F16" i="20"/>
  <c r="L15" i="20"/>
  <c r="L16" i="20"/>
  <c r="C13" i="20"/>
  <c r="C14" i="20" s="1"/>
  <c r="I13" i="20"/>
  <c r="I14" i="20" s="1"/>
  <c r="L13" i="19"/>
  <c r="L14" i="19" s="1"/>
  <c r="F13" i="19"/>
  <c r="F14" i="19" s="1"/>
  <c r="C13" i="19"/>
  <c r="C14" i="19" s="1"/>
  <c r="I13" i="19"/>
  <c r="I14" i="19" s="1"/>
  <c r="C22" i="1"/>
  <c r="C21" i="1"/>
  <c r="C20" i="1"/>
  <c r="C19" i="1"/>
  <c r="C18" i="1"/>
  <c r="C17" i="1"/>
  <c r="C16" i="1"/>
  <c r="C15" i="1"/>
  <c r="C11" i="1"/>
  <c r="C10" i="1"/>
  <c r="C9" i="1"/>
  <c r="C8" i="1"/>
  <c r="C7" i="1"/>
  <c r="C5" i="1"/>
  <c r="C4" i="1"/>
  <c r="K23" i="18"/>
  <c r="H23" i="18"/>
  <c r="E23" i="18"/>
  <c r="K22" i="18"/>
  <c r="H22" i="18"/>
  <c r="E22" i="18"/>
  <c r="K19" i="18"/>
  <c r="H19" i="18"/>
  <c r="E19" i="18"/>
  <c r="K15" i="18"/>
  <c r="H15" i="18"/>
  <c r="E15" i="18"/>
  <c r="B13" i="18"/>
  <c r="K12" i="18"/>
  <c r="H12" i="18"/>
  <c r="E12" i="18"/>
  <c r="K11" i="18"/>
  <c r="H11" i="18"/>
  <c r="E11" i="18"/>
  <c r="F11" i="18" s="1"/>
  <c r="K10" i="18"/>
  <c r="H10" i="18"/>
  <c r="E10" i="18"/>
  <c r="L7" i="18"/>
  <c r="L8" i="18" s="1"/>
  <c r="I7" i="18"/>
  <c r="I8" i="18" s="1"/>
  <c r="F7" i="18"/>
  <c r="F8" i="18" s="1"/>
  <c r="C7" i="18"/>
  <c r="C8" i="18" s="1"/>
  <c r="B1" i="18"/>
  <c r="D13" i="1"/>
  <c r="F19" i="20" l="1"/>
  <c r="F22" i="20"/>
  <c r="F23" i="20"/>
  <c r="F21" i="20"/>
  <c r="F26" i="20"/>
  <c r="F29" i="20"/>
  <c r="F24" i="20"/>
  <c r="F27" i="20"/>
  <c r="F30" i="20"/>
  <c r="F31" i="20" s="1"/>
  <c r="F18" i="20"/>
  <c r="F25" i="20"/>
  <c r="L23" i="20"/>
  <c r="L19" i="20"/>
  <c r="L22" i="20"/>
  <c r="L18" i="20"/>
  <c r="L21" i="20"/>
  <c r="L25" i="20"/>
  <c r="L26" i="20"/>
  <c r="L29" i="20"/>
  <c r="L27" i="20"/>
  <c r="L30" i="20"/>
  <c r="L31" i="20"/>
  <c r="L24" i="20"/>
  <c r="C15" i="20"/>
  <c r="C16" i="20"/>
  <c r="I15" i="20"/>
  <c r="I16" i="20"/>
  <c r="L15" i="19"/>
  <c r="F15" i="19"/>
  <c r="C15" i="19"/>
  <c r="C16" i="19"/>
  <c r="I15" i="19"/>
  <c r="B2" i="8"/>
  <c r="F12" i="18"/>
  <c r="H13" i="18"/>
  <c r="K13" i="18"/>
  <c r="I10" i="18"/>
  <c r="L10" i="18"/>
  <c r="I12" i="18"/>
  <c r="L12" i="18"/>
  <c r="C11" i="18"/>
  <c r="C12" i="18"/>
  <c r="C10" i="18"/>
  <c r="F10" i="18"/>
  <c r="E13" i="18"/>
  <c r="L11" i="18"/>
  <c r="I11" i="18"/>
  <c r="B10" i="3"/>
  <c r="F33" i="20" l="1"/>
  <c r="F34" i="20"/>
  <c r="F35" i="20"/>
  <c r="F36" i="20"/>
  <c r="F37" i="20"/>
  <c r="F38" i="20" s="1"/>
  <c r="B24" i="2" s="1"/>
  <c r="L33" i="20"/>
  <c r="L34" i="20"/>
  <c r="L35" i="20"/>
  <c r="L36" i="20"/>
  <c r="L37" i="20"/>
  <c r="L38" i="20"/>
  <c r="B46" i="2" s="1"/>
  <c r="C18" i="20"/>
  <c r="C19" i="20"/>
  <c r="C21" i="20"/>
  <c r="C22" i="20"/>
  <c r="C23" i="20"/>
  <c r="C26" i="20"/>
  <c r="C25" i="20"/>
  <c r="C29" i="20"/>
  <c r="C24" i="20"/>
  <c r="C27" i="20"/>
  <c r="C30" i="20"/>
  <c r="C31" i="20" s="1"/>
  <c r="I22" i="20"/>
  <c r="I19" i="20"/>
  <c r="I25" i="20"/>
  <c r="I21" i="20"/>
  <c r="I23" i="20"/>
  <c r="I29" i="20"/>
  <c r="I30" i="20"/>
  <c r="I24" i="20"/>
  <c r="I31" i="20"/>
  <c r="I18" i="20"/>
  <c r="I26" i="20"/>
  <c r="I27" i="20"/>
  <c r="C18" i="19"/>
  <c r="C21" i="19"/>
  <c r="C22" i="19"/>
  <c r="C23" i="19"/>
  <c r="C19" i="19"/>
  <c r="C24" i="19"/>
  <c r="C25" i="19"/>
  <c r="C26" i="19"/>
  <c r="C27" i="19"/>
  <c r="C29" i="19"/>
  <c r="C30" i="19"/>
  <c r="C31" i="19"/>
  <c r="L16" i="19"/>
  <c r="F16" i="19"/>
  <c r="I16" i="19"/>
  <c r="B11" i="3"/>
  <c r="B11" i="9"/>
  <c r="B11" i="13"/>
  <c r="L13" i="18"/>
  <c r="L14" i="18" s="1"/>
  <c r="F13" i="18"/>
  <c r="F14" i="18" s="1"/>
  <c r="I13" i="18"/>
  <c r="I14" i="18" s="1"/>
  <c r="C13" i="18"/>
  <c r="C14" i="18" s="1"/>
  <c r="K37" i="14"/>
  <c r="H37" i="14"/>
  <c r="E37" i="14"/>
  <c r="B37" i="14"/>
  <c r="B30" i="14"/>
  <c r="K23" i="14"/>
  <c r="H23" i="14"/>
  <c r="E23" i="14"/>
  <c r="K22" i="14"/>
  <c r="H22" i="14"/>
  <c r="E22" i="14"/>
  <c r="K19" i="14"/>
  <c r="H19" i="14"/>
  <c r="E19" i="14"/>
  <c r="K15" i="14"/>
  <c r="H15" i="14"/>
  <c r="E15" i="14"/>
  <c r="B13" i="14"/>
  <c r="K12" i="14"/>
  <c r="H12" i="14"/>
  <c r="E12" i="14"/>
  <c r="K11" i="14"/>
  <c r="H11" i="14"/>
  <c r="E11" i="14"/>
  <c r="K10" i="14"/>
  <c r="H10" i="14"/>
  <c r="E10" i="14"/>
  <c r="L7" i="14"/>
  <c r="L8" i="14" s="1"/>
  <c r="I7" i="14"/>
  <c r="I8" i="14" s="1"/>
  <c r="F7" i="14"/>
  <c r="F8" i="14" s="1"/>
  <c r="C7" i="14"/>
  <c r="C8" i="14" s="1"/>
  <c r="B1" i="14"/>
  <c r="K23" i="13"/>
  <c r="H23" i="13"/>
  <c r="E23" i="13"/>
  <c r="K22" i="13"/>
  <c r="H22" i="13"/>
  <c r="E22" i="13"/>
  <c r="K19" i="13"/>
  <c r="H19" i="13"/>
  <c r="E19" i="13"/>
  <c r="K15" i="13"/>
  <c r="H15" i="13"/>
  <c r="E15" i="13"/>
  <c r="K12" i="13"/>
  <c r="H12" i="13"/>
  <c r="E12" i="13"/>
  <c r="K10" i="13"/>
  <c r="H10" i="13"/>
  <c r="E10" i="13"/>
  <c r="L7" i="13"/>
  <c r="L8" i="13" s="1"/>
  <c r="I7" i="13"/>
  <c r="I8" i="13" s="1"/>
  <c r="F7" i="13"/>
  <c r="F8" i="13" s="1"/>
  <c r="C7" i="13"/>
  <c r="C8" i="13" s="1"/>
  <c r="B1" i="13"/>
  <c r="K23" i="12"/>
  <c r="H23" i="12"/>
  <c r="E23" i="12"/>
  <c r="K22" i="12"/>
  <c r="H22" i="12"/>
  <c r="E22" i="12"/>
  <c r="K19" i="12"/>
  <c r="H19" i="12"/>
  <c r="E19" i="12"/>
  <c r="K15" i="12"/>
  <c r="H15" i="12"/>
  <c r="E15" i="12"/>
  <c r="B13" i="12"/>
  <c r="K12" i="12"/>
  <c r="H12" i="12"/>
  <c r="E12" i="12"/>
  <c r="F12" i="12" s="1"/>
  <c r="K11" i="12"/>
  <c r="H11" i="12"/>
  <c r="E11" i="12"/>
  <c r="K10" i="12"/>
  <c r="H10" i="12"/>
  <c r="E10" i="12"/>
  <c r="L7" i="12"/>
  <c r="L8" i="12" s="1"/>
  <c r="I7" i="12"/>
  <c r="I8" i="12" s="1"/>
  <c r="F7" i="12"/>
  <c r="F8" i="12" s="1"/>
  <c r="C7" i="12"/>
  <c r="C8" i="12" s="1"/>
  <c r="B1" i="12"/>
  <c r="K37" i="11"/>
  <c r="H37" i="11"/>
  <c r="E37" i="11"/>
  <c r="B37" i="11"/>
  <c r="B30" i="11"/>
  <c r="K23" i="11"/>
  <c r="H23" i="11"/>
  <c r="E23" i="11"/>
  <c r="K22" i="11"/>
  <c r="H22" i="11"/>
  <c r="E22" i="11"/>
  <c r="K19" i="11"/>
  <c r="H19" i="11"/>
  <c r="E19" i="11"/>
  <c r="K15" i="11"/>
  <c r="H15" i="11"/>
  <c r="E15" i="11"/>
  <c r="B13" i="11"/>
  <c r="K12" i="11"/>
  <c r="H12" i="11"/>
  <c r="E12" i="11"/>
  <c r="K11" i="11"/>
  <c r="H11" i="11"/>
  <c r="E11" i="11"/>
  <c r="K10" i="11"/>
  <c r="H10" i="11"/>
  <c r="E10" i="11"/>
  <c r="L7" i="11"/>
  <c r="L8" i="11" s="1"/>
  <c r="I7" i="11"/>
  <c r="I8" i="11" s="1"/>
  <c r="F7" i="11"/>
  <c r="F8" i="11" s="1"/>
  <c r="C7" i="11"/>
  <c r="C8" i="11" s="1"/>
  <c r="B1" i="11"/>
  <c r="K37" i="10"/>
  <c r="H37" i="10"/>
  <c r="E37" i="10"/>
  <c r="B37" i="10"/>
  <c r="K23" i="10"/>
  <c r="H23" i="10"/>
  <c r="E23" i="10"/>
  <c r="K22" i="10"/>
  <c r="H22" i="10"/>
  <c r="E22" i="10"/>
  <c r="K19" i="10"/>
  <c r="H19" i="10"/>
  <c r="E19" i="10"/>
  <c r="K15" i="10"/>
  <c r="H15" i="10"/>
  <c r="E15" i="10"/>
  <c r="B13" i="10"/>
  <c r="K12" i="10"/>
  <c r="H12" i="10"/>
  <c r="E12" i="10"/>
  <c r="K11" i="10"/>
  <c r="H11" i="10"/>
  <c r="E11" i="10"/>
  <c r="K10" i="10"/>
  <c r="H10" i="10"/>
  <c r="E10" i="10"/>
  <c r="L7" i="10"/>
  <c r="L8" i="10" s="1"/>
  <c r="I7" i="10"/>
  <c r="I8" i="10" s="1"/>
  <c r="F7" i="10"/>
  <c r="F8" i="10" s="1"/>
  <c r="F11" i="10" s="1"/>
  <c r="C7" i="10"/>
  <c r="C8" i="10" s="1"/>
  <c r="B1" i="10"/>
  <c r="E46" i="2" l="1"/>
  <c r="G46" i="2" s="1"/>
  <c r="D46" i="2"/>
  <c r="D24" i="2"/>
  <c r="E24" i="2"/>
  <c r="G24" i="2" s="1"/>
  <c r="C34" i="20"/>
  <c r="C35" i="20"/>
  <c r="C36" i="20"/>
  <c r="C37" i="20"/>
  <c r="C38" i="20" s="1"/>
  <c r="B15" i="2" s="1"/>
  <c r="C33" i="20"/>
  <c r="I33" i="20"/>
  <c r="I34" i="20"/>
  <c r="I35" i="20"/>
  <c r="I36" i="20"/>
  <c r="I37" i="20"/>
  <c r="I38" i="20" s="1"/>
  <c r="B37" i="2" s="1"/>
  <c r="C33" i="19"/>
  <c r="C34" i="19"/>
  <c r="C35" i="19"/>
  <c r="C36" i="19"/>
  <c r="C37" i="19"/>
  <c r="C38" i="19" s="1"/>
  <c r="B14" i="2" s="1"/>
  <c r="L19" i="19"/>
  <c r="L22" i="19"/>
  <c r="L23" i="19"/>
  <c r="L24" i="19"/>
  <c r="L25" i="19"/>
  <c r="L26" i="19"/>
  <c r="L27" i="19"/>
  <c r="L29" i="19"/>
  <c r="L30" i="19"/>
  <c r="L31" i="19"/>
  <c r="L18" i="19"/>
  <c r="L21" i="19"/>
  <c r="F21" i="19"/>
  <c r="F30" i="19"/>
  <c r="F31" i="19" s="1"/>
  <c r="F29" i="19"/>
  <c r="F27" i="19"/>
  <c r="F26" i="19"/>
  <c r="F25" i="19"/>
  <c r="F24" i="19"/>
  <c r="F18" i="19"/>
  <c r="F23" i="19"/>
  <c r="F22" i="19"/>
  <c r="F19" i="19"/>
  <c r="I19" i="19"/>
  <c r="I22" i="19"/>
  <c r="I23" i="19"/>
  <c r="I21" i="19"/>
  <c r="I18" i="19"/>
  <c r="I24" i="19"/>
  <c r="I25" i="19"/>
  <c r="I26" i="19"/>
  <c r="I27" i="19"/>
  <c r="I29" i="19"/>
  <c r="I30" i="19"/>
  <c r="I31" i="19" s="1"/>
  <c r="I12" i="12"/>
  <c r="I12" i="14"/>
  <c r="F12" i="14"/>
  <c r="B13" i="13"/>
  <c r="K11" i="13"/>
  <c r="H11" i="13"/>
  <c r="E11" i="13"/>
  <c r="F12" i="13"/>
  <c r="I12" i="13"/>
  <c r="C12" i="11"/>
  <c r="K13" i="10"/>
  <c r="K13" i="12"/>
  <c r="C15" i="18"/>
  <c r="C16" i="18" s="1"/>
  <c r="I15" i="18"/>
  <c r="I16" i="18" s="1"/>
  <c r="F15" i="18"/>
  <c r="F16" i="18" s="1"/>
  <c r="L15" i="18"/>
  <c r="L16" i="18" s="1"/>
  <c r="L11" i="14"/>
  <c r="E30" i="14"/>
  <c r="H30" i="14"/>
  <c r="L10" i="14"/>
  <c r="L13" i="14" s="1"/>
  <c r="L14" i="14" s="1"/>
  <c r="K30" i="14"/>
  <c r="H13" i="12"/>
  <c r="E13" i="12"/>
  <c r="L12" i="12"/>
  <c r="L10" i="12"/>
  <c r="L11" i="12"/>
  <c r="L10" i="13"/>
  <c r="L12" i="13"/>
  <c r="C10" i="10"/>
  <c r="C12" i="10"/>
  <c r="L10" i="10"/>
  <c r="F12" i="10"/>
  <c r="H13" i="10"/>
  <c r="E13" i="10"/>
  <c r="L11" i="10"/>
  <c r="K13" i="11"/>
  <c r="H13" i="11"/>
  <c r="C10" i="11"/>
  <c r="L10" i="11"/>
  <c r="L11" i="11"/>
  <c r="K30" i="11"/>
  <c r="E30" i="11"/>
  <c r="E13" i="11"/>
  <c r="C11" i="11"/>
  <c r="L12" i="14"/>
  <c r="H13" i="14"/>
  <c r="E13" i="14"/>
  <c r="K13" i="14"/>
  <c r="I11" i="14"/>
  <c r="C11" i="14"/>
  <c r="C12" i="14"/>
  <c r="C10" i="14"/>
  <c r="I10" i="14"/>
  <c r="F11" i="14"/>
  <c r="F10" i="14"/>
  <c r="C11" i="13"/>
  <c r="C12" i="13"/>
  <c r="C10" i="13"/>
  <c r="I10" i="13"/>
  <c r="F10" i="13"/>
  <c r="C11" i="12"/>
  <c r="C10" i="12"/>
  <c r="C12" i="12"/>
  <c r="I11" i="12"/>
  <c r="I10" i="12"/>
  <c r="F11" i="12"/>
  <c r="F10" i="12"/>
  <c r="F11" i="11"/>
  <c r="F12" i="11"/>
  <c r="I11" i="11"/>
  <c r="I12" i="11"/>
  <c r="I10" i="11"/>
  <c r="L12" i="11"/>
  <c r="H30" i="11"/>
  <c r="F10" i="11"/>
  <c r="I11" i="10"/>
  <c r="I12" i="10"/>
  <c r="I10" i="10"/>
  <c r="C11" i="10"/>
  <c r="L12" i="10"/>
  <c r="F10" i="10"/>
  <c r="E37" i="2" l="1"/>
  <c r="G37" i="2" s="1"/>
  <c r="D37" i="2"/>
  <c r="E14" i="2"/>
  <c r="G14" i="2" s="1"/>
  <c r="D14" i="2"/>
  <c r="L33" i="19"/>
  <c r="L34" i="19"/>
  <c r="L35" i="19"/>
  <c r="L36" i="19"/>
  <c r="L37" i="19"/>
  <c r="L38" i="19" s="1"/>
  <c r="B45" i="2" s="1"/>
  <c r="F33" i="19"/>
  <c r="F34" i="19"/>
  <c r="F35" i="19"/>
  <c r="F36" i="19"/>
  <c r="F37" i="19"/>
  <c r="F38" i="19" s="1"/>
  <c r="B23" i="2" s="1"/>
  <c r="I33" i="19"/>
  <c r="I34" i="19"/>
  <c r="I35" i="19"/>
  <c r="I36" i="19"/>
  <c r="I37" i="19"/>
  <c r="I38" i="19" s="1"/>
  <c r="B36" i="2" s="1"/>
  <c r="I13" i="12"/>
  <c r="I14" i="12" s="1"/>
  <c r="L11" i="13"/>
  <c r="L13" i="13" s="1"/>
  <c r="L14" i="13" s="1"/>
  <c r="L15" i="13" s="1"/>
  <c r="K13" i="13"/>
  <c r="H13" i="13"/>
  <c r="I11" i="13"/>
  <c r="I13" i="13" s="1"/>
  <c r="I14" i="13" s="1"/>
  <c r="I15" i="13" s="1"/>
  <c r="E13" i="13"/>
  <c r="F11" i="13"/>
  <c r="F13" i="13" s="1"/>
  <c r="F14" i="13" s="1"/>
  <c r="F15" i="13" s="1"/>
  <c r="C13" i="11"/>
  <c r="C14" i="11" s="1"/>
  <c r="L13" i="11"/>
  <c r="L14" i="11" s="1"/>
  <c r="C13" i="10"/>
  <c r="C14" i="10" s="1"/>
  <c r="C15" i="10" s="1"/>
  <c r="L13" i="12"/>
  <c r="L14" i="12" s="1"/>
  <c r="F13" i="12"/>
  <c r="F14" i="12" s="1"/>
  <c r="L30" i="18"/>
  <c r="L31" i="18" s="1"/>
  <c r="L27" i="18"/>
  <c r="L20" i="18"/>
  <c r="L22" i="18"/>
  <c r="L18" i="18"/>
  <c r="L26" i="18"/>
  <c r="L21" i="18"/>
  <c r="L24" i="18"/>
  <c r="L28" i="18"/>
  <c r="L29" i="18"/>
  <c r="L25" i="18"/>
  <c r="L19" i="18"/>
  <c r="L23" i="18"/>
  <c r="F21" i="18"/>
  <c r="F27" i="18"/>
  <c r="F30" i="18"/>
  <c r="F31" i="18" s="1"/>
  <c r="F20" i="18"/>
  <c r="F18" i="18"/>
  <c r="F25" i="18"/>
  <c r="F26" i="18"/>
  <c r="F24" i="18"/>
  <c r="F28" i="18"/>
  <c r="F29" i="18"/>
  <c r="F22" i="18"/>
  <c r="F23" i="18"/>
  <c r="F19" i="18"/>
  <c r="C27" i="18"/>
  <c r="C20" i="18"/>
  <c r="C29" i="18"/>
  <c r="C22" i="18"/>
  <c r="C21" i="18"/>
  <c r="C18" i="18"/>
  <c r="C30" i="18"/>
  <c r="C31" i="18" s="1"/>
  <c r="C23" i="18"/>
  <c r="C26" i="18"/>
  <c r="C19" i="18"/>
  <c r="C25" i="18"/>
  <c r="C28" i="18"/>
  <c r="C24" i="18"/>
  <c r="I30" i="18"/>
  <c r="I31" i="18" s="1"/>
  <c r="I20" i="18"/>
  <c r="I26" i="18"/>
  <c r="I27" i="18"/>
  <c r="I18" i="18"/>
  <c r="I24" i="18"/>
  <c r="I21" i="18"/>
  <c r="I29" i="18"/>
  <c r="I25" i="18"/>
  <c r="I28" i="18"/>
  <c r="I22" i="18"/>
  <c r="I19" i="18"/>
  <c r="I23" i="18"/>
  <c r="I13" i="14"/>
  <c r="I14" i="14" s="1"/>
  <c r="I15" i="14" s="1"/>
  <c r="F13" i="10"/>
  <c r="F14" i="10" s="1"/>
  <c r="L13" i="10"/>
  <c r="L14" i="10" s="1"/>
  <c r="L15" i="10" s="1"/>
  <c r="F13" i="11"/>
  <c r="F14" i="11" s="1"/>
  <c r="F15" i="11" s="1"/>
  <c r="I13" i="11"/>
  <c r="I14" i="11" s="1"/>
  <c r="I15" i="11" s="1"/>
  <c r="C13" i="14"/>
  <c r="C14" i="14" s="1"/>
  <c r="C15" i="14" s="1"/>
  <c r="C13" i="13"/>
  <c r="C14" i="13" s="1"/>
  <c r="C15" i="13" s="1"/>
  <c r="L15" i="14"/>
  <c r="F13" i="14"/>
  <c r="F14" i="14" s="1"/>
  <c r="L15" i="12"/>
  <c r="F15" i="12"/>
  <c r="C13" i="12"/>
  <c r="C14" i="12" s="1"/>
  <c r="L15" i="11"/>
  <c r="C15" i="11"/>
  <c r="F15" i="10"/>
  <c r="I13" i="10"/>
  <c r="I14" i="10" s="1"/>
  <c r="E23" i="2" l="1"/>
  <c r="G23" i="2" s="1"/>
  <c r="D23" i="2"/>
  <c r="D45" i="2"/>
  <c r="E45" i="2"/>
  <c r="G45" i="2" s="1"/>
  <c r="E36" i="2"/>
  <c r="G36" i="2" s="1"/>
  <c r="D36" i="2"/>
  <c r="I15" i="12"/>
  <c r="I16" i="12"/>
  <c r="F16" i="13"/>
  <c r="F16" i="12"/>
  <c r="L16" i="12"/>
  <c r="I35" i="18"/>
  <c r="I34" i="18"/>
  <c r="I37" i="18"/>
  <c r="I38" i="18" s="1"/>
  <c r="B35" i="2" s="1"/>
  <c r="I36" i="18"/>
  <c r="I33" i="18"/>
  <c r="L35" i="18"/>
  <c r="L37" i="18"/>
  <c r="L38" i="18" s="1"/>
  <c r="B44" i="2" s="1"/>
  <c r="L36" i="18"/>
  <c r="L34" i="18"/>
  <c r="L33" i="18"/>
  <c r="F35" i="18"/>
  <c r="F33" i="18"/>
  <c r="F34" i="18"/>
  <c r="F37" i="18"/>
  <c r="F38" i="18" s="1"/>
  <c r="B22" i="2" s="1"/>
  <c r="F36" i="18"/>
  <c r="C36" i="18"/>
  <c r="C35" i="18"/>
  <c r="C37" i="18"/>
  <c r="C38" i="18" s="1"/>
  <c r="B13" i="2" s="1"/>
  <c r="C33" i="18"/>
  <c r="C34" i="18"/>
  <c r="L16" i="13"/>
  <c r="C16" i="10"/>
  <c r="C21" i="10" s="1"/>
  <c r="F16" i="11"/>
  <c r="F26" i="11" s="1"/>
  <c r="C16" i="11"/>
  <c r="C30" i="11" s="1"/>
  <c r="C31" i="11" s="1"/>
  <c r="L16" i="11"/>
  <c r="L25" i="11" s="1"/>
  <c r="I16" i="14"/>
  <c r="I29" i="14" s="1"/>
  <c r="I16" i="13"/>
  <c r="I22" i="13" s="1"/>
  <c r="C16" i="13"/>
  <c r="C25" i="13" s="1"/>
  <c r="F15" i="14"/>
  <c r="L16" i="14"/>
  <c r="C16" i="14"/>
  <c r="C15" i="12"/>
  <c r="I16" i="11"/>
  <c r="I15" i="10"/>
  <c r="F16" i="10"/>
  <c r="L16" i="10"/>
  <c r="I25" i="12" l="1"/>
  <c r="I29" i="12"/>
  <c r="I18" i="12"/>
  <c r="I22" i="12"/>
  <c r="I23" i="12"/>
  <c r="I26" i="12"/>
  <c r="I24" i="12"/>
  <c r="I27" i="12"/>
  <c r="I31" i="12"/>
  <c r="I21" i="12"/>
  <c r="I19" i="12"/>
  <c r="F24" i="12"/>
  <c r="F26" i="12"/>
  <c r="F27" i="12"/>
  <c r="F25" i="12"/>
  <c r="F19" i="12"/>
  <c r="F21" i="12"/>
  <c r="F18" i="12"/>
  <c r="F29" i="12"/>
  <c r="F31" i="12"/>
  <c r="F23" i="12"/>
  <c r="F22" i="12"/>
  <c r="L22" i="12"/>
  <c r="L31" i="12"/>
  <c r="L27" i="12"/>
  <c r="L24" i="12"/>
  <c r="L18" i="12"/>
  <c r="L26" i="12"/>
  <c r="L29" i="12"/>
  <c r="L25" i="12"/>
  <c r="L23" i="12"/>
  <c r="L19" i="12"/>
  <c r="D13" i="2"/>
  <c r="E13" i="2"/>
  <c r="G13" i="2" s="1"/>
  <c r="L31" i="13"/>
  <c r="L29" i="13"/>
  <c r="L24" i="13"/>
  <c r="F25" i="13"/>
  <c r="F23" i="13"/>
  <c r="F21" i="13"/>
  <c r="F31" i="13"/>
  <c r="F18" i="13"/>
  <c r="F26" i="13"/>
  <c r="F29" i="13"/>
  <c r="F24" i="13"/>
  <c r="F27" i="13"/>
  <c r="F22" i="13"/>
  <c r="F19" i="13"/>
  <c r="L19" i="13"/>
  <c r="L22" i="13"/>
  <c r="L23" i="13"/>
  <c r="L24" i="11"/>
  <c r="L18" i="11"/>
  <c r="L27" i="11"/>
  <c r="L30" i="11"/>
  <c r="L31" i="11" s="1"/>
  <c r="F19" i="11"/>
  <c r="L21" i="12"/>
  <c r="L26" i="13"/>
  <c r="L18" i="13"/>
  <c r="I26" i="13"/>
  <c r="L21" i="13"/>
  <c r="I18" i="13"/>
  <c r="L25" i="13"/>
  <c r="I31" i="13"/>
  <c r="I33" i="13" s="1"/>
  <c r="L27" i="13"/>
  <c r="I21" i="13"/>
  <c r="F24" i="11"/>
  <c r="F21" i="11"/>
  <c r="C22" i="11"/>
  <c r="C23" i="11"/>
  <c r="C25" i="10"/>
  <c r="C23" i="10"/>
  <c r="C24" i="10"/>
  <c r="C31" i="10"/>
  <c r="C18" i="10"/>
  <c r="C27" i="10"/>
  <c r="C22" i="10"/>
  <c r="D22" i="2"/>
  <c r="E22" i="2"/>
  <c r="G22" i="2" s="1"/>
  <c r="C19" i="11"/>
  <c r="C20" i="11"/>
  <c r="C28" i="11"/>
  <c r="F23" i="11"/>
  <c r="F22" i="11"/>
  <c r="C29" i="11"/>
  <c r="L21" i="11"/>
  <c r="I20" i="11"/>
  <c r="I28" i="11"/>
  <c r="C18" i="11"/>
  <c r="C27" i="11"/>
  <c r="C25" i="11"/>
  <c r="L19" i="11"/>
  <c r="L28" i="11"/>
  <c r="L20" i="11"/>
  <c r="F20" i="11"/>
  <c r="F28" i="11"/>
  <c r="C24" i="11"/>
  <c r="C26" i="11"/>
  <c r="F30" i="11"/>
  <c r="F31" i="11" s="1"/>
  <c r="F37" i="11" s="1"/>
  <c r="F38" i="11" s="1"/>
  <c r="B21" i="2" s="1"/>
  <c r="L26" i="11"/>
  <c r="F29" i="11"/>
  <c r="F18" i="11"/>
  <c r="F27" i="11"/>
  <c r="F25" i="11"/>
  <c r="C19" i="10"/>
  <c r="C28" i="10"/>
  <c r="C20" i="10"/>
  <c r="C29" i="10"/>
  <c r="L20" i="10"/>
  <c r="L28" i="10"/>
  <c r="F20" i="10"/>
  <c r="F28" i="10"/>
  <c r="C26" i="10"/>
  <c r="I30" i="14"/>
  <c r="I31" i="14" s="1"/>
  <c r="I27" i="14"/>
  <c r="I21" i="14"/>
  <c r="I23" i="14"/>
  <c r="I18" i="14"/>
  <c r="I22" i="14"/>
  <c r="I26" i="14"/>
  <c r="I25" i="14"/>
  <c r="I25" i="13"/>
  <c r="I24" i="13"/>
  <c r="I27" i="13"/>
  <c r="I29" i="13"/>
  <c r="I19" i="14"/>
  <c r="I24" i="14"/>
  <c r="C24" i="13"/>
  <c r="C26" i="13"/>
  <c r="C19" i="13"/>
  <c r="C27" i="13"/>
  <c r="C23" i="13"/>
  <c r="C18" i="13"/>
  <c r="C29" i="13"/>
  <c r="C21" i="13"/>
  <c r="I19" i="13"/>
  <c r="C22" i="13"/>
  <c r="C31" i="13"/>
  <c r="C35" i="13" s="1"/>
  <c r="I23" i="13"/>
  <c r="C21" i="11"/>
  <c r="L29" i="11"/>
  <c r="I16" i="10"/>
  <c r="L23" i="11"/>
  <c r="L22" i="11"/>
  <c r="F16" i="14"/>
  <c r="F18" i="14" s="1"/>
  <c r="F21" i="14"/>
  <c r="F24" i="14"/>
  <c r="L30" i="14"/>
  <c r="L31" i="14" s="1"/>
  <c r="L27" i="14"/>
  <c r="L29" i="14"/>
  <c r="L18" i="14"/>
  <c r="L25" i="14"/>
  <c r="L24" i="14"/>
  <c r="L21" i="14"/>
  <c r="L26" i="14"/>
  <c r="L19" i="14"/>
  <c r="L23" i="14"/>
  <c r="L22" i="14"/>
  <c r="C19" i="14"/>
  <c r="C22" i="14"/>
  <c r="C21" i="14"/>
  <c r="C25" i="14"/>
  <c r="C30" i="14"/>
  <c r="C31" i="14" s="1"/>
  <c r="C27" i="14"/>
  <c r="C23" i="14"/>
  <c r="C26" i="14"/>
  <c r="C29" i="14"/>
  <c r="C24" i="14"/>
  <c r="C18" i="14"/>
  <c r="C16" i="12"/>
  <c r="C37" i="11"/>
  <c r="C38" i="11" s="1"/>
  <c r="B12" i="2" s="1"/>
  <c r="C35" i="11"/>
  <c r="C36" i="11"/>
  <c r="C34" i="11"/>
  <c r="C33" i="11"/>
  <c r="I26" i="11"/>
  <c r="I29" i="11"/>
  <c r="I21" i="11"/>
  <c r="I27" i="11"/>
  <c r="I30" i="11"/>
  <c r="I31" i="11" s="1"/>
  <c r="I18" i="11"/>
  <c r="I25" i="11"/>
  <c r="I24" i="11"/>
  <c r="I19" i="11"/>
  <c r="I22" i="11"/>
  <c r="I23" i="11"/>
  <c r="L31" i="10"/>
  <c r="L27" i="10"/>
  <c r="L18" i="10"/>
  <c r="L21" i="10"/>
  <c r="L24" i="10"/>
  <c r="L26" i="10"/>
  <c r="L29" i="10"/>
  <c r="L25" i="10"/>
  <c r="L22" i="10"/>
  <c r="L19" i="10"/>
  <c r="L23" i="10"/>
  <c r="F21" i="10"/>
  <c r="F29" i="10"/>
  <c r="F27" i="10"/>
  <c r="F25" i="10"/>
  <c r="F18" i="10"/>
  <c r="F31" i="10"/>
  <c r="F24" i="10"/>
  <c r="F26" i="10"/>
  <c r="F23" i="10"/>
  <c r="F22" i="10"/>
  <c r="F19" i="10"/>
  <c r="I33" i="12" l="1"/>
  <c r="I34" i="12"/>
  <c r="I36" i="12"/>
  <c r="I37" i="12"/>
  <c r="I38" i="12" s="1"/>
  <c r="B32" i="2" s="1"/>
  <c r="I35" i="12"/>
  <c r="F37" i="12"/>
  <c r="F38" i="12" s="1"/>
  <c r="B19" i="2" s="1"/>
  <c r="F36" i="12"/>
  <c r="F35" i="12"/>
  <c r="F33" i="12"/>
  <c r="F34" i="12"/>
  <c r="L35" i="12"/>
  <c r="L37" i="12"/>
  <c r="L38" i="12" s="1"/>
  <c r="B41" i="2" s="1"/>
  <c r="L34" i="12"/>
  <c r="L36" i="12"/>
  <c r="L33" i="12"/>
  <c r="I35" i="14"/>
  <c r="I33" i="14"/>
  <c r="I37" i="14"/>
  <c r="I38" i="14" s="1"/>
  <c r="B33" i="2" s="1"/>
  <c r="I34" i="14"/>
  <c r="I36" i="14"/>
  <c r="I21" i="10"/>
  <c r="I25" i="10"/>
  <c r="L37" i="13"/>
  <c r="L38" i="13" s="1"/>
  <c r="B31" i="2" s="1"/>
  <c r="L35" i="13"/>
  <c r="L33" i="13"/>
  <c r="L36" i="13"/>
  <c r="L34" i="13"/>
  <c r="F33" i="13"/>
  <c r="F36" i="13"/>
  <c r="F37" i="13"/>
  <c r="F38" i="13" s="1"/>
  <c r="B9" i="2" s="1"/>
  <c r="F35" i="13"/>
  <c r="F34" i="13"/>
  <c r="L35" i="11"/>
  <c r="L33" i="11"/>
  <c r="L37" i="11"/>
  <c r="L38" i="11" s="1"/>
  <c r="B43" i="2" s="1"/>
  <c r="E43" i="2" s="1"/>
  <c r="L34" i="11"/>
  <c r="L36" i="11"/>
  <c r="F19" i="14"/>
  <c r="F23" i="14"/>
  <c r="F27" i="14"/>
  <c r="I34" i="13"/>
  <c r="I36" i="13"/>
  <c r="I37" i="13"/>
  <c r="I38" i="13" s="1"/>
  <c r="B30" i="2" s="1"/>
  <c r="I35" i="13"/>
  <c r="C36" i="10"/>
  <c r="C35" i="10"/>
  <c r="C33" i="10"/>
  <c r="C37" i="10"/>
  <c r="C38" i="10" s="1"/>
  <c r="B7" i="2" s="1"/>
  <c r="E7" i="2" s="1"/>
  <c r="G7" i="2" s="1"/>
  <c r="C34" i="10"/>
  <c r="I30" i="10"/>
  <c r="I31" i="10" s="1"/>
  <c r="I26" i="10"/>
  <c r="I29" i="10"/>
  <c r="I18" i="10"/>
  <c r="I27" i="10"/>
  <c r="F36" i="11"/>
  <c r="F33" i="11"/>
  <c r="E21" i="2"/>
  <c r="G21" i="2" s="1"/>
  <c r="D21" i="2"/>
  <c r="B11" i="1" s="1"/>
  <c r="F34" i="11"/>
  <c r="D12" i="2"/>
  <c r="B7" i="1" s="1"/>
  <c r="E12" i="2"/>
  <c r="G12" i="2" s="1"/>
  <c r="F35" i="11"/>
  <c r="I24" i="10"/>
  <c r="I28" i="10"/>
  <c r="I20" i="10"/>
  <c r="I23" i="10"/>
  <c r="I22" i="10"/>
  <c r="I19" i="10"/>
  <c r="F25" i="14"/>
  <c r="F29" i="14"/>
  <c r="F22" i="14"/>
  <c r="F26" i="14"/>
  <c r="F30" i="14"/>
  <c r="F31" i="14" s="1"/>
  <c r="C34" i="13"/>
  <c r="C33" i="13"/>
  <c r="C36" i="13"/>
  <c r="C37" i="13"/>
  <c r="C38" i="13" s="1"/>
  <c r="B8" i="2" s="1"/>
  <c r="L35" i="14"/>
  <c r="L36" i="14"/>
  <c r="L37" i="14"/>
  <c r="L38" i="14" s="1"/>
  <c r="B42" i="2" s="1"/>
  <c r="L34" i="14"/>
  <c r="L33" i="14"/>
  <c r="C35" i="14"/>
  <c r="C34" i="14"/>
  <c r="C36" i="14"/>
  <c r="C37" i="14"/>
  <c r="C38" i="14" s="1"/>
  <c r="B11" i="2" s="1"/>
  <c r="C33" i="14"/>
  <c r="C26" i="12"/>
  <c r="C21" i="12"/>
  <c r="C31" i="12"/>
  <c r="C29" i="12"/>
  <c r="C19" i="12"/>
  <c r="C23" i="12"/>
  <c r="C27" i="12"/>
  <c r="C18" i="12"/>
  <c r="C24" i="12"/>
  <c r="C25" i="12"/>
  <c r="C22" i="12"/>
  <c r="I36" i="11"/>
  <c r="I35" i="11"/>
  <c r="I33" i="11"/>
  <c r="I34" i="11"/>
  <c r="I37" i="11"/>
  <c r="I38" i="11" s="1"/>
  <c r="B34" i="2" s="1"/>
  <c r="E34" i="2" s="1"/>
  <c r="F35" i="10"/>
  <c r="F36" i="10"/>
  <c r="F33" i="10"/>
  <c r="F34" i="10"/>
  <c r="F37" i="10"/>
  <c r="F38" i="10" s="1"/>
  <c r="B18" i="2" s="1"/>
  <c r="L35" i="10"/>
  <c r="L37" i="10"/>
  <c r="L38" i="10" s="1"/>
  <c r="B40" i="2" s="1"/>
  <c r="E40" i="2" s="1"/>
  <c r="L34" i="10"/>
  <c r="L33" i="10"/>
  <c r="L36" i="10"/>
  <c r="E42" i="2" l="1"/>
  <c r="G42" i="2" s="1"/>
  <c r="D42" i="2"/>
  <c r="E33" i="2"/>
  <c r="G33" i="2" s="1"/>
  <c r="D33" i="2"/>
  <c r="E19" i="2"/>
  <c r="G19" i="2" s="1"/>
  <c r="D19" i="2"/>
  <c r="E41" i="2"/>
  <c r="G41" i="2" s="1"/>
  <c r="D41" i="2"/>
  <c r="E32" i="2"/>
  <c r="G32" i="2" s="1"/>
  <c r="D32" i="2"/>
  <c r="I34" i="10"/>
  <c r="I33" i="10"/>
  <c r="I36" i="10"/>
  <c r="D31" i="2"/>
  <c r="E31" i="2"/>
  <c r="G31" i="2" s="1"/>
  <c r="D9" i="2"/>
  <c r="E9" i="2"/>
  <c r="G9" i="2" s="1"/>
  <c r="E8" i="2"/>
  <c r="G8" i="2" s="1"/>
  <c r="D8" i="2"/>
  <c r="I37" i="10"/>
  <c r="I38" i="10" s="1"/>
  <c r="B29" i="2" s="1"/>
  <c r="E29" i="2" s="1"/>
  <c r="D7" i="2"/>
  <c r="B6" i="1" s="1"/>
  <c r="I35" i="10"/>
  <c r="D18" i="2"/>
  <c r="B10" i="1" s="1"/>
  <c r="E18" i="2"/>
  <c r="G18" i="2" s="1"/>
  <c r="F34" i="14"/>
  <c r="F36" i="14"/>
  <c r="F37" i="14"/>
  <c r="F38" i="14" s="1"/>
  <c r="F35" i="14"/>
  <c r="F33" i="14"/>
  <c r="C37" i="12"/>
  <c r="C38" i="12" s="1"/>
  <c r="B10" i="2" s="1"/>
  <c r="C36" i="12"/>
  <c r="C34" i="12"/>
  <c r="C35" i="12"/>
  <c r="C33" i="12"/>
  <c r="B20" i="2" l="1"/>
  <c r="D10" i="2"/>
  <c r="E10" i="2"/>
  <c r="G10" i="2" s="1"/>
  <c r="E30" i="2"/>
  <c r="G30" i="2" s="1"/>
  <c r="D30" i="2"/>
  <c r="E11" i="2"/>
  <c r="G11" i="2" s="1"/>
  <c r="D11" i="2"/>
  <c r="K23" i="9"/>
  <c r="H23" i="9"/>
  <c r="E23" i="9"/>
  <c r="K22" i="9"/>
  <c r="H22" i="9"/>
  <c r="E22" i="9"/>
  <c r="K19" i="9"/>
  <c r="K30" i="9" s="1"/>
  <c r="H19" i="9"/>
  <c r="H30" i="9" s="1"/>
  <c r="E19" i="9"/>
  <c r="E30" i="9" s="1"/>
  <c r="K15" i="9"/>
  <c r="H15" i="9"/>
  <c r="E15" i="9"/>
  <c r="B13" i="9"/>
  <c r="K12" i="9"/>
  <c r="H12" i="9"/>
  <c r="E12" i="9"/>
  <c r="K11" i="9"/>
  <c r="H11" i="9"/>
  <c r="E11" i="9"/>
  <c r="K10" i="9"/>
  <c r="H10" i="9"/>
  <c r="E10" i="9"/>
  <c r="L7" i="9"/>
  <c r="L8" i="9" s="1"/>
  <c r="I7" i="9"/>
  <c r="I8" i="9" s="1"/>
  <c r="F7" i="9"/>
  <c r="F8" i="9" s="1"/>
  <c r="C7" i="9"/>
  <c r="C8" i="9" s="1"/>
  <c r="C10" i="9" s="1"/>
  <c r="B1" i="9"/>
  <c r="D15" i="2" l="1"/>
  <c r="E15" i="2"/>
  <c r="G15" i="2" s="1"/>
  <c r="D20" i="2"/>
  <c r="E20" i="2"/>
  <c r="G20" i="2" s="1"/>
  <c r="F12" i="9"/>
  <c r="I10" i="9"/>
  <c r="H13" i="9"/>
  <c r="E13" i="9"/>
  <c r="F11" i="9"/>
  <c r="F10" i="9"/>
  <c r="L11" i="9"/>
  <c r="I12" i="9"/>
  <c r="L10" i="9"/>
  <c r="L12" i="9"/>
  <c r="K13" i="9"/>
  <c r="I11" i="9"/>
  <c r="C11" i="9"/>
  <c r="C12" i="9"/>
  <c r="K23" i="3"/>
  <c r="H23" i="3"/>
  <c r="E23" i="3"/>
  <c r="K22" i="3"/>
  <c r="H22" i="3"/>
  <c r="E22" i="3"/>
  <c r="K19" i="3"/>
  <c r="H19" i="3"/>
  <c r="E19" i="3"/>
  <c r="F13" i="9" l="1"/>
  <c r="F14" i="9" s="1"/>
  <c r="F15" i="9" s="1"/>
  <c r="I13" i="9"/>
  <c r="I14" i="9" s="1"/>
  <c r="I15" i="9" s="1"/>
  <c r="C13" i="9"/>
  <c r="C14" i="9" s="1"/>
  <c r="C15" i="9" s="1"/>
  <c r="L13" i="9"/>
  <c r="L14" i="9" s="1"/>
  <c r="K12" i="3"/>
  <c r="H12" i="3"/>
  <c r="E12" i="3"/>
  <c r="K11" i="3"/>
  <c r="H11" i="3"/>
  <c r="E11" i="3"/>
  <c r="K10" i="3"/>
  <c r="H10" i="3"/>
  <c r="E10" i="3"/>
  <c r="E13" i="3" s="1"/>
  <c r="K13" i="3" l="1"/>
  <c r="H13" i="3"/>
  <c r="L15" i="9"/>
  <c r="C16" i="9"/>
  <c r="C30" i="9" s="1"/>
  <c r="F16" i="9"/>
  <c r="F30" i="9" s="1"/>
  <c r="I16" i="9"/>
  <c r="I30" i="9" s="1"/>
  <c r="I20" i="9" l="1"/>
  <c r="I28" i="9"/>
  <c r="F28" i="9"/>
  <c r="F20" i="9"/>
  <c r="C20" i="9"/>
  <c r="C28" i="9"/>
  <c r="C21" i="9"/>
  <c r="C27" i="9"/>
  <c r="C18" i="9"/>
  <c r="C31" i="9"/>
  <c r="C23" i="9"/>
  <c r="C26" i="9"/>
  <c r="C19" i="9"/>
  <c r="C25" i="9"/>
  <c r="C24" i="9"/>
  <c r="C22" i="9"/>
  <c r="C29" i="9"/>
  <c r="I27" i="9"/>
  <c r="I31" i="9"/>
  <c r="I18" i="9"/>
  <c r="I26" i="9"/>
  <c r="I29" i="9"/>
  <c r="I25" i="9"/>
  <c r="I21" i="9"/>
  <c r="I24" i="9"/>
  <c r="I22" i="9"/>
  <c r="I19" i="9"/>
  <c r="I23" i="9"/>
  <c r="F21" i="9"/>
  <c r="F27" i="9"/>
  <c r="F18" i="9"/>
  <c r="F31" i="9"/>
  <c r="F26" i="9"/>
  <c r="F29" i="9"/>
  <c r="F25" i="9"/>
  <c r="F24" i="9"/>
  <c r="F22" i="9"/>
  <c r="F23" i="9"/>
  <c r="F19" i="9"/>
  <c r="L16" i="9"/>
  <c r="L30" i="9" s="1"/>
  <c r="L20" i="9" l="1"/>
  <c r="L28" i="9"/>
  <c r="I35" i="9"/>
  <c r="I34" i="9"/>
  <c r="I37" i="9"/>
  <c r="I38" i="9" s="1"/>
  <c r="I33" i="9"/>
  <c r="I36" i="9"/>
  <c r="F35" i="9"/>
  <c r="F34" i="9"/>
  <c r="F37" i="9"/>
  <c r="F38" i="9" s="1"/>
  <c r="B17" i="2" s="1"/>
  <c r="F33" i="9"/>
  <c r="F36" i="9"/>
  <c r="C35" i="9"/>
  <c r="C34" i="9"/>
  <c r="C37" i="9"/>
  <c r="C38" i="9" s="1"/>
  <c r="B6" i="2" s="1"/>
  <c r="C36" i="9"/>
  <c r="C33" i="9"/>
  <c r="L31" i="9"/>
  <c r="L27" i="9"/>
  <c r="L18" i="9"/>
  <c r="L26" i="9"/>
  <c r="L29" i="9"/>
  <c r="L25" i="9"/>
  <c r="L21" i="9"/>
  <c r="L24" i="9"/>
  <c r="L23" i="9"/>
  <c r="L22" i="9"/>
  <c r="L19" i="9"/>
  <c r="E6" i="2" l="1"/>
  <c r="G6" i="2" s="1"/>
  <c r="D6" i="2"/>
  <c r="B5" i="1" s="1"/>
  <c r="E17" i="2"/>
  <c r="G17" i="2" s="1"/>
  <c r="D17" i="2"/>
  <c r="B9" i="1" s="1"/>
  <c r="B28" i="2"/>
  <c r="E28" i="2" s="1"/>
  <c r="L35" i="9"/>
  <c r="L37" i="9"/>
  <c r="L38" i="9" s="1"/>
  <c r="L34" i="9"/>
  <c r="L33" i="9"/>
  <c r="L36" i="9"/>
  <c r="B39" i="2" l="1"/>
  <c r="E39" i="2" s="1"/>
  <c r="E35" i="2"/>
  <c r="G35" i="2" s="1"/>
  <c r="D35" i="2"/>
  <c r="K15" i="3"/>
  <c r="E15" i="3"/>
  <c r="H15" i="3"/>
  <c r="B1" i="3"/>
  <c r="D44" i="2" l="1"/>
  <c r="E44" i="2"/>
  <c r="G44" i="2" s="1"/>
  <c r="L7" i="3"/>
  <c r="L8" i="3" s="1"/>
  <c r="I7" i="3"/>
  <c r="I8" i="3" s="1"/>
  <c r="F7" i="3"/>
  <c r="F8" i="3" s="1"/>
  <c r="C7" i="3"/>
  <c r="C8" i="3" s="1"/>
  <c r="G43" i="2"/>
  <c r="G40" i="2"/>
  <c r="D39" i="2"/>
  <c r="B20" i="1" s="1"/>
  <c r="D34" i="2"/>
  <c r="B18" i="1" s="1"/>
  <c r="G29" i="2"/>
  <c r="D28" i="2"/>
  <c r="B16" i="1" s="1"/>
  <c r="C10" i="3" l="1"/>
  <c r="C12" i="3"/>
  <c r="C11" i="3"/>
  <c r="F11" i="3"/>
  <c r="L11" i="3"/>
  <c r="L12" i="3"/>
  <c r="L10" i="3"/>
  <c r="I11" i="3"/>
  <c r="I12" i="3"/>
  <c r="I10" i="3"/>
  <c r="F12" i="3"/>
  <c r="F10" i="3"/>
  <c r="G28" i="2"/>
  <c r="G39" i="2"/>
  <c r="D43" i="2"/>
  <c r="B22" i="1" s="1"/>
  <c r="G34" i="2"/>
  <c r="D29" i="2"/>
  <c r="B17" i="1" s="1"/>
  <c r="D40" i="2"/>
  <c r="B21" i="1" s="1"/>
  <c r="F13" i="3" l="1"/>
  <c r="F14" i="3" s="1"/>
  <c r="F15" i="3" s="1"/>
  <c r="L13" i="3"/>
  <c r="L14" i="3" s="1"/>
  <c r="L15" i="3" s="1"/>
  <c r="I13" i="3"/>
  <c r="I14" i="3" s="1"/>
  <c r="I15" i="3" s="1"/>
  <c r="C13" i="3"/>
  <c r="C14" i="3" s="1"/>
  <c r="C15" i="3" s="1"/>
  <c r="F16" i="3" l="1"/>
  <c r="F20" i="3" s="1"/>
  <c r="I16" i="3"/>
  <c r="I29" i="3" s="1"/>
  <c r="F25" i="3" l="1"/>
  <c r="F28" i="3"/>
  <c r="F18" i="3"/>
  <c r="F19" i="3"/>
  <c r="F23" i="3"/>
  <c r="F21" i="3"/>
  <c r="F29" i="3"/>
  <c r="F24" i="3"/>
  <c r="F27" i="3"/>
  <c r="I25" i="3"/>
  <c r="F26" i="3"/>
  <c r="F22" i="3"/>
  <c r="F31" i="3"/>
  <c r="I24" i="3"/>
  <c r="I19" i="3"/>
  <c r="I26" i="3"/>
  <c r="I20" i="3"/>
  <c r="I18" i="3"/>
  <c r="I27" i="3"/>
  <c r="I21" i="3"/>
  <c r="I31" i="3"/>
  <c r="I36" i="3" s="1"/>
  <c r="I23" i="3"/>
  <c r="I22" i="3"/>
  <c r="C16" i="3"/>
  <c r="L16" i="3"/>
  <c r="F35" i="3" l="1"/>
  <c r="F34" i="3"/>
  <c r="F38" i="3"/>
  <c r="B16" i="2" s="1"/>
  <c r="F33" i="3"/>
  <c r="F36" i="3"/>
  <c r="C29" i="3"/>
  <c r="C28" i="3"/>
  <c r="C27" i="3"/>
  <c r="C26" i="3"/>
  <c r="C25" i="3"/>
  <c r="C19" i="3"/>
  <c r="C24" i="3"/>
  <c r="C23" i="3"/>
  <c r="C22" i="3"/>
  <c r="C21" i="3"/>
  <c r="C20" i="3"/>
  <c r="C18" i="3"/>
  <c r="C31" i="3"/>
  <c r="L28" i="3"/>
  <c r="L18" i="3"/>
  <c r="L21" i="3"/>
  <c r="L20" i="3"/>
  <c r="L22" i="3"/>
  <c r="I33" i="3"/>
  <c r="I38" i="3"/>
  <c r="B27" i="2" s="1"/>
  <c r="I34" i="3"/>
  <c r="I35" i="3"/>
  <c r="L19" i="3"/>
  <c r="L23" i="3"/>
  <c r="L31" i="3"/>
  <c r="L25" i="3"/>
  <c r="L27" i="3"/>
  <c r="L24" i="3"/>
  <c r="L26" i="3"/>
  <c r="L29" i="3"/>
  <c r="D16" i="2" l="1"/>
  <c r="B8" i="1" s="1"/>
  <c r="E16" i="2"/>
  <c r="G16" i="2" s="1"/>
  <c r="C34" i="3"/>
  <c r="C33" i="3"/>
  <c r="C36" i="3"/>
  <c r="C35" i="3"/>
  <c r="E27" i="2"/>
  <c r="G27" i="2" s="1"/>
  <c r="D27" i="2"/>
  <c r="B15" i="1" s="1"/>
  <c r="C38" i="3"/>
  <c r="B5" i="2" s="1"/>
  <c r="L35" i="3"/>
  <c r="L34" i="3"/>
  <c r="L38" i="3"/>
  <c r="B38" i="2" s="1"/>
  <c r="L33" i="3"/>
  <c r="L36" i="3"/>
  <c r="E38" i="2" l="1"/>
  <c r="G38" i="2" s="1"/>
  <c r="D38" i="2"/>
  <c r="B19" i="1" s="1"/>
  <c r="B24" i="1" s="1"/>
  <c r="B23" i="1" s="1"/>
  <c r="E5" i="2"/>
  <c r="G5" i="2" s="1"/>
  <c r="D5" i="2"/>
  <c r="B4" i="1" s="1"/>
  <c r="B13" i="1" s="1"/>
  <c r="B26" i="1" l="1"/>
</calcChain>
</file>

<file path=xl/sharedStrings.xml><?xml version="1.0" encoding="utf-8"?>
<sst xmlns="http://schemas.openxmlformats.org/spreadsheetml/2006/main" count="941" uniqueCount="340">
  <si>
    <t>Gewogen gemiddelde omreken factor</t>
  </si>
  <si>
    <t>Weging</t>
  </si>
  <si>
    <t xml:space="preserve">Weging Risicogroep uitzendbedrijven II - Technisch Tariefsoort </t>
  </si>
  <si>
    <t>Toelichting</t>
  </si>
  <si>
    <t xml:space="preserve">Fase A </t>
  </si>
  <si>
    <t>Toeslag/onregelmatige uren</t>
  </si>
  <si>
    <t>Overuren</t>
  </si>
  <si>
    <t>Kostprijs Technisch</t>
  </si>
  <si>
    <t>Omreken factor</t>
  </si>
  <si>
    <t>Naam</t>
  </si>
  <si>
    <t>Naam inschrijver</t>
  </si>
  <si>
    <t>Naam Aanbieder:</t>
  </si>
  <si>
    <t>Risicogroep Uitzendbedrijven I- Administratief</t>
  </si>
  <si>
    <t>Risicogroep Uitzendbedrijven II - Technisch</t>
  </si>
  <si>
    <t>Salaris</t>
  </si>
  <si>
    <t>Bruto uursalaris</t>
  </si>
  <si>
    <t>Reserveringen</t>
  </si>
  <si>
    <t>Feestdagen</t>
  </si>
  <si>
    <t>Werkgeverslasten</t>
  </si>
  <si>
    <t>Stichting Sociaal fonds uitzendbranche (SFU)</t>
  </si>
  <si>
    <t>Premie AWF</t>
  </si>
  <si>
    <t>Premie aanvulling ziektewet (AZW)</t>
  </si>
  <si>
    <t>Zorgverzekeringswet (ZVW)</t>
  </si>
  <si>
    <t>AOF incl. kinderopvang</t>
  </si>
  <si>
    <t>Transitievergoeding</t>
  </si>
  <si>
    <t>WGA totaal</t>
  </si>
  <si>
    <t>Specificeren</t>
  </si>
  <si>
    <t>Additionele werkgeverslasten</t>
  </si>
  <si>
    <t>Toelichting:</t>
  </si>
  <si>
    <t xml:space="preserve">Kort verzuim / buitengewoon verlof richtlijnen ABU CAO </t>
  </si>
  <si>
    <t>Dagen per jaar</t>
  </si>
  <si>
    <t>Werkbare dagen</t>
  </si>
  <si>
    <t xml:space="preserve">Ziektewet </t>
  </si>
  <si>
    <t>Feestdagen - 7 dagen</t>
  </si>
  <si>
    <t>Kostprijs Administratief</t>
  </si>
  <si>
    <t xml:space="preserve">Chauffeurs rijbewijs C </t>
  </si>
  <si>
    <t>Wettelijk 144 uur en bovenwettelijk verlof 57.6 uur --&gt; 28 dagen per jaar (144/7.2= 20 dagen + 57.6/7.2= 8 dagen)</t>
  </si>
  <si>
    <t>Vakantiedagen - 28 dagen</t>
  </si>
  <si>
    <t xml:space="preserve">Fase A - AOW gerechtigde normale uren </t>
  </si>
  <si>
    <t>AOW gerechtigde normale uren</t>
  </si>
  <si>
    <t>Regulier normale uren</t>
  </si>
  <si>
    <t xml:space="preserve">Weging Risicogroep uitzendbedrijven I - Administratief Tariefsoort </t>
  </si>
  <si>
    <t xml:space="preserve">Overeenkomst Fase A - reguliere normale uren </t>
  </si>
  <si>
    <t xml:space="preserve">Overeenkomst Fase A - reguliere toeslaguren </t>
  </si>
  <si>
    <t>Overeenkomst Fase A - reguliere overuren</t>
  </si>
  <si>
    <t xml:space="preserve">Overeenkomst Fase A - AOW gerechtigde normale uren </t>
  </si>
  <si>
    <t xml:space="preserve">Fase A - Reguliere normale uren </t>
  </si>
  <si>
    <t xml:space="preserve">Fase A - Reguliere toeslaguren </t>
  </si>
  <si>
    <t>Fase A - Reguliere overuren</t>
  </si>
  <si>
    <t>N.B. Gemiddeld gewogen omrekenfactor en omrekenfactoren gelden op basis van 4 decimalen achter de komma gewogen.</t>
  </si>
  <si>
    <t>Fase A - Vakantiekrachten</t>
  </si>
  <si>
    <t>Fase A - Vakantiekrachten normale uren</t>
  </si>
  <si>
    <t xml:space="preserve">Fase A - AOW gerechtigde toeslag-overuren </t>
  </si>
  <si>
    <t>Fase A - Vakantiekrachten toeslag-overuren</t>
  </si>
  <si>
    <t>NB 4: in cel B2 van het tabblad Omrekenfactoren dient u de bedrijfsnaam van de organisatie in te vullen.</t>
  </si>
  <si>
    <t>N.B. 5: in cel B2 van het tabblad Omrekenfactoren dient u de bedrijfsnaam van de organisatie in te vullen.</t>
  </si>
  <si>
    <t>Ziekte</t>
  </si>
  <si>
    <t>Overeenkomst  
(Fase A) Overuren</t>
  </si>
  <si>
    <t>Overeenkomst 
(Fase A) Overuren</t>
  </si>
  <si>
    <t>Overeenkomst  
(Fase A) toeslaguren</t>
  </si>
  <si>
    <t>Overeenkomst 
(Fase A) toeslaguren</t>
  </si>
  <si>
    <t>(On)bepaalde tijd contract 
(Fase BC) toeslaguren</t>
  </si>
  <si>
    <t>(On)bepaalde tijd contract 
(Fase BC) overuren</t>
  </si>
  <si>
    <t>Overeenkomst  
(Fase A) normale uren</t>
  </si>
  <si>
    <t>(On)bepaalde tijd contract 
(Fase BC) normale uren</t>
  </si>
  <si>
    <t>Overeenkomst 
(Fase A) normale uren</t>
  </si>
  <si>
    <t>(On)bepaalde tijd contract 
(Fase BC) AOW gerechtigde normale uren</t>
  </si>
  <si>
    <t>Overeenkomst  
(Fase A) AOW gerechtigde normale uren</t>
  </si>
  <si>
    <t>(On)bepaalde tijd contract 
(Fase BC) AOW gerechtigde toeslag/over uren</t>
  </si>
  <si>
    <t>Overeenkomst  
(Fase A) AOW gerechtigde toeslag/over uren</t>
  </si>
  <si>
    <t>Overeenkomst  
(Fase A) Vakantiekrachten normale uren</t>
  </si>
  <si>
    <t>Over/toeslaguren 
(Fase A) vakantiekrachten</t>
  </si>
  <si>
    <t>Bepaalde tijd ovk. Fase B/C - reguliere normale uren</t>
  </si>
  <si>
    <t>Bepaalde tijd ovk. Fase B/C - reguliere toeslaguren</t>
  </si>
  <si>
    <t>Bepaalde tijd ovk. Fase B/C - reguliere overuren</t>
  </si>
  <si>
    <t>Bepaalde tijd ovk. Fase B/C - AOW gerechtigde normale uren</t>
  </si>
  <si>
    <t>Bepaalde tijd ovk. Fase B/C- reguliere toeslaguren</t>
  </si>
  <si>
    <t>Fase B/C - Reguliere normale uren</t>
  </si>
  <si>
    <t>Fase B/C - Reguliere toeslaguren</t>
  </si>
  <si>
    <t>Fase B/C - Reguliere overuren</t>
  </si>
  <si>
    <t>Fase B/C - AOW gerechtigde normale uren</t>
  </si>
  <si>
    <t xml:space="preserve">Fase B/C - AOW gerechtigde toeslag-overuren </t>
  </si>
  <si>
    <t>Fase B/C</t>
  </si>
  <si>
    <t>SVP invullen</t>
  </si>
  <si>
    <t>N.B. 4: Indien er een bepaalde reservering niet van toepassing is, blijft de cel blauw en op 0% staan, dat heeft verder geen gevolg.</t>
  </si>
  <si>
    <t>N.B. 3: Indien er een bepaalde reservering niet van toepassing is, blijft de cel blauw en op 0% staan, dat heeft verder geen gevolg.</t>
  </si>
  <si>
    <t>NB 3: Indien er een bepaalde reservering niet van toepassing is, blijft de cel blauw en op 0% staan, dat heeft verder geen gevolg.</t>
  </si>
  <si>
    <t>N.B. 4:Indien er een bepaalde reservering niet van toepassing is, blijft de cel blauw en op 0% staan, dat heeft verder geen gevolg.</t>
  </si>
  <si>
    <t>Feestdagen - 7 dagen n.v.t.</t>
  </si>
  <si>
    <t>Vakantiedagen - 28 dagen n.v.t.</t>
  </si>
  <si>
    <t>Kort verzuim / buitengewoon verlof richtlijnen ABU CAO n.v.t.</t>
  </si>
  <si>
    <t>NB 2: Vakantiedagen, kort verzuim en feestdagen niet van toepassing voor de belaste vergoedingen. IKB behalve vakantietoeslag, is geen grondslag voor de belaste vergoedingen. Pensioen is wel van toepassing op de belaste vergoeding. Indien er reserveringen onterecht opgenomen worden onder de noemer belaste vergoedingen, kunnen deze reserveringen tijdens implementatie of bij de jaarlijkse aanpassing aangepast worden, hier zal een benchmark op toegepast worden.</t>
  </si>
  <si>
    <t>Reservering IKB  n.v.t.</t>
  </si>
  <si>
    <t>NB 2: Vakantiedagen, kort verzuim en feestdagen niet van toepassing voor de belaste vergoedingen. IKB, is geen  grondslag voor de belaste vergoedingen. Pensioen is wel van toepassing op de belaste vergoeding. Indien er reserveringen onterecht opgenomen worden onder de noemer belaste vergoedingen, kunnen deze reserveringen tijdens implementatie of bij de jaarlijkse aanpassing aangepast worden, hier zal een benchmark op toegepast worden.</t>
  </si>
  <si>
    <t>Feestdagen o.b.v. 7 feestdagen</t>
  </si>
  <si>
    <t xml:space="preserve">NB: Jaarlijks worden deze reserveringen aangepast door opdrachtgever, als er een wijziging in de dagen van toepassing is. </t>
  </si>
  <si>
    <t>Weekend dagen</t>
  </si>
  <si>
    <t>Functies van loonschaal t/m 7/8 -VMBO/MBO/MBO+HBO</t>
  </si>
  <si>
    <t>KCC medewerkers (poolmanagement) en directie secretaresses</t>
  </si>
  <si>
    <t>Gemiddeld gewogen omrekenfactor KCC pool</t>
  </si>
  <si>
    <t xml:space="preserve">Pensioen reservering </t>
  </si>
  <si>
    <t>Pensioencompensatie</t>
  </si>
  <si>
    <t>Vakantiedagen (wettelijke en bovenwettelijk verlofdagen)</t>
  </si>
  <si>
    <t>Pensioen reservering</t>
  </si>
  <si>
    <r>
      <t xml:space="preserve">Risicogroep uitzendbedrijven I - </t>
    </r>
    <r>
      <rPr>
        <b/>
        <u/>
        <sz val="11"/>
        <color theme="0"/>
        <rFont val="Corbel"/>
        <family val="2"/>
      </rPr>
      <t xml:space="preserve">Administratief </t>
    </r>
    <r>
      <rPr>
        <b/>
        <sz val="11"/>
        <color theme="0"/>
        <rFont val="Corbel"/>
        <family val="2"/>
      </rPr>
      <t xml:space="preserve">Tariefsoort </t>
    </r>
  </si>
  <si>
    <r>
      <t xml:space="preserve">Risicogroep uitzendbedrijven II - </t>
    </r>
    <r>
      <rPr>
        <b/>
        <u/>
        <sz val="11"/>
        <color theme="0"/>
        <rFont val="Corbel"/>
        <family val="2"/>
      </rPr>
      <t xml:space="preserve">Technisch  </t>
    </r>
    <r>
      <rPr>
        <b/>
        <sz val="11"/>
        <color theme="0"/>
        <rFont val="Corbel"/>
        <family val="2"/>
      </rPr>
      <t xml:space="preserve">Tariefsoort </t>
    </r>
  </si>
  <si>
    <r>
      <t>Risicogroep uitzendbedrijven I - Administratief</t>
    </r>
    <r>
      <rPr>
        <b/>
        <u/>
        <sz val="11"/>
        <color theme="0"/>
        <rFont val="Corbel"/>
        <family val="2"/>
      </rPr>
      <t xml:space="preserve"> </t>
    </r>
    <r>
      <rPr>
        <b/>
        <sz val="11"/>
        <color theme="0"/>
        <rFont val="Corbel"/>
        <family val="2"/>
      </rPr>
      <t>Tariefsoort</t>
    </r>
  </si>
  <si>
    <r>
      <t xml:space="preserve">Reservering IKB </t>
    </r>
    <r>
      <rPr>
        <sz val="11"/>
        <rFont val="Corbel"/>
        <family val="2"/>
      </rPr>
      <t>(Individueel Keuze Budget; 8% vakantietoeslag, 1,5% levensloopregeling en 7,55% eindejaarsuitkering)</t>
    </r>
  </si>
  <si>
    <r>
      <rPr>
        <i/>
        <sz val="11"/>
        <rFont val="Corbel"/>
        <family val="2"/>
      </rPr>
      <t>NB 4: Indien er een bepaalde reservering niet van toepassing is, blijft de cel blauw en op 0% staan, dat heeft verder geen gevolg</t>
    </r>
    <r>
      <rPr>
        <i/>
        <sz val="11"/>
        <color rgb="FFFF0000"/>
        <rFont val="Corbel"/>
        <family val="2"/>
      </rPr>
      <t xml:space="preserve">.
</t>
    </r>
  </si>
  <si>
    <t>Kort verzuim / buitengewoon verlof richtlijnen ABU CAO nvt</t>
  </si>
  <si>
    <r>
      <t xml:space="preserve">Reservering IKB </t>
    </r>
    <r>
      <rPr>
        <sz val="11"/>
        <rFont val="Corbel"/>
        <family val="2"/>
      </rPr>
      <t>(Individueel Keuze Budget; Alleen 8% vakantietoeslag van toepassing)</t>
    </r>
  </si>
  <si>
    <r>
      <t xml:space="preserve">Reservering IKB </t>
    </r>
    <r>
      <rPr>
        <sz val="11"/>
        <rFont val="Corbel"/>
        <family val="2"/>
      </rPr>
      <t>(Individueel Keuze Budget; 8% vakantietoeslag, 0,8% bovenwettelijk en 1,5% levensloopregeling van toepassing)</t>
    </r>
  </si>
  <si>
    <r>
      <t xml:space="preserve">Risicogroep uitzendbedrijven II - </t>
    </r>
    <r>
      <rPr>
        <b/>
        <u/>
        <sz val="11"/>
        <color theme="0"/>
        <rFont val="Corbel"/>
        <family val="2"/>
      </rPr>
      <t xml:space="preserve">Technisch /industrieel </t>
    </r>
    <r>
      <rPr>
        <b/>
        <sz val="11"/>
        <color theme="0"/>
        <rFont val="Corbel"/>
        <family val="2"/>
      </rPr>
      <t>Tariefsoort oa afvalinzameling</t>
    </r>
  </si>
  <si>
    <t>Scholing/duurzame inzetbaarheid</t>
  </si>
  <si>
    <t>Netto</t>
  </si>
  <si>
    <t>1:1</t>
  </si>
  <si>
    <t>Belast</t>
  </si>
  <si>
    <t xml:space="preserve">Bruto </t>
  </si>
  <si>
    <t>%</t>
  </si>
  <si>
    <t>Vast bedrag</t>
  </si>
  <si>
    <t xml:space="preserve">Onbelast </t>
  </si>
  <si>
    <t>8% IKB opbouw</t>
  </si>
  <si>
    <t>Belast en/of onbelast</t>
  </si>
  <si>
    <t>Belast en of onbelast</t>
  </si>
  <si>
    <t>Soms bruteren en anders in de vrije ruimte WKR</t>
  </si>
  <si>
    <t>Valt in de vrije ruimte van de WKR</t>
  </si>
  <si>
    <t>Doorwerking IKB en pensioen (hoofdstuk 3 salaristoelagen en vergoedingen in IKB)</t>
  </si>
  <si>
    <t>Toelagen</t>
  </si>
  <si>
    <t>Artikel CAO gemeente</t>
  </si>
  <si>
    <t>Doorwerking in artikel 4.2 lid 1 onder b (voormalig Eindejaarsuitkering)?</t>
  </si>
  <si>
    <t>Doorwerking in artikel 4.2 lid 1 onder c (voormalig Levensloopregeling)?</t>
  </si>
  <si>
    <t>Doorwerking in artikel 4.2 lid 1 onder a (voormalig Vakantietoelast)?</t>
  </si>
  <si>
    <t>Afbouwtoelage</t>
  </si>
  <si>
    <t>Artikel 3.16</t>
  </si>
  <si>
    <t>Nee</t>
  </si>
  <si>
    <t>Ja</t>
  </si>
  <si>
    <t>Arbeidsmarkttoelage</t>
  </si>
  <si>
    <t>Artikel 3.9</t>
  </si>
  <si>
    <t>Buitendagvenstertoelage</t>
  </si>
  <si>
    <t>Artikel 3.12</t>
  </si>
  <si>
    <t>Functioneringstoelage</t>
  </si>
  <si>
    <t xml:space="preserve">Artikel 3.8 </t>
  </si>
  <si>
    <t>Garantietoelage</t>
  </si>
  <si>
    <t>Artikel 3.15</t>
  </si>
  <si>
    <t>Inconveniëntentoelage</t>
  </si>
  <si>
    <t>Artikel 3.14</t>
  </si>
  <si>
    <t>Overwerkvergoeding</t>
  </si>
  <si>
    <t>Artikel 3.19</t>
  </si>
  <si>
    <t>Nee, in het geval van variabel overwerk</t>
  </si>
  <si>
    <t>Structurele toelage overgangsrecht (TOR)</t>
  </si>
  <si>
    <t>Artikel 3.25</t>
  </si>
  <si>
    <t xml:space="preserve">Nee </t>
  </si>
  <si>
    <t>Toelage Beschikbaarheidsdienst</t>
  </si>
  <si>
    <t>Artikel 3.13</t>
  </si>
  <si>
    <t>Artikel 3.11</t>
  </si>
  <si>
    <t>Waarnemingstoelage</t>
  </si>
  <si>
    <t>Artikel 3.10</t>
  </si>
  <si>
    <t>Met betrekking tot de vergoedingen geven de laatste 2 tabbladen uitleg over de afdrachten en wat van toepassing is.</t>
  </si>
  <si>
    <t xml:space="preserve">Bij de kostprijzen staan er een aantal velden benoemd als "specificeren", hier kunt u de organisatie specifieke lasten benoemen en aangeven. </t>
  </si>
  <si>
    <t>Indien er velden bij de kostprijs tabbladen niet van toepassing zijn, dan kunt u deze leeg laten.</t>
  </si>
  <si>
    <t>De naam van de inschrijver hoeft maar 1x ingevuld te worden, in cel B2 op het tabblad "omrekenfactoren"</t>
  </si>
  <si>
    <t>Werving voor een vaste aanstelling  (geen uitzend of detacheringsovereenkomst)</t>
  </si>
  <si>
    <t>Feevergoeding applicatie</t>
  </si>
  <si>
    <t>P1</t>
  </si>
  <si>
    <t>P2</t>
  </si>
  <si>
    <t>P3</t>
  </si>
  <si>
    <t>P4</t>
  </si>
  <si>
    <t>P5</t>
  </si>
  <si>
    <t>P6</t>
  </si>
  <si>
    <t>#</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</si>
  <si>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</si>
  <si>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</si>
  <si>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</si>
  <si>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</si>
  <si>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</si>
  <si>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</si>
  <si>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</si>
  <si>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</si>
  <si>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</si>
  <si>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</si>
  <si>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</si>
  <si>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</si>
  <si>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</si>
  <si>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</si>
  <si>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</si>
  <si>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</si>
  <si>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</si>
  <si>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</si>
  <si>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</si>
  <si>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</si>
  <si>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</si>
  <si>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</si>
  <si>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</si>
  <si>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</si>
  <si>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</si>
  <si>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</si>
  <si>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</si>
  <si>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 xml:space="preserve">Tarieven kunnen alleen wijzigen indien de grondslag, het bruto uurloon wijzigt of bij de omrekenfactoren. De opgegeven omrekenfactoren, liggen vast voor de looptijd van de raamovereenkomst en voor de uit de raamovereenkomst voortvloeiende nadere overeenkomsten (inclusief eventuele verlenging daarvan) en kunnen alleen gewijzigd worden, indien er sprake is van wijzigingen in of ten gevolge van wet en regelgeving, waaronder begrepen wijzigingen in of ten gevolge van de sociale en fiscale wet- en regelgeving, de ABU CAO of enig verbindend voorschrift. De wijzigingen dienen officieel gepubliceerde reserveringen te zijn en in geen geval een verandering van de reservering als gevolg van een beleidsbeslissing. </t>
  </si>
  <si>
    <t> Tarieven worden bevestigd conform een opdrachtbevestiging van de Aanbestedende dienst. Indien er geen gebruik wordt gemaakt van het systeem Flex West-Brabant,  ook door Opdrachtnemer. De Algemene Voorwaarden van de Opdrachtnemer zijn nimmer van toepassing op de opdracht en zullen nietig worden verklaard.</t>
  </si>
  <si>
    <t>Prijsstelling dient gedurende de gehele contractperiode conform inschrijving te zijn.</t>
  </si>
  <si>
    <t>Opdrachtnemer brengt uitsluitend de gewerkte uren van Flexibele Arbeidskrachten op basis van uitzenden c.q. detacheren  in rekening bij Opdrachtgever. Er worden geen (navorderings)facturen verzonden voor de berekening van bijvoorbeeld transitievergoeding, ziekte-, vakantie- of feestdagen. Collectieve vakantiedagen (zgn. brugdagen), bijzondere evenementen en bijvoorbeeld (afdelings)uitjes, kortom momenten waarop de werkomgeving van de Flexibele Arbeidskracht gesloten is, worden eveneens niet aan Opdrachtgever in rekening gebracht, tenzij expliciet anders aangegeven. Belaste vergoedingen die van toepassing zijn en akkoord gegeven zijn, kunnen conform de van toepassing zijnde omrekenfactor worden doorbelast.</t>
  </si>
  <si>
    <t xml:space="preserve">Het niveau van de werkzaamheden (functieschaal) en het uurloon voor een in te zetten Flexibele Arbeidskracht wordt bepaald door Opdrachtgever. </t>
  </si>
  <si>
    <t>Bijgaand treft u het prijzenblad voor het perceel 1 uitzend dienstverlening. Hieronder wordt een en ander toegelicht en hier staan tevens de voorwaarden die van toepassing zijn gedurende de looptijd van de raamovereenkomst.</t>
  </si>
  <si>
    <t>Opdrachtnemer dient voor alle Flexibele Arbeidskrachten (momenteel uitgezonderd voor het poolmanagement Afvalservice, dit kan wijzigen in de nabije toekomst ) gebruik te maken van de applicatie (www.flexwestbrabant.nl) die door deelnemende organisaties gebruikt wordt ten behoeve van de digitalisering van het inhuurproces. Deze applicatie is leidend binnen het gehele proces van aanvraag van Flexibele Arbeidskrachten, procesvoortgang, facturering en managementrapportages.</t>
  </si>
  <si>
    <t>Alle verplichtingen en lasten met betrekking tot loon, arbeidsvoorwaarden en sociale en fiscale afdrachten van tewerkgestelde Flexibele Arbeidskrachten voortvloeiende uit CAO of wetgeving zijn voor rekening van Opdrachtnemer.</t>
  </si>
  <si>
    <t xml:space="preserve">Voor het implementeren en toepassen van deze applicatie binnen de organisatie van Opdrachtnemer worden geen kosten, zoals bijvoorbeeld licentiekosten, aan Opdrachtgever in rekening gebracht. </t>
  </si>
  <si>
    <t>Opdrachtgever wenst niet te werken met kortingen en dergelijke. De kortingen die inschrijver eventueel wil aanbieden, dienen in het geheel verwerkt te worden in de tarieven of omrekenfactoren zoals ze moeten worden ingediend.</t>
  </si>
  <si>
    <t>Pensioen reservering op basis van ABP</t>
  </si>
  <si>
    <t>Pensioencompensatie op basis van ABP</t>
  </si>
  <si>
    <t>Kort verzuim is gebaseerd op de officiële percentages van de ABU CAO (2025) uitvoering voor kort verzuim worden gevolgd vanuit de eerder gepubliceerde richtlijnen ABU CAO (artikel 28). Indien er additioneel kort verzuim vanuit de CAO inlener van toepassing zijn, kunnen deze doorbelast worden, na akkoord en overleg met Opdrachtgever</t>
  </si>
  <si>
    <t xml:space="preserve">Gedurende de looptijd van het contract geldt dat indien een Flexibele Arbeidskracht minder dan 520 uur of tot 26 weken gewerkt heeft, er door de Opdrachtnemer 20% van het tarief als bemiddeling fee naar rato wordt berekend, dus tot maximaal 520 uur en gefactureerd aan de Opdrachtgever, tenzij anders overeengekomen (maatwerk). </t>
  </si>
  <si>
    <t>De feevergoeding wordt gebruikt voor de dekking van de kosten van de inhuurdesk.</t>
  </si>
  <si>
    <t>In beginsel wordt de feevergoeding per kwartaal aan Opdrachtnemer in rekening gebracht. Voor het voldoen van de feevergoeding geldt een betalingstermijn van 30 dagen.</t>
  </si>
  <si>
    <t>Feevergoeding is gebaseerd op de totale omzet, gerealiseerd door Opdrachtnemer, ongeacht of de facturatie en/of aanvragen via de applicatie verlopen.</t>
  </si>
  <si>
    <t>De (Boven) wettelijk verlofdagen en feestdagen worden door aanbestedende dienst aangepast, indien er een wijziging is vanuit de CAO Gemeente of SGO.</t>
  </si>
  <si>
    <t>Uurtarief; De afgestemde bruto uurlonen worden vermenigvuldigd met de omrekenfactor, zoals contractueel overeengekomen voor Flexibele Arbeid (uitzenden).</t>
  </si>
  <si>
    <t>Jaarlijks wordt het prijzenblad eenmalig aangepast vanaf week 1, voor het eerst van toepassing in week 1 2028. Indien er tussentijdse wettelijke wijzigingen vanuit de CAO Gemeente of SGO zijn, dan zal dat uiteraard tussentijds aangepast worden.</t>
  </si>
  <si>
    <t>Vergoedingen</t>
  </si>
  <si>
    <t>Artikel in de CAO gemeenten of de CAO sgo</t>
  </si>
  <si>
    <t>Vast bedrag/open bedrag of %</t>
  </si>
  <si>
    <t>Belast of onbelaste verboeding of uitruil</t>
  </si>
  <si>
    <t>Specifiek voor één of meerdere gemeenten</t>
  </si>
  <si>
    <t>Bruto/netto</t>
  </si>
  <si>
    <t>Belastbare  vergoeding - welke afdrachten per vergoeding (incl of excl IKB en welke andere lasten, svp alle afdrachten aangeven)</t>
  </si>
  <si>
    <t>Omrekenfactor
(nader vast te stellen nav deze input)</t>
  </si>
  <si>
    <t>Jubileumuitkering</t>
  </si>
  <si>
    <t>Artikel 3.17</t>
  </si>
  <si>
    <t>Open bedrag</t>
  </si>
  <si>
    <t>Zie NB 1</t>
  </si>
  <si>
    <t>Belaste vergoeding 1</t>
  </si>
  <si>
    <t>Uitstekend functioneren of bijzondere prestaties</t>
  </si>
  <si>
    <t>Artikel 3.18</t>
  </si>
  <si>
    <t>Bruto</t>
  </si>
  <si>
    <t>Belaste vergoeding 2</t>
  </si>
  <si>
    <t>Vergoeding BHV, EHBO en interventieteam</t>
  </si>
  <si>
    <t>Artikel 3.20</t>
  </si>
  <si>
    <t xml:space="preserve">Reis- en verblijfkostenvergoeding </t>
  </si>
  <si>
    <t>Artikel 3.21</t>
  </si>
  <si>
    <t xml:space="preserve">Vergoeding dienstreis onbelast </t>
  </si>
  <si>
    <t>-</t>
  </si>
  <si>
    <t>Vergoeding dienstreis belast</t>
  </si>
  <si>
    <t>Vergoeding parkeerkosten</t>
  </si>
  <si>
    <t>Reiskostenvergoeding woon-werk auto</t>
  </si>
  <si>
    <t>Artikel 3.22</t>
  </si>
  <si>
    <t>Reiskostenvergoeding woon-werk openbaar vervoer</t>
  </si>
  <si>
    <t>Reiskostenvergoeding woon-werk fiets</t>
  </si>
  <si>
    <t>Vergoeding hybride werken</t>
  </si>
  <si>
    <t>Artikel 3.23</t>
  </si>
  <si>
    <t>Tegemoetkoming kosten collectieve zorgverzekering</t>
  </si>
  <si>
    <t>Artikel 3.26</t>
  </si>
  <si>
    <t>% van vast bedrag</t>
  </si>
  <si>
    <t>8% IKB opbouw Incl. opbouw pensioenpremie</t>
  </si>
  <si>
    <t xml:space="preserve">Dinervergoeding </t>
  </si>
  <si>
    <t>Lunchvergoeding</t>
  </si>
  <si>
    <t>Onbelast wanneer logo met max. afmeting aanwezig  is.</t>
  </si>
  <si>
    <t>Vergoeding persoonlijke arbo hulpmiddelen</t>
  </si>
  <si>
    <t xml:space="preserve">Belast en/of onbelast </t>
  </si>
  <si>
    <t>Gericht vrijgesteld onder bepaalde voorwaarden</t>
  </si>
  <si>
    <t>VOG vergoeding</t>
  </si>
  <si>
    <t xml:space="preserve">Vergoeding aanschaf beeldschermbril </t>
  </si>
  <si>
    <t>Tegemoetkoming kosten arbeidsongeschiktheidsverzekering (AO)</t>
  </si>
  <si>
    <t>Aanbrengpremie</t>
  </si>
  <si>
    <t>Netto/bruto</t>
  </si>
  <si>
    <t>In WKR tot € 10,000,-, daarna bruteren</t>
  </si>
  <si>
    <t>Inconveniënten oproeppremie (Afvalinzameling, Gladheidbestrijding en de Bomenploeg)</t>
  </si>
  <si>
    <t>Toelage Sociaal Rechercheurs</t>
  </si>
  <si>
    <t>Vast percentage 10%</t>
  </si>
  <si>
    <t>bruto</t>
  </si>
  <si>
    <t>Eenmalige uitkering</t>
  </si>
  <si>
    <t>Wachtdienstvergoeding</t>
  </si>
  <si>
    <t>Vergoeding thuiswerkfaciliteiten</t>
  </si>
  <si>
    <t>Vergoeding beroepsvaccinatie</t>
  </si>
  <si>
    <t>Is gericht vrijgesteld in de WKR</t>
  </si>
  <si>
    <t>Koffiegeld</t>
  </si>
  <si>
    <t>Vergoeding werkgeversbijdrage leasefiets</t>
  </si>
  <si>
    <t>Salaristoelagen</t>
  </si>
  <si>
    <t>Artikel 3.8</t>
  </si>
  <si>
    <t xml:space="preserve">Toelage onregelmatige dienst </t>
  </si>
  <si>
    <t>Toelage beschikbaarheidsdienst</t>
  </si>
  <si>
    <t>Garantietoelage nachtdiensten</t>
  </si>
  <si>
    <t>Artikel 3.15a</t>
  </si>
  <si>
    <t>NB 2  Zie tabblad IKB en pensioengevend in tabblad "IKB en pensioengevend"</t>
  </si>
  <si>
    <t>Pensioengevend?</t>
  </si>
  <si>
    <t>Toelage onregelmatige dienst</t>
  </si>
  <si>
    <t>Kostprijs reguliere normale uren</t>
  </si>
  <si>
    <t>N.B. 2:Uitleg invullen tabblad: alle reserveringen moeten worden ingevuld in de blauwe niet beveiligde cellen. De reserveringen worden automatisch doorberekend en komen als kostprijs in het tabblad te staan. In het donkergrijze blok 3 'Additionele werkgeverslasten' kunnen bedrijfsspecifieke omschrijvingen opgenomen worden. Tijdens de duur van de  raamovereenkomst wordt Blok 3; Additionele werkgeverslasten niet meer aangepast.</t>
  </si>
  <si>
    <t>N.B. 3: Rekenmethodiek facturatie toeslaguren (onregelmatige uren): 100% regulier + (toeslag%*bruto uurloon*kostprijs toeslag), rekenmethodiek overuren Stel 40% toeslag: 140% * bruto uurloon * kostprijs overuren).</t>
  </si>
  <si>
    <t>Kostprijs reguliere toeslaguren</t>
  </si>
  <si>
    <t>N.B. 1:Uitleg invullen tabblad: alle reserveringen moeten worden ingevuld in de blauwe niet beveiligde cellen. De reserveringen worden automatisch doorberekend en komen als kostprijs in het tabblad te staan. In het donkergrijze blok 3 'Additionele werkgeverslasten' kunnen bedrijfsspecifieke omschrijvingen opgenomen worden. Tijdens de duur van de  raamovereenkomst wordt Blok 3; Additionele werkgeverslasten niet meer aangepast.</t>
  </si>
  <si>
    <t>Kostprijs reguliere overuren</t>
  </si>
  <si>
    <t>NB 2:Uitleg invullen tabblad: alle reserveringen moeten worden ingevuld in de blauwe niet beveiligde cellen. De reserveringen worden automatisch doorberekend en komen als kostprijs in het tabblad te staan. In het donkergrijze blok 3 'Additionele werkgeverslasten' kunnen bedrijfsspecifieke omschrijvingen opgenomen worden. Tijdens de duur van de  raamovereenkomst wordt Blok 3; Additionele werkgeverslasten niet meer aangepast.</t>
  </si>
  <si>
    <t>Kostprijs vakantiekrachten normale en toeslag/overuren</t>
  </si>
  <si>
    <t>NB 1:Uitleg invullen tabblad: alle reserveringen moeten worden ingevuld in de blauwe niet beveiligde cellen. De reserveringen worden automatisch doorberekend en komen als kostprijs in het tabblad te staan. In het donkergrijze blok 3 'Additionele werkgeverslasten' kunnen bedrijfsspecifieke omschrijvingen opgenomen worden. Tijdens de duur van de  raamovereenkomst wordt Blok 3; Additionele werkgeverslasten niet meer aangepast.</t>
  </si>
  <si>
    <t>Kostprijs AOW gerechtigden normale uren</t>
  </si>
  <si>
    <t>Kostprijs AOW gerechtigden toeslag/overuren</t>
  </si>
  <si>
    <t>N.B. 3: Rekenmethodiek facturatie toeslaguren: 100% regulier + (toeslag%*bruto uurloon*kostprijs toeslaguren), rekenmethodiek overuren Stel 40% toeslag: 140% * bruto uurloon * kostprijs overuren).</t>
  </si>
  <si>
    <t>Wijzigingen in de omrekenfactoren i.v.m. een verandering van de kostprijs of het Opdrachtgevertarief, zoals hierboven beschreven, worden door Opdrachtnemer zo spoedig mogelijk, schriftelijk en gemotiveerd, kenbaar gemaakt aan Aanbestedende dienst. Pas na schriftelijk akkoord van de Opdrachtgever mogen de wijzigen verwerkt worden. Indien er (nog) geen akkoord op de wijziging kostprijs is gegeven en/of er een grondslag niet correct is, zullen partijen in overleg treden.</t>
  </si>
  <si>
    <t>NB 2:Uitleg invullen tabblad: alle reserveringen moeten worden ingevuld in de blauwe niet beveiligde cellen. De reserveringen worden automatisch doorberekend en komen als kostprijs in het tabblad te staan. In het donkergrijze blok 3 'Additionele werkgeverslasten' kunnen bedrijfspecifieke omschrijvingen opgenomen worden. Tijdens de duur van de  raamovereenkomst wordt Blok 3; Additionele werkgeverslasten niet meer aangepast.</t>
  </si>
  <si>
    <t>N.B. 2: Rekenmethodiek facturatie toeslaguren: 100% regulier + (toeslag%*bruto uurloon*kostprijs toeslaguren), rekenmethodiek overuren Stel 40% toeslag: 140% * bruto uurloon * kostprijs overuren).</t>
  </si>
  <si>
    <t>Transitiekosten en/of reservering worden niet overgeheveld bij overgang en migratie van flexibele arbeidksrachten naar een nieuwe leverancier. 
Transitievergoeding is als reservering opgenomen in de kostprijs en kan in geen geval apart worden doorbelast gedurende de looptijd van de raamovereenkomst of aan het begin of einde van de raamovereenkomst.</t>
  </si>
  <si>
    <t>Toelichting: Indien er in B26 geen omrekenfactor komt te staan, dan is het belangrijk om het tabblad Omrekenfactoren na te kijken of daar de kostprijs van alle verschillende urensoorten en fases ingevuld zijn. Zo niet, dan dienen de kostprijs tabbladen gedetalleerd ingevuld te worden. Indien er geen reële factor in kolom B komt te staan, kan de inschrijver niet beoordeeld worden.</t>
  </si>
  <si>
    <t>Het onderste blok "Additionele werkgeverslasten" worden ook niet meer aangepast gedurende de looptijd van de raamovereenkomst.</t>
  </si>
  <si>
    <t>Scholing; hiervoor is 1,02% opgenomen in de kostprijs. Inschrijver kan hiermee de basis van scholing aanbieden via haar eigen platform of middelen. Er dient een overzicht aangeleverd te worden voor de onderbouwing van de uitgaven en reservering van het totaal aantal werkenden. Indien er specifieke scholing ingezet dient te worden voor de gemeente, dient er akkoord gegeven te worden, indien dit doorbelast wordt ( zonder bureaumarge).</t>
  </si>
  <si>
    <t>De vergoeding voor reiskosten en andere onbelaste kosten in verband met de uitoefening van zijn functie worden uitbetaald volgens de (reis)kostenregeling van Opdrachtgever en wordt separaat zonder bureaumarge doorberekend.</t>
  </si>
  <si>
    <t xml:space="preserve">Indien een verklaring omtrent gedrag wordt gevraagd, worden de kosten hiervan zonder bureaumarge doorberekend aan Opdrachtgever. </t>
  </si>
  <si>
    <t>De kostprijzen gedetailleerd ingevuld te worden, de bureaumarge  en de organisatienaam (cel b2) bij tabblad omrekenfactoren dient ingevuld te worden en alle roze tabbladen zijn toelichting tabbladen, deze hoeven niet ingevuld te worden. Opdrachtnemer dient zowel bij zijn inschrijving als bij wijzigingen, gedurende de looptijd van de Raamovereenkomst, inzicht te geven in de opbouw van de kostprijs. Hiervoor dient inschrijver dit prijzenblad te gebruiken.</t>
  </si>
  <si>
    <t>Bij het tabblad Omrekenfactoren (groen), daar kunt u alleen bureaumarge (inclusief feevergoeding) voor de normale uren invullen, alle overige urensoorten zijn beperkt met 2,5% feevergoeding (de afdracht aan RWB). Voor belaste vergoedingen is de feevergoeding van 2,5% niet van toepassing.</t>
  </si>
  <si>
    <t>De bureaumarge wordt gedurende de looptijd niet meer aangepast, deze blijft gelijk. De bureaumarge mag dus in geen geval geïndexeerd worden.</t>
  </si>
  <si>
    <t>Voor alle vacatures voor een aanstelling bij de Opdrachtgever, geldt dat Opdrachtnemer een werving en selectie fee rekent van 18% van het bruto jaarsalaris (naar rato van het aantal uren fulltime/parttime), exclusief bonus, inclusief eindejaarsuitkering aan de Opdrachtgever. Dit is dus alleen van toepassing als een kandidaat nog niet tewerkgesteld is bij de Opdrachgever.</t>
  </si>
  <si>
    <t>Overname door Opdrachtgever bij een lopende tewerkstelling</t>
  </si>
  <si>
    <t>N.B.1: U dient de kostprijs en bureaumarge in te vullen. U dient alle blauwe cellen in te vullen.
U dient de bureaubureaumarge in de blauwe cellen in te vullen, format rekent de kostprijs en bureaubureaumarge om naar de omrekenfactor. Deze factoren worden automatisch doorgezet naar het tabblad "Gemiddelde gewogen omrekenfactor. De inhuur betreft de functies genoemd in de aanbesteding zie voor de exacte weging de corresponderende cellen in tabblad "Gemiddeld gewogen omrekenfactor". 
N.B.2: Alleen tabblad "Omrekenfactor" en tabbladen  "Kostprijs (KP)" invullen.
N.B. 3: De bureaumarge is inclusief  2,5% afdracht voor de inrichting van de inhuurdesk, inschrijver dient hier rekenening mee te houden. Als u in een veld voor normale uren geen bureaumarge invult, blijft de cel blauw, betekent dit dus een negatieve bureaumarge van 2,5% is, ivm de afdracht aan de inhuurdesk. De bureaumarge op de over- en toeslaguren is gemaximeerd op 2,5%, dit betreft de afdracht aan het RWB, dus deze cel kan niet worden ingevuld, deze is beveiligd. Voor belaste vergoedingen geldt geen afdracht aan het RWB.
NB 4: Gespecificeerde Kostprijsopbouw (gedetailleerde open kostencalculatie) dient ingevuld te worden bij de tabbladen "KP). Er zijn reeds enkele reserveringen opgenomen, indien niet van toepassing kan deze op 0% gezet worden. 
NB 5: Inschrijver dient naam bovenin te vermelden in cel B2, wordt automatisch bijgewerkt op de andere tabbladen.
N.B.6: Dit Prijzenblad is de basis voor de uitvraag van de eenmalige jaarlijkse kostprijswijzigingen in januari. De tabbladen "KP" kunnen jaarlijks, voor  1 januari ingediend worden ter beoordeling, na schriftelijke goedkeuring van Opdrachtgever. De eerstvolgende mogelijkheid is aanpassing vanaf week 1 2028.
NB 7: Incoveniente uren (toeslaguren) zijn vooralsnog alleen van toepassing voor de Afvalservice Breda en Oosterhout.</t>
  </si>
  <si>
    <t>NB 3: Scholing of duurzame inzetbaarheid mag door leverancier ingevuld worden, indien dit beleid is van een inschrijver. De ontwikkel en opleidingskosten die door Opdrachtgever worden ingezet, zijn voor rekening van Opdrachtgever, er word uitgegaan van een minimale reservering van 1,02%.</t>
  </si>
  <si>
    <t xml:space="preserve">N.B. 1 De ingevulde percentages zijn gebaseerd op de reserveringen van 2026, deze kunnen worden aangepast voor 2027. De vakantie en feestdagen zijn op basis van de CAO van de Opdrachtgever. Kort verzuim is gebaseerd op de officiële percentages van de ABU CAO (2025) uitvoering voor kort verzuim worden gevolgd vanuit de eerder gepubliceerde richtlijnen ABU CAO (artikel 28). Indien er additioneel kort verzuim vanuit de CAO inlener van toepassing zijn, kunnen deze doorbelast worden, na akkoord en overleg met Opdrachtgever. De feest en vakantiedagen reservering zal jaarlijks gecheckt worden en zo nodig aangepast worden door Opdrachtgever. Zie tabblad "toelichting Vakantie-feestdagen" voor berekening van deze dagen. </t>
  </si>
  <si>
    <t xml:space="preserve">N.B. 1 De ingevulde percentages zijn gebaseerd op de reserveringen van 2026, deze kunnen worden aangepast voor 2027. De vakantie en feestdagen zijn op basis van de CAO van de Opdrachtgever.  De feest en vakantiedagen reservering zal jaarlijks gecheckt worden en zo nodig aangepast worden door Opdrachtgever. Zie tabblad "toelichting Vakantie-feestdagen" voor berekening van deze dagen. </t>
  </si>
  <si>
    <t xml:space="preserve">N.B. 1 De ingevulde percentages zijn gebaseerd op de reserveringen van 2026, deze kunnen worden aangepast voor 2027. De vakantie en feestdagen zijn op basis van de CAO van de Opdrachtgever.De feest en vakantiedagen reservering zal jaarlijks gecheckt worden en zo nodig aangepast worden door Opdrachtgever. Zie tabblad "toelichting Vakantie-feestdagen" voor berekening van deze dagen. </t>
  </si>
  <si>
    <t>Vast percentage 8%</t>
  </si>
  <si>
    <r>
      <rPr>
        <sz val="11"/>
        <rFont val="Corbel"/>
        <family val="2"/>
      </rPr>
      <t>(Werk-)kl</t>
    </r>
    <r>
      <rPr>
        <sz val="11"/>
        <color theme="1"/>
        <rFont val="Corbel"/>
        <family val="2"/>
      </rPr>
      <t>edingvergoeding</t>
    </r>
  </si>
  <si>
    <r>
      <rPr>
        <b/>
        <sz val="11"/>
        <color theme="1"/>
        <rFont val="Corbel"/>
        <family val="2"/>
      </rPr>
      <t>NB 1 voor alle brutovergoedingen worden de volgende premies belast voor de werkgever:</t>
    </r>
    <r>
      <rPr>
        <sz val="11"/>
        <color theme="1"/>
        <rFont val="Corbel"/>
        <family val="2"/>
      </rPr>
      <t xml:space="preserve">
AOF premie = 7,63%
WKO-premie = 0.50%
UFO-premie = 0.68%
Werkhervattingskas = 1,28%
ZvW premie inkomensafhankelijke premie = 6,1%
Pensioenpremie:
Afdracht 27,1%  (wv wkg 18,97% en wkn 8,13%)
AOP 1% (wkg 0.7% wkn 0,3%)</t>
    </r>
  </si>
  <si>
    <r>
      <rPr>
        <sz val="7"/>
        <color theme="1"/>
        <rFont val="Corbel"/>
        <family val="2"/>
      </rPr>
      <t xml:space="preserve"> </t>
    </r>
    <r>
      <rPr>
        <sz val="11"/>
        <color theme="1"/>
        <rFont val="Corbel"/>
        <family val="2"/>
      </rPr>
      <t>Indien Opdrachtgever zelf de werving heeft gestart en de kandidaat heeft zich ook via de Opdrachtnemer ingeschreven, geldt dat als de kandidaat eerder heeft gesolliciteerd bij de Opdrachtgever dan dat deze kandidaat wordt aangeboden, dat er geen fee betaalt hoeft te worden door de Opdrachtgever aan Opdrachtnemer. Indien kandidaat solliciteert nadat deze is voorgesteld door Opdrachtnemer, dan dienen partijen met elkaar in overleg te gaan en hierover een consensus te vinden.  </t>
    </r>
  </si>
  <si>
    <r>
      <t>Opdrachtnemer is een feevergoeding verschuldigd aan Regio West-Brabant  over de omzet die is gerealiseerd bij de Opdrachtgevers gedurende de looptijd van de raamovereenkomst</t>
    </r>
    <r>
      <rPr>
        <sz val="11"/>
        <color rgb="FFFF0000"/>
        <rFont val="Corbel"/>
        <family val="2"/>
      </rPr>
      <t xml:space="preserve">. </t>
    </r>
    <r>
      <rPr>
        <sz val="11"/>
        <color theme="1"/>
        <rFont val="Corbel"/>
        <family val="2"/>
      </rPr>
      <t xml:space="preserve">Onder de omzet </t>
    </r>
    <r>
      <rPr>
        <sz val="11"/>
        <color rgb="FF000000"/>
        <rFont val="Corbel"/>
        <family val="2"/>
      </rPr>
      <t>verstaan we de bedragen die aan de deelnemende organisaties worden gefactureerd via het tarief excl. BTW.  De feevergoeding bedraagt 2,5%. Vanaf het moment dat de Raamovereenkomst ingaat en per gefactureerd uur</t>
    </r>
    <r>
      <rPr>
        <sz val="11"/>
        <color theme="1"/>
        <rFont val="Corbel"/>
        <family val="2"/>
      </rPr>
      <t xml:space="preserve"> draagt u een feevergoeding af van 2,5%. Onkostenvergoedingen zoals reiskosten zijn hiervan dus uitgezonderd. </t>
    </r>
  </si>
  <si>
    <t>Kostprijs  Belaste vergoedingen 2 regulier</t>
  </si>
  <si>
    <t>Kostprijs Belaste vergoedingen 1 regulier</t>
  </si>
  <si>
    <t>Gemiddeld gewogen omrekenfactor  Afvalservice pool</t>
  </si>
  <si>
    <t>Fase A - Belaste vergoedingen 1 regulier</t>
  </si>
  <si>
    <t>Fase A - Belaste vergoedingen 2 regulier</t>
  </si>
  <si>
    <t>Fase A - Belaste vergoedingen 1 AOW gerechtigden</t>
  </si>
  <si>
    <t>Fase A - Belaste vergoedingen 2 AOW gerechtgden</t>
  </si>
  <si>
    <t>Fase B/C - Belaste vergoedingen 1 regulier</t>
  </si>
  <si>
    <t>Fase B/C - Belaste vergoedingen 2 regulier</t>
  </si>
  <si>
    <t>Fase B/C - Belaste vergoedingen 1 AOW gerechtigden</t>
  </si>
  <si>
    <t>Fase B/C - Belaste vergoedingen 2 AOW gerechtigden</t>
  </si>
  <si>
    <t>Overeenkomst  
(Fase A) Belaste vergoedingen 1</t>
  </si>
  <si>
    <t>(On)bepaalde tijd contract 
(Fase B/C) Belaste vergoedingen 1</t>
  </si>
  <si>
    <t>Overeenkomst  
(Fase A) Belaste vergoedingen 2</t>
  </si>
  <si>
    <t>(On)bepaalde tijd contract 
(Fase B/C) Belaste vergoedingen 2</t>
  </si>
  <si>
    <t>NB Indien er in de toekomst nieuwe vergoedingen van toepassing zouden zijn, zal aanbestedende dienst aangeven of deze onder belaste vergoedingen 1 of 2 valt.</t>
  </si>
  <si>
    <t>Gemiddeld gewogen omrekenfactor uitzenden RG I en II</t>
  </si>
  <si>
    <t>Kostprijs Belaste vergoedingen 1 AOW gerechtigden</t>
  </si>
  <si>
    <t>Kostprijs Belaste vergoedingen 2 AOW gerechtigden</t>
  </si>
  <si>
    <t>Bureau marge % incl Fee RWB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</si>
</sst>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0.0000"/>
    <numFmt numFmtId="165" formatCode="0.000"/>
    <numFmt numFmtId="166" formatCode="_ [$€-413]\ * #,##0.00_ ;_ [$€-413]\ * \-#,##0.00_ ;_ [$€-413]\ * &quot;-&quot;??_ ;_ @_ "/>
    <numFmt numFmtId="167" formatCode="_-&quot;€&quot;\ * #,##0.00_-;_-&quot;€&quot;\ * #,##0.00\-;_-&quot;€&quot;\ * &quot;-&quot;??_-;_-@_-"/>
    <numFmt numFmtId="168" formatCode="_-* #,##0.00_-;_-* #,##0.00\-;_-* &quot;-&quot;??_-;_-@_-"/>
    <numFmt numFmtId="169" formatCode="_-* #,##0.00_-;\-* #,##0.00_-;_-* &quot;-&quot;??_-;_-@_-"/>
    <numFmt numFmtId="170" formatCode="_-* #,##0.00\ [$€-81D]_-;\-* #,##0.00\ [$€-81D]_-;_-* &quot;-&quot;??\ [$€-81D]_-;_-@_-"/>
    <numFmt numFmtId="171" formatCode="_-&quot;£&quot;* #,##0.00_-;\-&quot;£&quot;* #,##0.00_-;_-&quot;£&quot;* &quot;-&quot;??_-;_-@_-"/>
    <numFmt numFmtId="172" formatCode="_(&quot;$&quot;* #,##0.00_);_(&quot;$&quot;* \(#,##0.00\);_(&quot;$&quot;* &quot;-&quot;??_);_(@_)"/>
  </numFmts>
  <fonts count="47">
    <font>
      <sz val="11"/>
      <color theme="1"/>
      <name val="Arial"/>
      <family val="2"/>
    </font>
    <font>
      <sz val="11"/>
      <color theme="1"/>
      <name val="Arial"/>
      <family val="2"/>
    </font>
    <font>
      <sz val="11"/>
      <name val="Arial"/>
      <family val="2"/>
    </font>
    <font>
      <sz val="11"/>
      <color theme="1"/>
      <name val="Aptos Narrow"/>
      <family val="2"/>
      <scheme val="minor"/>
    </font>
    <font>
      <sz val="10"/>
      <color theme="1"/>
      <name val="Arial"/>
      <family val="2"/>
    </font>
    <font>
      <sz val="10"/>
      <color theme="1"/>
      <name val="OpenSans"/>
      <family val="2"/>
    </font>
    <font>
      <sz val="10"/>
      <name val="Arial"/>
      <family val="2"/>
    </font>
    <font>
      <sz val="12"/>
      <color theme="1"/>
      <name val="Aptos Narrow"/>
      <family val="2"/>
      <scheme val="minor"/>
    </font>
    <font>
      <b/>
      <sz val="11"/>
      <color indexed="9"/>
      <name val="Calibri"/>
      <family val="2"/>
    </font>
    <font>
      <sz val="11"/>
      <color indexed="9"/>
      <name val="Calibri"/>
      <family val="2"/>
    </font>
    <font>
      <b/>
      <sz val="11"/>
      <color indexed="63"/>
      <name val="Calibri"/>
      <family val="2"/>
    </font>
    <font>
      <u/>
      <sz val="10"/>
      <color indexed="12"/>
      <name val="Arial"/>
      <family val="2"/>
    </font>
    <font>
      <sz val="11"/>
      <color indexed="8"/>
      <name val="Calibri"/>
      <family val="2"/>
    </font>
    <font>
      <b/>
      <sz val="11"/>
      <color indexed="8"/>
      <name val="Calibri"/>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sz val="10"/>
      <color rgb="FF000000"/>
      <name val="Times New Roman"/>
      <family val="1"/>
    </font>
    <font>
      <b/>
      <sz val="11"/>
      <name val="Corbel"/>
      <family val="2"/>
    </font>
    <font>
      <sz val="11"/>
      <color theme="1"/>
      <name val="Corbel"/>
      <family val="2"/>
    </font>
    <font>
      <b/>
      <sz val="11"/>
      <color theme="0"/>
      <name val="Corbel"/>
      <family val="2"/>
    </font>
    <font>
      <b/>
      <u/>
      <sz val="11"/>
      <color theme="0"/>
      <name val="Corbel"/>
      <family val="2"/>
    </font>
    <font>
      <sz val="11"/>
      <name val="Corbel"/>
      <family val="2"/>
    </font>
    <font>
      <sz val="11"/>
      <color indexed="8"/>
      <name val="Corbel"/>
      <family val="2"/>
    </font>
    <font>
      <i/>
      <sz val="11"/>
      <name val="Corbel"/>
      <family val="2"/>
    </font>
    <font>
      <i/>
      <sz val="11"/>
      <color indexed="8"/>
      <name val="Corbel"/>
      <family val="2"/>
    </font>
    <font>
      <b/>
      <sz val="11"/>
      <color theme="1"/>
      <name val="Corbel"/>
      <family val="2"/>
    </font>
    <font>
      <sz val="11"/>
      <color theme="0"/>
      <name val="Corbel"/>
      <family val="2"/>
    </font>
    <font>
      <b/>
      <sz val="11"/>
      <color rgb="FFFF0000"/>
      <name val="Corbel"/>
      <family val="2"/>
    </font>
    <font>
      <b/>
      <i/>
      <sz val="11"/>
      <color rgb="FFFF0000"/>
      <name val="Corbel"/>
      <family val="2"/>
    </font>
    <font>
      <i/>
      <sz val="11"/>
      <color rgb="FFFF0000"/>
      <name val="Corbel"/>
      <family val="2"/>
    </font>
    <font>
      <b/>
      <i/>
      <sz val="11"/>
      <color theme="1"/>
      <name val="Corbel"/>
      <family val="2"/>
    </font>
    <font>
      <b/>
      <sz val="11"/>
      <color indexed="9"/>
      <name val="Corbel"/>
      <family val="2"/>
    </font>
    <font>
      <b/>
      <u/>
      <sz val="11"/>
      <name val="Corbel"/>
      <family val="2"/>
    </font>
    <font>
      <sz val="11"/>
      <color rgb="FF000000"/>
      <name val="Corbel"/>
      <family val="2"/>
    </font>
    <font>
      <sz val="8"/>
      <name val="Arial"/>
      <family val="2"/>
    </font>
    <font>
      <b/>
      <sz val="11"/>
      <color indexed="8"/>
      <name val="Corbel"/>
      <family val="2"/>
    </font>
    <font>
      <sz val="7"/>
      <color theme="1"/>
      <name val="Corbel"/>
      <family val="2"/>
    </font>
    <font>
      <sz val="11"/>
      <color rgb="FFFF0000"/>
      <name val="Corbel"/>
      <family val="2"/>
    </font>
  </fonts>
  <fills count="38">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89999084444715716"/>
        <bgColor indexed="64"/>
      </patternFill>
    </fill>
    <fill>
      <patternFill patternType="solid">
        <fgColor theme="3"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rgb="FFFF0000"/>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rgb="FF92D05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23"/>
      </right>
      <top style="thin">
        <color indexed="23"/>
      </top>
      <bottom style="thin">
        <color indexed="23"/>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bottom style="thin">
        <color indexed="23"/>
      </bottom>
      <diagonal/>
    </border>
    <border>
      <left/>
      <right/>
      <top style="thin">
        <color indexed="64"/>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top style="thin">
        <color indexed="64"/>
      </top>
      <bottom/>
      <diagonal/>
    </border>
    <border>
      <left/>
      <right style="thin">
        <color indexed="64"/>
      </right>
      <top style="thin">
        <color indexed="64"/>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right style="thin">
        <color indexed="9"/>
      </right>
      <top/>
      <bottom/>
      <diagonal/>
    </border>
    <border>
      <left style="thin">
        <color indexed="9"/>
      </left>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double">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double">
        <color indexed="64"/>
      </bottom>
      <diagonal/>
    </border>
    <border>
      <left style="thin">
        <color indexed="9"/>
      </left>
      <right style="thin">
        <color indexed="9"/>
      </right>
      <top style="thin">
        <color indexed="9"/>
      </top>
      <bottom/>
      <diagonal/>
    </border>
    <border>
      <left/>
      <right style="thin">
        <color indexed="9"/>
      </right>
      <top/>
      <bottom style="thin">
        <color indexed="9"/>
      </bottom>
      <diagonal/>
    </border>
    <border>
      <left style="thin">
        <color indexed="9"/>
      </left>
      <right style="thin">
        <color indexed="9"/>
      </right>
      <top/>
      <bottom style="thin">
        <color indexed="64"/>
      </bottom>
      <diagonal/>
    </border>
    <border>
      <left style="thin">
        <color indexed="9"/>
      </left>
      <right/>
      <top style="thin">
        <color indexed="9"/>
      </top>
      <bottom style="thin">
        <color indexed="64"/>
      </bottom>
      <diagonal/>
    </border>
    <border>
      <left style="thin">
        <color indexed="9"/>
      </left>
      <right style="thin">
        <color indexed="9"/>
      </right>
      <top/>
      <bottom/>
      <diagonal/>
    </border>
    <border>
      <left/>
      <right style="thin">
        <color indexed="9"/>
      </right>
      <top/>
      <bottom style="double">
        <color indexed="64"/>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1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5" fillId="0" borderId="0"/>
    <xf numFmtId="0" fontId="6" fillId="0" borderId="0"/>
    <xf numFmtId="0" fontId="3" fillId="0" borderId="0"/>
    <xf numFmtId="9" fontId="5" fillId="0" borderId="0" applyFont="0" applyFill="0" applyBorder="0" applyAlignment="0" applyProtection="0"/>
    <xf numFmtId="0" fontId="6" fillId="0" borderId="0"/>
    <xf numFmtId="44" fontId="3" fillId="0" borderId="0" applyFont="0" applyFill="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9" borderId="0" applyNumberFormat="0" applyBorder="0" applyAlignment="0" applyProtection="0"/>
    <xf numFmtId="167" fontId="6" fillId="0" borderId="0" applyFont="0" applyFill="0" applyBorder="0" applyAlignment="0" applyProtection="0"/>
    <xf numFmtId="170" fontId="6" fillId="0" borderId="0" applyFont="0" applyFill="0" applyBorder="0" applyAlignment="0" applyProtection="0"/>
    <xf numFmtId="0" fontId="11" fillId="0" borderId="0" applyNumberFormat="0" applyFill="0" applyBorder="0" applyAlignment="0" applyProtection="0">
      <alignment vertical="top"/>
      <protection locked="0"/>
    </xf>
    <xf numFmtId="168" fontId="6" fillId="0" borderId="0" applyFont="0" applyFill="0" applyBorder="0" applyAlignment="0" applyProtection="0"/>
    <xf numFmtId="16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1" fontId="6"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14" fillId="15" borderId="0" applyNumberFormat="0" applyBorder="0" applyAlignment="0" applyProtection="0"/>
    <xf numFmtId="0" fontId="15" fillId="30" borderId="2" applyNumberFormat="0" applyAlignment="0" applyProtection="0"/>
    <xf numFmtId="0" fontId="8" fillId="31" borderId="31" applyNumberFormat="0" applyAlignment="0" applyProtection="0"/>
    <xf numFmtId="0" fontId="16" fillId="0" borderId="0" applyNumberFormat="0" applyFill="0" applyBorder="0" applyAlignment="0" applyProtection="0"/>
    <xf numFmtId="0" fontId="17" fillId="16" borderId="0" applyNumberFormat="0" applyBorder="0" applyAlignment="0" applyProtection="0"/>
    <xf numFmtId="0" fontId="18" fillId="0" borderId="32" applyNumberFormat="0" applyFill="0" applyAlignment="0" applyProtection="0"/>
    <xf numFmtId="0" fontId="19" fillId="0" borderId="33" applyNumberFormat="0" applyFill="0" applyAlignment="0" applyProtection="0"/>
    <xf numFmtId="0" fontId="20" fillId="0" borderId="34" applyNumberFormat="0" applyFill="0" applyAlignment="0" applyProtection="0"/>
    <xf numFmtId="0" fontId="20" fillId="0" borderId="0" applyNumberFormat="0" applyFill="0" applyBorder="0" applyAlignment="0" applyProtection="0"/>
    <xf numFmtId="0" fontId="21" fillId="32" borderId="2" applyNumberFormat="0" applyAlignment="0" applyProtection="0"/>
    <xf numFmtId="43" fontId="12" fillId="0" borderId="0" applyFont="0" applyFill="0" applyBorder="0" applyAlignment="0" applyProtection="0"/>
    <xf numFmtId="0" fontId="22" fillId="0" borderId="35" applyNumberFormat="0" applyFill="0" applyAlignment="0" applyProtection="0"/>
    <xf numFmtId="0" fontId="23" fillId="32" borderId="0" applyNumberFormat="0" applyBorder="0" applyAlignment="0" applyProtection="0"/>
    <xf numFmtId="0" fontId="6" fillId="0" borderId="0">
      <alignment vertical="top"/>
    </xf>
    <xf numFmtId="0" fontId="6" fillId="33" borderId="36" applyNumberFormat="0" applyFont="0" applyAlignment="0" applyProtection="0"/>
    <xf numFmtId="0" fontId="10" fillId="30" borderId="37" applyNumberFormat="0" applyAlignment="0" applyProtection="0"/>
    <xf numFmtId="0" fontId="6" fillId="0" borderId="0"/>
    <xf numFmtId="0" fontId="24" fillId="0" borderId="0" applyNumberFormat="0" applyFill="0" applyBorder="0" applyAlignment="0" applyProtection="0"/>
    <xf numFmtId="0" fontId="13" fillId="0" borderId="38" applyNumberFormat="0" applyFill="0" applyAlignment="0" applyProtection="0"/>
    <xf numFmtId="0" fontId="22" fillId="0" borderId="0" applyNumberFormat="0" applyFill="0" applyBorder="0" applyAlignment="0" applyProtection="0"/>
    <xf numFmtId="168" fontId="6" fillId="0" borderId="0" applyFont="0" applyFill="0" applyBorder="0" applyAlignment="0" applyProtection="0"/>
    <xf numFmtId="0" fontId="25" fillId="0" borderId="0"/>
    <xf numFmtId="0" fontId="6" fillId="33" borderId="36" applyNumberFormat="0" applyFont="0" applyAlignment="0" applyProtection="0"/>
    <xf numFmtId="167" fontId="6" fillId="0" borderId="0" applyFont="0" applyFill="0" applyBorder="0" applyAlignment="0" applyProtection="0"/>
    <xf numFmtId="0" fontId="2" fillId="0" borderId="0"/>
    <xf numFmtId="0" fontId="4"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0" fontId="11" fillId="0" borderId="0" applyNumberFormat="0" applyFill="0" applyBorder="0" applyAlignment="0" applyProtection="0">
      <alignment vertical="top"/>
      <protection locked="0"/>
    </xf>
    <xf numFmtId="166" fontId="3" fillId="0" borderId="0"/>
    <xf numFmtId="0" fontId="6" fillId="0" borderId="0"/>
    <xf numFmtId="0" fontId="6" fillId="0" borderId="0"/>
    <xf numFmtId="172" fontId="6" fillId="0" borderId="0" applyFont="0" applyFill="0" applyBorder="0" applyAlignment="0" applyProtection="0"/>
    <xf numFmtId="0" fontId="3" fillId="0" borderId="0"/>
    <xf numFmtId="166" fontId="6" fillId="0" borderId="0"/>
    <xf numFmtId="166" fontId="6"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6" fillId="0" borderId="0"/>
    <xf numFmtId="167" fontId="6" fillId="0" borderId="0" applyFont="0" applyFill="0" applyBorder="0" applyAlignment="0" applyProtection="0"/>
    <xf numFmtId="166" fontId="6" fillId="0" borderId="0"/>
    <xf numFmtId="44" fontId="3" fillId="0" borderId="0" applyFont="0" applyFill="0" applyBorder="0" applyAlignment="0" applyProtection="0"/>
    <xf numFmtId="0" fontId="10" fillId="30" borderId="41" applyNumberFormat="0" applyAlignment="0" applyProtection="0"/>
    <xf numFmtId="0" fontId="21" fillId="32" borderId="39" applyNumberFormat="0" applyAlignment="0" applyProtection="0"/>
    <xf numFmtId="43" fontId="3"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6" fillId="33" borderId="40"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15" fillId="30" borderId="39" applyNumberFormat="0" applyAlignment="0" applyProtection="0"/>
    <xf numFmtId="0" fontId="6" fillId="33" borderId="40" applyNumberFormat="0" applyFont="0" applyAlignment="0" applyProtection="0"/>
    <xf numFmtId="0" fontId="13" fillId="0" borderId="42" applyNumberFormat="0" applyFill="0" applyAlignment="0" applyProtection="0"/>
  </cellStyleXfs>
  <cellXfs count="186">
    <xf numFmtId="0" fontId="0" fillId="0" borderId="0" xfId="0"/>
    <xf numFmtId="0" fontId="26" fillId="7" borderId="1" xfId="0" applyFont="1" applyFill="1" applyBorder="1"/>
    <xf numFmtId="0" fontId="27" fillId="0" borderId="0" xfId="0" applyFont="1"/>
    <xf numFmtId="0" fontId="28" fillId="34" borderId="1" xfId="0" applyFont="1" applyFill="1" applyBorder="1" applyAlignment="1">
      <alignment horizontal="left" vertical="center" wrapText="1"/>
    </xf>
    <xf numFmtId="0" fontId="28" fillId="34" borderId="1" xfId="0" applyFont="1" applyFill="1" applyBorder="1" applyAlignment="1">
      <alignment horizontal="left" vertical="center"/>
    </xf>
    <xf numFmtId="0" fontId="30" fillId="3" borderId="1" xfId="0" applyFont="1" applyFill="1" applyBorder="1" applyAlignment="1">
      <alignment wrapText="1"/>
    </xf>
    <xf numFmtId="164" fontId="31" fillId="7" borderId="1" xfId="0" applyNumberFormat="1" applyFont="1" applyFill="1" applyBorder="1" applyAlignment="1">
      <alignment horizontal="center"/>
    </xf>
    <xf numFmtId="165" fontId="32" fillId="3" borderId="1" xfId="0" applyNumberFormat="1" applyFont="1" applyFill="1" applyBorder="1" applyAlignment="1">
      <alignment horizontal="center"/>
    </xf>
    <xf numFmtId="9" fontId="27" fillId="0" borderId="1" xfId="0" applyNumberFormat="1" applyFont="1" applyBorder="1"/>
    <xf numFmtId="0" fontId="27" fillId="0" borderId="1" xfId="0" applyFont="1" applyBorder="1"/>
    <xf numFmtId="9" fontId="27" fillId="0" borderId="1" xfId="1" applyFont="1" applyBorder="1"/>
    <xf numFmtId="0" fontId="26" fillId="3" borderId="1" xfId="0" applyFont="1" applyFill="1" applyBorder="1" applyAlignment="1">
      <alignment wrapText="1"/>
    </xf>
    <xf numFmtId="10" fontId="26" fillId="3" borderId="1" xfId="1" applyNumberFormat="1" applyFont="1" applyFill="1" applyBorder="1" applyAlignment="1">
      <alignment horizontal="center"/>
    </xf>
    <xf numFmtId="0" fontId="26" fillId="3" borderId="0" xfId="0" applyFont="1" applyFill="1" applyAlignment="1">
      <alignment wrapText="1"/>
    </xf>
    <xf numFmtId="164" fontId="31" fillId="3" borderId="0" xfId="0" applyNumberFormat="1" applyFont="1" applyFill="1" applyAlignment="1">
      <alignment horizontal="center"/>
    </xf>
    <xf numFmtId="165" fontId="30" fillId="3" borderId="0" xfId="0" applyNumberFormat="1" applyFont="1" applyFill="1" applyAlignment="1">
      <alignment horizontal="center"/>
    </xf>
    <xf numFmtId="0" fontId="28" fillId="34" borderId="1" xfId="0" applyFont="1" applyFill="1" applyBorder="1"/>
    <xf numFmtId="164" fontId="28" fillId="34" borderId="1" xfId="0" applyNumberFormat="1" applyFont="1" applyFill="1" applyBorder="1" applyAlignment="1">
      <alignment horizontal="center"/>
    </xf>
    <xf numFmtId="0" fontId="26" fillId="3" borderId="0" xfId="0" applyFont="1" applyFill="1"/>
    <xf numFmtId="164" fontId="26" fillId="3" borderId="0" xfId="0" applyNumberFormat="1" applyFont="1" applyFill="1" applyAlignment="1">
      <alignment horizontal="center"/>
    </xf>
    <xf numFmtId="10" fontId="26" fillId="3" borderId="0" xfId="0" applyNumberFormat="1" applyFont="1" applyFill="1" applyAlignment="1">
      <alignment horizontal="center"/>
    </xf>
    <xf numFmtId="0" fontId="31" fillId="3" borderId="0" xfId="0" applyFont="1" applyFill="1" applyAlignment="1">
      <alignment horizontal="center"/>
    </xf>
    <xf numFmtId="0" fontId="27" fillId="0" borderId="0" xfId="0" applyFont="1" applyAlignment="1">
      <alignment wrapText="1"/>
    </xf>
    <xf numFmtId="0" fontId="33" fillId="3" borderId="0" xfId="0" applyFont="1" applyFill="1"/>
    <xf numFmtId="0" fontId="31" fillId="3" borderId="0" xfId="0" applyFont="1" applyFill="1"/>
    <xf numFmtId="0" fontId="27" fillId="0" borderId="0" xfId="2" applyFont="1" applyAlignment="1">
      <alignment vertical="top" wrapText="1"/>
    </xf>
    <xf numFmtId="0" fontId="27" fillId="0" borderId="0" xfId="2" applyFont="1" applyAlignment="1">
      <alignment vertical="top"/>
    </xf>
    <xf numFmtId="0" fontId="27" fillId="0" borderId="0" xfId="2" applyFont="1"/>
    <xf numFmtId="0" fontId="27" fillId="0" borderId="0" xfId="4" applyFont="1"/>
    <xf numFmtId="2" fontId="31" fillId="6" borderId="2" xfId="0" applyNumberFormat="1" applyFont="1" applyFill="1" applyBorder="1" applyAlignment="1" applyProtection="1">
      <alignment horizontal="center"/>
      <protection locked="0"/>
    </xf>
    <xf numFmtId="0" fontId="26" fillId="5" borderId="1" xfId="0" applyFont="1" applyFill="1" applyBorder="1" applyAlignment="1">
      <alignment wrapText="1"/>
    </xf>
    <xf numFmtId="0" fontId="31" fillId="3" borderId="0" xfId="0" applyFont="1" applyFill="1" applyAlignment="1">
      <alignment wrapText="1"/>
    </xf>
    <xf numFmtId="0" fontId="30" fillId="3" borderId="0" xfId="0" applyFont="1" applyFill="1" applyAlignment="1">
      <alignment wrapText="1"/>
    </xf>
    <xf numFmtId="0" fontId="30" fillId="3" borderId="13" xfId="0" applyFont="1" applyFill="1" applyBorder="1" applyAlignment="1">
      <alignment wrapText="1"/>
    </xf>
    <xf numFmtId="0" fontId="26" fillId="3" borderId="8" xfId="0" applyFont="1" applyFill="1" applyBorder="1" applyAlignment="1">
      <alignment horizontal="center" wrapText="1"/>
    </xf>
    <xf numFmtId="0" fontId="26" fillId="3" borderId="0" xfId="0" applyFont="1" applyFill="1" applyAlignment="1">
      <alignment horizontal="center" wrapText="1"/>
    </xf>
    <xf numFmtId="10" fontId="30" fillId="3" borderId="14" xfId="0" applyNumberFormat="1" applyFont="1" applyFill="1" applyBorder="1" applyAlignment="1">
      <alignment wrapText="1"/>
    </xf>
    <xf numFmtId="10" fontId="30" fillId="3" borderId="17" xfId="0" applyNumberFormat="1" applyFont="1" applyFill="1" applyBorder="1" applyAlignment="1">
      <alignment wrapText="1"/>
    </xf>
    <xf numFmtId="0" fontId="30" fillId="3" borderId="18" xfId="0" applyFont="1" applyFill="1" applyBorder="1" applyAlignment="1">
      <alignment wrapText="1"/>
    </xf>
    <xf numFmtId="0" fontId="41" fillId="3" borderId="17" xfId="0" applyFont="1" applyFill="1" applyBorder="1" applyAlignment="1">
      <alignment wrapText="1"/>
    </xf>
    <xf numFmtId="0" fontId="26" fillId="3" borderId="19" xfId="0" applyFont="1" applyFill="1" applyBorder="1" applyAlignment="1">
      <alignment horizontal="center" wrapText="1"/>
    </xf>
    <xf numFmtId="0" fontId="26" fillId="3" borderId="20" xfId="0" applyFont="1" applyFill="1" applyBorder="1" applyAlignment="1">
      <alignment horizontal="center" wrapText="1"/>
    </xf>
    <xf numFmtId="0" fontId="30" fillId="3" borderId="21" xfId="0" applyFont="1" applyFill="1" applyBorder="1" applyAlignment="1">
      <alignment wrapText="1"/>
    </xf>
    <xf numFmtId="0" fontId="30" fillId="3" borderId="17" xfId="0" applyFont="1" applyFill="1" applyBorder="1" applyAlignment="1">
      <alignment wrapText="1"/>
    </xf>
    <xf numFmtId="9" fontId="30" fillId="9" borderId="17" xfId="0" applyNumberFormat="1" applyFont="1" applyFill="1" applyBorder="1" applyAlignment="1">
      <alignment wrapText="1"/>
    </xf>
    <xf numFmtId="9" fontId="30" fillId="3" borderId="17" xfId="0" applyNumberFormat="1" applyFont="1" applyFill="1" applyBorder="1" applyAlignment="1">
      <alignment wrapText="1"/>
    </xf>
    <xf numFmtId="10" fontId="30" fillId="5" borderId="17" xfId="0" applyNumberFormat="1" applyFont="1" applyFill="1" applyBorder="1" applyAlignment="1">
      <alignment wrapText="1"/>
    </xf>
    <xf numFmtId="10" fontId="30" fillId="3" borderId="21" xfId="0" applyNumberFormat="1" applyFont="1" applyFill="1" applyBorder="1" applyAlignment="1">
      <alignment wrapText="1"/>
    </xf>
    <xf numFmtId="10" fontId="30" fillId="8" borderId="17" xfId="0" applyNumberFormat="1" applyFont="1" applyFill="1" applyBorder="1" applyAlignment="1">
      <alignment wrapText="1"/>
    </xf>
    <xf numFmtId="10" fontId="30" fillId="8" borderId="23" xfId="0" applyNumberFormat="1" applyFont="1" applyFill="1" applyBorder="1" applyAlignment="1">
      <alignment wrapText="1"/>
    </xf>
    <xf numFmtId="10" fontId="30" fillId="3" borderId="23" xfId="0" applyNumberFormat="1" applyFont="1" applyFill="1" applyBorder="1" applyAlignment="1">
      <alignment wrapText="1"/>
    </xf>
    <xf numFmtId="10" fontId="30" fillId="5" borderId="21" xfId="0" applyNumberFormat="1" applyFont="1" applyFill="1" applyBorder="1" applyAlignment="1">
      <alignment wrapText="1"/>
    </xf>
    <xf numFmtId="10" fontId="30" fillId="3" borderId="24" xfId="0" applyNumberFormat="1" applyFont="1" applyFill="1" applyBorder="1" applyAlignment="1">
      <alignment wrapText="1"/>
    </xf>
    <xf numFmtId="10" fontId="30" fillId="5" borderId="25" xfId="0" applyNumberFormat="1" applyFont="1" applyFill="1" applyBorder="1" applyAlignment="1">
      <alignment wrapText="1"/>
    </xf>
    <xf numFmtId="10" fontId="30" fillId="3" borderId="29" xfId="0" applyNumberFormat="1" applyFont="1" applyFill="1" applyBorder="1" applyAlignment="1">
      <alignment wrapText="1"/>
    </xf>
    <xf numFmtId="10" fontId="30" fillId="8" borderId="13" xfId="0" applyNumberFormat="1" applyFont="1" applyFill="1" applyBorder="1" applyAlignment="1">
      <alignment wrapText="1"/>
    </xf>
    <xf numFmtId="10" fontId="30" fillId="3" borderId="8" xfId="0" applyNumberFormat="1" applyFont="1" applyFill="1" applyBorder="1" applyAlignment="1">
      <alignment wrapText="1"/>
    </xf>
    <xf numFmtId="10" fontId="30" fillId="3" borderId="26" xfId="0" applyNumberFormat="1" applyFont="1" applyFill="1" applyBorder="1" applyAlignment="1">
      <alignment wrapText="1"/>
    </xf>
    <xf numFmtId="0" fontId="27" fillId="3" borderId="17" xfId="0" applyFont="1" applyFill="1" applyBorder="1" applyAlignment="1" applyProtection="1">
      <alignment wrapText="1"/>
      <protection locked="0"/>
    </xf>
    <xf numFmtId="10" fontId="30" fillId="10" borderId="17" xfId="0" applyNumberFormat="1" applyFont="1" applyFill="1" applyBorder="1" applyAlignment="1">
      <alignment wrapText="1"/>
    </xf>
    <xf numFmtId="10" fontId="30" fillId="10" borderId="17" xfId="0" applyNumberFormat="1" applyFont="1" applyFill="1" applyBorder="1" applyAlignment="1" applyProtection="1">
      <alignment wrapText="1"/>
      <protection locked="0"/>
    </xf>
    <xf numFmtId="10" fontId="30" fillId="3" borderId="25" xfId="0" applyNumberFormat="1" applyFont="1" applyFill="1" applyBorder="1" applyAlignment="1">
      <alignment wrapText="1"/>
    </xf>
    <xf numFmtId="10" fontId="30" fillId="10" borderId="13" xfId="0" applyNumberFormat="1" applyFont="1" applyFill="1" applyBorder="1" applyAlignment="1" applyProtection="1">
      <alignment wrapText="1"/>
      <protection locked="0"/>
    </xf>
    <xf numFmtId="10" fontId="30" fillId="3" borderId="0" xfId="0" applyNumberFormat="1" applyFont="1" applyFill="1" applyAlignment="1">
      <alignment wrapText="1"/>
    </xf>
    <xf numFmtId="0" fontId="30" fillId="2" borderId="17" xfId="0" applyFont="1" applyFill="1" applyBorder="1" applyAlignment="1" applyProtection="1">
      <alignment wrapText="1"/>
      <protection locked="0"/>
    </xf>
    <xf numFmtId="10" fontId="30" fillId="10" borderId="23" xfId="0" applyNumberFormat="1" applyFont="1" applyFill="1" applyBorder="1" applyAlignment="1" applyProtection="1">
      <alignment wrapText="1"/>
      <protection locked="0"/>
    </xf>
    <xf numFmtId="10" fontId="30" fillId="3" borderId="27" xfId="0" applyNumberFormat="1" applyFont="1" applyFill="1" applyBorder="1" applyAlignment="1">
      <alignment wrapText="1"/>
    </xf>
    <xf numFmtId="10" fontId="30" fillId="10" borderId="28" xfId="0" applyNumberFormat="1" applyFont="1" applyFill="1" applyBorder="1" applyAlignment="1" applyProtection="1">
      <alignment wrapText="1"/>
      <protection locked="0"/>
    </xf>
    <xf numFmtId="0" fontId="26" fillId="3" borderId="17" xfId="0" applyFont="1" applyFill="1" applyBorder="1" applyAlignment="1">
      <alignment wrapText="1"/>
    </xf>
    <xf numFmtId="10" fontId="26" fillId="3" borderId="29" xfId="1" applyNumberFormat="1" applyFont="1" applyFill="1" applyBorder="1" applyAlignment="1" applyProtection="1">
      <alignment wrapText="1"/>
    </xf>
    <xf numFmtId="10" fontId="26" fillId="3" borderId="17" xfId="0" applyNumberFormat="1" applyFont="1" applyFill="1" applyBorder="1" applyAlignment="1">
      <alignment wrapText="1"/>
    </xf>
    <xf numFmtId="10" fontId="26" fillId="3" borderId="29" xfId="0" applyNumberFormat="1" applyFont="1" applyFill="1" applyBorder="1" applyAlignment="1">
      <alignment wrapText="1"/>
    </xf>
    <xf numFmtId="0" fontId="36" fillId="3" borderId="0" xfId="0" applyFont="1" applyFill="1" applyAlignment="1">
      <alignment wrapText="1"/>
    </xf>
    <xf numFmtId="10" fontId="34" fillId="0" borderId="1" xfId="1" applyNumberFormat="1" applyFont="1" applyBorder="1" applyAlignment="1"/>
    <xf numFmtId="0" fontId="42" fillId="0" borderId="0" xfId="0" applyFont="1" applyAlignment="1">
      <alignment horizontal="left" vertical="center" wrapText="1"/>
    </xf>
    <xf numFmtId="0" fontId="27" fillId="0" borderId="0" xfId="0" applyFont="1" applyAlignment="1">
      <alignment horizontal="left" vertical="center" wrapText="1"/>
    </xf>
    <xf numFmtId="0" fontId="27" fillId="0" borderId="1" xfId="0" applyFont="1" applyBorder="1" applyAlignment="1">
      <alignment wrapText="1"/>
    </xf>
    <xf numFmtId="10" fontId="30" fillId="3" borderId="30" xfId="0" applyNumberFormat="1" applyFont="1" applyFill="1" applyBorder="1" applyAlignment="1">
      <alignment wrapText="1"/>
    </xf>
    <xf numFmtId="10" fontId="30" fillId="3" borderId="22" xfId="0" applyNumberFormat="1" applyFont="1" applyFill="1" applyBorder="1" applyAlignment="1">
      <alignment wrapText="1"/>
    </xf>
    <xf numFmtId="0" fontId="30" fillId="5" borderId="17" xfId="0" applyFont="1" applyFill="1" applyBorder="1" applyAlignment="1">
      <alignment wrapText="1"/>
    </xf>
    <xf numFmtId="0" fontId="28" fillId="11" borderId="11" xfId="0" applyFont="1" applyFill="1" applyBorder="1" applyAlignment="1">
      <alignment wrapText="1"/>
    </xf>
    <xf numFmtId="0" fontId="28" fillId="11" borderId="11" xfId="0" applyFont="1" applyFill="1" applyBorder="1" applyAlignment="1">
      <alignment horizontal="center" wrapText="1"/>
    </xf>
    <xf numFmtId="2" fontId="30" fillId="7" borderId="2" xfId="0" applyNumberFormat="1" applyFont="1" applyFill="1" applyBorder="1" applyAlignment="1">
      <alignment horizontal="center"/>
    </xf>
    <xf numFmtId="2" fontId="31" fillId="6" borderId="2" xfId="0" applyNumberFormat="1" applyFont="1" applyFill="1" applyBorder="1" applyAlignment="1">
      <alignment horizontal="center"/>
    </xf>
    <xf numFmtId="164" fontId="31" fillId="3" borderId="2" xfId="0" applyNumberFormat="1" applyFont="1" applyFill="1" applyBorder="1" applyAlignment="1">
      <alignment horizontal="center"/>
    </xf>
    <xf numFmtId="2" fontId="31" fillId="6" borderId="7" xfId="0" applyNumberFormat="1" applyFont="1" applyFill="1" applyBorder="1" applyAlignment="1">
      <alignment horizontal="center"/>
    </xf>
    <xf numFmtId="0" fontId="30" fillId="5" borderId="0" xfId="0" applyFont="1" applyFill="1" applyAlignment="1">
      <alignment wrapText="1"/>
    </xf>
    <xf numFmtId="2" fontId="30" fillId="5" borderId="0" xfId="0" applyNumberFormat="1" applyFont="1" applyFill="1" applyAlignment="1">
      <alignment horizontal="center"/>
    </xf>
    <xf numFmtId="0" fontId="31" fillId="5" borderId="0" xfId="0" applyFont="1" applyFill="1" applyAlignment="1">
      <alignment horizontal="center"/>
    </xf>
    <xf numFmtId="164" fontId="31" fillId="5" borderId="0" xfId="0" applyNumberFormat="1" applyFont="1" applyFill="1" applyAlignment="1">
      <alignment horizontal="center"/>
    </xf>
    <xf numFmtId="10" fontId="30" fillId="4" borderId="23" xfId="0" applyNumberFormat="1" applyFont="1" applyFill="1" applyBorder="1" applyAlignment="1">
      <alignment wrapText="1"/>
    </xf>
    <xf numFmtId="0" fontId="28" fillId="34" borderId="0" xfId="0" applyFont="1" applyFill="1"/>
    <xf numFmtId="0" fontId="28" fillId="34" borderId="1" xfId="0" applyFont="1" applyFill="1" applyBorder="1" applyAlignment="1">
      <alignment wrapText="1"/>
    </xf>
    <xf numFmtId="0" fontId="34" fillId="5" borderId="5" xfId="0" applyFont="1" applyFill="1" applyBorder="1" applyAlignment="1">
      <alignment wrapText="1"/>
    </xf>
    <xf numFmtId="0" fontId="27" fillId="0" borderId="5" xfId="0" applyFont="1" applyBorder="1" applyAlignment="1">
      <alignment wrapText="1"/>
    </xf>
    <xf numFmtId="0" fontId="27" fillId="5" borderId="5" xfId="0" applyFont="1" applyFill="1" applyBorder="1" applyAlignment="1">
      <alignment wrapText="1"/>
    </xf>
    <xf numFmtId="0" fontId="34" fillId="0" borderId="1" xfId="0" applyFont="1" applyBorder="1"/>
    <xf numFmtId="0" fontId="26" fillId="8" borderId="4" xfId="0" applyFont="1" applyFill="1" applyBorder="1"/>
    <xf numFmtId="0" fontId="26" fillId="8" borderId="4" xfId="0" applyFont="1" applyFill="1" applyBorder="1" applyProtection="1">
      <protection locked="0"/>
    </xf>
    <xf numFmtId="0" fontId="27" fillId="8" borderId="6" xfId="0" applyFont="1" applyFill="1" applyBorder="1"/>
    <xf numFmtId="0" fontId="27" fillId="8" borderId="5" xfId="0" applyFont="1" applyFill="1" applyBorder="1"/>
    <xf numFmtId="0" fontId="31" fillId="11" borderId="1" xfId="0" applyFont="1" applyFill="1" applyBorder="1"/>
    <xf numFmtId="0" fontId="30" fillId="5" borderId="17" xfId="0" applyFont="1" applyFill="1" applyBorder="1" applyAlignment="1" applyProtection="1">
      <alignment wrapText="1"/>
      <protection locked="0"/>
    </xf>
    <xf numFmtId="0" fontId="34" fillId="8" borderId="1" xfId="0" applyFont="1" applyFill="1" applyBorder="1" applyAlignment="1">
      <alignment horizontal="center" wrapText="1"/>
    </xf>
    <xf numFmtId="0" fontId="30" fillId="35" borderId="1" xfId="0" applyFont="1" applyFill="1" applyBorder="1" applyAlignment="1">
      <alignment wrapText="1"/>
    </xf>
    <xf numFmtId="0" fontId="27" fillId="35" borderId="1" xfId="0" applyFont="1" applyFill="1" applyBorder="1"/>
    <xf numFmtId="0" fontId="27" fillId="35" borderId="1" xfId="0" applyFont="1" applyFill="1" applyBorder="1" applyAlignment="1">
      <alignment wrapText="1"/>
    </xf>
    <xf numFmtId="0" fontId="27" fillId="35" borderId="1" xfId="0" applyFont="1" applyFill="1" applyBorder="1" applyAlignment="1">
      <alignment horizontal="center" vertical="center"/>
    </xf>
    <xf numFmtId="0" fontId="30" fillId="6" borderId="1" xfId="0" applyFont="1" applyFill="1" applyBorder="1" applyAlignment="1">
      <alignment wrapText="1"/>
    </xf>
    <xf numFmtId="0" fontId="27" fillId="6" borderId="1" xfId="0" applyFont="1" applyFill="1" applyBorder="1"/>
    <xf numFmtId="0" fontId="27" fillId="6" borderId="1" xfId="0" applyFont="1" applyFill="1" applyBorder="1" applyAlignment="1">
      <alignment wrapText="1"/>
    </xf>
    <xf numFmtId="0" fontId="27" fillId="6" borderId="1" xfId="0" applyFont="1" applyFill="1" applyBorder="1" applyAlignment="1">
      <alignment horizontal="center" vertical="center"/>
    </xf>
    <xf numFmtId="0" fontId="30" fillId="5" borderId="1" xfId="0" applyFont="1" applyFill="1" applyBorder="1" applyAlignment="1">
      <alignment wrapText="1"/>
    </xf>
    <xf numFmtId="0" fontId="27" fillId="8" borderId="1" xfId="0" applyFont="1" applyFill="1" applyBorder="1" applyAlignment="1">
      <alignment wrapText="1"/>
    </xf>
    <xf numFmtId="49" fontId="27" fillId="0" borderId="1" xfId="0" applyNumberFormat="1" applyFont="1" applyBorder="1" applyAlignment="1">
      <alignment horizontal="center" vertical="center"/>
    </xf>
    <xf numFmtId="0" fontId="30" fillId="0" borderId="1" xfId="0" applyFont="1" applyBorder="1" applyAlignment="1">
      <alignment wrapText="1"/>
    </xf>
    <xf numFmtId="20" fontId="27" fillId="0" borderId="1" xfId="0" applyNumberFormat="1" applyFont="1" applyBorder="1" applyAlignment="1">
      <alignment horizontal="center" vertical="center"/>
    </xf>
    <xf numFmtId="0" fontId="27" fillId="5" borderId="1" xfId="0" applyFont="1" applyFill="1" applyBorder="1"/>
    <xf numFmtId="0" fontId="27" fillId="4" borderId="1" xfId="0" applyFont="1" applyFill="1" applyBorder="1"/>
    <xf numFmtId="0" fontId="27" fillId="5" borderId="1" xfId="0" applyFont="1" applyFill="1" applyBorder="1" applyAlignment="1">
      <alignment wrapText="1"/>
    </xf>
    <xf numFmtId="0" fontId="27" fillId="5" borderId="1" xfId="0" applyFont="1" applyFill="1" applyBorder="1" applyAlignment="1">
      <alignment horizontal="center" vertical="center"/>
    </xf>
    <xf numFmtId="0" fontId="27" fillId="0" borderId="0" xfId="0" applyFont="1" applyAlignment="1">
      <alignment horizontal="center" vertical="center"/>
    </xf>
    <xf numFmtId="0" fontId="34" fillId="6" borderId="1" xfId="0" applyFont="1" applyFill="1" applyBorder="1" applyAlignment="1">
      <alignment wrapText="1"/>
    </xf>
    <xf numFmtId="0" fontId="34" fillId="0" borderId="0" xfId="0" applyFont="1" applyAlignment="1">
      <alignment wrapText="1"/>
    </xf>
    <xf numFmtId="0" fontId="34" fillId="0" borderId="0" xfId="0" applyFont="1" applyAlignment="1">
      <alignment vertical="center"/>
    </xf>
    <xf numFmtId="0" fontId="34" fillId="0" borderId="0" xfId="0" applyFont="1" applyAlignment="1">
      <alignment vertical="center" wrapText="1"/>
    </xf>
    <xf numFmtId="0" fontId="34" fillId="0" borderId="1" xfId="0" applyFont="1" applyBorder="1" applyAlignment="1">
      <alignment horizontal="left" vertical="center" wrapText="1"/>
    </xf>
    <xf numFmtId="0" fontId="27" fillId="5" borderId="1" xfId="0" applyFont="1" applyFill="1" applyBorder="1" applyAlignment="1">
      <alignment horizontal="left" vertical="center" wrapText="1"/>
    </xf>
    <xf numFmtId="0" fontId="27" fillId="0" borderId="1" xfId="0" applyFont="1" applyBorder="1" applyAlignment="1">
      <alignment horizontal="left" vertical="center" wrapText="1"/>
    </xf>
    <xf numFmtId="0" fontId="27" fillId="0" borderId="0" xfId="0" applyFont="1" applyAlignment="1">
      <alignment vertical="center" wrapText="1"/>
    </xf>
    <xf numFmtId="0" fontId="34" fillId="0" borderId="0" xfId="0" applyFont="1" applyAlignment="1">
      <alignment horizontal="center" vertical="center" wrapText="1"/>
    </xf>
    <xf numFmtId="0" fontId="34" fillId="8" borderId="1" xfId="0" applyFont="1" applyFill="1" applyBorder="1" applyAlignment="1">
      <alignment wrapText="1"/>
    </xf>
    <xf numFmtId="0" fontId="34" fillId="8"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0" xfId="0" applyFont="1" applyAlignment="1">
      <alignment horizontal="center" vertical="center" wrapText="1"/>
    </xf>
    <xf numFmtId="164" fontId="44" fillId="36" borderId="1" xfId="0" quotePrefix="1" applyNumberFormat="1" applyFont="1" applyFill="1" applyBorder="1" applyAlignment="1">
      <alignment horizontal="center"/>
    </xf>
    <xf numFmtId="164" fontId="26" fillId="36" borderId="1" xfId="0" applyNumberFormat="1" applyFont="1" applyFill="1" applyBorder="1" applyAlignment="1">
      <alignment horizontal="center"/>
    </xf>
    <xf numFmtId="164" fontId="44" fillId="36" borderId="1" xfId="0" applyNumberFormat="1" applyFont="1" applyFill="1" applyBorder="1" applyAlignment="1">
      <alignment horizontal="center"/>
    </xf>
    <xf numFmtId="2" fontId="31" fillId="37" borderId="2" xfId="0" applyNumberFormat="1" applyFont="1" applyFill="1" applyBorder="1" applyAlignment="1">
      <alignment horizontal="center"/>
    </xf>
    <xf numFmtId="0" fontId="27" fillId="0" borderId="0" xfId="0" applyFont="1" applyAlignment="1">
      <alignment wrapText="1"/>
    </xf>
    <xf numFmtId="0" fontId="27" fillId="0" borderId="0" xfId="0" applyFont="1"/>
    <xf numFmtId="0" fontId="26" fillId="7" borderId="1" xfId="0" applyFont="1" applyFill="1" applyBorder="1"/>
    <xf numFmtId="0" fontId="28" fillId="34" borderId="1" xfId="0" applyFont="1" applyFill="1" applyBorder="1" applyAlignment="1">
      <alignment horizontal="left" vertical="center"/>
    </xf>
    <xf numFmtId="0" fontId="27" fillId="34" borderId="1" xfId="0" applyFont="1" applyFill="1" applyBorder="1" applyAlignment="1">
      <alignment horizontal="left" vertical="center"/>
    </xf>
    <xf numFmtId="0" fontId="30" fillId="3" borderId="0" xfId="0" applyFont="1" applyFill="1" applyAlignment="1">
      <alignment horizontal="left" vertical="top" wrapText="1"/>
    </xf>
    <xf numFmtId="0" fontId="30" fillId="0" borderId="0" xfId="0" applyFont="1" applyAlignment="1">
      <alignment horizontal="left" vertical="top" wrapText="1"/>
    </xf>
    <xf numFmtId="0" fontId="31" fillId="3" borderId="0" xfId="0" applyFont="1" applyFill="1" applyAlignment="1">
      <alignment horizontal="center" wrapText="1"/>
    </xf>
    <xf numFmtId="0" fontId="39" fillId="0" borderId="0" xfId="0" applyFont="1" applyAlignment="1">
      <alignment vertical="center"/>
    </xf>
    <xf numFmtId="0" fontId="28" fillId="11" borderId="1" xfId="0" applyFont="1" applyFill="1" applyBorder="1" applyAlignment="1">
      <alignment horizontal="center" wrapText="1"/>
    </xf>
    <xf numFmtId="0" fontId="35" fillId="11" borderId="1" xfId="0" applyFont="1" applyFill="1" applyBorder="1" applyAlignment="1">
      <alignment wrapText="1"/>
    </xf>
    <xf numFmtId="0" fontId="32" fillId="5" borderId="0" xfId="0" applyFont="1" applyFill="1" applyAlignment="1">
      <alignment vertical="center" wrapText="1"/>
    </xf>
    <xf numFmtId="0" fontId="32" fillId="0" borderId="0" xfId="0" applyFont="1" applyAlignment="1">
      <alignment vertical="center"/>
    </xf>
    <xf numFmtId="0" fontId="28" fillId="11" borderId="4" xfId="0" applyFont="1" applyFill="1" applyBorder="1" applyAlignment="1">
      <alignment horizontal="center" wrapText="1"/>
    </xf>
    <xf numFmtId="0" fontId="28" fillId="11" borderId="6" xfId="0" applyFont="1" applyFill="1" applyBorder="1" applyAlignment="1">
      <alignment horizontal="center" wrapText="1"/>
    </xf>
    <xf numFmtId="0" fontId="28" fillId="11" borderId="5" xfId="0" applyFont="1" applyFill="1" applyBorder="1" applyAlignment="1">
      <alignment horizontal="center" wrapText="1"/>
    </xf>
    <xf numFmtId="0" fontId="26" fillId="8" borderId="4" xfId="0" applyFont="1" applyFill="1" applyBorder="1" applyAlignment="1">
      <alignment wrapText="1"/>
    </xf>
    <xf numFmtId="0" fontId="26" fillId="8" borderId="6" xfId="0" applyFont="1" applyFill="1" applyBorder="1" applyAlignment="1">
      <alignment wrapText="1"/>
    </xf>
    <xf numFmtId="0" fontId="26" fillId="8" borderId="5" xfId="0" applyFont="1" applyFill="1" applyBorder="1" applyAlignment="1">
      <alignment wrapText="1"/>
    </xf>
    <xf numFmtId="0" fontId="40" fillId="2" borderId="12" xfId="0" applyFont="1" applyFill="1" applyBorder="1" applyAlignment="1">
      <alignment horizontal="center" wrapText="1"/>
    </xf>
    <xf numFmtId="0" fontId="26" fillId="3" borderId="15" xfId="0" applyFont="1" applyFill="1" applyBorder="1" applyAlignment="1">
      <alignment horizontal="center" vertical="center" wrapText="1"/>
    </xf>
    <xf numFmtId="0" fontId="26" fillId="3" borderId="16"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38" fillId="3" borderId="0" xfId="0" applyFont="1" applyFill="1" applyAlignment="1">
      <alignment vertical="center" wrapText="1"/>
    </xf>
    <xf numFmtId="0" fontId="38" fillId="0" borderId="0" xfId="0" applyFont="1" applyAlignment="1">
      <alignment wrapText="1"/>
    </xf>
    <xf numFmtId="0" fontId="37" fillId="3" borderId="0" xfId="0" applyFont="1" applyFill="1" applyAlignment="1">
      <alignment wrapText="1"/>
    </xf>
    <xf numFmtId="0" fontId="37" fillId="0" borderId="0" xfId="0" applyFont="1" applyAlignment="1">
      <alignment wrapText="1"/>
    </xf>
    <xf numFmtId="0" fontId="32" fillId="5" borderId="1"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38" fillId="0" borderId="3" xfId="0" applyFont="1" applyBorder="1" applyAlignment="1">
      <alignment horizontal="left" vertical="center" wrapText="1"/>
    </xf>
    <xf numFmtId="0" fontId="32" fillId="3" borderId="4" xfId="0" applyFont="1" applyFill="1" applyBorder="1" applyAlignment="1">
      <alignment horizontal="left" vertical="center" wrapText="1"/>
    </xf>
    <xf numFmtId="0" fontId="27" fillId="0" borderId="6" xfId="0" applyFont="1" applyBorder="1" applyAlignment="1">
      <alignment horizontal="left" vertical="center" wrapText="1"/>
    </xf>
    <xf numFmtId="0" fontId="27" fillId="0" borderId="5" xfId="0" applyFont="1" applyBorder="1" applyAlignment="1">
      <alignment horizontal="left" vertical="center" wrapText="1"/>
    </xf>
    <xf numFmtId="0" fontId="32" fillId="5" borderId="4" xfId="0" applyFont="1" applyFill="1" applyBorder="1" applyAlignment="1">
      <alignment horizontal="left" vertical="center" wrapText="1"/>
    </xf>
    <xf numFmtId="0" fontId="27" fillId="5" borderId="6" xfId="0" applyFont="1" applyFill="1" applyBorder="1" applyAlignment="1">
      <alignment horizontal="left" vertical="center" wrapText="1"/>
    </xf>
    <xf numFmtId="0" fontId="27" fillId="5" borderId="5" xfId="0" applyFont="1" applyFill="1" applyBorder="1" applyAlignment="1">
      <alignment horizontal="left" vertical="center" wrapText="1"/>
    </xf>
    <xf numFmtId="0" fontId="32" fillId="3" borderId="1" xfId="0" applyFont="1" applyFill="1" applyBorder="1" applyAlignment="1">
      <alignment horizontal="left" vertical="center" wrapText="1"/>
    </xf>
    <xf numFmtId="0" fontId="32" fillId="0" borderId="1" xfId="0" applyFont="1" applyBorder="1" applyAlignment="1">
      <alignment horizontal="left" vertical="center" wrapText="1"/>
    </xf>
    <xf numFmtId="0" fontId="32" fillId="3" borderId="3" xfId="0" applyFont="1" applyFill="1" applyBorder="1" applyAlignment="1">
      <alignment horizontal="left" vertical="center" wrapText="1"/>
    </xf>
    <xf numFmtId="0" fontId="32" fillId="0" borderId="3" xfId="0" applyFont="1" applyBorder="1" applyAlignment="1">
      <alignment horizontal="left" vertical="center" wrapText="1"/>
    </xf>
    <xf numFmtId="0" fontId="32" fillId="5" borderId="6" xfId="0" applyFont="1" applyFill="1" applyBorder="1" applyAlignment="1">
      <alignment horizontal="left" vertical="center" wrapText="1"/>
    </xf>
    <xf numFmtId="0" fontId="32" fillId="5" borderId="5" xfId="0" applyFont="1" applyFill="1" applyBorder="1" applyAlignment="1">
      <alignment horizontal="left" vertical="center" wrapText="1"/>
    </xf>
    <xf numFmtId="0" fontId="32" fillId="3" borderId="6"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0" fillId="0" borderId="0" xfId="0" applyAlignment="1">
      <alignment wrapText="1"/>
    </xf>
    <xf numFmtId="0" fontId="34" fillId="0" borderId="0" xfId="0" applyFont="1" applyAlignment="1">
      <alignment vertical="center" wrapText="1"/>
    </xf>
  </cellXfs>
  <cellStyles count="110">
    <cellStyle name="20% - Accent1 2" xfId="10" xr:uid="{51C8634E-F3DF-4FC4-A128-0615D30ECC3F}"/>
    <cellStyle name="20% - Accent2 2" xfId="11" xr:uid="{676ECFEA-7B7D-446D-A96E-7FF103BCBE40}"/>
    <cellStyle name="20% - Accent3 2" xfId="12" xr:uid="{A4A2755E-591A-4AAF-9C70-C8726F4DD98E}"/>
    <cellStyle name="20% - Accent4 2" xfId="13" xr:uid="{6A04C7E5-2FFF-4A4D-AB4A-6DF6A08D765E}"/>
    <cellStyle name="20% - Accent5 2" xfId="14" xr:uid="{A9D61D1F-3E92-4D9F-A0C8-491BB6E3400D}"/>
    <cellStyle name="20% - Accent6 2" xfId="15" xr:uid="{2F314D2C-0738-4F24-A087-C88241DC3605}"/>
    <cellStyle name="40% - Accent1 2" xfId="16" xr:uid="{9E55358C-F713-4E95-985B-763D1B921F54}"/>
    <cellStyle name="40% - Accent2 2" xfId="17" xr:uid="{E7B124FA-7DD6-4ED3-8D33-6B1BF676C266}"/>
    <cellStyle name="40% - Accent3 2" xfId="18" xr:uid="{8B01B7FD-7C94-4FE2-9516-6779C02D04BF}"/>
    <cellStyle name="40% - Accent4 2" xfId="19" xr:uid="{04684B81-B70D-46A9-B3FF-01057897A8D8}"/>
    <cellStyle name="40% - Accent5 2" xfId="20" xr:uid="{95C8520F-BAE4-4FAF-85EB-DCD52FF3FF20}"/>
    <cellStyle name="40% - Accent6 2" xfId="21" xr:uid="{C5EECCC2-F13F-42A6-90AD-1B5C8A37282A}"/>
    <cellStyle name="60% - Accent1 2" xfId="22" xr:uid="{53F8F82B-1623-4F82-8FEF-C4E343CFF28D}"/>
    <cellStyle name="60% - Accent2 2" xfId="23" xr:uid="{88EBEA83-87F9-4FA0-8CA5-4C4D6A65107E}"/>
    <cellStyle name="60% - Accent3 2" xfId="24" xr:uid="{B94F0903-D0F9-4625-9BD3-471BD07FA558}"/>
    <cellStyle name="60% - Accent4 2" xfId="25" xr:uid="{2F2E0183-9621-4F9C-B59D-803E1E5C2A62}"/>
    <cellStyle name="60% - Accent5 2" xfId="26" xr:uid="{E6153B30-EA90-4FF2-BF70-E65CBE12F8DC}"/>
    <cellStyle name="60% - Accent6 2" xfId="27" xr:uid="{02E70EC6-9931-4A06-9F9D-BED9C54B4482}"/>
    <cellStyle name="Accent1 2" xfId="28" xr:uid="{2C917EF0-57C9-4CB8-B9DD-39E672507311}"/>
    <cellStyle name="Accent2 2" xfId="29" xr:uid="{4DC67AA4-D80E-453E-828F-74C2EEA0736B}"/>
    <cellStyle name="Accent3 2" xfId="30" xr:uid="{08C332D6-C66E-4FB7-A0B0-1546D97C1521}"/>
    <cellStyle name="Accent4 2" xfId="31" xr:uid="{75050100-2C93-4F68-A4C1-4207FA7843C6}"/>
    <cellStyle name="Accent5 2" xfId="32" xr:uid="{3E6689A1-C82C-44A8-9BC6-1F179A203E0F}"/>
    <cellStyle name="Accent6 2" xfId="33" xr:uid="{0A29ADC8-971E-473E-A56D-DA1BB9174F5B}"/>
    <cellStyle name="Bad" xfId="45" xr:uid="{E250C89C-6E60-47D8-973B-A3A300041815}"/>
    <cellStyle name="Calculation" xfId="46" xr:uid="{84A1ACD6-1F8E-46C9-A1C3-F6296161081F}"/>
    <cellStyle name="Calculation 2" xfId="107" xr:uid="{F85DF6DF-681A-4D58-95EC-0B25B62C259F}"/>
    <cellStyle name="Check Cell" xfId="47" xr:uid="{3DFA94F1-3233-4740-83C8-85C6F1036ED5}"/>
    <cellStyle name="Euro" xfId="34" xr:uid="{05CD1411-BE5D-4490-B54D-245C3C880E2C}"/>
    <cellStyle name="Euro 2" xfId="35" xr:uid="{2BC2FDFE-CC84-4D7D-BDA9-C68D4279DABD}"/>
    <cellStyle name="Euro 3" xfId="76" xr:uid="{1E5FBA4D-56AC-4D30-B6F7-15DF662B6F0B}"/>
    <cellStyle name="Euro 4" xfId="85" xr:uid="{EB20B87B-A896-4D49-BC3E-395F9AFE2796}"/>
    <cellStyle name="Euro_4. Tarieven Tool" xfId="77" xr:uid="{82E4B0CA-5325-466E-A794-6EE28AFAFC47}"/>
    <cellStyle name="Explanatory Text" xfId="48" xr:uid="{95182DA0-EE8E-40BF-8978-B5387D7CB45E}"/>
    <cellStyle name="Good" xfId="49" xr:uid="{E7B51569-A499-40A8-BC84-313FABDDE357}"/>
    <cellStyle name="Heading 1" xfId="50" xr:uid="{25B81B33-9A26-4DBA-B026-855065888F7C}"/>
    <cellStyle name="Heading 2" xfId="51" xr:uid="{3937BDCA-3F57-474D-AE1F-DFF8F289F109}"/>
    <cellStyle name="Heading 3" xfId="52" xr:uid="{BE0DB24A-52EA-4A3E-8B9F-C4FA866B26B4}"/>
    <cellStyle name="Heading 4" xfId="53" xr:uid="{EE33456D-8827-43C9-AC26-B61453348678}"/>
    <cellStyle name="Hyperlink 2" xfId="36" xr:uid="{5F34766B-15C1-4E0E-ADD1-F63100DC43A4}"/>
    <cellStyle name="Hyperlink 2 2" xfId="78" xr:uid="{446337E6-DE0E-4CDD-BB29-C983AC0FDB50}"/>
    <cellStyle name="Input" xfId="54" xr:uid="{B26AA10D-0F1B-47B3-BAD4-08989A1A7A3F}"/>
    <cellStyle name="Input 2" xfId="99" xr:uid="{70936395-2617-4413-8F9C-52EF0178A704}"/>
    <cellStyle name="Komma 2" xfId="38" xr:uid="{AAE19D57-2729-40C0-B781-E61728CF8E4E}"/>
    <cellStyle name="Komma 2 2" xfId="44" xr:uid="{A078ADA1-F19D-46EF-8F15-E59033BE09CD}"/>
    <cellStyle name="Komma 2 2 2" xfId="74" xr:uid="{60D10F6C-29F1-4A12-89D4-2E6131BD9B11}"/>
    <cellStyle name="Komma 2 2 2 2" xfId="103" xr:uid="{F8FBE7A1-8BF4-4F5D-87EE-28561B478EE5}"/>
    <cellStyle name="Komma 2 2 3" xfId="100" xr:uid="{A4E304E9-9656-4422-ADEA-F9E19A595DEB}"/>
    <cellStyle name="Komma 2 3" xfId="65" xr:uid="{63086CB8-97EB-43C3-87B9-971D08D48774}"/>
    <cellStyle name="Komma 2 4" xfId="86" xr:uid="{8494874F-6D66-4D78-B076-1A1CCCEEFDBC}"/>
    <cellStyle name="Komma 3" xfId="55" xr:uid="{25ADF7E4-0BAE-4485-9E86-D961C9C70918}"/>
    <cellStyle name="Komma 3 2" xfId="87" xr:uid="{36192E9A-A7E8-44D4-90AD-AF71BFD7DC8F}"/>
    <cellStyle name="Komma 3 2 2" xfId="105" xr:uid="{BBD22AB9-DF87-43DD-B284-B5D50B695143}"/>
    <cellStyle name="Komma 3 3" xfId="101" xr:uid="{57C9A12B-E9CF-486E-A5E3-43708C74E05D}"/>
    <cellStyle name="Komma 4" xfId="72" xr:uid="{1528C7FE-E3F0-4860-855C-C333FA9E643B}"/>
    <cellStyle name="Komma 4 2" xfId="102" xr:uid="{9F8E18FB-7A0F-4A04-A5E6-7787A79AAD1C}"/>
    <cellStyle name="Komma 5" xfId="37" xr:uid="{EDADFB27-7D41-4A99-9160-37CC75816545}"/>
    <cellStyle name="Komma 6" xfId="88" xr:uid="{71BC6E9E-6CC1-4019-913C-45BDE7A70247}"/>
    <cellStyle name="Komma 6 2" xfId="106" xr:uid="{7B7A3E9E-9225-4151-900E-4E2D4D5EF848}"/>
    <cellStyle name="Linked Cell" xfId="56" xr:uid="{28EF54EC-A9EE-464C-A6C1-24A7032AB93A}"/>
    <cellStyle name="Neutral" xfId="57" xr:uid="{ABA15B0B-162C-41E1-9ED7-F356DA59F018}"/>
    <cellStyle name="Normaal 2" xfId="70" xr:uid="{45DB2CC9-5697-46A8-A259-486EEEA42D99}"/>
    <cellStyle name="Normaal 2 2" xfId="8" xr:uid="{CBDA72BE-9356-479B-8449-E62DE9FB988E}"/>
    <cellStyle name="Normaal 3" xfId="71" xr:uid="{47781BD9-2AB0-4E8F-82E1-42CEDCBF5EAE}"/>
    <cellStyle name="Normaal 4" xfId="79" xr:uid="{43F902BB-9293-4E5C-B4F3-45EEA96B2448}"/>
    <cellStyle name="Normaal 4 2" xfId="89" xr:uid="{B78B2E6A-3F7A-4875-B574-541C8A2573B9}"/>
    <cellStyle name="Normaal 5" xfId="90" xr:uid="{D03BD71E-F046-4503-839F-E4201BB385A3}"/>
    <cellStyle name="Normal 2" xfId="80" xr:uid="{61CE6374-899D-406D-8372-D45FC379CBB8}"/>
    <cellStyle name="Normal_Blad1" xfId="58" xr:uid="{3DCD08B3-A650-4775-B0B1-592831CDDACA}"/>
    <cellStyle name="Note" xfId="59" xr:uid="{6EA452E4-62D5-4887-B81F-EC67A64F32A1}"/>
    <cellStyle name="Note 2" xfId="108" xr:uid="{79F2BE2C-302A-467F-A55A-B738F7C0FC3E}"/>
    <cellStyle name="Notitie 2" xfId="67" xr:uid="{6D89BD6B-F3F9-4B5A-85BB-585ED17795B8}"/>
    <cellStyle name="Notitie 2 2" xfId="104" xr:uid="{3EC1F936-CBBF-4A06-B90E-5C290A892A14}"/>
    <cellStyle name="Output" xfId="60" xr:uid="{2C2B9927-012B-4287-B010-71E2C0A2D5C0}"/>
    <cellStyle name="Output 2" xfId="98" xr:uid="{263CA296-2E05-4687-8A4B-BF71BFEAA672}"/>
    <cellStyle name="Procent" xfId="1" builtinId="5"/>
    <cellStyle name="Procent 2" xfId="7" xr:uid="{F90F88A6-A93F-441B-B644-701CB6FB2A62}"/>
    <cellStyle name="Procent 2 2" xfId="43" xr:uid="{24B34C0C-5CF0-4E06-8D96-61AB074B76E1}"/>
    <cellStyle name="Procent 2 2 2" xfId="75" xr:uid="{70485E0D-5825-440C-8398-14978E502FF6}"/>
    <cellStyle name="Procent 2 3" xfId="40" xr:uid="{AFA44088-211A-4099-94B0-5CE346094D79}"/>
    <cellStyle name="Procent 3" xfId="73" xr:uid="{67BBCD33-A0DA-4B06-80E5-47D2B2100783}"/>
    <cellStyle name="Procent 3 2" xfId="91" xr:uid="{5EDA6825-B6A0-411A-B93C-70276EE9D848}"/>
    <cellStyle name="Procent 4" xfId="92" xr:uid="{90DF2728-A472-485D-9A99-B8ED9CF310B1}"/>
    <cellStyle name="Procent 5" xfId="39" xr:uid="{9CE7AB2C-9088-4166-8991-F270A5AE9FEA}"/>
    <cellStyle name="Procent 6" xfId="3" xr:uid="{4D0D218C-2B43-46B1-B957-06A2F20F5261}"/>
    <cellStyle name="Stand. 2" xfId="83" xr:uid="{CE66D67D-A001-4553-8D8B-630ABF771154}"/>
    <cellStyle name="Stand. 3" xfId="84" xr:uid="{02D4DA23-7CA5-4568-967E-E9DFD1050130}"/>
    <cellStyle name="Standaard" xfId="0" builtinId="0"/>
    <cellStyle name="Standaard 2" xfId="5" xr:uid="{CC56987D-9AED-4B9C-8C21-EF69021C0B3F}"/>
    <cellStyle name="Standaard 2 2" xfId="42" xr:uid="{92DA6AD7-308F-4247-8644-48C551BAB41A}"/>
    <cellStyle name="Standaard 2 2 2" xfId="6" xr:uid="{E307A737-C159-488A-9058-A6D5997D934E}"/>
    <cellStyle name="Standaard 2 3" xfId="69" xr:uid="{CD23B2AE-0239-4BB3-9B4E-E578DA57DD5C}"/>
    <cellStyle name="Standaard 3" xfId="4" xr:uid="{A25F0276-6A3A-41EF-B1A2-094C3FFC27BB}"/>
    <cellStyle name="Standaard 3 2" xfId="66" xr:uid="{137D51A8-EF03-4DE9-8F9F-D1A8FE841CA7}"/>
    <cellStyle name="Standaard 3 3" xfId="61" xr:uid="{273A95C3-6AAA-44D9-8B6F-FE0BBD933022}"/>
    <cellStyle name="Standaard 4" xfId="81" xr:uid="{A3C37FEF-789F-41CF-86C3-E6E26DCB45E6}"/>
    <cellStyle name="Standaard 5" xfId="93" xr:uid="{F420C2AF-B4BD-4B22-AB2F-49F2466ABFA7}"/>
    <cellStyle name="Standaard 6" xfId="94" xr:uid="{DFF37132-0CDA-4A96-A94E-D49368F3FB53}"/>
    <cellStyle name="Standaard 7" xfId="96" xr:uid="{F80B5C72-4903-4CBF-8A40-866ACB9A1F06}"/>
    <cellStyle name="Standaard 8" xfId="2" xr:uid="{7E0DC76A-B6BF-4B13-AE7F-A8439D39CCDD}"/>
    <cellStyle name="Title" xfId="62" xr:uid="{3F3FE847-074B-43F6-9943-BFB4CED1189E}"/>
    <cellStyle name="Total" xfId="63" xr:uid="{46DD90D4-D9FE-4156-8058-8407C1C09564}"/>
    <cellStyle name="Total 2" xfId="109" xr:uid="{915CB598-19DB-4F42-88F4-B0AF2D3782E6}"/>
    <cellStyle name="Valuta 2" xfId="9" xr:uid="{61B82B25-F0F4-43A1-9A41-065EC428AB8D}"/>
    <cellStyle name="Valuta 2 2" xfId="41" xr:uid="{51DAFFA6-3DDD-43D8-A825-3140ACFEAF73}"/>
    <cellStyle name="Valuta 2 3" xfId="97" xr:uid="{0CC678BB-A0E3-4485-9462-35107F4922D3}"/>
    <cellStyle name="Valuta 3" xfId="82" xr:uid="{1DE9F388-E969-4F80-8836-DDA81AE61AD5}"/>
    <cellStyle name="Valuta 4" xfId="95" xr:uid="{6135D450-0CB6-4DAA-810C-415BC218F890}"/>
    <cellStyle name="Valuta 5" xfId="68" xr:uid="{1B2E3599-80CF-4B3F-B2B3-570BA0427722}"/>
    <cellStyle name="Warning Text" xfId="64" xr:uid="{5CFC62EB-A76C-4E01-9972-FE15FF29D2E3}"/>
  </cellStyles>
  <dxfs count="53">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FF61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F34670C-137B-4504-83A0-F4CEC309FEA4}">
  <we:reference id="wa200009404" version="1.0.0.8" store="en-US" storeType="OMEX"/>
  <we:alternateReferences>
    <we:reference id="WA200009404" version="1.0.0.8" store="" storeType="OMEX"/>
  </we:alternateReferences>
  <we:properties>
    <we:property name="claude.fileId" value="&quot;136ecfdb-b90a-4951-b2c8-6f8618e213a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351E1-6FB1-49B3-AC0E-DFC50E383290}">
  <sheetPr codeName="Blad1">
    <tabColor theme="8" tint="0.79998168889431442"/>
    <pageSetUpPr fitToPage="1"/>
  </sheetPr>
  <dimension ref="A1:B38"/>
  <sheetViews>
    <sheetView showGridLines="0" view="pageLayout" topLeftCell="A14" zoomScale="115" zoomScaleNormal="100" zoomScalePageLayoutView="115" workbookViewId="0">
      <selection activeCell="B27" sqref="B27"/>
    </sheetView>
  </sheetViews>
  <sheetFormatPr defaultRowHeight="14.4"/>
  <cols>
    <col min="1" max="1" width="8.796875" style="2"/>
    <col min="2" max="2" width="130.09765625" style="22" customWidth="1"/>
    <col min="3" max="16384" width="8.796875" style="2"/>
  </cols>
  <sheetData>
    <row r="1" spans="1:2" ht="28.8">
      <c r="A1" s="91" t="s">
        <v>169</v>
      </c>
      <c r="B1" s="92" t="s">
        <v>202</v>
      </c>
    </row>
    <row r="2" spans="1:2">
      <c r="A2" s="9" t="s">
        <v>163</v>
      </c>
      <c r="B2" s="93" t="s">
        <v>160</v>
      </c>
    </row>
    <row r="3" spans="1:2" ht="43.2">
      <c r="A3" s="9" t="s">
        <v>164</v>
      </c>
      <c r="B3" s="94" t="s">
        <v>305</v>
      </c>
    </row>
    <row r="4" spans="1:2">
      <c r="A4" s="9" t="s">
        <v>165</v>
      </c>
      <c r="B4" s="94" t="s">
        <v>157</v>
      </c>
    </row>
    <row r="5" spans="1:2">
      <c r="A5" s="9" t="s">
        <v>166</v>
      </c>
      <c r="B5" s="94" t="s">
        <v>158</v>
      </c>
    </row>
    <row r="6" spans="1:2" ht="28.8">
      <c r="A6" s="9" t="s">
        <v>167</v>
      </c>
      <c r="B6" s="94" t="s">
        <v>306</v>
      </c>
    </row>
    <row r="7" spans="1:2">
      <c r="A7" s="9" t="s">
        <v>168</v>
      </c>
      <c r="B7" s="94" t="s">
        <v>307</v>
      </c>
    </row>
    <row r="8" spans="1:2">
      <c r="A8" s="9" t="s">
        <v>170</v>
      </c>
      <c r="B8" s="94" t="s">
        <v>301</v>
      </c>
    </row>
    <row r="9" spans="1:2">
      <c r="A9" s="9" t="s">
        <v>171</v>
      </c>
      <c r="B9" s="94" t="s">
        <v>159</v>
      </c>
    </row>
    <row r="10" spans="1:2" ht="43.2">
      <c r="A10" s="9" t="s">
        <v>172</v>
      </c>
      <c r="B10" s="95" t="s">
        <v>302</v>
      </c>
    </row>
    <row r="11" spans="1:2" ht="33.6" customHeight="1">
      <c r="A11" s="9" t="s">
        <v>173</v>
      </c>
      <c r="B11" s="95" t="s">
        <v>209</v>
      </c>
    </row>
    <row r="12" spans="1:2">
      <c r="A12" s="9" t="s">
        <v>174</v>
      </c>
      <c r="B12" s="94" t="s">
        <v>214</v>
      </c>
    </row>
    <row r="13" spans="1:2" ht="43.2">
      <c r="A13" s="9" t="s">
        <v>175</v>
      </c>
      <c r="B13" s="94" t="s">
        <v>299</v>
      </c>
    </row>
    <row r="14" spans="1:2" ht="28.8">
      <c r="A14" s="9" t="s">
        <v>176</v>
      </c>
      <c r="B14" s="95" t="s">
        <v>216</v>
      </c>
    </row>
    <row r="15" spans="1:2">
      <c r="A15" s="9" t="s">
        <v>177</v>
      </c>
      <c r="B15" s="94" t="s">
        <v>215</v>
      </c>
    </row>
    <row r="16" spans="1:2" ht="72">
      <c r="A16" s="9" t="s">
        <v>178</v>
      </c>
      <c r="B16" s="94" t="s">
        <v>197</v>
      </c>
    </row>
    <row r="17" spans="1:2" ht="43.2">
      <c r="A17" s="9" t="s">
        <v>179</v>
      </c>
      <c r="B17" s="94" t="s">
        <v>296</v>
      </c>
    </row>
    <row r="18" spans="1:2" ht="28.8">
      <c r="A18" s="9" t="s">
        <v>180</v>
      </c>
      <c r="B18" s="94" t="s">
        <v>198</v>
      </c>
    </row>
    <row r="19" spans="1:2">
      <c r="A19" s="9" t="s">
        <v>181</v>
      </c>
      <c r="B19" s="94" t="s">
        <v>199</v>
      </c>
    </row>
    <row r="20" spans="1:2" ht="72">
      <c r="A20" s="9" t="s">
        <v>182</v>
      </c>
      <c r="B20" s="94" t="s">
        <v>200</v>
      </c>
    </row>
    <row r="21" spans="1:2" ht="28.8">
      <c r="A21" s="9" t="s">
        <v>183</v>
      </c>
      <c r="B21" s="94" t="s">
        <v>303</v>
      </c>
    </row>
    <row r="22" spans="1:2" ht="28.8">
      <c r="A22" s="9" t="s">
        <v>184</v>
      </c>
      <c r="B22" s="94" t="s">
        <v>204</v>
      </c>
    </row>
    <row r="23" spans="1:2">
      <c r="A23" s="9" t="s">
        <v>185</v>
      </c>
      <c r="B23" s="94" t="s">
        <v>201</v>
      </c>
    </row>
    <row r="24" spans="1:2" ht="57.6">
      <c r="A24" s="9" t="s">
        <v>186</v>
      </c>
      <c r="B24" s="94" t="s">
        <v>203</v>
      </c>
    </row>
    <row r="25" spans="1:2" ht="28.8">
      <c r="A25" s="9" t="s">
        <v>187</v>
      </c>
      <c r="B25" s="94" t="s">
        <v>205</v>
      </c>
    </row>
    <row r="26" spans="1:2" ht="28.8">
      <c r="A26" s="9" t="s">
        <v>188</v>
      </c>
      <c r="B26" s="94" t="s">
        <v>206</v>
      </c>
    </row>
    <row r="27" spans="1:2">
      <c r="A27" s="9" t="s">
        <v>189</v>
      </c>
      <c r="B27" s="94" t="s">
        <v>304</v>
      </c>
    </row>
    <row r="28" spans="1:2">
      <c r="A28" s="124" t="s">
        <v>161</v>
      </c>
    </row>
    <row r="29" spans="1:2" ht="43.2">
      <c r="A29" s="9" t="s">
        <v>190</v>
      </c>
      <c r="B29" s="94" t="s">
        <v>308</v>
      </c>
    </row>
    <row r="30" spans="1:2" ht="43.2">
      <c r="A30" s="9" t="s">
        <v>191</v>
      </c>
      <c r="B30" s="94" t="s">
        <v>318</v>
      </c>
    </row>
    <row r="31" spans="1:2">
      <c r="A31" s="124" t="s">
        <v>309</v>
      </c>
      <c r="B31" s="125"/>
    </row>
    <row r="32" spans="1:2" ht="43.2">
      <c r="A32" s="9" t="s">
        <v>192</v>
      </c>
      <c r="B32" s="94" t="s">
        <v>210</v>
      </c>
    </row>
    <row r="33" spans="1:2">
      <c r="A33" s="96" t="s">
        <v>162</v>
      </c>
      <c r="B33" s="126"/>
    </row>
    <row r="34" spans="1:2" ht="53.4" customHeight="1">
      <c r="A34" s="9" t="s">
        <v>193</v>
      </c>
      <c r="B34" s="127" t="s">
        <v>319</v>
      </c>
    </row>
    <row r="35" spans="1:2" ht="28.8">
      <c r="A35" s="9" t="s">
        <v>194</v>
      </c>
      <c r="B35" s="128" t="s">
        <v>212</v>
      </c>
    </row>
    <row r="36" spans="1:2">
      <c r="A36" s="9" t="s">
        <v>195</v>
      </c>
      <c r="B36" s="128" t="s">
        <v>211</v>
      </c>
    </row>
    <row r="37" spans="1:2">
      <c r="A37" s="9" t="s">
        <v>196</v>
      </c>
      <c r="B37" s="128" t="s">
        <v>213</v>
      </c>
    </row>
    <row r="38" spans="1:2">
      <c r="B38" s="129"/>
    </row>
  </sheetData>
  <sheetProtection algorithmName="SHA-512" hashValue="CwJ/JmYRbV0mkwlZ+U6Uo/cmcebZ3Mxky9drbhSJzIOpGwWjsuA41c+sQynafhrQcfXCM5flWavSxySUlyVv3Q==" saltValue="Xo2gG3Fb19v45l7XFiLspw==" spinCount="100000" sheet="1" objects="1" scenarios="1"/>
  <phoneticPr fontId="43" type="noConversion"/>
  <pageMargins left="0.70866141732283472" right="0.70866141732283472" top="1.4566929133858268" bottom="0.74803149606299213" header="0.31496062992125984" footer="0.31496062992125984"/>
  <pageSetup paperSize="9" scale="39" orientation="landscape" r:id="rId1"/>
  <headerFooter>
    <oddHeader>&amp;L&amp;"Corbel,Vet"&amp;F&amp;R&amp;G</oddHeader>
    <oddFooter>&amp;L&amp;"Corbel,Standaard"&amp;A&amp;C&amp;"Corbel,Standaard"Inhuur derden tot en met schaal 7-8 Regio West-Brabant &amp;R&amp;"Corbel,Standaard"© Nova Vista Human Capital</oddFooter>
  </headerFooter>
  <rowBreaks count="1" manualBreakCount="1">
    <brk id="32"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EC6C-247A-4431-B9EB-8E280EFBD3ED}">
  <sheetPr codeName="Blad2">
    <tabColor theme="8" tint="0.79998168889431442"/>
    <pageSetUpPr fitToPage="1"/>
  </sheetPr>
  <dimension ref="A2:F38"/>
  <sheetViews>
    <sheetView showGridLines="0" tabSelected="1" view="pageLayout" zoomScale="115" zoomScaleNormal="100" zoomScalePageLayoutView="115" workbookViewId="0">
      <selection activeCell="C14" sqref="C14"/>
    </sheetView>
  </sheetViews>
  <sheetFormatPr defaultRowHeight="14.4"/>
  <cols>
    <col min="1" max="1" width="55.19921875" style="2" bestFit="1" customWidth="1"/>
    <col min="2" max="2" width="18.09765625" style="2" customWidth="1"/>
    <col min="3" max="3" width="16.09765625" style="2" customWidth="1"/>
    <col min="4" max="4" width="10" style="2" customWidth="1"/>
    <col min="5" max="5" width="28.3984375" style="2" customWidth="1"/>
    <col min="6" max="16384" width="8.796875" style="2"/>
  </cols>
  <sheetData>
    <row r="2" spans="1:5">
      <c r="A2" s="1" t="s">
        <v>10</v>
      </c>
      <c r="B2" s="141" t="str">
        <f>'Omrekenfactoren 2027'!B2</f>
        <v>SVP invullen</v>
      </c>
      <c r="C2" s="141"/>
      <c r="D2" s="141"/>
      <c r="E2" s="141"/>
    </row>
    <row r="3" spans="1:5" ht="28.8">
      <c r="A3" s="3" t="s">
        <v>104</v>
      </c>
      <c r="B3" s="3" t="s">
        <v>0</v>
      </c>
      <c r="C3" s="4" t="s">
        <v>1</v>
      </c>
      <c r="D3" s="142" t="s">
        <v>3</v>
      </c>
      <c r="E3" s="143"/>
    </row>
    <row r="4" spans="1:5">
      <c r="A4" s="5" t="s">
        <v>42</v>
      </c>
      <c r="B4" s="6">
        <f>'Omrekenfactoren 2027'!D5</f>
        <v>1.6738997131247786</v>
      </c>
      <c r="C4" s="7">
        <f>D4*D7</f>
        <v>0.55200000000000005</v>
      </c>
      <c r="D4" s="8">
        <v>0.6</v>
      </c>
      <c r="E4" s="9" t="s">
        <v>4</v>
      </c>
    </row>
    <row r="5" spans="1:5">
      <c r="A5" s="5" t="s">
        <v>43</v>
      </c>
      <c r="B5" s="6">
        <f>'Omrekenfactoren 2027'!D6</f>
        <v>1.5209291763104151</v>
      </c>
      <c r="C5" s="7">
        <f>D4*D8</f>
        <v>1.7999999999999999E-2</v>
      </c>
      <c r="D5" s="8">
        <v>0.4</v>
      </c>
      <c r="E5" s="9" t="s">
        <v>82</v>
      </c>
    </row>
    <row r="6" spans="1:5">
      <c r="A6" s="5" t="s">
        <v>44</v>
      </c>
      <c r="B6" s="6">
        <f>'Omrekenfactoren 2027'!D7</f>
        <v>1.3532676923076923</v>
      </c>
      <c r="C6" s="7">
        <f>D4*D9</f>
        <v>6.0000000000000001E-3</v>
      </c>
      <c r="D6" s="9"/>
      <c r="E6" s="9"/>
    </row>
    <row r="7" spans="1:5">
      <c r="A7" s="5" t="s">
        <v>45</v>
      </c>
      <c r="B7" s="6">
        <f>'Omrekenfactoren 2027'!D12</f>
        <v>1.44172229045</v>
      </c>
      <c r="C7" s="7">
        <f>D4*D10</f>
        <v>2.4E-2</v>
      </c>
      <c r="D7" s="10">
        <v>0.92</v>
      </c>
      <c r="E7" s="9" t="s">
        <v>40</v>
      </c>
    </row>
    <row r="8" spans="1:5">
      <c r="A8" s="5" t="s">
        <v>72</v>
      </c>
      <c r="B8" s="6">
        <f>'Omrekenfactoren 2027'!D16</f>
        <v>1.671182122876991</v>
      </c>
      <c r="C8" s="7">
        <f>D5*D7</f>
        <v>0.36800000000000005</v>
      </c>
      <c r="D8" s="10">
        <v>0.03</v>
      </c>
      <c r="E8" s="9" t="s">
        <v>5</v>
      </c>
    </row>
    <row r="9" spans="1:5">
      <c r="A9" s="5" t="s">
        <v>76</v>
      </c>
      <c r="B9" s="6">
        <f>'Omrekenfactoren 2027'!D17</f>
        <v>1.5184393192648058</v>
      </c>
      <c r="C9" s="7">
        <f>D5*D8</f>
        <v>1.2E-2</v>
      </c>
      <c r="D9" s="8">
        <v>0.01</v>
      </c>
      <c r="E9" s="9" t="s">
        <v>6</v>
      </c>
    </row>
    <row r="10" spans="1:5">
      <c r="A10" s="5" t="s">
        <v>74</v>
      </c>
      <c r="B10" s="6">
        <f>'Omrekenfactoren 2027'!D18</f>
        <v>1.351052307692308</v>
      </c>
      <c r="C10" s="7">
        <f>D5*D9</f>
        <v>4.0000000000000001E-3</v>
      </c>
      <c r="D10" s="8">
        <v>0.04</v>
      </c>
      <c r="E10" s="9" t="s">
        <v>39</v>
      </c>
    </row>
    <row r="11" spans="1:5">
      <c r="A11" s="5" t="s">
        <v>75</v>
      </c>
      <c r="B11" s="6">
        <f>'Omrekenfactoren 2027'!D21</f>
        <v>1.44172229045</v>
      </c>
      <c r="C11" s="7">
        <f>D5*D10</f>
        <v>1.6E-2</v>
      </c>
      <c r="D11" s="8"/>
      <c r="E11" s="9"/>
    </row>
    <row r="12" spans="1:5">
      <c r="A12" s="30" t="s">
        <v>99</v>
      </c>
      <c r="B12" s="135">
        <f>('Omrekenfactoren 2027'!G5+'Omrekenfactoren 2027'!G16)/2</f>
        <v>1.6725409180008848</v>
      </c>
      <c r="C12" s="7"/>
      <c r="D12" s="8"/>
      <c r="E12" s="9"/>
    </row>
    <row r="13" spans="1:5">
      <c r="A13" s="11" t="s">
        <v>41</v>
      </c>
      <c r="B13" s="136">
        <f>AVERAGE(B4*C4)+(B5*C5)+(B6*C6)+(B7*C7)+(B8*C8)+(B9*C9)+(B10*C10)+(B11*C11)</f>
        <v>1.6557783668709911</v>
      </c>
      <c r="C13" s="12">
        <f>SUM(C4:C11)</f>
        <v>1.0000000000000002</v>
      </c>
      <c r="D13" s="8">
        <f>SUM(D7:D10)</f>
        <v>1</v>
      </c>
      <c r="E13" s="8">
        <v>0.6</v>
      </c>
    </row>
    <row r="14" spans="1:5" ht="28.8">
      <c r="A14" s="3" t="s">
        <v>105</v>
      </c>
      <c r="B14" s="3" t="s">
        <v>0</v>
      </c>
      <c r="C14" s="4" t="s">
        <v>1</v>
      </c>
      <c r="D14" s="142" t="s">
        <v>3</v>
      </c>
      <c r="E14" s="143"/>
    </row>
    <row r="15" spans="1:5">
      <c r="A15" s="5" t="s">
        <v>42</v>
      </c>
      <c r="B15" s="6">
        <f>'Omrekenfactoren 2027'!D27</f>
        <v>1.6738997131247786</v>
      </c>
      <c r="C15" s="7">
        <f>D15*D18</f>
        <v>0.53400000000000003</v>
      </c>
      <c r="D15" s="8">
        <v>0.6</v>
      </c>
      <c r="E15" s="9" t="s">
        <v>4</v>
      </c>
    </row>
    <row r="16" spans="1:5">
      <c r="A16" s="5" t="s">
        <v>43</v>
      </c>
      <c r="B16" s="6">
        <f>'Omrekenfactoren 2027'!D28</f>
        <v>1.5209291763104151</v>
      </c>
      <c r="C16" s="7">
        <f>D15*D19</f>
        <v>3.5999999999999997E-2</v>
      </c>
      <c r="D16" s="8">
        <v>0.4</v>
      </c>
      <c r="E16" s="9" t="s">
        <v>82</v>
      </c>
    </row>
    <row r="17" spans="1:6">
      <c r="A17" s="5" t="s">
        <v>44</v>
      </c>
      <c r="B17" s="6">
        <f>'Omrekenfactoren 2027'!D29</f>
        <v>1.3532676923076923</v>
      </c>
      <c r="C17" s="7">
        <f>D15*D20</f>
        <v>6.0000000000000001E-3</v>
      </c>
      <c r="D17" s="9"/>
      <c r="E17" s="9"/>
    </row>
    <row r="18" spans="1:6">
      <c r="A18" s="5" t="s">
        <v>45</v>
      </c>
      <c r="B18" s="6">
        <f>'Omrekenfactoren 2027'!D34</f>
        <v>1.44172229045</v>
      </c>
      <c r="C18" s="7">
        <f>D15*D21</f>
        <v>2.4E-2</v>
      </c>
      <c r="D18" s="10">
        <v>0.89</v>
      </c>
      <c r="E18" s="9" t="s">
        <v>40</v>
      </c>
    </row>
    <row r="19" spans="1:6">
      <c r="A19" s="5" t="s">
        <v>72</v>
      </c>
      <c r="B19" s="6">
        <f>'Omrekenfactoren 2027'!D38</f>
        <v>1.671182122876991</v>
      </c>
      <c r="C19" s="7">
        <f>D16*D18</f>
        <v>0.35600000000000004</v>
      </c>
      <c r="D19" s="10">
        <v>0.06</v>
      </c>
      <c r="E19" s="9" t="s">
        <v>5</v>
      </c>
    </row>
    <row r="20" spans="1:6" ht="18" customHeight="1">
      <c r="A20" s="5" t="s">
        <v>73</v>
      </c>
      <c r="B20" s="6">
        <f>'Omrekenfactoren 2027'!D39</f>
        <v>1.5184393192648058</v>
      </c>
      <c r="C20" s="7">
        <f>D16*D19</f>
        <v>2.4E-2</v>
      </c>
      <c r="D20" s="8">
        <v>0.01</v>
      </c>
      <c r="E20" s="9" t="s">
        <v>6</v>
      </c>
    </row>
    <row r="21" spans="1:6">
      <c r="A21" s="5" t="s">
        <v>74</v>
      </c>
      <c r="B21" s="6">
        <f>'Omrekenfactoren 2027'!D40</f>
        <v>1.351052307692308</v>
      </c>
      <c r="C21" s="7">
        <f>D16*D20</f>
        <v>4.0000000000000001E-3</v>
      </c>
      <c r="D21" s="8">
        <v>0.04</v>
      </c>
      <c r="E21" s="9" t="s">
        <v>39</v>
      </c>
    </row>
    <row r="22" spans="1:6">
      <c r="A22" s="5" t="s">
        <v>75</v>
      </c>
      <c r="B22" s="6">
        <f>'Omrekenfactoren 2027'!D43</f>
        <v>1.44172229045</v>
      </c>
      <c r="C22" s="7">
        <f>D16*D21</f>
        <v>1.6E-2</v>
      </c>
      <c r="D22" s="8"/>
      <c r="E22" s="9"/>
    </row>
    <row r="23" spans="1:6">
      <c r="A23" s="30" t="s">
        <v>322</v>
      </c>
      <c r="B23" s="137">
        <f>B24</f>
        <v>1.6511919835649866</v>
      </c>
      <c r="C23" s="7"/>
      <c r="D23" s="8"/>
      <c r="E23" s="9"/>
    </row>
    <row r="24" spans="1:6">
      <c r="A24" s="11" t="s">
        <v>2</v>
      </c>
      <c r="B24" s="136">
        <f>AVERAGE(B15*C15)+(B16*C16)+(B17*C17)+(B18*C18)+(B19*C19)+(B20*C20)+(B21*C21)+(B22*C22)</f>
        <v>1.6511919835649866</v>
      </c>
      <c r="C24" s="12">
        <f>SUM(C15:C22)</f>
        <v>1.0000000000000002</v>
      </c>
      <c r="D24" s="8">
        <f>SUM(D18:D21)</f>
        <v>1</v>
      </c>
      <c r="E24" s="8">
        <v>0.4</v>
      </c>
    </row>
    <row r="25" spans="1:6">
      <c r="A25" s="13"/>
      <c r="B25" s="14"/>
      <c r="C25" s="15"/>
    </row>
    <row r="26" spans="1:6">
      <c r="A26" s="16" t="s">
        <v>336</v>
      </c>
      <c r="B26" s="17">
        <f>(B13*E13)+(B24*E24)</f>
        <v>1.6539438135485893</v>
      </c>
    </row>
    <row r="27" spans="1:6">
      <c r="A27" s="18"/>
      <c r="B27" s="19"/>
      <c r="C27" s="20"/>
    </row>
    <row r="28" spans="1:6">
      <c r="A28" s="146"/>
      <c r="B28" s="146"/>
      <c r="C28" s="21"/>
    </row>
    <row r="29" spans="1:6" ht="42" customHeight="1">
      <c r="A29" s="144" t="s">
        <v>300</v>
      </c>
      <c r="B29" s="145"/>
      <c r="C29" s="145"/>
      <c r="D29" s="139"/>
      <c r="E29" s="139"/>
    </row>
    <row r="30" spans="1:6" ht="19.8" customHeight="1">
      <c r="A30" s="144" t="s">
        <v>49</v>
      </c>
      <c r="B30" s="145"/>
      <c r="C30" s="145"/>
      <c r="D30" s="139"/>
      <c r="E30" s="139"/>
    </row>
    <row r="31" spans="1:6">
      <c r="A31" s="23"/>
      <c r="B31" s="24"/>
      <c r="C31" s="21"/>
    </row>
    <row r="32" spans="1:6">
      <c r="A32" s="25"/>
      <c r="B32" s="26"/>
      <c r="C32" s="26"/>
      <c r="D32" s="26"/>
      <c r="E32" s="26"/>
      <c r="F32" s="27"/>
    </row>
    <row r="33" spans="1:6">
      <c r="A33" s="28"/>
      <c r="B33" s="26"/>
      <c r="C33" s="26"/>
      <c r="D33" s="26"/>
      <c r="E33" s="26"/>
      <c r="F33" s="27"/>
    </row>
    <row r="34" spans="1:6">
      <c r="A34" s="26"/>
      <c r="B34" s="26"/>
      <c r="C34" s="26"/>
      <c r="D34" s="26"/>
      <c r="E34" s="26"/>
      <c r="F34" s="26"/>
    </row>
    <row r="35" spans="1:6">
      <c r="F35" s="26"/>
    </row>
    <row r="36" spans="1:6">
      <c r="F36" s="26"/>
    </row>
    <row r="37" spans="1:6">
      <c r="F37" s="26"/>
    </row>
    <row r="38" spans="1:6">
      <c r="F38" s="26"/>
    </row>
  </sheetData>
  <sheetProtection algorithmName="SHA-512" hashValue="7J40PiTvYCYAHDgfZlQ9AZqIvJSG9opZJXuKDOu5wiz8ZrkcsNjzNDsOQ5+bn8f+bCOJMn1oPlRXn8tktPV6Yg==" saltValue="ohrrfey1FhhxXsRu4LVjAQ==" spinCount="100000" sheet="1" objects="1" scenarios="1"/>
  <mergeCells count="6">
    <mergeCell ref="B2:E2"/>
    <mergeCell ref="D3:E3"/>
    <mergeCell ref="A29:E29"/>
    <mergeCell ref="A30:E30"/>
    <mergeCell ref="A28:B28"/>
    <mergeCell ref="D14:E14"/>
  </mergeCells>
  <pageMargins left="0.70866141732283472" right="0.70866141732283472" top="1.4566929133858268" bottom="0.74803149606299213" header="0.31496062992125984" footer="0.31496062992125984"/>
  <pageSetup paperSize="9" scale="84"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D0F7-C6F0-4B16-AD93-92E05D74A05C}">
  <sheetPr codeName="Blad3">
    <tabColor theme="9" tint="0.59999389629810485"/>
  </sheetPr>
  <dimension ref="A2:M49"/>
  <sheetViews>
    <sheetView showGridLines="0" view="pageLayout" topLeftCell="A22" zoomScaleNormal="100" workbookViewId="0">
      <selection activeCell="B46" sqref="B46"/>
    </sheetView>
  </sheetViews>
  <sheetFormatPr defaultRowHeight="14.4"/>
  <cols>
    <col min="1" max="1" width="44" style="2" customWidth="1"/>
    <col min="2" max="2" width="13.296875" style="2" customWidth="1"/>
    <col min="3" max="3" width="8.69921875" style="2" customWidth="1"/>
    <col min="4" max="4" width="15.8984375" style="2" customWidth="1"/>
    <col min="5" max="5" width="17.5" style="2" customWidth="1"/>
    <col min="6" max="6" width="11" style="2" customWidth="1"/>
    <col min="7" max="7" width="15.5" style="2" customWidth="1"/>
    <col min="8" max="16384" width="8.796875" style="2"/>
  </cols>
  <sheetData>
    <row r="2" spans="1:7" ht="22.8" customHeight="1">
      <c r="A2" s="97" t="s">
        <v>9</v>
      </c>
      <c r="B2" s="98" t="s">
        <v>83</v>
      </c>
      <c r="C2" s="99"/>
      <c r="D2" s="100"/>
    </row>
    <row r="3" spans="1:7" ht="42.6" customHeight="1">
      <c r="A3" s="101"/>
      <c r="B3" s="148" t="s">
        <v>97</v>
      </c>
      <c r="C3" s="149"/>
      <c r="D3" s="149"/>
      <c r="E3" s="152" t="s">
        <v>98</v>
      </c>
      <c r="F3" s="153"/>
      <c r="G3" s="154"/>
    </row>
    <row r="4" spans="1:7" ht="57.6">
      <c r="A4" s="80" t="s">
        <v>106</v>
      </c>
      <c r="B4" s="81" t="s">
        <v>34</v>
      </c>
      <c r="C4" s="81" t="s">
        <v>339</v>
      </c>
      <c r="D4" s="81" t="s">
        <v>8</v>
      </c>
      <c r="E4" s="81" t="s">
        <v>34</v>
      </c>
      <c r="F4" s="81" t="s">
        <v>339</v>
      </c>
      <c r="G4" s="81" t="s">
        <v>8</v>
      </c>
    </row>
    <row r="5" spans="1:7">
      <c r="A5" s="5" t="s">
        <v>46</v>
      </c>
      <c r="B5" s="82">
        <f>'KP regulier normale uren 2027'!C38*100</f>
        <v>167.38997131247785</v>
      </c>
      <c r="C5" s="29">
        <v>0</v>
      </c>
      <c r="D5" s="84">
        <f>B5/(100-C5)</f>
        <v>1.6738997131247786</v>
      </c>
      <c r="E5" s="82">
        <f t="shared" ref="E5:E23" si="0">B5</f>
        <v>167.38997131247785</v>
      </c>
      <c r="F5" s="29">
        <v>0</v>
      </c>
      <c r="G5" s="84">
        <f>E5/(100-F5)</f>
        <v>1.6738997131247786</v>
      </c>
    </row>
    <row r="6" spans="1:7">
      <c r="A6" s="5" t="s">
        <v>47</v>
      </c>
      <c r="B6" s="82">
        <f>'KP regulier toeslaguren 2027'!C38*100</f>
        <v>148.29059469026546</v>
      </c>
      <c r="C6" s="85">
        <v>2.5</v>
      </c>
      <c r="D6" s="84">
        <f>B6/(100-C6)</f>
        <v>1.5209291763104151</v>
      </c>
      <c r="E6" s="82">
        <f t="shared" si="0"/>
        <v>148.29059469026546</v>
      </c>
      <c r="F6" s="83">
        <v>2.5</v>
      </c>
      <c r="G6" s="84">
        <f>E6/(100-F6)</f>
        <v>1.5209291763104151</v>
      </c>
    </row>
    <row r="7" spans="1:7">
      <c r="A7" s="5" t="s">
        <v>48</v>
      </c>
      <c r="B7" s="82">
        <f>'KP reguliere overuren 2027'!C38*100</f>
        <v>131.9436</v>
      </c>
      <c r="C7" s="83">
        <v>2.5</v>
      </c>
      <c r="D7" s="84">
        <f t="shared" ref="D7:D16" si="1">B7/(100-C7)</f>
        <v>1.3532676923076923</v>
      </c>
      <c r="E7" s="82">
        <f t="shared" si="0"/>
        <v>131.9436</v>
      </c>
      <c r="F7" s="83">
        <v>2.5</v>
      </c>
      <c r="G7" s="84">
        <f t="shared" ref="G7:G16" si="2">E7/(100-F7)</f>
        <v>1.3532676923076923</v>
      </c>
    </row>
    <row r="8" spans="1:7">
      <c r="A8" s="5" t="s">
        <v>51</v>
      </c>
      <c r="B8" s="82">
        <f>'KP vakantiekrachten 2027'!C38*100</f>
        <v>151.44863513274336</v>
      </c>
      <c r="C8" s="29">
        <v>0</v>
      </c>
      <c r="D8" s="84">
        <f t="shared" si="1"/>
        <v>1.5144863513274336</v>
      </c>
      <c r="E8" s="82">
        <f t="shared" si="0"/>
        <v>151.44863513274336</v>
      </c>
      <c r="F8" s="29">
        <v>0</v>
      </c>
      <c r="G8" s="84">
        <f t="shared" si="2"/>
        <v>1.5144863513274336</v>
      </c>
    </row>
    <row r="9" spans="1:7">
      <c r="A9" s="5" t="s">
        <v>53</v>
      </c>
      <c r="B9" s="82">
        <f>'KP vakantiekrachten 2027'!F38*100</f>
        <v>151.20070415929203</v>
      </c>
      <c r="C9" s="83">
        <v>2.5</v>
      </c>
      <c r="D9" s="84">
        <f t="shared" ref="D9" si="3">B9/(100-C9)</f>
        <v>1.5507764529158157</v>
      </c>
      <c r="E9" s="82">
        <f t="shared" si="0"/>
        <v>151.20070415929203</v>
      </c>
      <c r="F9" s="83">
        <v>2.5</v>
      </c>
      <c r="G9" s="84">
        <f t="shared" ref="G9" si="4">E9/(100-F9)</f>
        <v>1.5507764529158157</v>
      </c>
    </row>
    <row r="10" spans="1:7">
      <c r="A10" s="5" t="s">
        <v>323</v>
      </c>
      <c r="B10" s="82">
        <f>'KP belaste vergoedingen 1 2027'!C38*100</f>
        <v>131.72760000000002</v>
      </c>
      <c r="C10" s="138">
        <v>0</v>
      </c>
      <c r="D10" s="84">
        <f t="shared" ref="D10" si="5">B10/(100-C10)</f>
        <v>1.3172760000000003</v>
      </c>
      <c r="E10" s="82">
        <f t="shared" ref="E10" si="6">B10</f>
        <v>131.72760000000002</v>
      </c>
      <c r="F10" s="138">
        <v>0</v>
      </c>
      <c r="G10" s="84">
        <f t="shared" ref="G10" si="7">E10/(100-F10)</f>
        <v>1.3172760000000003</v>
      </c>
    </row>
    <row r="11" spans="1:7">
      <c r="A11" s="5" t="s">
        <v>324</v>
      </c>
      <c r="B11" s="82">
        <f>'KP belaste vergoedingen 2 2027'!C38*100</f>
        <v>121.97</v>
      </c>
      <c r="C11" s="138">
        <v>0</v>
      </c>
      <c r="D11" s="84">
        <f t="shared" ref="D11" si="8">B11/(100-C11)</f>
        <v>1.2197</v>
      </c>
      <c r="E11" s="82">
        <f>B11</f>
        <v>121.97</v>
      </c>
      <c r="F11" s="138">
        <v>0</v>
      </c>
      <c r="G11" s="84">
        <f t="shared" ref="G11" si="9">E11/(100-F11)</f>
        <v>1.2197</v>
      </c>
    </row>
    <row r="12" spans="1:7">
      <c r="A12" s="5" t="s">
        <v>38</v>
      </c>
      <c r="B12" s="82">
        <f>'Kostprijs AOW normale uren 2027'!C38*100</f>
        <v>144.17222904499999</v>
      </c>
      <c r="C12" s="29">
        <v>0</v>
      </c>
      <c r="D12" s="84">
        <f>B12/(100-C12)</f>
        <v>1.44172229045</v>
      </c>
      <c r="E12" s="82">
        <f t="shared" si="0"/>
        <v>144.17222904499999</v>
      </c>
      <c r="F12" s="29">
        <v>0</v>
      </c>
      <c r="G12" s="84">
        <f>E12/(100-F12)</f>
        <v>1.44172229045</v>
      </c>
    </row>
    <row r="13" spans="1:7">
      <c r="A13" s="5" t="s">
        <v>52</v>
      </c>
      <c r="B13" s="82">
        <f>'KP AOW toeslag-overuren 2027'!C38*100</f>
        <v>128.78545319999998</v>
      </c>
      <c r="C13" s="85">
        <v>2.5</v>
      </c>
      <c r="D13" s="84">
        <f>B13/(100-C13)</f>
        <v>1.3208764430769229</v>
      </c>
      <c r="E13" s="82">
        <f t="shared" si="0"/>
        <v>128.78545319999998</v>
      </c>
      <c r="F13" s="83">
        <v>2.5</v>
      </c>
      <c r="G13" s="84">
        <f>E13/(100-F13)</f>
        <v>1.3208764430769229</v>
      </c>
    </row>
    <row r="14" spans="1:7">
      <c r="A14" s="5" t="s">
        <v>325</v>
      </c>
      <c r="B14" s="82">
        <f>'KP belaste vergoeding 1 AOW ''27'!C38*100</f>
        <v>131.72760000000002</v>
      </c>
      <c r="C14" s="138">
        <v>0</v>
      </c>
      <c r="D14" s="84">
        <f t="shared" ref="D14:D15" si="10">B14/(100-C14)</f>
        <v>1.3172760000000003</v>
      </c>
      <c r="E14" s="82">
        <f t="shared" si="0"/>
        <v>131.72760000000002</v>
      </c>
      <c r="F14" s="138">
        <v>0</v>
      </c>
      <c r="G14" s="84">
        <f t="shared" ref="G14:G15" si="11">E14/(100-F14)</f>
        <v>1.3172760000000003</v>
      </c>
    </row>
    <row r="15" spans="1:7">
      <c r="A15" s="5" t="s">
        <v>326</v>
      </c>
      <c r="B15" s="82">
        <f>'KP belaste vergoeding 2 AOW ''27'!C38*100</f>
        <v>121.97</v>
      </c>
      <c r="C15" s="138">
        <v>0</v>
      </c>
      <c r="D15" s="84">
        <f t="shared" si="10"/>
        <v>1.2197</v>
      </c>
      <c r="E15" s="82">
        <f t="shared" ref="E15" si="12">B15</f>
        <v>121.97</v>
      </c>
      <c r="F15" s="138">
        <v>0</v>
      </c>
      <c r="G15" s="84">
        <f t="shared" si="11"/>
        <v>1.2197</v>
      </c>
    </row>
    <row r="16" spans="1:7">
      <c r="A16" s="5" t="s">
        <v>77</v>
      </c>
      <c r="B16" s="82">
        <f>'KP regulier normale uren 2027'!F38*100</f>
        <v>167.11821228769909</v>
      </c>
      <c r="C16" s="29">
        <v>0</v>
      </c>
      <c r="D16" s="84">
        <f t="shared" si="1"/>
        <v>1.671182122876991</v>
      </c>
      <c r="E16" s="82">
        <f t="shared" si="0"/>
        <v>167.11821228769909</v>
      </c>
      <c r="F16" s="29">
        <v>0</v>
      </c>
      <c r="G16" s="84">
        <f t="shared" si="2"/>
        <v>1.671182122876991</v>
      </c>
    </row>
    <row r="17" spans="1:7">
      <c r="A17" s="5" t="s">
        <v>78</v>
      </c>
      <c r="B17" s="82">
        <f>'KP regulier toeslaguren 2027'!F38*100</f>
        <v>148.04783362831856</v>
      </c>
      <c r="C17" s="85">
        <v>2.5</v>
      </c>
      <c r="D17" s="84">
        <f>B17/(100-C17)</f>
        <v>1.5184393192648058</v>
      </c>
      <c r="E17" s="82">
        <f t="shared" si="0"/>
        <v>148.04783362831856</v>
      </c>
      <c r="F17" s="83">
        <v>2.5</v>
      </c>
      <c r="G17" s="84">
        <f>E17/(100-F17)</f>
        <v>1.5184393192648058</v>
      </c>
    </row>
    <row r="18" spans="1:7">
      <c r="A18" s="5" t="s">
        <v>79</v>
      </c>
      <c r="B18" s="82">
        <f>'KP reguliere overuren 2027'!F38*100</f>
        <v>131.72760000000002</v>
      </c>
      <c r="C18" s="83">
        <v>2.5</v>
      </c>
      <c r="D18" s="84">
        <f t="shared" ref="D18:D21" si="13">B18/(100-C18)</f>
        <v>1.351052307692308</v>
      </c>
      <c r="E18" s="82">
        <f t="shared" si="0"/>
        <v>131.72760000000002</v>
      </c>
      <c r="F18" s="83">
        <v>2.5</v>
      </c>
      <c r="G18" s="84">
        <f t="shared" ref="G18:G21" si="14">E18/(100-F18)</f>
        <v>1.351052307692308</v>
      </c>
    </row>
    <row r="19" spans="1:7">
      <c r="A19" s="5" t="s">
        <v>327</v>
      </c>
      <c r="B19" s="82">
        <f>'KP belaste vergoedingen 1 2027'!F38*100</f>
        <v>131.72760000000002</v>
      </c>
      <c r="C19" s="138">
        <v>0</v>
      </c>
      <c r="D19" s="84">
        <f t="shared" ref="D19" si="15">B19/(100-C19)</f>
        <v>1.3172760000000003</v>
      </c>
      <c r="E19" s="82">
        <f t="shared" ref="E19" si="16">B19</f>
        <v>131.72760000000002</v>
      </c>
      <c r="F19" s="138">
        <v>0</v>
      </c>
      <c r="G19" s="84">
        <f t="shared" ref="G19" si="17">E19/(100-F19)</f>
        <v>1.3172760000000003</v>
      </c>
    </row>
    <row r="20" spans="1:7">
      <c r="A20" s="5" t="s">
        <v>328</v>
      </c>
      <c r="B20" s="82">
        <f>'KP belaste vergoedingen 2 2027'!F38*100</f>
        <v>121.97</v>
      </c>
      <c r="C20" s="138">
        <v>0</v>
      </c>
      <c r="D20" s="84">
        <f>B20/(100-C20)</f>
        <v>1.2197</v>
      </c>
      <c r="E20" s="82">
        <f>B20</f>
        <v>121.97</v>
      </c>
      <c r="F20" s="138">
        <v>0</v>
      </c>
      <c r="G20" s="84">
        <f>E20/(100-F20)</f>
        <v>1.2197</v>
      </c>
    </row>
    <row r="21" spans="1:7" ht="19.2" customHeight="1">
      <c r="A21" s="5" t="s">
        <v>80</v>
      </c>
      <c r="B21" s="82">
        <f>'Kostprijs AOW normale uren 2027'!F38*100</f>
        <v>144.17222904499999</v>
      </c>
      <c r="C21" s="29">
        <v>0</v>
      </c>
      <c r="D21" s="84">
        <f t="shared" si="13"/>
        <v>1.44172229045</v>
      </c>
      <c r="E21" s="82">
        <f t="shared" si="0"/>
        <v>144.17222904499999</v>
      </c>
      <c r="F21" s="29">
        <v>0</v>
      </c>
      <c r="G21" s="84">
        <f t="shared" si="14"/>
        <v>1.44172229045</v>
      </c>
    </row>
    <row r="22" spans="1:7">
      <c r="A22" s="5" t="s">
        <v>81</v>
      </c>
      <c r="B22" s="82">
        <f>'KP AOW toeslag-overuren 2027'!F38*100</f>
        <v>128.78545319999998</v>
      </c>
      <c r="C22" s="85">
        <v>2.5</v>
      </c>
      <c r="D22" s="84">
        <f>B22/(100-C22)</f>
        <v>1.3208764430769229</v>
      </c>
      <c r="E22" s="82">
        <f t="shared" si="0"/>
        <v>128.78545319999998</v>
      </c>
      <c r="F22" s="83">
        <v>2.5</v>
      </c>
      <c r="G22" s="84">
        <f>E22/(100-F22)</f>
        <v>1.3208764430769229</v>
      </c>
    </row>
    <row r="23" spans="1:7">
      <c r="A23" s="5" t="s">
        <v>329</v>
      </c>
      <c r="B23" s="82">
        <f>'KP belaste vergoeding 1 AOW ''27'!F38*100</f>
        <v>131.72760000000002</v>
      </c>
      <c r="C23" s="138">
        <v>0</v>
      </c>
      <c r="D23" s="84">
        <f t="shared" ref="D23:D24" si="18">B23/(100-C23)</f>
        <v>1.3172760000000003</v>
      </c>
      <c r="E23" s="82">
        <f t="shared" si="0"/>
        <v>131.72760000000002</v>
      </c>
      <c r="F23" s="138">
        <v>0</v>
      </c>
      <c r="G23" s="84">
        <f t="shared" ref="G23:G24" si="19">E23/(100-F23)</f>
        <v>1.3172760000000003</v>
      </c>
    </row>
    <row r="24" spans="1:7">
      <c r="A24" s="5" t="s">
        <v>330</v>
      </c>
      <c r="B24" s="82">
        <f>'KP belaste vergoeding 2 AOW ''27'!F38*100</f>
        <v>121.97</v>
      </c>
      <c r="C24" s="138">
        <v>0</v>
      </c>
      <c r="D24" s="84">
        <f t="shared" si="18"/>
        <v>1.2197</v>
      </c>
      <c r="E24" s="82">
        <f t="shared" ref="E24" si="20">B24</f>
        <v>121.97</v>
      </c>
      <c r="F24" s="138">
        <v>0</v>
      </c>
      <c r="G24" s="84">
        <f t="shared" si="19"/>
        <v>1.2197</v>
      </c>
    </row>
    <row r="25" spans="1:7" ht="36.6" customHeight="1">
      <c r="A25" s="101"/>
      <c r="B25" s="148" t="s">
        <v>97</v>
      </c>
      <c r="C25" s="149"/>
      <c r="D25" s="149"/>
      <c r="E25" s="148" t="s">
        <v>35</v>
      </c>
      <c r="F25" s="149"/>
      <c r="G25" s="149"/>
    </row>
    <row r="26" spans="1:7" ht="69" customHeight="1">
      <c r="A26" s="80" t="s">
        <v>112</v>
      </c>
      <c r="B26" s="81" t="s">
        <v>7</v>
      </c>
      <c r="C26" s="81" t="s">
        <v>339</v>
      </c>
      <c r="D26" s="81" t="s">
        <v>8</v>
      </c>
      <c r="E26" s="81" t="s">
        <v>7</v>
      </c>
      <c r="F26" s="81" t="s">
        <v>339</v>
      </c>
      <c r="G26" s="81" t="s">
        <v>8</v>
      </c>
    </row>
    <row r="27" spans="1:7">
      <c r="A27" s="5" t="s">
        <v>46</v>
      </c>
      <c r="B27" s="82">
        <f>'KP regulier normale uren 2027'!I38*100</f>
        <v>167.38997131247785</v>
      </c>
      <c r="C27" s="29">
        <v>0</v>
      </c>
      <c r="D27" s="84">
        <f>B27/(100-C27)</f>
        <v>1.6738997131247786</v>
      </c>
      <c r="E27" s="82">
        <f t="shared" ref="E27:E46" si="21">B27</f>
        <v>167.38997131247785</v>
      </c>
      <c r="F27" s="29">
        <v>0</v>
      </c>
      <c r="G27" s="84">
        <f>E27/(100-F27)</f>
        <v>1.6738997131247786</v>
      </c>
    </row>
    <row r="28" spans="1:7">
      <c r="A28" s="5" t="s">
        <v>47</v>
      </c>
      <c r="B28" s="82">
        <f>'KP regulier toeslaguren 2027'!I38*100</f>
        <v>148.29059469026546</v>
      </c>
      <c r="C28" s="85">
        <v>2.5</v>
      </c>
      <c r="D28" s="84">
        <f>B28/(100-C28)</f>
        <v>1.5209291763104151</v>
      </c>
      <c r="E28" s="82">
        <f t="shared" si="21"/>
        <v>148.29059469026546</v>
      </c>
      <c r="F28" s="83">
        <v>2.5</v>
      </c>
      <c r="G28" s="84">
        <f>E28/(100-F28)</f>
        <v>1.5209291763104151</v>
      </c>
    </row>
    <row r="29" spans="1:7">
      <c r="A29" s="5" t="s">
        <v>48</v>
      </c>
      <c r="B29" s="82">
        <f>'KP reguliere overuren 2027'!I38*100</f>
        <v>131.9436</v>
      </c>
      <c r="C29" s="83">
        <v>2.5</v>
      </c>
      <c r="D29" s="84">
        <f t="shared" ref="D29:D43" si="22">B29/(100-C29)</f>
        <v>1.3532676923076923</v>
      </c>
      <c r="E29" s="82">
        <f t="shared" si="21"/>
        <v>131.9436</v>
      </c>
      <c r="F29" s="83">
        <v>2.5</v>
      </c>
      <c r="G29" s="84">
        <f t="shared" ref="G29:G43" si="23">E29/(100-F29)</f>
        <v>1.3532676923076923</v>
      </c>
    </row>
    <row r="30" spans="1:7">
      <c r="A30" s="5" t="s">
        <v>50</v>
      </c>
      <c r="B30" s="82">
        <f>'KP vakantiekrachten 2027'!I38*100</f>
        <v>151.44863513274336</v>
      </c>
      <c r="C30" s="29">
        <v>0</v>
      </c>
      <c r="D30" s="84">
        <f t="shared" si="22"/>
        <v>1.5144863513274336</v>
      </c>
      <c r="E30" s="82">
        <f t="shared" si="21"/>
        <v>151.44863513274336</v>
      </c>
      <c r="F30" s="29">
        <v>0</v>
      </c>
      <c r="G30" s="84">
        <f t="shared" si="23"/>
        <v>1.5144863513274336</v>
      </c>
    </row>
    <row r="31" spans="1:7">
      <c r="A31" s="5" t="s">
        <v>53</v>
      </c>
      <c r="B31" s="82">
        <f>'KP vakantiekrachten 2027'!L38*100</f>
        <v>151.20070415929203</v>
      </c>
      <c r="C31" s="83">
        <v>2.5</v>
      </c>
      <c r="D31" s="84">
        <f t="shared" si="22"/>
        <v>1.5507764529158157</v>
      </c>
      <c r="E31" s="82">
        <f t="shared" si="21"/>
        <v>151.20070415929203</v>
      </c>
      <c r="F31" s="83">
        <v>2.5</v>
      </c>
      <c r="G31" s="84">
        <f t="shared" si="23"/>
        <v>1.5507764529158157</v>
      </c>
    </row>
    <row r="32" spans="1:7">
      <c r="A32" s="5" t="s">
        <v>323</v>
      </c>
      <c r="B32" s="82">
        <f>'KP belaste vergoedingen 1 2027'!I38*100</f>
        <v>131.72760000000002</v>
      </c>
      <c r="C32" s="138">
        <v>0</v>
      </c>
      <c r="D32" s="84">
        <f t="shared" si="22"/>
        <v>1.3172760000000003</v>
      </c>
      <c r="E32" s="82">
        <f t="shared" si="21"/>
        <v>131.72760000000002</v>
      </c>
      <c r="F32" s="138">
        <v>0</v>
      </c>
      <c r="G32" s="84">
        <f t="shared" si="23"/>
        <v>1.3172760000000003</v>
      </c>
    </row>
    <row r="33" spans="1:13">
      <c r="A33" s="5" t="s">
        <v>324</v>
      </c>
      <c r="B33" s="82">
        <f>'KP belaste vergoedingen 2 2027'!I38*100</f>
        <v>121.97</v>
      </c>
      <c r="C33" s="138">
        <v>0</v>
      </c>
      <c r="D33" s="84">
        <f t="shared" si="22"/>
        <v>1.2197</v>
      </c>
      <c r="E33" s="82">
        <f>B33</f>
        <v>121.97</v>
      </c>
      <c r="F33" s="138">
        <v>0</v>
      </c>
      <c r="G33" s="84">
        <f t="shared" si="23"/>
        <v>1.2197</v>
      </c>
    </row>
    <row r="34" spans="1:13">
      <c r="A34" s="5" t="s">
        <v>38</v>
      </c>
      <c r="B34" s="82">
        <f>'Kostprijs AOW normale uren 2027'!I38*100</f>
        <v>144.17222904499999</v>
      </c>
      <c r="C34" s="29">
        <v>0</v>
      </c>
      <c r="D34" s="84">
        <f t="shared" si="22"/>
        <v>1.44172229045</v>
      </c>
      <c r="E34" s="82">
        <f t="shared" si="21"/>
        <v>144.17222904499999</v>
      </c>
      <c r="F34" s="29">
        <v>0</v>
      </c>
      <c r="G34" s="84">
        <f t="shared" si="23"/>
        <v>1.44172229045</v>
      </c>
    </row>
    <row r="35" spans="1:13">
      <c r="A35" s="5" t="s">
        <v>52</v>
      </c>
      <c r="B35" s="82">
        <f>'KP AOW toeslag-overuren 2027'!I38*100</f>
        <v>128.78545319999998</v>
      </c>
      <c r="C35" s="85">
        <v>2.5</v>
      </c>
      <c r="D35" s="84">
        <f>B35/(100-C35)</f>
        <v>1.3208764430769229</v>
      </c>
      <c r="E35" s="82">
        <f t="shared" si="21"/>
        <v>128.78545319999998</v>
      </c>
      <c r="F35" s="83">
        <v>2.5</v>
      </c>
      <c r="G35" s="84">
        <f>E35/(100-F35)</f>
        <v>1.3208764430769229</v>
      </c>
    </row>
    <row r="36" spans="1:13">
      <c r="A36" s="5" t="s">
        <v>325</v>
      </c>
      <c r="B36" s="82">
        <f>'KP belaste vergoeding 1 AOW ''27'!I38*100</f>
        <v>131.72760000000002</v>
      </c>
      <c r="C36" s="138">
        <v>0</v>
      </c>
      <c r="D36" s="84">
        <f t="shared" ref="D36:D37" si="24">B36/(100-C36)</f>
        <v>1.3172760000000003</v>
      </c>
      <c r="E36" s="82">
        <f t="shared" si="21"/>
        <v>131.72760000000002</v>
      </c>
      <c r="F36" s="138">
        <v>0</v>
      </c>
      <c r="G36" s="84">
        <f t="shared" ref="G36:G37" si="25">E36/(100-F36)</f>
        <v>1.3172760000000003</v>
      </c>
    </row>
    <row r="37" spans="1:13">
      <c r="A37" s="5" t="s">
        <v>326</v>
      </c>
      <c r="B37" s="82">
        <f>'KP belaste vergoeding 2 AOW ''27'!I38*100</f>
        <v>121.97</v>
      </c>
      <c r="C37" s="138">
        <v>0</v>
      </c>
      <c r="D37" s="84">
        <f t="shared" si="24"/>
        <v>1.2197</v>
      </c>
      <c r="E37" s="82">
        <f t="shared" si="21"/>
        <v>121.97</v>
      </c>
      <c r="F37" s="138">
        <v>0</v>
      </c>
      <c r="G37" s="84">
        <f t="shared" si="25"/>
        <v>1.2197</v>
      </c>
    </row>
    <row r="38" spans="1:13">
      <c r="A38" s="5" t="s">
        <v>77</v>
      </c>
      <c r="B38" s="82">
        <f>'KP regulier normale uren 2027'!L38*100</f>
        <v>167.11821228769909</v>
      </c>
      <c r="C38" s="29">
        <v>0</v>
      </c>
      <c r="D38" s="84">
        <f t="shared" si="22"/>
        <v>1.671182122876991</v>
      </c>
      <c r="E38" s="82">
        <f t="shared" si="21"/>
        <v>167.11821228769909</v>
      </c>
      <c r="F38" s="29">
        <v>0</v>
      </c>
      <c r="G38" s="84">
        <f t="shared" si="23"/>
        <v>1.671182122876991</v>
      </c>
    </row>
    <row r="39" spans="1:13">
      <c r="A39" s="5" t="s">
        <v>78</v>
      </c>
      <c r="B39" s="82">
        <f>'KP regulier toeslaguren 2027'!L38*100</f>
        <v>148.04783362831856</v>
      </c>
      <c r="C39" s="85">
        <v>2.5</v>
      </c>
      <c r="D39" s="84">
        <f>B39/(100-C39)</f>
        <v>1.5184393192648058</v>
      </c>
      <c r="E39" s="82">
        <f t="shared" si="21"/>
        <v>148.04783362831856</v>
      </c>
      <c r="F39" s="83">
        <v>2.5</v>
      </c>
      <c r="G39" s="84">
        <f>E39/(100-F39)</f>
        <v>1.5184393192648058</v>
      </c>
    </row>
    <row r="40" spans="1:13">
      <c r="A40" s="5" t="s">
        <v>79</v>
      </c>
      <c r="B40" s="82">
        <f>'KP reguliere overuren 2027'!L38*100</f>
        <v>131.72760000000002</v>
      </c>
      <c r="C40" s="83">
        <v>2.5</v>
      </c>
      <c r="D40" s="84">
        <f t="shared" si="22"/>
        <v>1.351052307692308</v>
      </c>
      <c r="E40" s="82">
        <f t="shared" si="21"/>
        <v>131.72760000000002</v>
      </c>
      <c r="F40" s="83">
        <v>2.5</v>
      </c>
      <c r="G40" s="84">
        <f t="shared" si="23"/>
        <v>1.351052307692308</v>
      </c>
    </row>
    <row r="41" spans="1:13">
      <c r="A41" s="5" t="s">
        <v>327</v>
      </c>
      <c r="B41" s="82">
        <f>'KP belaste vergoedingen 1 2027'!L38*100</f>
        <v>131.72760000000002</v>
      </c>
      <c r="C41" s="138">
        <v>0</v>
      </c>
      <c r="D41" s="84">
        <f t="shared" si="22"/>
        <v>1.3172760000000003</v>
      </c>
      <c r="E41" s="82">
        <f t="shared" si="21"/>
        <v>131.72760000000002</v>
      </c>
      <c r="F41" s="138">
        <v>0</v>
      </c>
      <c r="G41" s="84">
        <f t="shared" si="23"/>
        <v>1.3172760000000003</v>
      </c>
    </row>
    <row r="42" spans="1:13">
      <c r="A42" s="5" t="s">
        <v>328</v>
      </c>
      <c r="B42" s="82">
        <f>'KP belaste vergoedingen 2 2027'!L38*100</f>
        <v>121.97</v>
      </c>
      <c r="C42" s="138">
        <v>0</v>
      </c>
      <c r="D42" s="84">
        <f>B42/(100-C42)</f>
        <v>1.2197</v>
      </c>
      <c r="E42" s="82">
        <f>B42</f>
        <v>121.97</v>
      </c>
      <c r="F42" s="138">
        <v>0</v>
      </c>
      <c r="G42" s="84">
        <f>E42/(100-F42)</f>
        <v>1.2197</v>
      </c>
    </row>
    <row r="43" spans="1:13">
      <c r="A43" s="5" t="s">
        <v>80</v>
      </c>
      <c r="B43" s="82">
        <f>'Kostprijs AOW normale uren 2027'!L38*100</f>
        <v>144.17222904499999</v>
      </c>
      <c r="C43" s="29">
        <v>0</v>
      </c>
      <c r="D43" s="84">
        <f t="shared" si="22"/>
        <v>1.44172229045</v>
      </c>
      <c r="E43" s="82">
        <f t="shared" si="21"/>
        <v>144.17222904499999</v>
      </c>
      <c r="F43" s="29">
        <v>0</v>
      </c>
      <c r="G43" s="84">
        <f t="shared" si="23"/>
        <v>1.44172229045</v>
      </c>
    </row>
    <row r="44" spans="1:13">
      <c r="A44" s="5" t="s">
        <v>81</v>
      </c>
      <c r="B44" s="82">
        <f>'KP AOW toeslag-overuren 2027'!L38*100</f>
        <v>128.78545319999998</v>
      </c>
      <c r="C44" s="85">
        <v>2.5</v>
      </c>
      <c r="D44" s="84">
        <f>B44/(100-C44)</f>
        <v>1.3208764430769229</v>
      </c>
      <c r="E44" s="82">
        <f t="shared" si="21"/>
        <v>128.78545319999998</v>
      </c>
      <c r="F44" s="83">
        <v>2.5</v>
      </c>
      <c r="G44" s="84">
        <f>E44/(100-F44)</f>
        <v>1.3208764430769229</v>
      </c>
    </row>
    <row r="45" spans="1:13">
      <c r="A45" s="5" t="s">
        <v>329</v>
      </c>
      <c r="B45" s="82">
        <f>'KP belaste vergoeding 1 AOW ''27'!L38*100</f>
        <v>131.72760000000002</v>
      </c>
      <c r="C45" s="138">
        <v>0</v>
      </c>
      <c r="D45" s="84">
        <f t="shared" ref="D45:D46" si="26">B45/(100-C45)</f>
        <v>1.3172760000000003</v>
      </c>
      <c r="E45" s="82">
        <f t="shared" si="21"/>
        <v>131.72760000000002</v>
      </c>
      <c r="F45" s="138">
        <v>0</v>
      </c>
      <c r="G45" s="84">
        <f t="shared" ref="G45:G46" si="27">E45/(100-F45)</f>
        <v>1.3172760000000003</v>
      </c>
    </row>
    <row r="46" spans="1:13">
      <c r="A46" s="5" t="s">
        <v>330</v>
      </c>
      <c r="B46" s="82">
        <f>'KP belaste vergoeding 2 AOW ''27'!L38*100</f>
        <v>121.97</v>
      </c>
      <c r="C46" s="138">
        <v>0</v>
      </c>
      <c r="D46" s="84">
        <f t="shared" si="26"/>
        <v>1.2197</v>
      </c>
      <c r="E46" s="82">
        <f t="shared" si="21"/>
        <v>121.97</v>
      </c>
      <c r="F46" s="138">
        <v>0</v>
      </c>
      <c r="G46" s="84">
        <f t="shared" si="27"/>
        <v>1.2197</v>
      </c>
    </row>
    <row r="47" spans="1:13">
      <c r="A47" s="86"/>
      <c r="B47" s="87"/>
      <c r="C47" s="88"/>
      <c r="D47" s="89"/>
      <c r="E47" s="87"/>
      <c r="F47" s="88"/>
      <c r="G47" s="89"/>
    </row>
    <row r="48" spans="1:13" ht="259.2" customHeight="1">
      <c r="A48" s="150" t="s">
        <v>310</v>
      </c>
      <c r="B48" s="151"/>
      <c r="C48" s="151"/>
      <c r="D48" s="151"/>
      <c r="E48" s="151"/>
      <c r="F48" s="151"/>
      <c r="G48" s="151"/>
      <c r="H48" s="147"/>
      <c r="I48" s="147"/>
      <c r="J48" s="147"/>
      <c r="K48" s="147"/>
      <c r="L48" s="147"/>
      <c r="M48" s="147"/>
    </row>
    <row r="49" s="2" customFormat="1" ht="23.4" customHeight="1"/>
  </sheetData>
  <sheetProtection algorithmName="SHA-512" hashValue="EioovvbBa7XsznoOEI57zDmszxOzOz/6ZI9sthWSBpNyfQ5KOtyiB1Y1+kAvgC5YMmULpip37jWIa0Gq3wqjmA==" saltValue="7srerMkIK7tSSwwQx7fe9w==" spinCount="100000" sheet="1" objects="1" scenarios="1"/>
  <mergeCells count="6">
    <mergeCell ref="H48:M48"/>
    <mergeCell ref="B25:D25"/>
    <mergeCell ref="E25:G25"/>
    <mergeCell ref="A48:G48"/>
    <mergeCell ref="B3:D3"/>
    <mergeCell ref="E3:G3"/>
  </mergeCells>
  <conditionalFormatting sqref="B5:B24 E5:E24 B27:B46">
    <cfRule type="cellIs" dxfId="52" priority="7" operator="greaterThan">
      <formula>100</formula>
    </cfRule>
  </conditionalFormatting>
  <conditionalFormatting sqref="C5:C24 F5:F24 C27:C46 F27:F46">
    <cfRule type="cellIs" dxfId="51" priority="6" operator="greaterThan">
      <formula>0</formula>
    </cfRule>
  </conditionalFormatting>
  <conditionalFormatting sqref="E27:E46">
    <cfRule type="cellIs" dxfId="50" priority="1" operator="greaterThan">
      <formula>100</formula>
    </cfRule>
  </conditionalFormatting>
  <dataValidations count="6">
    <dataValidation allowBlank="1" showInputMessage="1" sqref="E5:E24 E27:E46" xr:uid="{1649CAEC-5D2B-47BB-8570-A3F3E879330D}"/>
    <dataValidation type="textLength" allowBlank="1" showInputMessage="1" errorTitle="Maximaal 2 decimalen" error="U dient maximaal 2 decimalen in te geven." sqref="B5:B24 B27:B46" xr:uid="{D897B557-4BFC-4352-A210-E90D25F34462}">
      <formula1>3</formula1>
      <formula2>6</formula2>
    </dataValidation>
    <dataValidation type="textLength" allowBlank="1" showInputMessage="1" showErrorMessage="1" errorTitle="Maximaal 2 decimalen" error="U dient maximaal 2 decimalen in te geven." sqref="C6:C7 C28:C29 F39:F42 F6:F7 F22:F24 F28:F29 C35:C37 C39:C42 F31:F33 C9:C11 C13:C15 F9:F11 F13:F15 C17:C20 C22:C24 F17:F20 C31:C33 F35:F37 F44:F46 C44:C46" xr:uid="{9AEB9B3D-F042-4863-B975-95E3E7FA1376}">
      <formula1>1</formula1>
      <formula2>5</formula2>
    </dataValidation>
    <dataValidation type="whole" operator="lessThanOrEqual" allowBlank="1" showInputMessage="1" showErrorMessage="1" errorTitle="Maximaal 2 decimalen" error="Maximale marge is 10%" sqref="C5 C12 C16 C21 C27 C30 C34 C38 C43" xr:uid="{B7AB336D-F39E-4FA0-AE57-EEEFC2CBE970}">
      <formula1>10</formula1>
    </dataValidation>
    <dataValidation type="whole" operator="lessThanOrEqual" allowBlank="1" showInputMessage="1" showErrorMessage="1" errorTitle="Maximale marge is 10%" error="Maximale marge is 10%." sqref="C8" xr:uid="{FC1641A1-3683-44E3-8272-A3CD9811AB08}">
      <formula1>10</formula1>
    </dataValidation>
    <dataValidation type="whole" operator="lessThanOrEqual" allowBlank="1" showInputMessage="1" showErrorMessage="1" errorTitle="Maximaal 20%" error="Maximale waarde is 20% bureaumarge" sqref="F5 F8 F12 F16 F21 F27 F30 F34 F38 F43" xr:uid="{16D71C4A-F84A-46E3-9279-4A7B37CB614A}">
      <formula1>20</formula1>
    </dataValidation>
  </dataValidations>
  <pageMargins left="0.70866141732283472" right="0.70866141732283472" top="1.1368750000000001" bottom="0.74803149606299213" header="0.31496062992125984" footer="0.31496062992125984"/>
  <pageSetup paperSize="9" scale="51" fitToHeight="2" orientation="portrait" r:id="rId1"/>
  <headerFooter>
    <oddHeader>&amp;L&amp;"Corbel,Vet"&amp;F&amp;R&amp;G</oddHeader>
    <oddFooter>&amp;L&amp;"Corbel,Standaard"&amp;A&amp;C&amp;"Corbel,Standaard"Inhuur derden tot en met schaal 7-8 Regio West-Brabant &amp;R&amp;"Corbel,Standaard"© Nova Vista Human Capital</oddFooter>
  </headerFooter>
  <rowBreaks count="1" manualBreakCount="1">
    <brk id="47"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C9A98-F453-4583-866F-55DFFD99915D}">
  <sheetPr codeName="Blad4">
    <tabColor theme="7" tint="0.79998168889431442"/>
    <pageSetUpPr fitToPage="1"/>
  </sheetPr>
  <dimension ref="A1:L49"/>
  <sheetViews>
    <sheetView showGridLines="0" view="pageLayout" topLeftCell="A19" zoomScale="85" zoomScaleNormal="100" zoomScalePageLayoutView="85" workbookViewId="0">
      <selection activeCell="N41" sqref="N41"/>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63</v>
      </c>
      <c r="C4" s="160"/>
      <c r="E4" s="159" t="s">
        <v>64</v>
      </c>
      <c r="F4" s="160"/>
      <c r="G4" s="37"/>
      <c r="H4" s="159" t="s">
        <v>65</v>
      </c>
      <c r="I4" s="160"/>
      <c r="K4" s="159" t="s">
        <v>64</v>
      </c>
      <c r="L4" s="160"/>
    </row>
    <row r="5" spans="1:12" ht="33.6"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33</v>
      </c>
      <c r="B10" s="48">
        <f>'Toelichting Vakantie-feestdagen'!B1</f>
        <v>3.0973451327433628E-2</v>
      </c>
      <c r="C10" s="37">
        <f>B10*C8</f>
        <v>3.0973451327433628E-2</v>
      </c>
      <c r="D10" s="37"/>
      <c r="E10" s="48">
        <f>B10</f>
        <v>3.0973451327433628E-2</v>
      </c>
      <c r="F10" s="37">
        <f>E10*F8</f>
        <v>3.0973451327433628E-2</v>
      </c>
      <c r="G10" s="37"/>
      <c r="H10" s="48">
        <f>B10</f>
        <v>3.0973451327433628E-2</v>
      </c>
      <c r="I10" s="37">
        <f>H10*I8</f>
        <v>3.0973451327433628E-2</v>
      </c>
      <c r="J10" s="37"/>
      <c r="K10" s="48">
        <f>B10</f>
        <v>3.0973451327433628E-2</v>
      </c>
      <c r="L10" s="37">
        <f>K10*L8</f>
        <v>3.0973451327433628E-2</v>
      </c>
    </row>
    <row r="11" spans="1:12">
      <c r="A11" s="43" t="s">
        <v>37</v>
      </c>
      <c r="B11" s="48">
        <f>'Toelichting Vakantie-feestdagen'!B2</f>
        <v>0.12389380530973451</v>
      </c>
      <c r="C11" s="37">
        <f>B11*C8</f>
        <v>0.12389380530973451</v>
      </c>
      <c r="D11" s="47"/>
      <c r="E11" s="48">
        <f>B11</f>
        <v>0.12389380530973451</v>
      </c>
      <c r="F11" s="37">
        <f>E11*F8</f>
        <v>0.12389380530973451</v>
      </c>
      <c r="G11" s="37"/>
      <c r="H11" s="48">
        <f>B11</f>
        <v>0.12389380530973451</v>
      </c>
      <c r="I11" s="37">
        <f>H11*I8</f>
        <v>0.12389380530973451</v>
      </c>
      <c r="J11" s="47"/>
      <c r="K11" s="48">
        <f>B11</f>
        <v>0.12389380530973451</v>
      </c>
      <c r="L11" s="37">
        <f>K11*L8</f>
        <v>0.12389380530973451</v>
      </c>
    </row>
    <row r="12" spans="1:12">
      <c r="A12" s="79" t="s">
        <v>29</v>
      </c>
      <c r="B12" s="90">
        <v>6.0000000000000001E-3</v>
      </c>
      <c r="C12" s="50">
        <f>B12*C8</f>
        <v>6.0000000000000001E-3</v>
      </c>
      <c r="D12" s="47"/>
      <c r="E12" s="49">
        <f>B12</f>
        <v>6.0000000000000001E-3</v>
      </c>
      <c r="F12" s="50">
        <f>E12*F8</f>
        <v>6.0000000000000001E-3</v>
      </c>
      <c r="G12" s="37"/>
      <c r="H12" s="49">
        <f>B12</f>
        <v>6.0000000000000001E-3</v>
      </c>
      <c r="I12" s="50">
        <f>H12*I8</f>
        <v>6.0000000000000001E-3</v>
      </c>
      <c r="J12" s="47"/>
      <c r="K12" s="49">
        <f>B12</f>
        <v>6.0000000000000001E-3</v>
      </c>
      <c r="L12" s="50">
        <f>K12*L8</f>
        <v>6.0000000000000001E-3</v>
      </c>
    </row>
    <row r="13" spans="1:12" ht="15" thickBot="1">
      <c r="A13" s="43"/>
      <c r="B13" s="51">
        <f>SUM(B10:B12)</f>
        <v>0.16086725663716814</v>
      </c>
      <c r="C13" s="52">
        <f>SUM(C10:C12)</f>
        <v>0.16086725663716814</v>
      </c>
      <c r="D13" s="47"/>
      <c r="E13" s="51">
        <f>SUM(E10:E12)</f>
        <v>0.16086725663716814</v>
      </c>
      <c r="F13" s="52">
        <f>SUM(F10:F12)</f>
        <v>0.16086725663716814</v>
      </c>
      <c r="G13" s="37"/>
      <c r="H13" s="51">
        <f>SUM(H10:H12)</f>
        <v>0.16086725663716814</v>
      </c>
      <c r="I13" s="52">
        <f>SUM(I10:I12)</f>
        <v>0.16086725663716814</v>
      </c>
      <c r="J13" s="47"/>
      <c r="K13" s="51">
        <f>SUM(K10:K12)</f>
        <v>0.16086725663716814</v>
      </c>
      <c r="L13" s="52">
        <f>SUM(L10:L12)</f>
        <v>0.16086725663716814</v>
      </c>
    </row>
    <row r="14" spans="1:12" ht="16.8" customHeight="1" thickTop="1">
      <c r="A14" s="43"/>
      <c r="B14" s="53"/>
      <c r="C14" s="54">
        <f>C8+C13</f>
        <v>1.1608672566371681</v>
      </c>
      <c r="D14" s="47"/>
      <c r="E14" s="53"/>
      <c r="F14" s="47">
        <f>F8+F13</f>
        <v>1.1608672566371681</v>
      </c>
      <c r="G14" s="37"/>
      <c r="H14" s="53"/>
      <c r="I14" s="47">
        <f>I8+I13</f>
        <v>1.1608672566371681</v>
      </c>
      <c r="J14" s="47"/>
      <c r="K14" s="53"/>
      <c r="L14" s="47">
        <f>L8+L13</f>
        <v>1.1608672566371681</v>
      </c>
    </row>
    <row r="15" spans="1:12" ht="34.799999999999997" customHeight="1">
      <c r="A15" s="39" t="s">
        <v>107</v>
      </c>
      <c r="B15" s="55">
        <v>0.17050000000000001</v>
      </c>
      <c r="C15" s="56">
        <f>C14*B15</f>
        <v>0.19792786725663716</v>
      </c>
      <c r="D15" s="57"/>
      <c r="E15" s="48">
        <f>B15</f>
        <v>0.17050000000000001</v>
      </c>
      <c r="F15" s="50">
        <f>F14*E15</f>
        <v>0.19792786725663716</v>
      </c>
      <c r="G15" s="37"/>
      <c r="H15" s="48">
        <f>B15</f>
        <v>0.17050000000000001</v>
      </c>
      <c r="I15" s="50">
        <f>I14*H15</f>
        <v>0.19792786725663716</v>
      </c>
      <c r="J15" s="47"/>
      <c r="K15" s="48">
        <f>B15</f>
        <v>0.17050000000000001</v>
      </c>
      <c r="L15" s="50">
        <f>L14*K15</f>
        <v>0.19792786725663716</v>
      </c>
    </row>
    <row r="16" spans="1:12">
      <c r="A16" s="42"/>
      <c r="B16" s="47"/>
      <c r="C16" s="47">
        <f>SUM(C14:C15)</f>
        <v>1.3587951238938052</v>
      </c>
      <c r="D16" s="47"/>
      <c r="E16" s="47"/>
      <c r="F16" s="47">
        <f>SUM(F14:F15)</f>
        <v>1.3587951238938052</v>
      </c>
      <c r="G16" s="37"/>
      <c r="H16" s="47"/>
      <c r="I16" s="47">
        <f>SUM(I14:I15)</f>
        <v>1.3587951238938052</v>
      </c>
      <c r="J16" s="47"/>
      <c r="K16" s="47"/>
      <c r="L16" s="47">
        <f>SUM(L14:L15)</f>
        <v>1.3587951238938052</v>
      </c>
    </row>
    <row r="17" spans="1:12">
      <c r="A17" s="39" t="s">
        <v>18</v>
      </c>
      <c r="B17" s="37"/>
      <c r="C17" s="37"/>
      <c r="D17" s="37"/>
      <c r="E17" s="37"/>
      <c r="F17" s="37"/>
      <c r="G17" s="37"/>
      <c r="H17" s="37"/>
      <c r="I17" s="37"/>
      <c r="J17" s="37"/>
      <c r="K17" s="37"/>
      <c r="L17" s="37"/>
    </row>
    <row r="18" spans="1:12">
      <c r="A18" s="58" t="s">
        <v>19</v>
      </c>
      <c r="B18" s="59">
        <v>2E-3</v>
      </c>
      <c r="C18" s="37">
        <f>B18*C16</f>
        <v>2.7175902477876105E-3</v>
      </c>
      <c r="D18" s="37"/>
      <c r="E18" s="59">
        <v>0</v>
      </c>
      <c r="F18" s="37">
        <f>E18*F16</f>
        <v>0</v>
      </c>
      <c r="G18" s="37"/>
      <c r="H18" s="59">
        <v>2E-3</v>
      </c>
      <c r="I18" s="37">
        <f>H18*I16</f>
        <v>2.7175902477876105E-3</v>
      </c>
      <c r="J18" s="37"/>
      <c r="K18" s="59">
        <v>0</v>
      </c>
      <c r="L18" s="37">
        <f>K18*L16</f>
        <v>0</v>
      </c>
    </row>
    <row r="19" spans="1:12">
      <c r="A19" s="58" t="s">
        <v>20</v>
      </c>
      <c r="B19" s="59">
        <v>7.7399999999999997E-2</v>
      </c>
      <c r="C19" s="37">
        <f>B19*C16</f>
        <v>0.10517074258938051</v>
      </c>
      <c r="D19" s="37"/>
      <c r="E19" s="59">
        <f>B19</f>
        <v>7.7399999999999997E-2</v>
      </c>
      <c r="F19" s="37">
        <f>E19*F16</f>
        <v>0.10517074258938051</v>
      </c>
      <c r="G19" s="37"/>
      <c r="H19" s="59">
        <f>B19</f>
        <v>7.7399999999999997E-2</v>
      </c>
      <c r="I19" s="37">
        <f>H19*I16</f>
        <v>0.10517074258938051</v>
      </c>
      <c r="J19" s="37"/>
      <c r="K19" s="59">
        <f>B19</f>
        <v>7.7399999999999997E-2</v>
      </c>
      <c r="L19" s="37">
        <f>K19*L16</f>
        <v>0.10517074258938051</v>
      </c>
    </row>
    <row r="20" spans="1:12">
      <c r="A20" s="58" t="s">
        <v>56</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59">
        <v>6.0999999999999999E-2</v>
      </c>
      <c r="C22" s="37">
        <f>B22*C16</f>
        <v>8.2886502557522113E-2</v>
      </c>
      <c r="D22" s="47"/>
      <c r="E22" s="59">
        <f>B22</f>
        <v>6.0999999999999999E-2</v>
      </c>
      <c r="F22" s="37">
        <f>E22*F16</f>
        <v>8.2886502557522113E-2</v>
      </c>
      <c r="G22" s="37"/>
      <c r="H22" s="59">
        <f>B22</f>
        <v>6.0999999999999999E-2</v>
      </c>
      <c r="I22" s="37">
        <f>H22*I16</f>
        <v>8.2886502557522113E-2</v>
      </c>
      <c r="J22" s="47"/>
      <c r="K22" s="59">
        <f>B22</f>
        <v>6.0999999999999999E-2</v>
      </c>
      <c r="L22" s="37">
        <f>K22*L16</f>
        <v>8.2886502557522113E-2</v>
      </c>
    </row>
    <row r="23" spans="1:12">
      <c r="A23" s="58" t="s">
        <v>23</v>
      </c>
      <c r="B23" s="59">
        <v>8.1299999999999997E-2</v>
      </c>
      <c r="C23" s="37">
        <f>B23*C16</f>
        <v>0.11047004357256636</v>
      </c>
      <c r="D23" s="47"/>
      <c r="E23" s="59">
        <f>B23</f>
        <v>8.1299999999999997E-2</v>
      </c>
      <c r="F23" s="37">
        <f>E23*F16</f>
        <v>0.11047004357256636</v>
      </c>
      <c r="G23" s="37"/>
      <c r="H23" s="59">
        <f>B23</f>
        <v>8.1299999999999997E-2</v>
      </c>
      <c r="I23" s="37">
        <f>H23*I16</f>
        <v>0.11047004357256636</v>
      </c>
      <c r="J23" s="47"/>
      <c r="K23" s="59">
        <f>B23</f>
        <v>8.1299999999999997E-2</v>
      </c>
      <c r="L23" s="37">
        <f>K23*L16</f>
        <v>0.11047004357256636</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207</v>
      </c>
      <c r="B26" s="60">
        <v>0</v>
      </c>
      <c r="C26" s="61">
        <f>B26*C16</f>
        <v>0</v>
      </c>
      <c r="D26" s="47"/>
      <c r="E26" s="60">
        <v>0</v>
      </c>
      <c r="F26" s="37">
        <f>E26*F16</f>
        <v>0</v>
      </c>
      <c r="G26" s="37"/>
      <c r="H26" s="60">
        <v>0</v>
      </c>
      <c r="I26" s="37">
        <f>H26*I16</f>
        <v>0</v>
      </c>
      <c r="J26" s="47"/>
      <c r="K26" s="60">
        <v>0</v>
      </c>
      <c r="L26" s="37">
        <f>K26*L16</f>
        <v>0</v>
      </c>
    </row>
    <row r="27" spans="1:12">
      <c r="A27" s="58" t="s">
        <v>208</v>
      </c>
      <c r="B27" s="62">
        <v>0</v>
      </c>
      <c r="C27" s="63">
        <f>B27*C16</f>
        <v>0</v>
      </c>
      <c r="D27" s="57"/>
      <c r="E27" s="60">
        <v>0</v>
      </c>
      <c r="F27" s="37">
        <f>E27*F16</f>
        <v>0</v>
      </c>
      <c r="G27" s="37"/>
      <c r="H27" s="60">
        <v>0</v>
      </c>
      <c r="I27" s="37">
        <f>H27*I16</f>
        <v>0</v>
      </c>
      <c r="J27" s="47"/>
      <c r="K27" s="60">
        <v>0</v>
      </c>
      <c r="L27" s="37">
        <f>K27*L16</f>
        <v>0</v>
      </c>
    </row>
    <row r="28" spans="1:12">
      <c r="A28" s="102" t="s">
        <v>113</v>
      </c>
      <c r="B28" s="62">
        <v>1.0200000000000001E-2</v>
      </c>
      <c r="C28" s="63">
        <f>B28*C16</f>
        <v>1.3859710263716815E-2</v>
      </c>
      <c r="D28" s="47"/>
      <c r="E28" s="62">
        <v>1.0200000000000001E-2</v>
      </c>
      <c r="F28" s="63">
        <f>E28*F16</f>
        <v>1.3859710263716815E-2</v>
      </c>
      <c r="G28" s="37"/>
      <c r="H28" s="62">
        <v>1.0200000000000001E-2</v>
      </c>
      <c r="I28" s="63">
        <f>H28*I16</f>
        <v>1.3859710263716815E-2</v>
      </c>
      <c r="J28" s="47"/>
      <c r="K28" s="62">
        <v>1.0200000000000001E-2</v>
      </c>
      <c r="L28" s="37">
        <f>K28*L16</f>
        <v>1.3859710263716815E-2</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0.2319</v>
      </c>
      <c r="C30" s="52">
        <f>C16*B30</f>
        <v>0.3151045892309734</v>
      </c>
      <c r="D30" s="47"/>
      <c r="E30" s="47">
        <f>SUM(E18:E29)</f>
        <v>0.22989999999999999</v>
      </c>
      <c r="F30" s="52">
        <f>F16*E30</f>
        <v>0.31238699898318578</v>
      </c>
      <c r="G30" s="37"/>
      <c r="H30" s="47">
        <f>SUM(H18:H29)</f>
        <v>0.2319</v>
      </c>
      <c r="I30" s="52">
        <f>I16*H30</f>
        <v>0.3151045892309734</v>
      </c>
      <c r="J30" s="47"/>
      <c r="K30" s="47">
        <f>SUM(K18:K29)</f>
        <v>0.22989999999999999</v>
      </c>
      <c r="L30" s="52">
        <f>L16*K30</f>
        <v>0.31238699898318578</v>
      </c>
    </row>
    <row r="31" spans="1:12" ht="15" thickTop="1">
      <c r="A31" s="43"/>
      <c r="B31" s="37"/>
      <c r="C31" s="47">
        <f>C16+C30</f>
        <v>1.6738997131247786</v>
      </c>
      <c r="D31" s="47"/>
      <c r="E31" s="37"/>
      <c r="F31" s="47">
        <f>F16+F30</f>
        <v>1.671182122876991</v>
      </c>
      <c r="G31" s="37"/>
      <c r="H31" s="37"/>
      <c r="I31" s="47">
        <f>I16+I30</f>
        <v>1.6738997131247786</v>
      </c>
      <c r="J31" s="47"/>
      <c r="K31" s="37"/>
      <c r="L31" s="47">
        <f>L16+L30</f>
        <v>1.671182122876991</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ht="30" customHeight="1">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284</v>
      </c>
      <c r="B38" s="37"/>
      <c r="C38" s="69">
        <f>C31+C37</f>
        <v>1.6738997131247786</v>
      </c>
      <c r="D38" s="70"/>
      <c r="E38" s="70"/>
      <c r="F38" s="71">
        <f>F31+F37</f>
        <v>1.671182122876991</v>
      </c>
      <c r="G38" s="70"/>
      <c r="H38" s="70"/>
      <c r="I38" s="71">
        <f>I31+I37</f>
        <v>1.6738997131247786</v>
      </c>
      <c r="J38" s="70"/>
      <c r="K38" s="70"/>
      <c r="L38" s="71">
        <f>L31+L37</f>
        <v>1.671182122876991</v>
      </c>
    </row>
    <row r="39" spans="1:12">
      <c r="A39" s="72"/>
    </row>
    <row r="40" spans="1:12" ht="13.05" customHeight="1">
      <c r="A40" s="13" t="s">
        <v>28</v>
      </c>
    </row>
    <row r="41" spans="1:12" ht="55.8" customHeight="1">
      <c r="A41" s="167" t="s">
        <v>312</v>
      </c>
      <c r="B41" s="167"/>
      <c r="C41" s="167"/>
      <c r="D41" s="167"/>
      <c r="E41" s="167"/>
      <c r="F41" s="167"/>
      <c r="G41" s="167"/>
      <c r="H41" s="167"/>
      <c r="I41" s="167"/>
      <c r="J41" s="167"/>
      <c r="K41" s="167"/>
      <c r="L41" s="167"/>
    </row>
    <row r="42" spans="1:12" ht="42" customHeight="1">
      <c r="A42" s="170" t="s">
        <v>297</v>
      </c>
      <c r="B42" s="171"/>
      <c r="C42" s="171"/>
      <c r="D42" s="171"/>
      <c r="E42" s="171"/>
      <c r="F42" s="171"/>
      <c r="G42" s="171"/>
      <c r="H42" s="171"/>
      <c r="I42" s="171"/>
      <c r="J42" s="171"/>
      <c r="K42" s="171"/>
      <c r="L42" s="172"/>
    </row>
    <row r="43" spans="1:12" ht="43.2" customHeight="1">
      <c r="A43" s="173" t="s">
        <v>311</v>
      </c>
      <c r="B43" s="174"/>
      <c r="C43" s="174"/>
      <c r="D43" s="174"/>
      <c r="E43" s="174"/>
      <c r="F43" s="174"/>
      <c r="G43" s="174"/>
      <c r="H43" s="174"/>
      <c r="I43" s="174"/>
      <c r="J43" s="174"/>
      <c r="K43" s="174"/>
      <c r="L43" s="175"/>
    </row>
    <row r="44" spans="1:12" ht="30.6" customHeight="1">
      <c r="A44" s="168" t="s">
        <v>108</v>
      </c>
      <c r="B44" s="169"/>
      <c r="C44" s="169"/>
      <c r="D44" s="169"/>
      <c r="E44" s="169"/>
      <c r="F44" s="169"/>
      <c r="G44" s="169"/>
      <c r="H44" s="169"/>
      <c r="I44" s="169"/>
      <c r="J44" s="169"/>
      <c r="K44" s="169"/>
      <c r="L44" s="169"/>
    </row>
    <row r="45" spans="1:12">
      <c r="A45" s="163"/>
      <c r="B45" s="164"/>
      <c r="C45" s="164"/>
      <c r="D45" s="164"/>
      <c r="E45" s="164"/>
      <c r="F45" s="164"/>
      <c r="G45" s="164"/>
      <c r="H45" s="164"/>
      <c r="I45" s="164"/>
      <c r="J45" s="164"/>
      <c r="K45" s="164"/>
      <c r="L45" s="164"/>
    </row>
    <row r="46" spans="1:12">
      <c r="A46" s="164"/>
      <c r="B46" s="164"/>
      <c r="C46" s="164"/>
      <c r="D46" s="164"/>
      <c r="E46" s="164"/>
      <c r="F46" s="164"/>
      <c r="G46" s="164"/>
      <c r="H46" s="164"/>
      <c r="I46" s="164"/>
      <c r="J46" s="164"/>
      <c r="K46" s="164"/>
      <c r="L46" s="164"/>
    </row>
    <row r="47" spans="1:12">
      <c r="A47" s="164"/>
      <c r="B47" s="164"/>
      <c r="C47" s="164"/>
      <c r="D47" s="164"/>
      <c r="E47" s="164"/>
      <c r="F47" s="164"/>
      <c r="G47" s="164"/>
      <c r="H47" s="164"/>
      <c r="I47" s="164"/>
      <c r="J47" s="164"/>
      <c r="K47" s="164"/>
      <c r="L47" s="164"/>
    </row>
    <row r="48" spans="1:12">
      <c r="A48" s="165"/>
      <c r="B48" s="166"/>
      <c r="C48" s="166"/>
      <c r="D48" s="166"/>
      <c r="E48" s="166"/>
      <c r="F48" s="166"/>
      <c r="G48" s="166"/>
      <c r="H48" s="166"/>
      <c r="I48" s="166"/>
      <c r="J48" s="166"/>
      <c r="K48" s="166"/>
      <c r="L48" s="166"/>
    </row>
    <row r="49" spans="1:12">
      <c r="A49" s="165"/>
      <c r="B49" s="166"/>
      <c r="C49" s="166"/>
      <c r="D49" s="166"/>
      <c r="E49" s="166"/>
      <c r="F49" s="166"/>
      <c r="G49" s="166"/>
      <c r="H49" s="166"/>
      <c r="I49" s="166"/>
      <c r="J49" s="166"/>
      <c r="K49" s="166"/>
      <c r="L49" s="166"/>
    </row>
  </sheetData>
  <sheetProtection algorithmName="SHA-512" hashValue="je1qbhoOlEdRnGA7NmYYsWTD5ksuG8DoAE7aAMKCwuOo7pr303m506wV6mdWUsn8A35JF7gLPZzmwALyAxEC7A==" saltValue="tTmHk80O0TM/HnM+25pGiA==" spinCount="100000" sheet="1" objects="1" scenarios="1"/>
  <mergeCells count="14">
    <mergeCell ref="A45:L47"/>
    <mergeCell ref="A48:L48"/>
    <mergeCell ref="A49:L49"/>
    <mergeCell ref="A41:L41"/>
    <mergeCell ref="A44:L44"/>
    <mergeCell ref="A42:L42"/>
    <mergeCell ref="A43:L43"/>
    <mergeCell ref="B1:L1"/>
    <mergeCell ref="B2:F2"/>
    <mergeCell ref="H2:L2"/>
    <mergeCell ref="B4:C5"/>
    <mergeCell ref="E4:F5"/>
    <mergeCell ref="H4:I5"/>
    <mergeCell ref="K4:L5"/>
  </mergeCells>
  <conditionalFormatting sqref="B10:B12 E10:E12 H10:H12 K10:K12 B18:B29 E18:E29 H18:H29 K18:K29">
    <cfRule type="cellIs" dxfId="49" priority="18" operator="greaterThan">
      <formula>0</formula>
    </cfRule>
  </conditionalFormatting>
  <conditionalFormatting sqref="B33:B36">
    <cfRule type="cellIs" dxfId="48" priority="17" operator="greaterThan">
      <formula>0</formula>
    </cfRule>
  </conditionalFormatting>
  <conditionalFormatting sqref="E33:E36">
    <cfRule type="cellIs" dxfId="47" priority="14" operator="greaterThan">
      <formula>0</formula>
    </cfRule>
  </conditionalFormatting>
  <conditionalFormatting sqref="H33:H36">
    <cfRule type="cellIs" dxfId="46" priority="12" operator="greaterThan">
      <formula>0</formula>
    </cfRule>
  </conditionalFormatting>
  <conditionalFormatting sqref="K33:K36">
    <cfRule type="cellIs" dxfId="45" priority="10" operator="greaterThan">
      <formula>0</formula>
    </cfRule>
  </conditionalFormatting>
  <dataValidations count="2">
    <dataValidation type="decimal" operator="lessThanOrEqual" allowBlank="1" showInputMessage="1" showErrorMessage="1" errorTitle="Kostprijs mag gemaximeerd op 2,1" error="Kostprijs mag niet hoger zijn dan 210%" sqref="C38" xr:uid="{6451CFE8-1B74-44BA-BA9B-76F5E808D345}">
      <formula1>2.1</formula1>
    </dataValidation>
    <dataValidation type="decimal" operator="lessThanOrEqual" allowBlank="1" showInputMessage="1" showErrorMessage="1" errorTitle="Transitievergoeding maximaal 2,5" error="Maximale transitievergoeding 2,5%" sqref="B24 E24 H24 K24" xr:uid="{F7E25589-7D51-4300-B672-044FE63A9BC7}">
      <formula1>0.025</formula1>
    </dataValidation>
  </dataValidations>
  <pageMargins left="0.70866141732283472" right="0.70866141732283472" top="0.9956521739130435" bottom="0.74803149606299213" header="0.31496062992125984" footer="0.31496062992125984"/>
  <pageSetup paperSize="9" scale="48"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302EB-01CD-42EE-978E-945DBC7C1D59}">
  <sheetPr codeName="Blad5">
    <tabColor theme="4" tint="0.79998168889431442"/>
    <pageSetUpPr fitToPage="1"/>
  </sheetPr>
  <dimension ref="A1:L44"/>
  <sheetViews>
    <sheetView showGridLines="0" view="pageLayout" topLeftCell="A5" zoomScaleNormal="100" workbookViewId="0">
      <selection activeCell="K35" sqref="K35"/>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59</v>
      </c>
      <c r="C4" s="160"/>
      <c r="E4" s="159" t="s">
        <v>61</v>
      </c>
      <c r="F4" s="160"/>
      <c r="G4" s="37"/>
      <c r="H4" s="159" t="s">
        <v>60</v>
      </c>
      <c r="I4" s="160"/>
      <c r="K4" s="159" t="s">
        <v>61</v>
      </c>
      <c r="L4" s="160"/>
    </row>
    <row r="5" spans="1:12" ht="24.6"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79" t="s">
        <v>88</v>
      </c>
      <c r="B10" s="48">
        <v>0</v>
      </c>
      <c r="C10" s="37">
        <f>B10*C8</f>
        <v>0</v>
      </c>
      <c r="D10" s="37"/>
      <c r="E10" s="48">
        <f>B10</f>
        <v>0</v>
      </c>
      <c r="F10" s="37">
        <f>E10*F8</f>
        <v>0</v>
      </c>
      <c r="G10" s="37"/>
      <c r="H10" s="48">
        <f>B10</f>
        <v>0</v>
      </c>
      <c r="I10" s="37">
        <f>H10*I8</f>
        <v>0</v>
      </c>
      <c r="J10" s="37"/>
      <c r="K10" s="48">
        <f>B10</f>
        <v>0</v>
      </c>
      <c r="L10" s="37">
        <f>K10*L8</f>
        <v>0</v>
      </c>
    </row>
    <row r="11" spans="1:12">
      <c r="A11" s="43" t="s">
        <v>37</v>
      </c>
      <c r="B11" s="48">
        <f>'Toelichting Vakantie-feestdagen'!B2</f>
        <v>0.12389380530973451</v>
      </c>
      <c r="C11" s="37">
        <f>B11*C8</f>
        <v>0.12389380530973451</v>
      </c>
      <c r="D11" s="47"/>
      <c r="E11" s="48">
        <f>B11</f>
        <v>0.12389380530973451</v>
      </c>
      <c r="F11" s="37">
        <f>E11*F8</f>
        <v>0.12389380530973451</v>
      </c>
      <c r="G11" s="37"/>
      <c r="H11" s="48">
        <f>B11</f>
        <v>0.12389380530973451</v>
      </c>
      <c r="I11" s="37">
        <f>H11*I8</f>
        <v>0.12389380530973451</v>
      </c>
      <c r="J11" s="47"/>
      <c r="K11" s="48">
        <f>B11</f>
        <v>0.12389380530973451</v>
      </c>
      <c r="L11" s="37">
        <f>K11*L8</f>
        <v>0.12389380530973451</v>
      </c>
    </row>
    <row r="12" spans="1:12">
      <c r="A12" s="79" t="s">
        <v>109</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0.12389380530973451</v>
      </c>
      <c r="C13" s="52">
        <f>SUM(C10:C12)</f>
        <v>0.12389380530973451</v>
      </c>
      <c r="D13" s="47"/>
      <c r="E13" s="51">
        <f>SUM(E10:E12)</f>
        <v>0.12389380530973451</v>
      </c>
      <c r="F13" s="52">
        <f>SUM(F10:F12)</f>
        <v>0.12389380530973451</v>
      </c>
      <c r="G13" s="37"/>
      <c r="H13" s="51">
        <f>SUM(H10:H12)</f>
        <v>0.12389380530973451</v>
      </c>
      <c r="I13" s="52">
        <f>SUM(I10:I12)</f>
        <v>0.12389380530973451</v>
      </c>
      <c r="J13" s="47"/>
      <c r="K13" s="51">
        <f>SUM(K10:K12)</f>
        <v>0.12389380530973451</v>
      </c>
      <c r="L13" s="52">
        <f>SUM(L10:L12)</f>
        <v>0.12389380530973451</v>
      </c>
    </row>
    <row r="14" spans="1:12" ht="16.8" customHeight="1" thickTop="1">
      <c r="A14" s="43"/>
      <c r="B14" s="53"/>
      <c r="C14" s="54">
        <f>C8+C13</f>
        <v>1.1238938053097345</v>
      </c>
      <c r="D14" s="47"/>
      <c r="E14" s="53"/>
      <c r="F14" s="47">
        <f>F8+F13</f>
        <v>1.1238938053097345</v>
      </c>
      <c r="G14" s="37"/>
      <c r="H14" s="53"/>
      <c r="I14" s="47">
        <f>I8+I13</f>
        <v>1.1238938053097345</v>
      </c>
      <c r="J14" s="47"/>
      <c r="K14" s="53"/>
      <c r="L14" s="47">
        <f>L8+L13</f>
        <v>1.1238938053097345</v>
      </c>
    </row>
    <row r="15" spans="1:12" ht="29.4" thickBot="1">
      <c r="A15" s="39" t="s">
        <v>110</v>
      </c>
      <c r="B15" s="48">
        <v>0.08</v>
      </c>
      <c r="C15" s="77">
        <f>C14*B15</f>
        <v>8.9911504424778757E-2</v>
      </c>
      <c r="D15" s="47"/>
      <c r="E15" s="48">
        <f>B15</f>
        <v>0.08</v>
      </c>
      <c r="F15" s="78">
        <f>F14*E15</f>
        <v>8.9911504424778757E-2</v>
      </c>
      <c r="G15" s="37"/>
      <c r="H15" s="48">
        <f>B15</f>
        <v>0.08</v>
      </c>
      <c r="I15" s="78">
        <f>I14*H15</f>
        <v>8.9911504424778757E-2</v>
      </c>
      <c r="J15" s="47"/>
      <c r="K15" s="48">
        <f>B15</f>
        <v>0.08</v>
      </c>
      <c r="L15" s="78">
        <f>L14*K15</f>
        <v>8.9911504424778757E-2</v>
      </c>
    </row>
    <row r="16" spans="1:12" ht="15" thickTop="1">
      <c r="A16" s="42"/>
      <c r="B16" s="47"/>
      <c r="C16" s="47">
        <f>SUM(C14:C15)</f>
        <v>1.2138053097345132</v>
      </c>
      <c r="D16" s="47"/>
      <c r="E16" s="47"/>
      <c r="F16" s="47">
        <f>SUM(F14:F15)</f>
        <v>1.2138053097345132</v>
      </c>
      <c r="G16" s="37"/>
      <c r="H16" s="47"/>
      <c r="I16" s="47">
        <f>SUM(I14:I15)</f>
        <v>1.2138053097345132</v>
      </c>
      <c r="J16" s="47"/>
      <c r="K16" s="47"/>
      <c r="L16" s="47">
        <f>SUM(L14:L15)</f>
        <v>1.2138053097345132</v>
      </c>
    </row>
    <row r="17" spans="1:12">
      <c r="A17" s="39" t="s">
        <v>18</v>
      </c>
      <c r="B17" s="37"/>
      <c r="C17" s="37"/>
      <c r="D17" s="37"/>
      <c r="E17" s="37"/>
      <c r="F17" s="37"/>
      <c r="G17" s="37"/>
      <c r="H17" s="37"/>
      <c r="I17" s="37"/>
      <c r="J17" s="37"/>
      <c r="K17" s="37"/>
      <c r="L17" s="37"/>
    </row>
    <row r="18" spans="1:12">
      <c r="A18" s="58" t="s">
        <v>19</v>
      </c>
      <c r="B18" s="60">
        <v>2E-3</v>
      </c>
      <c r="C18" s="37">
        <f>B18*C16</f>
        <v>2.4276106194690266E-3</v>
      </c>
      <c r="D18" s="37"/>
      <c r="E18" s="60">
        <v>0</v>
      </c>
      <c r="F18" s="37">
        <f>E18*F16</f>
        <v>0</v>
      </c>
      <c r="G18" s="37"/>
      <c r="H18" s="60">
        <v>2E-3</v>
      </c>
      <c r="I18" s="37">
        <f>H18*I16</f>
        <v>2.4276106194690266E-3</v>
      </c>
      <c r="J18" s="37"/>
      <c r="K18" s="60">
        <v>0</v>
      </c>
      <c r="L18" s="37">
        <f>K18*L16</f>
        <v>0</v>
      </c>
    </row>
    <row r="19" spans="1:12">
      <c r="A19" s="58" t="s">
        <v>20</v>
      </c>
      <c r="B19" s="60">
        <v>7.7399999999999997E-2</v>
      </c>
      <c r="C19" s="37">
        <f>B19*C16</f>
        <v>9.3948530973451322E-2</v>
      </c>
      <c r="D19" s="37"/>
      <c r="E19" s="60">
        <f>B19</f>
        <v>7.7399999999999997E-2</v>
      </c>
      <c r="F19" s="37">
        <f>E19*F16</f>
        <v>9.3948530973451322E-2</v>
      </c>
      <c r="G19" s="37"/>
      <c r="H19" s="60">
        <f>B19</f>
        <v>7.7399999999999997E-2</v>
      </c>
      <c r="I19" s="37">
        <f>H19*I16</f>
        <v>9.3948530973451322E-2</v>
      </c>
      <c r="J19" s="37"/>
      <c r="K19" s="60">
        <f>B19</f>
        <v>7.7399999999999997E-2</v>
      </c>
      <c r="L19" s="37">
        <f>K19*L16</f>
        <v>9.3948530973451322E-2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7.4042123893805295E-2</v>
      </c>
      <c r="D22" s="47"/>
      <c r="E22" s="60">
        <f>B22</f>
        <v>6.0999999999999999E-2</v>
      </c>
      <c r="F22" s="37">
        <f>E22*F16</f>
        <v>7.4042123893805295E-2</v>
      </c>
      <c r="G22" s="37"/>
      <c r="H22" s="60">
        <f>B22</f>
        <v>6.0999999999999999E-2</v>
      </c>
      <c r="I22" s="37">
        <f>H22*I16</f>
        <v>7.4042123893805295E-2</v>
      </c>
      <c r="J22" s="47"/>
      <c r="K22" s="60">
        <f>B22</f>
        <v>6.0999999999999999E-2</v>
      </c>
      <c r="L22" s="37">
        <f>K22*L16</f>
        <v>7.4042123893805295E-2</v>
      </c>
    </row>
    <row r="23" spans="1:12">
      <c r="A23" s="58" t="s">
        <v>23</v>
      </c>
      <c r="B23" s="60">
        <v>8.1299999999999997E-2</v>
      </c>
      <c r="C23" s="37">
        <f>B23*C16</f>
        <v>9.8682371681415915E-2</v>
      </c>
      <c r="D23" s="47"/>
      <c r="E23" s="60">
        <f>B23</f>
        <v>8.1299999999999997E-2</v>
      </c>
      <c r="F23" s="37">
        <f>E23*F16</f>
        <v>9.8682371681415915E-2</v>
      </c>
      <c r="G23" s="37"/>
      <c r="H23" s="60">
        <f>B23</f>
        <v>8.1299999999999997E-2</v>
      </c>
      <c r="I23" s="37">
        <f>H23*I16</f>
        <v>9.8682371681415915E-2</v>
      </c>
      <c r="J23" s="47"/>
      <c r="K23" s="60">
        <f>B23</f>
        <v>8.1299999999999997E-2</v>
      </c>
      <c r="L23" s="37">
        <f>K23*L16</f>
        <v>9.8682371681415915E-2</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0.22170000000000001</v>
      </c>
      <c r="C30" s="52">
        <f>C16*B30</f>
        <v>0.26910063716814159</v>
      </c>
      <c r="D30" s="47"/>
      <c r="E30" s="47">
        <f>SUM(E18:E29)</f>
        <v>0.21970000000000001</v>
      </c>
      <c r="F30" s="52">
        <f>F16*E30</f>
        <v>0.26667302654867253</v>
      </c>
      <c r="G30" s="37"/>
      <c r="H30" s="47">
        <f>SUM(H18:H29)</f>
        <v>0.22170000000000001</v>
      </c>
      <c r="I30" s="52">
        <f>I16*H30</f>
        <v>0.26910063716814159</v>
      </c>
      <c r="J30" s="47"/>
      <c r="K30" s="47">
        <f>SUM(K18:K29)</f>
        <v>0.21970000000000001</v>
      </c>
      <c r="L30" s="52">
        <f>L16*K30</f>
        <v>0.26667302654867253</v>
      </c>
    </row>
    <row r="31" spans="1:12" ht="15" thickTop="1">
      <c r="A31" s="43"/>
      <c r="B31" s="37"/>
      <c r="C31" s="47">
        <f>C16+C30</f>
        <v>1.4829059469026546</v>
      </c>
      <c r="D31" s="47"/>
      <c r="E31" s="37"/>
      <c r="F31" s="47">
        <f>F16+F30</f>
        <v>1.4804783362831857</v>
      </c>
      <c r="G31" s="37"/>
      <c r="H31" s="37"/>
      <c r="I31" s="47">
        <f>I16+I30</f>
        <v>1.4829059469026546</v>
      </c>
      <c r="J31" s="47"/>
      <c r="K31" s="37"/>
      <c r="L31" s="47">
        <f>L16+L30</f>
        <v>1.4804783362831857</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287</v>
      </c>
      <c r="B38" s="37"/>
      <c r="C38" s="69">
        <f>C31+C37</f>
        <v>1.4829059469026546</v>
      </c>
      <c r="D38" s="70"/>
      <c r="E38" s="70"/>
      <c r="F38" s="71">
        <f>F31+F37</f>
        <v>1.4804783362831857</v>
      </c>
      <c r="G38" s="70"/>
      <c r="H38" s="70"/>
      <c r="I38" s="71">
        <f>I31+I37</f>
        <v>1.4829059469026546</v>
      </c>
      <c r="J38" s="70"/>
      <c r="K38" s="70"/>
      <c r="L38" s="71">
        <f>L31+L37</f>
        <v>1.4804783362831857</v>
      </c>
    </row>
    <row r="39" spans="1:12">
      <c r="A39" s="72"/>
    </row>
    <row r="40" spans="1:12" ht="13.05" customHeight="1">
      <c r="A40" s="13" t="s">
        <v>28</v>
      </c>
    </row>
    <row r="41" spans="1:12" ht="70.8" customHeight="1">
      <c r="A41" s="167" t="s">
        <v>312</v>
      </c>
      <c r="B41" s="167"/>
      <c r="C41" s="167"/>
      <c r="D41" s="167"/>
      <c r="E41" s="167"/>
      <c r="F41" s="167"/>
      <c r="G41" s="167"/>
      <c r="H41" s="167"/>
      <c r="I41" s="167"/>
      <c r="J41" s="167"/>
      <c r="K41" s="167"/>
      <c r="L41" s="167"/>
    </row>
    <row r="42" spans="1:12" ht="56.4" customHeight="1">
      <c r="A42" s="170" t="s">
        <v>285</v>
      </c>
      <c r="B42" s="171"/>
      <c r="C42" s="171"/>
      <c r="D42" s="171"/>
      <c r="E42" s="171"/>
      <c r="F42" s="171"/>
      <c r="G42" s="171"/>
      <c r="H42" s="171"/>
      <c r="I42" s="171"/>
      <c r="J42" s="171"/>
      <c r="K42" s="171"/>
      <c r="L42" s="172"/>
    </row>
    <row r="43" spans="1:12" ht="39.6" customHeight="1">
      <c r="A43" s="176" t="s">
        <v>286</v>
      </c>
      <c r="B43" s="177"/>
      <c r="C43" s="177"/>
      <c r="D43" s="177"/>
      <c r="E43" s="177"/>
      <c r="F43" s="177"/>
      <c r="G43" s="177"/>
      <c r="H43" s="177"/>
      <c r="I43" s="177"/>
      <c r="J43" s="177"/>
      <c r="K43" s="177"/>
      <c r="L43" s="177"/>
    </row>
    <row r="44" spans="1:12" ht="25.2" customHeight="1">
      <c r="A44" s="178" t="s">
        <v>84</v>
      </c>
      <c r="B44" s="179"/>
      <c r="C44" s="179"/>
      <c r="D44" s="179"/>
      <c r="E44" s="179"/>
      <c r="F44" s="179"/>
      <c r="G44" s="179"/>
      <c r="H44" s="179"/>
      <c r="I44" s="179"/>
      <c r="J44" s="179"/>
      <c r="K44" s="179"/>
      <c r="L44" s="179"/>
    </row>
  </sheetData>
  <sheetProtection algorithmName="SHA-512" hashValue="5QnNVY/M0oZlEtRfzCBguAmjxdqAzT/PBZL8yPsoDQoXxqEsYE0lD45fLpgOmXrfz5nPY82kSEEyXsbTbfQ+eg==" saltValue="EzaW9sDg2X8ao73VeFShrA=="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44" priority="14" operator="greaterThan">
      <formula>0</formula>
    </cfRule>
  </conditionalFormatting>
  <conditionalFormatting sqref="B33:B36">
    <cfRule type="cellIs" dxfId="43" priority="13" operator="greaterThan">
      <formula>0</formula>
    </cfRule>
  </conditionalFormatting>
  <conditionalFormatting sqref="E33:E36">
    <cfRule type="cellIs" dxfId="42" priority="11" operator="greaterThan">
      <formula>0</formula>
    </cfRule>
  </conditionalFormatting>
  <conditionalFormatting sqref="H33:H36">
    <cfRule type="cellIs" dxfId="41" priority="10" operator="greaterThan">
      <formula>0</formula>
    </cfRule>
  </conditionalFormatting>
  <conditionalFormatting sqref="K33:K36">
    <cfRule type="cellIs" dxfId="40" priority="9" operator="greaterThan">
      <formula>0</formula>
    </cfRule>
  </conditionalFormatting>
  <dataValidations disablePrompts="1" count="1">
    <dataValidation type="decimal" operator="lessThanOrEqual" allowBlank="1" showInputMessage="1" showErrorMessage="1" errorTitle="Transitievergoeding maximaal 2,5" error="Maximale transitievergoeding 2,5%" sqref="B24 E24 H24 K24" xr:uid="{58A56814-6094-4BB9-B42E-BCE7DD19111B}">
      <formula1>0.025</formula1>
    </dataValidation>
  </dataValidations>
  <pageMargins left="0.70866141732283472" right="0.70866141732283472" top="1.1869791666666667" bottom="0.74803149606299213" header="0.31496062992125984" footer="0.31496062992125984"/>
  <pageSetup paperSize="9" scale="53"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F023-FF52-44DC-AFC3-0F092EEBC8A7}">
  <sheetPr codeName="Blad6">
    <tabColor theme="4" tint="0.79998168889431442"/>
    <pageSetUpPr fitToPage="1"/>
  </sheetPr>
  <dimension ref="A1:L43"/>
  <sheetViews>
    <sheetView showGridLines="0" view="pageLayout" topLeftCell="A8" zoomScaleNormal="100" workbookViewId="0">
      <selection activeCell="A34" sqref="A34"/>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57</v>
      </c>
      <c r="C4" s="160"/>
      <c r="E4" s="159" t="s">
        <v>62</v>
      </c>
      <c r="F4" s="160"/>
      <c r="G4" s="37"/>
      <c r="H4" s="159" t="s">
        <v>58</v>
      </c>
      <c r="I4" s="160"/>
      <c r="K4" s="159" t="s">
        <v>62</v>
      </c>
      <c r="L4" s="160"/>
    </row>
    <row r="5" spans="1:12" ht="24.6"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88</v>
      </c>
      <c r="B10" s="48">
        <v>0</v>
      </c>
      <c r="C10" s="37">
        <f>B10*C8</f>
        <v>0</v>
      </c>
      <c r="D10" s="37"/>
      <c r="E10" s="48">
        <f>B10</f>
        <v>0</v>
      </c>
      <c r="F10" s="37">
        <f>E10*F8</f>
        <v>0</v>
      </c>
      <c r="G10" s="37"/>
      <c r="H10" s="48">
        <f>B10</f>
        <v>0</v>
      </c>
      <c r="I10" s="37">
        <f>H10*I8</f>
        <v>0</v>
      </c>
      <c r="J10" s="37"/>
      <c r="K10" s="48">
        <f>B10</f>
        <v>0</v>
      </c>
      <c r="L10" s="37">
        <f>K10*L8</f>
        <v>0</v>
      </c>
    </row>
    <row r="11" spans="1:12">
      <c r="A11" s="43" t="s">
        <v>89</v>
      </c>
      <c r="B11" s="48">
        <v>0</v>
      </c>
      <c r="C11" s="37">
        <f>B11*C8</f>
        <v>0</v>
      </c>
      <c r="D11" s="47"/>
      <c r="E11" s="48">
        <f>B11</f>
        <v>0</v>
      </c>
      <c r="F11" s="37">
        <f>E11*F8</f>
        <v>0</v>
      </c>
      <c r="G11" s="37"/>
      <c r="H11" s="48">
        <f>B11</f>
        <v>0</v>
      </c>
      <c r="I11" s="37">
        <f>H11*I8</f>
        <v>0</v>
      </c>
      <c r="J11" s="47"/>
      <c r="K11" s="48">
        <f>B11</f>
        <v>0</v>
      </c>
      <c r="L11" s="37">
        <f>K11*L8</f>
        <v>0</v>
      </c>
    </row>
    <row r="12" spans="1:12">
      <c r="A12" s="43" t="s">
        <v>90</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v>
      </c>
      <c r="C13" s="52">
        <f>SUM(C10:C12)</f>
        <v>0</v>
      </c>
      <c r="D13" s="47"/>
      <c r="E13" s="51">
        <f>SUM(E10:E12)</f>
        <v>0</v>
      </c>
      <c r="F13" s="52">
        <f>SUM(F10:F12)</f>
        <v>0</v>
      </c>
      <c r="G13" s="37"/>
      <c r="H13" s="51">
        <f>SUM(H10:H12)</f>
        <v>0</v>
      </c>
      <c r="I13" s="52">
        <f>SUM(I10:I12)</f>
        <v>0</v>
      </c>
      <c r="J13" s="47"/>
      <c r="K13" s="51">
        <f>SUM(K10:K12)</f>
        <v>0</v>
      </c>
      <c r="L13" s="52">
        <f>SUM(L10:L12)</f>
        <v>0</v>
      </c>
    </row>
    <row r="14" spans="1:12" ht="16.8" customHeight="1" thickTop="1">
      <c r="A14" s="43"/>
      <c r="B14" s="53"/>
      <c r="C14" s="54">
        <f>C8+C13</f>
        <v>1</v>
      </c>
      <c r="D14" s="47"/>
      <c r="E14" s="53"/>
      <c r="F14" s="47">
        <f>F8+F13</f>
        <v>1</v>
      </c>
      <c r="G14" s="37"/>
      <c r="H14" s="53"/>
      <c r="I14" s="47">
        <f>I8+I13</f>
        <v>1</v>
      </c>
      <c r="J14" s="47"/>
      <c r="K14" s="53"/>
      <c r="L14" s="47">
        <f>L8+L13</f>
        <v>1</v>
      </c>
    </row>
    <row r="15" spans="1:12" ht="29.4" thickBot="1">
      <c r="A15" s="39" t="s">
        <v>110</v>
      </c>
      <c r="B15" s="48">
        <v>0.08</v>
      </c>
      <c r="C15" s="77">
        <f>C14*B15</f>
        <v>0.08</v>
      </c>
      <c r="D15" s="47"/>
      <c r="E15" s="48">
        <f>B15</f>
        <v>0.08</v>
      </c>
      <c r="F15" s="78">
        <f>F14*E15</f>
        <v>0.08</v>
      </c>
      <c r="G15" s="37"/>
      <c r="H15" s="48">
        <f>B15</f>
        <v>0.08</v>
      </c>
      <c r="I15" s="78">
        <f>I14*H15</f>
        <v>0.08</v>
      </c>
      <c r="J15" s="47"/>
      <c r="K15" s="48">
        <f>B15</f>
        <v>0.08</v>
      </c>
      <c r="L15" s="78">
        <f>L14*K15</f>
        <v>0.08</v>
      </c>
    </row>
    <row r="16" spans="1:12" ht="15" thickTop="1">
      <c r="A16" s="42"/>
      <c r="B16" s="47"/>
      <c r="C16" s="47">
        <f>SUM(C14:C15)</f>
        <v>1.08</v>
      </c>
      <c r="D16" s="47"/>
      <c r="E16" s="47"/>
      <c r="F16" s="47">
        <f>SUM(F14:F15)</f>
        <v>1.08</v>
      </c>
      <c r="G16" s="37"/>
      <c r="H16" s="47"/>
      <c r="I16" s="47">
        <f>SUM(I14:I15)</f>
        <v>1.08</v>
      </c>
      <c r="J16" s="47"/>
      <c r="K16" s="47"/>
      <c r="L16" s="47">
        <f>SUM(L14:L15)</f>
        <v>1.08</v>
      </c>
    </row>
    <row r="17" spans="1:12">
      <c r="A17" s="39" t="s">
        <v>18</v>
      </c>
      <c r="B17" s="37"/>
      <c r="C17" s="37"/>
      <c r="D17" s="37"/>
      <c r="E17" s="37"/>
      <c r="F17" s="37"/>
      <c r="G17" s="37"/>
      <c r="H17" s="37"/>
      <c r="I17" s="37"/>
      <c r="J17" s="37"/>
      <c r="K17" s="37"/>
      <c r="L17" s="37"/>
    </row>
    <row r="18" spans="1:12">
      <c r="A18" s="58" t="s">
        <v>19</v>
      </c>
      <c r="B18" s="60">
        <v>2E-3</v>
      </c>
      <c r="C18" s="37">
        <f>B18*C16</f>
        <v>2.16E-3</v>
      </c>
      <c r="D18" s="37"/>
      <c r="E18" s="60">
        <v>0</v>
      </c>
      <c r="F18" s="37">
        <f>E18*F16</f>
        <v>0</v>
      </c>
      <c r="G18" s="37"/>
      <c r="H18" s="60">
        <v>2E-3</v>
      </c>
      <c r="I18" s="37">
        <f>H18*I16</f>
        <v>2.16E-3</v>
      </c>
      <c r="J18" s="37"/>
      <c r="K18" s="60">
        <v>0</v>
      </c>
      <c r="L18" s="37">
        <f>K18*L16</f>
        <v>0</v>
      </c>
    </row>
    <row r="19" spans="1:12">
      <c r="A19" s="58" t="s">
        <v>20</v>
      </c>
      <c r="B19" s="60">
        <v>7.7399999999999997E-2</v>
      </c>
      <c r="C19" s="37">
        <f>B19*C16</f>
        <v>8.3592E-2</v>
      </c>
      <c r="D19" s="37"/>
      <c r="E19" s="60">
        <f>B19</f>
        <v>7.7399999999999997E-2</v>
      </c>
      <c r="F19" s="37">
        <f>E19*F16</f>
        <v>8.3592E-2</v>
      </c>
      <c r="G19" s="37"/>
      <c r="H19" s="60">
        <f>B19</f>
        <v>7.7399999999999997E-2</v>
      </c>
      <c r="I19" s="37">
        <f>H19*I16</f>
        <v>8.3592E-2</v>
      </c>
      <c r="J19" s="37"/>
      <c r="K19" s="60">
        <f>B19</f>
        <v>7.7399999999999997E-2</v>
      </c>
      <c r="L19" s="37">
        <f>K19*L16</f>
        <v>8.3592E-2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6.5880000000000008E-2</v>
      </c>
      <c r="D22" s="47"/>
      <c r="E22" s="60">
        <f>B22</f>
        <v>6.0999999999999999E-2</v>
      </c>
      <c r="F22" s="37">
        <f>E22*F16</f>
        <v>6.5880000000000008E-2</v>
      </c>
      <c r="G22" s="37"/>
      <c r="H22" s="60">
        <f>B22</f>
        <v>6.0999999999999999E-2</v>
      </c>
      <c r="I22" s="37">
        <f>H22*I16</f>
        <v>6.5880000000000008E-2</v>
      </c>
      <c r="J22" s="47"/>
      <c r="K22" s="60">
        <f>B22</f>
        <v>6.0999999999999999E-2</v>
      </c>
      <c r="L22" s="37">
        <f>K22*L16</f>
        <v>6.5880000000000008E-2</v>
      </c>
    </row>
    <row r="23" spans="1:12">
      <c r="A23" s="58" t="s">
        <v>23</v>
      </c>
      <c r="B23" s="60">
        <v>8.1299999999999997E-2</v>
      </c>
      <c r="C23" s="37">
        <f>B23*C16</f>
        <v>8.7804000000000007E-2</v>
      </c>
      <c r="D23" s="47"/>
      <c r="E23" s="60">
        <f>B23</f>
        <v>8.1299999999999997E-2</v>
      </c>
      <c r="F23" s="37">
        <f>E23*F16</f>
        <v>8.7804000000000007E-2</v>
      </c>
      <c r="G23" s="37"/>
      <c r="H23" s="60">
        <f>B23</f>
        <v>8.1299999999999997E-2</v>
      </c>
      <c r="I23" s="37">
        <f>H23*I16</f>
        <v>8.7804000000000007E-2</v>
      </c>
      <c r="J23" s="47"/>
      <c r="K23" s="60">
        <f>B23</f>
        <v>8.1299999999999997E-2</v>
      </c>
      <c r="L23" s="37">
        <f>K23*L16</f>
        <v>8.7804000000000007E-2</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0.22170000000000001</v>
      </c>
      <c r="C30" s="52">
        <f>C16*B30</f>
        <v>0.23943600000000004</v>
      </c>
      <c r="D30" s="47"/>
      <c r="E30" s="47">
        <f>SUM(E18:E29)</f>
        <v>0.21970000000000001</v>
      </c>
      <c r="F30" s="52">
        <f>F16*E30</f>
        <v>0.23727600000000001</v>
      </c>
      <c r="G30" s="37"/>
      <c r="H30" s="47">
        <f>SUM(H18:H29)</f>
        <v>0.22170000000000001</v>
      </c>
      <c r="I30" s="52">
        <f>I16*H30</f>
        <v>0.23943600000000004</v>
      </c>
      <c r="J30" s="47"/>
      <c r="K30" s="47">
        <f>SUM(K18:K29)</f>
        <v>0.21970000000000001</v>
      </c>
      <c r="L30" s="52">
        <f>L16*K30</f>
        <v>0.23727600000000001</v>
      </c>
    </row>
    <row r="31" spans="1:12" ht="15" thickTop="1">
      <c r="A31" s="43"/>
      <c r="B31" s="37"/>
      <c r="C31" s="47">
        <f>C16+C30</f>
        <v>1.3194360000000001</v>
      </c>
      <c r="D31" s="47"/>
      <c r="E31" s="37"/>
      <c r="F31" s="47">
        <f>F16+F30</f>
        <v>1.3172760000000001</v>
      </c>
      <c r="G31" s="37"/>
      <c r="H31" s="37"/>
      <c r="I31" s="47">
        <f>I16+I30</f>
        <v>1.3194360000000001</v>
      </c>
      <c r="J31" s="47"/>
      <c r="K31" s="37"/>
      <c r="L31" s="47">
        <f>L16+L30</f>
        <v>1.3172760000000001</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289</v>
      </c>
      <c r="B38" s="37"/>
      <c r="C38" s="69">
        <f>C31+C37</f>
        <v>1.3194360000000001</v>
      </c>
      <c r="D38" s="70"/>
      <c r="E38" s="70"/>
      <c r="F38" s="71">
        <f>F31+F37</f>
        <v>1.3172760000000001</v>
      </c>
      <c r="G38" s="70"/>
      <c r="H38" s="70"/>
      <c r="I38" s="71">
        <f>I31+I37</f>
        <v>1.3194360000000001</v>
      </c>
      <c r="J38" s="70"/>
      <c r="K38" s="70"/>
      <c r="L38" s="71">
        <f>L31+L37</f>
        <v>1.3172760000000001</v>
      </c>
    </row>
    <row r="39" spans="1:12">
      <c r="A39" s="72"/>
    </row>
    <row r="40" spans="1:12" ht="13.05" customHeight="1">
      <c r="A40" s="13" t="s">
        <v>28</v>
      </c>
    </row>
    <row r="41" spans="1:12" ht="61.8" customHeight="1">
      <c r="A41" s="170" t="s">
        <v>288</v>
      </c>
      <c r="B41" s="171"/>
      <c r="C41" s="171"/>
      <c r="D41" s="171"/>
      <c r="E41" s="171"/>
      <c r="F41" s="171"/>
      <c r="G41" s="171"/>
      <c r="H41" s="171"/>
      <c r="I41" s="171"/>
      <c r="J41" s="171"/>
      <c r="K41" s="171"/>
      <c r="L41" s="172"/>
    </row>
    <row r="42" spans="1:12" ht="47.4" customHeight="1">
      <c r="A42" s="176" t="s">
        <v>298</v>
      </c>
      <c r="B42" s="177"/>
      <c r="C42" s="177"/>
      <c r="D42" s="177"/>
      <c r="E42" s="177"/>
      <c r="F42" s="177"/>
      <c r="G42" s="177"/>
      <c r="H42" s="177"/>
      <c r="I42" s="177"/>
      <c r="J42" s="177"/>
      <c r="K42" s="177"/>
      <c r="L42" s="177"/>
    </row>
    <row r="43" spans="1:12" ht="30.6" customHeight="1">
      <c r="A43" s="178" t="s">
        <v>85</v>
      </c>
      <c r="B43" s="179"/>
      <c r="C43" s="179"/>
      <c r="D43" s="179"/>
      <c r="E43" s="179"/>
      <c r="F43" s="179"/>
      <c r="G43" s="179"/>
      <c r="H43" s="179"/>
      <c r="I43" s="179"/>
      <c r="J43" s="179"/>
      <c r="K43" s="179"/>
      <c r="L43" s="179"/>
    </row>
  </sheetData>
  <sheetProtection algorithmName="SHA-512" hashValue="7MiOs3IvzoOyMVLxrkBg6VnVf+AgZb46GhfxV5pejdh49iCTKK4mXO6XutPLHS37bcziTIY/maJtkrr7KfB2Ug==" saltValue="MqMmoGIezXIvQfMSKkESGg==" spinCount="100000" sheet="1" objects="1" scenarios="1"/>
  <mergeCells count="10">
    <mergeCell ref="A41:L41"/>
    <mergeCell ref="A42:L42"/>
    <mergeCell ref="A43:L43"/>
    <mergeCell ref="B1:L1"/>
    <mergeCell ref="B2:F2"/>
    <mergeCell ref="H2:L2"/>
    <mergeCell ref="B4:C5"/>
    <mergeCell ref="E4:F5"/>
    <mergeCell ref="H4:I5"/>
    <mergeCell ref="K4:L5"/>
  </mergeCells>
  <conditionalFormatting sqref="B10:B12 E10:E12 H10:H12 K10:K12 B18:B29 E18:E29 H18:H29 K18:K29">
    <cfRule type="cellIs" dxfId="39" priority="11" operator="greaterThan">
      <formula>0</formula>
    </cfRule>
  </conditionalFormatting>
  <conditionalFormatting sqref="B33:B36">
    <cfRule type="cellIs" dxfId="38" priority="10" operator="greaterThan">
      <formula>0</formula>
    </cfRule>
  </conditionalFormatting>
  <conditionalFormatting sqref="E33:E36">
    <cfRule type="cellIs" dxfId="37" priority="8" operator="greaterThan">
      <formula>0</formula>
    </cfRule>
  </conditionalFormatting>
  <conditionalFormatting sqref="H33:H36">
    <cfRule type="cellIs" dxfId="36" priority="7" operator="greaterThan">
      <formula>0</formula>
    </cfRule>
  </conditionalFormatting>
  <conditionalFormatting sqref="K33:K36">
    <cfRule type="cellIs" dxfId="35" priority="6" operator="greaterThan">
      <formula>0</formula>
    </cfRule>
  </conditionalFormatting>
  <dataValidations disablePrompts="1" count="1">
    <dataValidation type="decimal" operator="lessThanOrEqual" allowBlank="1" showInputMessage="1" showErrorMessage="1" errorTitle="Transitievergoeding maximaal 2,5" error="Maximale transitievergoeding 2,5%" sqref="B24 E24 H24 K24" xr:uid="{B707B588-8C15-49DF-BF49-A8A474DFAE0F}">
      <formula1>0.025</formula1>
    </dataValidation>
  </dataValidations>
  <pageMargins left="0.70866141732283472" right="0.70866141732283472" top="1.2541666666666667" bottom="0.74803149606299213" header="0.31496062992125984" footer="0.31496062992125984"/>
  <pageSetup paperSize="9" scale="56"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B080-56EB-4E80-A3C2-7F21E1D782BB}">
  <sheetPr codeName="Blad7">
    <tabColor theme="4" tint="0.79998168889431442"/>
    <pageSetUpPr fitToPage="1"/>
  </sheetPr>
  <dimension ref="A1:L44"/>
  <sheetViews>
    <sheetView showGridLines="0" view="pageLayout" topLeftCell="A11" zoomScaleNormal="100" workbookViewId="0">
      <selection activeCell="A34" sqref="A34"/>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35.4" customHeight="1">
      <c r="B4" s="159" t="s">
        <v>70</v>
      </c>
      <c r="C4" s="160"/>
      <c r="E4" s="159" t="s">
        <v>71</v>
      </c>
      <c r="F4" s="160"/>
      <c r="G4" s="37"/>
      <c r="H4" s="159" t="s">
        <v>70</v>
      </c>
      <c r="I4" s="160"/>
      <c r="K4" s="159" t="s">
        <v>71</v>
      </c>
      <c r="L4" s="160"/>
    </row>
    <row r="5" spans="1:12" ht="31.2"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88</v>
      </c>
      <c r="B10" s="48">
        <v>0</v>
      </c>
      <c r="C10" s="37">
        <f>B10*C8</f>
        <v>0</v>
      </c>
      <c r="D10" s="37"/>
      <c r="E10" s="48">
        <f>B10</f>
        <v>0</v>
      </c>
      <c r="F10" s="37">
        <f>E10*F8</f>
        <v>0</v>
      </c>
      <c r="G10" s="37"/>
      <c r="H10" s="48">
        <f>B10</f>
        <v>0</v>
      </c>
      <c r="I10" s="37">
        <f>H10*I8</f>
        <v>0</v>
      </c>
      <c r="J10" s="37"/>
      <c r="K10" s="48">
        <f>B10</f>
        <v>0</v>
      </c>
      <c r="L10" s="37">
        <f>K10*L8</f>
        <v>0</v>
      </c>
    </row>
    <row r="11" spans="1:12">
      <c r="A11" s="43" t="s">
        <v>37</v>
      </c>
      <c r="B11" s="48">
        <f>'Toelichting Vakantie-feestdagen'!B2</f>
        <v>0.12389380530973451</v>
      </c>
      <c r="C11" s="37">
        <f>B11*C8</f>
        <v>0.12389380530973451</v>
      </c>
      <c r="D11" s="47"/>
      <c r="E11" s="48">
        <f>B11</f>
        <v>0.12389380530973451</v>
      </c>
      <c r="F11" s="37">
        <f>E11*F8</f>
        <v>0.12389380530973451</v>
      </c>
      <c r="G11" s="37"/>
      <c r="H11" s="48">
        <f>B11</f>
        <v>0.12389380530973451</v>
      </c>
      <c r="I11" s="37">
        <f>H11*I8</f>
        <v>0.12389380530973451</v>
      </c>
      <c r="J11" s="47"/>
      <c r="K11" s="48">
        <f>B11</f>
        <v>0.12389380530973451</v>
      </c>
      <c r="L11" s="37">
        <f>K11*L8</f>
        <v>0.12389380530973451</v>
      </c>
    </row>
    <row r="12" spans="1:12">
      <c r="A12" s="79" t="s">
        <v>90</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0.12389380530973451</v>
      </c>
      <c r="C13" s="52">
        <f>SUM(C10:C12)</f>
        <v>0.12389380530973451</v>
      </c>
      <c r="D13" s="47"/>
      <c r="E13" s="51">
        <f>SUM(E10:E12)</f>
        <v>0.12389380530973451</v>
      </c>
      <c r="F13" s="52">
        <f>SUM(F10:F12)</f>
        <v>0.12389380530973451</v>
      </c>
      <c r="G13" s="37"/>
      <c r="H13" s="51">
        <f>SUM(H10:H12)</f>
        <v>0.12389380530973451</v>
      </c>
      <c r="I13" s="52">
        <f>SUM(I10:I12)</f>
        <v>0.12389380530973451</v>
      </c>
      <c r="J13" s="47"/>
      <c r="K13" s="51">
        <f>SUM(K10:K12)</f>
        <v>0.12389380530973451</v>
      </c>
      <c r="L13" s="52">
        <f>SUM(L10:L12)</f>
        <v>0.12389380530973451</v>
      </c>
    </row>
    <row r="14" spans="1:12" ht="16.8" customHeight="1" thickTop="1">
      <c r="A14" s="43"/>
      <c r="B14" s="53"/>
      <c r="C14" s="54">
        <f>C8+C13</f>
        <v>1.1238938053097345</v>
      </c>
      <c r="D14" s="47"/>
      <c r="E14" s="53"/>
      <c r="F14" s="47">
        <f>F8+F13</f>
        <v>1.1238938053097345</v>
      </c>
      <c r="G14" s="37"/>
      <c r="H14" s="53"/>
      <c r="I14" s="47">
        <f>I8+I13</f>
        <v>1.1238938053097345</v>
      </c>
      <c r="J14" s="47"/>
      <c r="K14" s="53"/>
      <c r="L14" s="47">
        <f>L8+L13</f>
        <v>1.1238938053097345</v>
      </c>
    </row>
    <row r="15" spans="1:12" ht="29.4" thickBot="1">
      <c r="A15" s="39" t="s">
        <v>111</v>
      </c>
      <c r="B15" s="48">
        <v>0.10299999999999999</v>
      </c>
      <c r="C15" s="77">
        <f>C14*B15</f>
        <v>0.11576106194690265</v>
      </c>
      <c r="D15" s="47"/>
      <c r="E15" s="48">
        <f>B15</f>
        <v>0.10299999999999999</v>
      </c>
      <c r="F15" s="78">
        <f>F14*E15</f>
        <v>0.11576106194690265</v>
      </c>
      <c r="G15" s="37"/>
      <c r="H15" s="48">
        <f>B15</f>
        <v>0.10299999999999999</v>
      </c>
      <c r="I15" s="78">
        <f>I14*H15</f>
        <v>0.11576106194690265</v>
      </c>
      <c r="J15" s="47"/>
      <c r="K15" s="48">
        <f>B15</f>
        <v>0.10299999999999999</v>
      </c>
      <c r="L15" s="78">
        <f>L14*K15</f>
        <v>0.11576106194690265</v>
      </c>
    </row>
    <row r="16" spans="1:12" ht="15" thickTop="1">
      <c r="A16" s="42"/>
      <c r="B16" s="47"/>
      <c r="C16" s="47">
        <f>SUM(C14:C15)</f>
        <v>1.2396548672566372</v>
      </c>
      <c r="D16" s="47"/>
      <c r="E16" s="47"/>
      <c r="F16" s="47">
        <f>SUM(F14:F15)</f>
        <v>1.2396548672566372</v>
      </c>
      <c r="G16" s="37"/>
      <c r="H16" s="47"/>
      <c r="I16" s="47">
        <f>SUM(I14:I15)</f>
        <v>1.2396548672566372</v>
      </c>
      <c r="J16" s="47"/>
      <c r="K16" s="47"/>
      <c r="L16" s="47">
        <f>SUM(L14:L15)</f>
        <v>1.2396548672566372</v>
      </c>
    </row>
    <row r="17" spans="1:12">
      <c r="A17" s="39" t="s">
        <v>18</v>
      </c>
      <c r="B17" s="37"/>
      <c r="C17" s="37"/>
      <c r="D17" s="37"/>
      <c r="E17" s="37"/>
      <c r="F17" s="37"/>
      <c r="G17" s="37"/>
      <c r="H17" s="37"/>
      <c r="I17" s="37"/>
      <c r="J17" s="37"/>
      <c r="K17" s="37"/>
      <c r="L17" s="37"/>
    </row>
    <row r="18" spans="1:12">
      <c r="A18" s="58" t="s">
        <v>19</v>
      </c>
      <c r="B18" s="60">
        <v>2E-3</v>
      </c>
      <c r="C18" s="37">
        <f>B18*C16</f>
        <v>2.4793097345132743E-3</v>
      </c>
      <c r="D18" s="37"/>
      <c r="E18" s="60">
        <v>0</v>
      </c>
      <c r="F18" s="37">
        <f>E18*F16</f>
        <v>0</v>
      </c>
      <c r="G18" s="37"/>
      <c r="H18" s="60">
        <v>2E-3</v>
      </c>
      <c r="I18" s="37">
        <f>H18*I16</f>
        <v>2.4793097345132743E-3</v>
      </c>
      <c r="J18" s="37"/>
      <c r="K18" s="60">
        <v>0</v>
      </c>
      <c r="L18" s="37">
        <f>K18*L16</f>
        <v>0</v>
      </c>
    </row>
    <row r="19" spans="1:12">
      <c r="A19" s="58" t="s">
        <v>20</v>
      </c>
      <c r="B19" s="60">
        <v>7.7399999999999997E-2</v>
      </c>
      <c r="C19" s="37">
        <f>B19*C16</f>
        <v>9.5949286725663718E-2</v>
      </c>
      <c r="D19" s="37"/>
      <c r="E19" s="60">
        <f>B19</f>
        <v>7.7399999999999997E-2</v>
      </c>
      <c r="F19" s="37">
        <f>E19*F16</f>
        <v>9.5949286725663718E-2</v>
      </c>
      <c r="G19" s="37"/>
      <c r="H19" s="60">
        <f>B19</f>
        <v>7.7399999999999997E-2</v>
      </c>
      <c r="I19" s="37">
        <f>H19*I16</f>
        <v>9.5949286725663718E-2</v>
      </c>
      <c r="J19" s="37"/>
      <c r="K19" s="60">
        <f>B19</f>
        <v>7.7399999999999997E-2</v>
      </c>
      <c r="L19" s="37">
        <f>K19*L16</f>
        <v>9.5949286725663718E-2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7.5618946902654874E-2</v>
      </c>
      <c r="D22" s="47"/>
      <c r="E22" s="60">
        <f>B22</f>
        <v>6.0999999999999999E-2</v>
      </c>
      <c r="F22" s="37">
        <f>E22*F16</f>
        <v>7.5618946902654874E-2</v>
      </c>
      <c r="G22" s="37"/>
      <c r="H22" s="60">
        <f>B22</f>
        <v>6.0999999999999999E-2</v>
      </c>
      <c r="I22" s="37">
        <f>H22*I16</f>
        <v>7.5618946902654874E-2</v>
      </c>
      <c r="J22" s="47"/>
      <c r="K22" s="60">
        <f>B22</f>
        <v>6.0999999999999999E-2</v>
      </c>
      <c r="L22" s="37">
        <f>K22*L16</f>
        <v>7.5618946902654874E-2</v>
      </c>
    </row>
    <row r="23" spans="1:12">
      <c r="A23" s="58" t="s">
        <v>23</v>
      </c>
      <c r="B23" s="60">
        <v>8.1299999999999997E-2</v>
      </c>
      <c r="C23" s="37">
        <f>B23*C16</f>
        <v>0.10078394070796461</v>
      </c>
      <c r="D23" s="47"/>
      <c r="E23" s="60">
        <f>B23</f>
        <v>8.1299999999999997E-2</v>
      </c>
      <c r="F23" s="37">
        <f>E23*F16</f>
        <v>0.10078394070796461</v>
      </c>
      <c r="G23" s="37"/>
      <c r="H23" s="60">
        <f>B23</f>
        <v>8.1299999999999997E-2</v>
      </c>
      <c r="I23" s="37">
        <f>H23*I16</f>
        <v>0.10078394070796461</v>
      </c>
      <c r="J23" s="47"/>
      <c r="K23" s="60">
        <f>B23</f>
        <v>8.1299999999999997E-2</v>
      </c>
      <c r="L23" s="37">
        <f>K23*L16</f>
        <v>0.10078394070796461</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103</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102" t="s">
        <v>113</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0.22170000000000001</v>
      </c>
      <c r="C30" s="52">
        <f>C16*B30</f>
        <v>0.27483148407079649</v>
      </c>
      <c r="D30" s="47"/>
      <c r="E30" s="47">
        <f>SUM(E18:E29)</f>
        <v>0.21970000000000001</v>
      </c>
      <c r="F30" s="52">
        <f>F16*E30</f>
        <v>0.27235217433628323</v>
      </c>
      <c r="G30" s="37"/>
      <c r="H30" s="47">
        <f>SUM(H18:H29)</f>
        <v>0.22170000000000001</v>
      </c>
      <c r="I30" s="52">
        <f>I16*H30</f>
        <v>0.27483148407079649</v>
      </c>
      <c r="J30" s="47"/>
      <c r="K30" s="47">
        <f>SUM(K18:K29)</f>
        <v>0.21970000000000001</v>
      </c>
      <c r="L30" s="52">
        <f>L16*K30</f>
        <v>0.27235217433628323</v>
      </c>
    </row>
    <row r="31" spans="1:12" ht="15" thickTop="1">
      <c r="A31" s="43"/>
      <c r="B31" s="37"/>
      <c r="C31" s="47">
        <f>C16+C30</f>
        <v>1.5144863513274336</v>
      </c>
      <c r="D31" s="47"/>
      <c r="E31" s="37"/>
      <c r="F31" s="47">
        <f>F16+F30</f>
        <v>1.5120070415929203</v>
      </c>
      <c r="G31" s="37"/>
      <c r="H31" s="37"/>
      <c r="I31" s="47">
        <f>I16+I30</f>
        <v>1.5144863513274336</v>
      </c>
      <c r="J31" s="47"/>
      <c r="K31" s="37"/>
      <c r="L31" s="47">
        <f>L16+L30</f>
        <v>1.5120070415929203</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291</v>
      </c>
      <c r="B38" s="37"/>
      <c r="C38" s="69">
        <f>C31+C37</f>
        <v>1.5144863513274336</v>
      </c>
      <c r="D38" s="70"/>
      <c r="E38" s="70"/>
      <c r="F38" s="71">
        <f>F31+F37</f>
        <v>1.5120070415929203</v>
      </c>
      <c r="G38" s="70"/>
      <c r="H38" s="70"/>
      <c r="I38" s="71">
        <f>I31+I37</f>
        <v>1.5144863513274336</v>
      </c>
      <c r="J38" s="70"/>
      <c r="K38" s="70"/>
      <c r="L38" s="71">
        <f>L31+L37</f>
        <v>1.5120070415929203</v>
      </c>
    </row>
    <row r="39" spans="1:12">
      <c r="A39" s="72"/>
    </row>
    <row r="40" spans="1:12" ht="13.05" customHeight="1">
      <c r="A40" s="13" t="s">
        <v>28</v>
      </c>
    </row>
    <row r="41" spans="1:12" ht="65.400000000000006" customHeight="1">
      <c r="A41" s="173" t="s">
        <v>313</v>
      </c>
      <c r="B41" s="180"/>
      <c r="C41" s="180"/>
      <c r="D41" s="180"/>
      <c r="E41" s="180"/>
      <c r="F41" s="180"/>
      <c r="G41" s="180"/>
      <c r="H41" s="180"/>
      <c r="I41" s="180"/>
      <c r="J41" s="180"/>
      <c r="K41" s="180"/>
      <c r="L41" s="181"/>
    </row>
    <row r="42" spans="1:12" ht="52.8" customHeight="1">
      <c r="A42" s="170" t="s">
        <v>290</v>
      </c>
      <c r="B42" s="171"/>
      <c r="C42" s="171"/>
      <c r="D42" s="171"/>
      <c r="E42" s="171"/>
      <c r="F42" s="171"/>
      <c r="G42" s="171"/>
      <c r="H42" s="171"/>
      <c r="I42" s="171"/>
      <c r="J42" s="171"/>
      <c r="K42" s="171"/>
      <c r="L42" s="172"/>
    </row>
    <row r="43" spans="1:12" ht="25.2" customHeight="1">
      <c r="A43" s="178" t="s">
        <v>86</v>
      </c>
      <c r="B43" s="179"/>
      <c r="C43" s="179"/>
      <c r="D43" s="179"/>
      <c r="E43" s="179"/>
      <c r="F43" s="179"/>
      <c r="G43" s="179"/>
      <c r="H43" s="179"/>
      <c r="I43" s="179"/>
      <c r="J43" s="179"/>
      <c r="K43" s="179"/>
      <c r="L43" s="179"/>
    </row>
    <row r="44" spans="1:12" ht="22.2" customHeight="1">
      <c r="A44" s="176" t="s">
        <v>54</v>
      </c>
      <c r="B44" s="177"/>
      <c r="C44" s="177"/>
      <c r="D44" s="177"/>
      <c r="E44" s="177"/>
      <c r="F44" s="177"/>
      <c r="G44" s="177"/>
      <c r="H44" s="177"/>
      <c r="I44" s="177"/>
      <c r="J44" s="177"/>
      <c r="K44" s="177"/>
      <c r="L44" s="177"/>
    </row>
  </sheetData>
  <sheetProtection algorithmName="SHA-512" hashValue="ZzyGdtHbF4iHFuncZHoow+zdrN86siNK7NumSf8jgysn8NgZQ+HZkGjhVENhvARsXjAbGG7cdcIT9DThx9D2og==" saltValue="JP4XsC5M/bCV24hBFAB7Vw=="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34" priority="11" operator="greaterThan">
      <formula>0</formula>
    </cfRule>
  </conditionalFormatting>
  <conditionalFormatting sqref="B33:B36">
    <cfRule type="cellIs" dxfId="33" priority="10" operator="greaterThan">
      <formula>0</formula>
    </cfRule>
  </conditionalFormatting>
  <conditionalFormatting sqref="E33:E36">
    <cfRule type="cellIs" dxfId="32" priority="8" operator="greaterThan">
      <formula>0</formula>
    </cfRule>
  </conditionalFormatting>
  <conditionalFormatting sqref="H33:H36">
    <cfRule type="cellIs" dxfId="31" priority="7" operator="greaterThan">
      <formula>0</formula>
    </cfRule>
  </conditionalFormatting>
  <conditionalFormatting sqref="K33:K36">
    <cfRule type="cellIs" dxfId="30" priority="6" operator="greaterThan">
      <formula>0</formula>
    </cfRule>
  </conditionalFormatting>
  <dataValidations disablePrompts="1" count="1">
    <dataValidation type="decimal" operator="lessThanOrEqual" allowBlank="1" showInputMessage="1" showErrorMessage="1" errorTitle="Transitievergoeding maximaal 2,5" error="Maximale transitievergoeding 2,5%" sqref="B24 E24 H24 K24" xr:uid="{8BA2609F-37A6-44B4-801B-E5A61CF2B493}">
      <formula1>0.025</formula1>
    </dataValidation>
  </dataValidations>
  <pageMargins left="0.70866141732283472" right="0.70866141732283472" top="1.153125" bottom="0.74803149606299213" header="0.31496062992125984" footer="0.31496062992125984"/>
  <pageSetup paperSize="9" scale="54"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99DC-7BD0-4B20-84F9-D5C2FB09230A}">
  <sheetPr codeName="Blad8">
    <tabColor theme="3" tint="0.89999084444715716"/>
    <pageSetUpPr fitToPage="1"/>
  </sheetPr>
  <dimension ref="A1:L44"/>
  <sheetViews>
    <sheetView showGridLines="0" view="pageLayout" topLeftCell="A9" zoomScaleNormal="100" workbookViewId="0">
      <selection activeCell="E36" sqref="E36"/>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331</v>
      </c>
      <c r="C4" s="160"/>
      <c r="E4" s="159" t="s">
        <v>332</v>
      </c>
      <c r="F4" s="160"/>
      <c r="G4" s="37"/>
      <c r="H4" s="159" t="s">
        <v>331</v>
      </c>
      <c r="I4" s="160"/>
      <c r="K4" s="159" t="s">
        <v>332</v>
      </c>
      <c r="L4" s="160"/>
    </row>
    <row r="5" spans="1:12" ht="34.200000000000003"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88</v>
      </c>
      <c r="B10" s="48">
        <v>0</v>
      </c>
      <c r="C10" s="37">
        <f>B10*C8</f>
        <v>0</v>
      </c>
      <c r="D10" s="37"/>
      <c r="E10" s="48">
        <f>B10</f>
        <v>0</v>
      </c>
      <c r="F10" s="37">
        <f>E10*F8</f>
        <v>0</v>
      </c>
      <c r="G10" s="37"/>
      <c r="H10" s="48">
        <f>B10</f>
        <v>0</v>
      </c>
      <c r="I10" s="37">
        <f>H10*I8</f>
        <v>0</v>
      </c>
      <c r="J10" s="37"/>
      <c r="K10" s="48">
        <f>B10</f>
        <v>0</v>
      </c>
      <c r="L10" s="37">
        <f>K10*L8</f>
        <v>0</v>
      </c>
    </row>
    <row r="11" spans="1:12">
      <c r="A11" s="43" t="s">
        <v>89</v>
      </c>
      <c r="B11" s="48">
        <v>0</v>
      </c>
      <c r="C11" s="37">
        <f>B11*C8</f>
        <v>0</v>
      </c>
      <c r="D11" s="47"/>
      <c r="E11" s="48">
        <f>B11</f>
        <v>0</v>
      </c>
      <c r="F11" s="37">
        <f>E11*F8</f>
        <v>0</v>
      </c>
      <c r="G11" s="37"/>
      <c r="H11" s="48">
        <f>B11</f>
        <v>0</v>
      </c>
      <c r="I11" s="37">
        <f>H11*I8</f>
        <v>0</v>
      </c>
      <c r="J11" s="47"/>
      <c r="K11" s="48">
        <f>B11</f>
        <v>0</v>
      </c>
      <c r="L11" s="37">
        <f>K11*L8</f>
        <v>0</v>
      </c>
    </row>
    <row r="12" spans="1:12">
      <c r="A12" s="43" t="s">
        <v>90</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v>
      </c>
      <c r="C13" s="52">
        <f>SUM(C10:C12)</f>
        <v>0</v>
      </c>
      <c r="D13" s="47"/>
      <c r="E13" s="51">
        <f>SUM(E10:E12)</f>
        <v>0</v>
      </c>
      <c r="F13" s="52">
        <f>SUM(F10:F12)</f>
        <v>0</v>
      </c>
      <c r="G13" s="37"/>
      <c r="H13" s="51">
        <f>SUM(H10:H12)</f>
        <v>0</v>
      </c>
      <c r="I13" s="52">
        <f>SUM(I10:I12)</f>
        <v>0</v>
      </c>
      <c r="J13" s="47"/>
      <c r="K13" s="51">
        <f>SUM(K10:K12)</f>
        <v>0</v>
      </c>
      <c r="L13" s="52">
        <f>SUM(L10:L12)</f>
        <v>0</v>
      </c>
    </row>
    <row r="14" spans="1:12" ht="16.8" customHeight="1" thickTop="1">
      <c r="A14" s="43"/>
      <c r="B14" s="53"/>
      <c r="C14" s="54">
        <f>C8+C13</f>
        <v>1</v>
      </c>
      <c r="D14" s="47"/>
      <c r="E14" s="53"/>
      <c r="F14" s="47">
        <f>F8+F13</f>
        <v>1</v>
      </c>
      <c r="G14" s="37"/>
      <c r="H14" s="53"/>
      <c r="I14" s="47">
        <f>I8+I13</f>
        <v>1</v>
      </c>
      <c r="J14" s="47"/>
      <c r="K14" s="53"/>
      <c r="L14" s="47">
        <f>L8+L13</f>
        <v>1</v>
      </c>
    </row>
    <row r="15" spans="1:12" ht="29.4" thickBot="1">
      <c r="A15" s="39" t="s">
        <v>110</v>
      </c>
      <c r="B15" s="48">
        <v>0.08</v>
      </c>
      <c r="C15" s="77">
        <f>C14*B15</f>
        <v>0.08</v>
      </c>
      <c r="D15" s="47"/>
      <c r="E15" s="48">
        <f>B15</f>
        <v>0.08</v>
      </c>
      <c r="F15" s="78">
        <f>F14*E15</f>
        <v>0.08</v>
      </c>
      <c r="G15" s="37"/>
      <c r="H15" s="48">
        <f>B15</f>
        <v>0.08</v>
      </c>
      <c r="I15" s="78">
        <f>I14*H15</f>
        <v>0.08</v>
      </c>
      <c r="J15" s="47"/>
      <c r="K15" s="48">
        <f>B15</f>
        <v>0.08</v>
      </c>
      <c r="L15" s="78">
        <f>L14*K15</f>
        <v>0.08</v>
      </c>
    </row>
    <row r="16" spans="1:12" ht="15" thickTop="1">
      <c r="A16" s="42"/>
      <c r="B16" s="47"/>
      <c r="C16" s="47">
        <f>SUM(C14:C15)</f>
        <v>1.08</v>
      </c>
      <c r="D16" s="47"/>
      <c r="E16" s="47"/>
      <c r="F16" s="47">
        <f>SUM(F14:F15)</f>
        <v>1.08</v>
      </c>
      <c r="G16" s="37"/>
      <c r="H16" s="47"/>
      <c r="I16" s="47">
        <f>SUM(I14:I15)</f>
        <v>1.08</v>
      </c>
      <c r="J16" s="47"/>
      <c r="K16" s="47"/>
      <c r="L16" s="47">
        <f>SUM(L14:L15)</f>
        <v>1.08</v>
      </c>
    </row>
    <row r="17" spans="1:12">
      <c r="A17" s="39" t="s">
        <v>18</v>
      </c>
      <c r="B17" s="37"/>
      <c r="C17" s="37"/>
      <c r="D17" s="37"/>
      <c r="E17" s="37"/>
      <c r="F17" s="37"/>
      <c r="G17" s="37"/>
      <c r="H17" s="37"/>
      <c r="I17" s="37"/>
      <c r="J17" s="37"/>
      <c r="K17" s="37"/>
      <c r="L17" s="37"/>
    </row>
    <row r="18" spans="1:12">
      <c r="A18" s="58" t="s">
        <v>19</v>
      </c>
      <c r="B18" s="60">
        <v>0</v>
      </c>
      <c r="C18" s="37">
        <f>B18*C16</f>
        <v>0</v>
      </c>
      <c r="D18" s="37"/>
      <c r="E18" s="60">
        <v>0</v>
      </c>
      <c r="F18" s="37">
        <f>E18*F16</f>
        <v>0</v>
      </c>
      <c r="G18" s="37"/>
      <c r="H18" s="60">
        <v>0</v>
      </c>
      <c r="I18" s="37">
        <f>H18*I16</f>
        <v>0</v>
      </c>
      <c r="J18" s="37"/>
      <c r="K18" s="60">
        <v>0</v>
      </c>
      <c r="L18" s="37">
        <f>K18*L16</f>
        <v>0</v>
      </c>
    </row>
    <row r="19" spans="1:12">
      <c r="A19" s="58" t="s">
        <v>20</v>
      </c>
      <c r="B19" s="60">
        <v>7.7399999999999997E-2</v>
      </c>
      <c r="C19" s="37">
        <f>B19*C16</f>
        <v>8.3592E-2</v>
      </c>
      <c r="D19" s="37"/>
      <c r="E19" s="60">
        <f>B19</f>
        <v>7.7399999999999997E-2</v>
      </c>
      <c r="F19" s="37">
        <f>E19*F16</f>
        <v>8.3592E-2</v>
      </c>
      <c r="G19" s="37"/>
      <c r="H19" s="60">
        <f>B19</f>
        <v>7.7399999999999997E-2</v>
      </c>
      <c r="I19" s="37">
        <f>H19*I16</f>
        <v>8.3592E-2</v>
      </c>
      <c r="J19" s="37"/>
      <c r="K19" s="60">
        <f>B19</f>
        <v>7.7399999999999997E-2</v>
      </c>
      <c r="L19" s="37">
        <f>K19*L16</f>
        <v>8.3592E-2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6.5880000000000008E-2</v>
      </c>
      <c r="D22" s="47"/>
      <c r="E22" s="60">
        <f>B22</f>
        <v>6.0999999999999999E-2</v>
      </c>
      <c r="F22" s="37">
        <f>E22*F16</f>
        <v>6.5880000000000008E-2</v>
      </c>
      <c r="G22" s="37"/>
      <c r="H22" s="60">
        <f>B22</f>
        <v>6.0999999999999999E-2</v>
      </c>
      <c r="I22" s="37">
        <f>H22*I16</f>
        <v>6.5880000000000008E-2</v>
      </c>
      <c r="J22" s="47"/>
      <c r="K22" s="60">
        <f>B22</f>
        <v>6.0999999999999999E-2</v>
      </c>
      <c r="L22" s="37">
        <f>K22*L16</f>
        <v>6.5880000000000008E-2</v>
      </c>
    </row>
    <row r="23" spans="1:12">
      <c r="A23" s="58" t="s">
        <v>23</v>
      </c>
      <c r="B23" s="60">
        <v>8.1299999999999997E-2</v>
      </c>
      <c r="C23" s="37">
        <f>B23*C16</f>
        <v>8.7804000000000007E-2</v>
      </c>
      <c r="D23" s="47"/>
      <c r="E23" s="60">
        <f>B23</f>
        <v>8.1299999999999997E-2</v>
      </c>
      <c r="F23" s="37">
        <f>E23*F16</f>
        <v>8.7804000000000007E-2</v>
      </c>
      <c r="G23" s="37"/>
      <c r="H23" s="60">
        <f>B23</f>
        <v>8.1299999999999997E-2</v>
      </c>
      <c r="I23" s="37">
        <f>H23*I16</f>
        <v>8.7804000000000007E-2</v>
      </c>
      <c r="J23" s="47"/>
      <c r="K23" s="60">
        <f>B23</f>
        <v>8.1299999999999997E-2</v>
      </c>
      <c r="L23" s="37">
        <f>K23*L16</f>
        <v>8.7804000000000007E-2</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0.21970000000000001</v>
      </c>
      <c r="C30" s="52">
        <f>C16*B30</f>
        <v>0.23727600000000001</v>
      </c>
      <c r="D30" s="47"/>
      <c r="E30" s="47">
        <f>SUM(E18:E29)</f>
        <v>0.21970000000000001</v>
      </c>
      <c r="F30" s="52">
        <f>F16*E30</f>
        <v>0.23727600000000001</v>
      </c>
      <c r="G30" s="37"/>
      <c r="H30" s="47">
        <f>SUM(H18:H29)</f>
        <v>0.21970000000000001</v>
      </c>
      <c r="I30" s="52">
        <f>I16*H30</f>
        <v>0.23727600000000001</v>
      </c>
      <c r="J30" s="47"/>
      <c r="K30" s="47">
        <f>SUM(K18:K29)</f>
        <v>0.21970000000000001</v>
      </c>
      <c r="L30" s="52">
        <f>L16*K30</f>
        <v>0.23727600000000001</v>
      </c>
    </row>
    <row r="31" spans="1:12" ht="15" thickTop="1">
      <c r="A31" s="43"/>
      <c r="B31" s="37"/>
      <c r="C31" s="47">
        <f>C16+C30</f>
        <v>1.3172760000000001</v>
      </c>
      <c r="D31" s="47"/>
      <c r="E31" s="37"/>
      <c r="F31" s="47">
        <f>F16+F30</f>
        <v>1.3172760000000001</v>
      </c>
      <c r="G31" s="37"/>
      <c r="H31" s="37"/>
      <c r="I31" s="47">
        <f>I16+I30</f>
        <v>1.3172760000000001</v>
      </c>
      <c r="J31" s="47"/>
      <c r="K31" s="37"/>
      <c r="L31" s="47">
        <f>L16+L30</f>
        <v>1.3172760000000001</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321</v>
      </c>
      <c r="B38" s="37"/>
      <c r="C38" s="69">
        <f>C31+C37</f>
        <v>1.3172760000000001</v>
      </c>
      <c r="D38" s="70"/>
      <c r="E38" s="70"/>
      <c r="F38" s="71">
        <f>F31+F37</f>
        <v>1.3172760000000001</v>
      </c>
      <c r="G38" s="70"/>
      <c r="H38" s="70"/>
      <c r="I38" s="71">
        <f>I31+I37</f>
        <v>1.3172760000000001</v>
      </c>
      <c r="J38" s="70"/>
      <c r="K38" s="70"/>
      <c r="L38" s="71">
        <f>L31+L37</f>
        <v>1.3172760000000001</v>
      </c>
    </row>
    <row r="39" spans="1:12">
      <c r="A39" s="72"/>
    </row>
    <row r="40" spans="1:12" ht="13.05" customHeight="1">
      <c r="A40" s="13" t="s">
        <v>28</v>
      </c>
    </row>
    <row r="41" spans="1:12" ht="65.400000000000006" customHeight="1">
      <c r="A41" s="170" t="s">
        <v>292</v>
      </c>
      <c r="B41" s="171"/>
      <c r="C41" s="171"/>
      <c r="D41" s="171"/>
      <c r="E41" s="171"/>
      <c r="F41" s="171"/>
      <c r="G41" s="171"/>
      <c r="H41" s="171"/>
      <c r="I41" s="171"/>
      <c r="J41" s="171"/>
      <c r="K41" s="171"/>
      <c r="L41" s="172"/>
    </row>
    <row r="42" spans="1:12" ht="52.8" customHeight="1">
      <c r="A42" s="170" t="s">
        <v>91</v>
      </c>
      <c r="B42" s="182"/>
      <c r="C42" s="182"/>
      <c r="D42" s="182"/>
      <c r="E42" s="182"/>
      <c r="F42" s="182"/>
      <c r="G42" s="182"/>
      <c r="H42" s="182"/>
      <c r="I42" s="182"/>
      <c r="J42" s="182"/>
      <c r="K42" s="182"/>
      <c r="L42" s="183"/>
    </row>
    <row r="43" spans="1:12" ht="31.8" customHeight="1">
      <c r="A43" s="178" t="s">
        <v>86</v>
      </c>
      <c r="B43" s="179"/>
      <c r="C43" s="179"/>
      <c r="D43" s="179"/>
      <c r="E43" s="179"/>
      <c r="F43" s="179"/>
      <c r="G43" s="179"/>
      <c r="H43" s="179"/>
      <c r="I43" s="179"/>
      <c r="J43" s="179"/>
      <c r="K43" s="179"/>
      <c r="L43" s="179"/>
    </row>
    <row r="44" spans="1:12" ht="25.2" customHeight="1">
      <c r="A44" s="176" t="s">
        <v>54</v>
      </c>
      <c r="B44" s="177"/>
      <c r="C44" s="177"/>
      <c r="D44" s="177"/>
      <c r="E44" s="177"/>
      <c r="F44" s="177"/>
      <c r="G44" s="177"/>
      <c r="H44" s="177"/>
      <c r="I44" s="177"/>
      <c r="J44" s="177"/>
      <c r="K44" s="177"/>
      <c r="L44" s="177"/>
    </row>
  </sheetData>
  <sheetProtection algorithmName="SHA-512" hashValue="Tg1a/8tlhQQ98xO9ssfD6CBkxnMpPOvZJrb1oHT3zaCU1RsiYtkJzn/dCjBle7q5T7tFsTKnqxswcLloM/kBaQ==" saltValue="EdbabZ4wIshnb+9BGm8gGw=="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29" priority="11" operator="greaterThan">
      <formula>0</formula>
    </cfRule>
  </conditionalFormatting>
  <conditionalFormatting sqref="B33:B36">
    <cfRule type="cellIs" dxfId="28" priority="10" operator="greaterThan">
      <formula>0</formula>
    </cfRule>
  </conditionalFormatting>
  <conditionalFormatting sqref="E33:E36">
    <cfRule type="cellIs" dxfId="27" priority="8" operator="greaterThan">
      <formula>0</formula>
    </cfRule>
  </conditionalFormatting>
  <conditionalFormatting sqref="H33:H36">
    <cfRule type="cellIs" dxfId="26" priority="7" operator="greaterThan">
      <formula>0</formula>
    </cfRule>
  </conditionalFormatting>
  <conditionalFormatting sqref="K33:K36">
    <cfRule type="cellIs" dxfId="25" priority="6" operator="greaterThan">
      <formula>0</formula>
    </cfRule>
  </conditionalFormatting>
  <pageMargins left="0.70866141732283472" right="0.70866141732283472" top="1.0020833333333334" bottom="0.74803149606299213" header="0.31496062992125984" footer="0.31496062992125984"/>
  <pageSetup paperSize="9" scale="52"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451A-5ECC-4F63-83ED-0E424E25DAA7}">
  <sheetPr codeName="Blad9">
    <tabColor theme="3" tint="0.89999084444715716"/>
    <pageSetUpPr fitToPage="1"/>
  </sheetPr>
  <dimension ref="A1:L44"/>
  <sheetViews>
    <sheetView showGridLines="0" view="pageLayout" topLeftCell="A7" zoomScaleNormal="100" workbookViewId="0">
      <selection activeCell="B18" sqref="B18:B29"/>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333</v>
      </c>
      <c r="C4" s="160"/>
      <c r="E4" s="159" t="s">
        <v>334</v>
      </c>
      <c r="F4" s="160"/>
      <c r="G4" s="37"/>
      <c r="H4" s="159" t="s">
        <v>333</v>
      </c>
      <c r="I4" s="160"/>
      <c r="K4" s="159" t="s">
        <v>334</v>
      </c>
      <c r="L4" s="160"/>
    </row>
    <row r="5" spans="1:12" ht="42.6"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88</v>
      </c>
      <c r="B10" s="48">
        <v>0</v>
      </c>
      <c r="C10" s="37">
        <f>B10*C8</f>
        <v>0</v>
      </c>
      <c r="D10" s="37"/>
      <c r="E10" s="48">
        <f>B10</f>
        <v>0</v>
      </c>
      <c r="F10" s="37">
        <f>E10*F8</f>
        <v>0</v>
      </c>
      <c r="G10" s="37"/>
      <c r="H10" s="48">
        <f>B10</f>
        <v>0</v>
      </c>
      <c r="I10" s="37">
        <f>H10*I8</f>
        <v>0</v>
      </c>
      <c r="J10" s="37"/>
      <c r="K10" s="48">
        <f>B10</f>
        <v>0</v>
      </c>
      <c r="L10" s="37">
        <f>K10*L8</f>
        <v>0</v>
      </c>
    </row>
    <row r="11" spans="1:12">
      <c r="A11" s="43" t="s">
        <v>89</v>
      </c>
      <c r="B11" s="48">
        <v>0</v>
      </c>
      <c r="C11" s="37">
        <f>B11*C8</f>
        <v>0</v>
      </c>
      <c r="D11" s="47"/>
      <c r="E11" s="48">
        <f>B11</f>
        <v>0</v>
      </c>
      <c r="F11" s="37">
        <f>E11*F8</f>
        <v>0</v>
      </c>
      <c r="G11" s="37"/>
      <c r="H11" s="48">
        <f>B11</f>
        <v>0</v>
      </c>
      <c r="I11" s="37">
        <f>H11*I8</f>
        <v>0</v>
      </c>
      <c r="J11" s="47"/>
      <c r="K11" s="48">
        <f>B11</f>
        <v>0</v>
      </c>
      <c r="L11" s="37">
        <f>K11*L8</f>
        <v>0</v>
      </c>
    </row>
    <row r="12" spans="1:12">
      <c r="A12" s="43" t="s">
        <v>90</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v>
      </c>
      <c r="C13" s="52">
        <f>SUM(C10:C12)</f>
        <v>0</v>
      </c>
      <c r="D13" s="47"/>
      <c r="E13" s="51">
        <f>SUM(E10:E12)</f>
        <v>0</v>
      </c>
      <c r="F13" s="52">
        <f>SUM(F10:F12)</f>
        <v>0</v>
      </c>
      <c r="G13" s="37"/>
      <c r="H13" s="51">
        <f>SUM(H10:H12)</f>
        <v>0</v>
      </c>
      <c r="I13" s="52">
        <f>SUM(I10:I12)</f>
        <v>0</v>
      </c>
      <c r="J13" s="47"/>
      <c r="K13" s="51">
        <f>SUM(K10:K12)</f>
        <v>0</v>
      </c>
      <c r="L13" s="52">
        <f>SUM(L10:L12)</f>
        <v>0</v>
      </c>
    </row>
    <row r="14" spans="1:12" ht="16.8" customHeight="1" thickTop="1">
      <c r="A14" s="43"/>
      <c r="B14" s="53"/>
      <c r="C14" s="54">
        <f>C8+C13</f>
        <v>1</v>
      </c>
      <c r="D14" s="47"/>
      <c r="E14" s="53"/>
      <c r="F14" s="47">
        <f>F8+F13</f>
        <v>1</v>
      </c>
      <c r="G14" s="37"/>
      <c r="H14" s="53"/>
      <c r="I14" s="47">
        <f>I8+I13</f>
        <v>1</v>
      </c>
      <c r="J14" s="47"/>
      <c r="K14" s="53"/>
      <c r="L14" s="47">
        <f>L8+L13</f>
        <v>1</v>
      </c>
    </row>
    <row r="15" spans="1:12" ht="15" thickBot="1">
      <c r="A15" s="39" t="s">
        <v>92</v>
      </c>
      <c r="B15" s="48">
        <v>0</v>
      </c>
      <c r="C15" s="77">
        <f>C14*B15</f>
        <v>0</v>
      </c>
      <c r="D15" s="47"/>
      <c r="E15" s="48">
        <f>B15</f>
        <v>0</v>
      </c>
      <c r="F15" s="78">
        <f>F14*E15</f>
        <v>0</v>
      </c>
      <c r="G15" s="37"/>
      <c r="H15" s="48">
        <f>B15</f>
        <v>0</v>
      </c>
      <c r="I15" s="78">
        <f>I14*H15</f>
        <v>0</v>
      </c>
      <c r="J15" s="47"/>
      <c r="K15" s="48">
        <f>B15</f>
        <v>0</v>
      </c>
      <c r="L15" s="78">
        <f>L14*K15</f>
        <v>0</v>
      </c>
    </row>
    <row r="16" spans="1:12" ht="15" thickTop="1">
      <c r="A16" s="42"/>
      <c r="B16" s="47"/>
      <c r="C16" s="47">
        <f>SUM(C14:C15)</f>
        <v>1</v>
      </c>
      <c r="D16" s="47"/>
      <c r="E16" s="47"/>
      <c r="F16" s="47">
        <f>SUM(F14:F15)</f>
        <v>1</v>
      </c>
      <c r="G16" s="37"/>
      <c r="H16" s="47"/>
      <c r="I16" s="47">
        <f>SUM(I14:I15)</f>
        <v>1</v>
      </c>
      <c r="J16" s="47"/>
      <c r="K16" s="47"/>
      <c r="L16" s="47">
        <f>SUM(L14:L15)</f>
        <v>1</v>
      </c>
    </row>
    <row r="17" spans="1:12">
      <c r="A17" s="39" t="s">
        <v>18</v>
      </c>
      <c r="B17" s="37"/>
      <c r="C17" s="37"/>
      <c r="D17" s="37"/>
      <c r="E17" s="37"/>
      <c r="F17" s="37"/>
      <c r="G17" s="37"/>
      <c r="H17" s="37"/>
      <c r="I17" s="37"/>
      <c r="J17" s="37"/>
      <c r="K17" s="37"/>
      <c r="L17" s="37"/>
    </row>
    <row r="18" spans="1:12">
      <c r="A18" s="58" t="s">
        <v>19</v>
      </c>
      <c r="B18" s="60">
        <v>0</v>
      </c>
      <c r="C18" s="37">
        <f>B18*C16</f>
        <v>0</v>
      </c>
      <c r="D18" s="37"/>
      <c r="E18" s="60">
        <v>0</v>
      </c>
      <c r="F18" s="37">
        <f>E18*F16</f>
        <v>0</v>
      </c>
      <c r="G18" s="37"/>
      <c r="H18" s="60">
        <v>0</v>
      </c>
      <c r="I18" s="37">
        <f>H18*I16</f>
        <v>0</v>
      </c>
      <c r="J18" s="37"/>
      <c r="K18" s="60">
        <v>0</v>
      </c>
      <c r="L18" s="37">
        <f>K18*L16</f>
        <v>0</v>
      </c>
    </row>
    <row r="19" spans="1:12">
      <c r="A19" s="58" t="s">
        <v>20</v>
      </c>
      <c r="B19" s="60">
        <v>7.7399999999999997E-2</v>
      </c>
      <c r="C19" s="37">
        <f>B19*C16</f>
        <v>7.7399999999999997E-2</v>
      </c>
      <c r="D19" s="37"/>
      <c r="E19" s="60">
        <f>B19</f>
        <v>7.7399999999999997E-2</v>
      </c>
      <c r="F19" s="37">
        <f>E19*F16</f>
        <v>7.7399999999999997E-2</v>
      </c>
      <c r="G19" s="37"/>
      <c r="H19" s="60">
        <f>B19</f>
        <v>7.7399999999999997E-2</v>
      </c>
      <c r="I19" s="37">
        <f>H19*I16</f>
        <v>7.7399999999999997E-2</v>
      </c>
      <c r="J19" s="37"/>
      <c r="K19" s="60">
        <f>B19</f>
        <v>7.7399999999999997E-2</v>
      </c>
      <c r="L19" s="37">
        <f>K19*L16</f>
        <v>7.7399999999999997E-2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6.0999999999999999E-2</v>
      </c>
      <c r="D22" s="47"/>
      <c r="E22" s="60">
        <f>B22</f>
        <v>6.0999999999999999E-2</v>
      </c>
      <c r="F22" s="37">
        <f>E22*F16</f>
        <v>6.0999999999999999E-2</v>
      </c>
      <c r="G22" s="37"/>
      <c r="H22" s="60">
        <f>B22</f>
        <v>6.0999999999999999E-2</v>
      </c>
      <c r="I22" s="37">
        <f>H22*I16</f>
        <v>6.0999999999999999E-2</v>
      </c>
      <c r="J22" s="47"/>
      <c r="K22" s="60">
        <f>B22</f>
        <v>6.0999999999999999E-2</v>
      </c>
      <c r="L22" s="37">
        <f>K22*L16</f>
        <v>6.0999999999999999E-2</v>
      </c>
    </row>
    <row r="23" spans="1:12">
      <c r="A23" s="58" t="s">
        <v>23</v>
      </c>
      <c r="B23" s="60">
        <v>8.1299999999999997E-2</v>
      </c>
      <c r="C23" s="37">
        <f>B23*C16</f>
        <v>8.1299999999999997E-2</v>
      </c>
      <c r="D23" s="47"/>
      <c r="E23" s="60">
        <f>B23</f>
        <v>8.1299999999999997E-2</v>
      </c>
      <c r="F23" s="37">
        <f>E23*F16</f>
        <v>8.1299999999999997E-2</v>
      </c>
      <c r="G23" s="37"/>
      <c r="H23" s="60">
        <f>B23</f>
        <v>8.1299999999999997E-2</v>
      </c>
      <c r="I23" s="37">
        <f>H23*I16</f>
        <v>8.1299999999999997E-2</v>
      </c>
      <c r="J23" s="47"/>
      <c r="K23" s="60">
        <f>B23</f>
        <v>8.1299999999999997E-2</v>
      </c>
      <c r="L23" s="37">
        <f>K23*L16</f>
        <v>8.1299999999999997E-2</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0.21970000000000001</v>
      </c>
      <c r="C30" s="52">
        <f>C16*B30</f>
        <v>0.21970000000000001</v>
      </c>
      <c r="D30" s="47"/>
      <c r="E30" s="47">
        <f>SUM(E18:E29)</f>
        <v>0.21970000000000001</v>
      </c>
      <c r="F30" s="52">
        <f>F16*E30</f>
        <v>0.21970000000000001</v>
      </c>
      <c r="G30" s="37"/>
      <c r="H30" s="47">
        <f>SUM(H18:H29)</f>
        <v>0.21970000000000001</v>
      </c>
      <c r="I30" s="52">
        <f>I16*H30</f>
        <v>0.21970000000000001</v>
      </c>
      <c r="J30" s="47"/>
      <c r="K30" s="47">
        <f>SUM(K18:K29)</f>
        <v>0.21970000000000001</v>
      </c>
      <c r="L30" s="52">
        <f>L16*K30</f>
        <v>0.21970000000000001</v>
      </c>
    </row>
    <row r="31" spans="1:12" ht="15" thickTop="1">
      <c r="A31" s="43"/>
      <c r="B31" s="37"/>
      <c r="C31" s="47">
        <f>C16+C30</f>
        <v>1.2197</v>
      </c>
      <c r="D31" s="47"/>
      <c r="E31" s="37"/>
      <c r="F31" s="47">
        <f>F16+F30</f>
        <v>1.2197</v>
      </c>
      <c r="G31" s="37"/>
      <c r="H31" s="37"/>
      <c r="I31" s="47">
        <f>I16+I30</f>
        <v>1.2197</v>
      </c>
      <c r="J31" s="47"/>
      <c r="K31" s="37"/>
      <c r="L31" s="47">
        <f>L16+L30</f>
        <v>1.2197</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320</v>
      </c>
      <c r="B38" s="37"/>
      <c r="C38" s="69">
        <f>C31+C37</f>
        <v>1.2197</v>
      </c>
      <c r="D38" s="70"/>
      <c r="E38" s="70"/>
      <c r="F38" s="71">
        <f>F31+F37</f>
        <v>1.2197</v>
      </c>
      <c r="G38" s="70"/>
      <c r="H38" s="70"/>
      <c r="I38" s="71">
        <f>I31+I37</f>
        <v>1.2197</v>
      </c>
      <c r="J38" s="70"/>
      <c r="K38" s="70"/>
      <c r="L38" s="71">
        <f>L31+L37</f>
        <v>1.2197</v>
      </c>
    </row>
    <row r="39" spans="1:12">
      <c r="A39" s="72"/>
    </row>
    <row r="40" spans="1:12" ht="13.05" customHeight="1">
      <c r="A40" s="13" t="s">
        <v>28</v>
      </c>
    </row>
    <row r="41" spans="1:12" ht="85.8" customHeight="1">
      <c r="A41" s="170" t="s">
        <v>292</v>
      </c>
      <c r="B41" s="171"/>
      <c r="C41" s="171"/>
      <c r="D41" s="171"/>
      <c r="E41" s="171"/>
      <c r="F41" s="171"/>
      <c r="G41" s="171"/>
      <c r="H41" s="171"/>
      <c r="I41" s="171"/>
      <c r="J41" s="171"/>
      <c r="K41" s="171"/>
      <c r="L41" s="172"/>
    </row>
    <row r="42" spans="1:12" ht="64.8" customHeight="1">
      <c r="A42" s="170" t="s">
        <v>93</v>
      </c>
      <c r="B42" s="182"/>
      <c r="C42" s="182"/>
      <c r="D42" s="182"/>
      <c r="E42" s="182"/>
      <c r="F42" s="182"/>
      <c r="G42" s="182"/>
      <c r="H42" s="182"/>
      <c r="I42" s="182"/>
      <c r="J42" s="182"/>
      <c r="K42" s="182"/>
      <c r="L42" s="183"/>
    </row>
    <row r="43" spans="1:12" ht="49.2" customHeight="1">
      <c r="A43" s="178" t="s">
        <v>86</v>
      </c>
      <c r="B43" s="179"/>
      <c r="C43" s="179"/>
      <c r="D43" s="179"/>
      <c r="E43" s="179"/>
      <c r="F43" s="179"/>
      <c r="G43" s="179"/>
      <c r="H43" s="179"/>
      <c r="I43" s="179"/>
      <c r="J43" s="179"/>
      <c r="K43" s="179"/>
      <c r="L43" s="179"/>
    </row>
    <row r="44" spans="1:12" ht="25.2" customHeight="1">
      <c r="A44" s="176" t="s">
        <v>54</v>
      </c>
      <c r="B44" s="177"/>
      <c r="C44" s="177"/>
      <c r="D44" s="177"/>
      <c r="E44" s="177"/>
      <c r="F44" s="177"/>
      <c r="G44" s="177"/>
      <c r="H44" s="177"/>
      <c r="I44" s="177"/>
      <c r="J44" s="177"/>
      <c r="K44" s="177"/>
      <c r="L44" s="177"/>
    </row>
  </sheetData>
  <sheetProtection algorithmName="SHA-512" hashValue="efUsX2oOJc/C84udSY1Ckhp7eG7qbI2BsmQk1/ZH54kSBWX2hjowJawNTXTE/ZGDXWNnV9lUHVeXORFUZyoDcw==" saltValue="bVgfYPLSD4UnhgBzegLwFg=="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24" priority="11" operator="greaterThan">
      <formula>0</formula>
    </cfRule>
  </conditionalFormatting>
  <conditionalFormatting sqref="B33:B36">
    <cfRule type="cellIs" dxfId="23" priority="10" operator="greaterThan">
      <formula>0</formula>
    </cfRule>
  </conditionalFormatting>
  <conditionalFormatting sqref="E33:E36">
    <cfRule type="cellIs" dxfId="22" priority="8" operator="greaterThan">
      <formula>0</formula>
    </cfRule>
  </conditionalFormatting>
  <conditionalFormatting sqref="H33:H36">
    <cfRule type="cellIs" dxfId="21" priority="7" operator="greaterThan">
      <formula>0</formula>
    </cfRule>
  </conditionalFormatting>
  <conditionalFormatting sqref="K33:K36">
    <cfRule type="cellIs" dxfId="20" priority="6" operator="greaterThan">
      <formula>0</formula>
    </cfRule>
  </conditionalFormatting>
  <pageMargins left="0.70866141732283472" right="0.70866141732283472" top="0.90312499999999996" bottom="0.74803149606299213" header="0.31496062992125984" footer="0.31496062992125984"/>
  <pageSetup paperSize="9" scale="51"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E3E0-0F33-4271-A39D-FDA708A26250}">
  <sheetPr codeName="Blad10">
    <tabColor theme="2" tint="-9.9978637043366805E-2"/>
    <pageSetUpPr fitToPage="1"/>
  </sheetPr>
  <dimension ref="A1:L44"/>
  <sheetViews>
    <sheetView showGridLines="0" view="pageLayout" topLeftCell="A12" zoomScaleNormal="100" workbookViewId="0">
      <selection activeCell="K33" sqref="K33"/>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67</v>
      </c>
      <c r="C4" s="160"/>
      <c r="E4" s="159" t="s">
        <v>66</v>
      </c>
      <c r="F4" s="160"/>
      <c r="G4" s="37"/>
      <c r="H4" s="159" t="s">
        <v>67</v>
      </c>
      <c r="I4" s="160"/>
      <c r="K4" s="159" t="s">
        <v>66</v>
      </c>
      <c r="L4" s="160"/>
    </row>
    <row r="5" spans="1:12" ht="52.2"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33</v>
      </c>
      <c r="B10" s="48">
        <v>3.1E-2</v>
      </c>
      <c r="C10" s="37">
        <f>B10*C8</f>
        <v>3.1E-2</v>
      </c>
      <c r="D10" s="37"/>
      <c r="E10" s="48">
        <f>B10</f>
        <v>3.1E-2</v>
      </c>
      <c r="F10" s="37">
        <f>E10*F8</f>
        <v>3.1E-2</v>
      </c>
      <c r="G10" s="37"/>
      <c r="H10" s="48">
        <f>B10</f>
        <v>3.1E-2</v>
      </c>
      <c r="I10" s="37">
        <f>H10*I8</f>
        <v>3.1E-2</v>
      </c>
      <c r="J10" s="37"/>
      <c r="K10" s="48">
        <f>B10</f>
        <v>3.1E-2</v>
      </c>
      <c r="L10" s="37">
        <f>K10*L8</f>
        <v>3.1E-2</v>
      </c>
    </row>
    <row r="11" spans="1:12">
      <c r="A11" s="43" t="s">
        <v>37</v>
      </c>
      <c r="B11" s="48">
        <v>0.1239</v>
      </c>
      <c r="C11" s="37">
        <f>B11*C8</f>
        <v>0.1239</v>
      </c>
      <c r="D11" s="47"/>
      <c r="E11" s="48">
        <f>B11</f>
        <v>0.1239</v>
      </c>
      <c r="F11" s="37">
        <f>E11*F8</f>
        <v>0.1239</v>
      </c>
      <c r="G11" s="37"/>
      <c r="H11" s="48">
        <f>B11</f>
        <v>0.1239</v>
      </c>
      <c r="I11" s="37">
        <f>H11*I8</f>
        <v>0.1239</v>
      </c>
      <c r="J11" s="47"/>
      <c r="K11" s="48">
        <f>B11</f>
        <v>0.1239</v>
      </c>
      <c r="L11" s="37">
        <f>K11*L8</f>
        <v>0.1239</v>
      </c>
    </row>
    <row r="12" spans="1:12">
      <c r="A12" s="79" t="s">
        <v>29</v>
      </c>
      <c r="B12" s="49">
        <v>6.0000000000000001E-3</v>
      </c>
      <c r="C12" s="50">
        <f>B12*C8</f>
        <v>6.0000000000000001E-3</v>
      </c>
      <c r="D12" s="47"/>
      <c r="E12" s="49">
        <f>B12</f>
        <v>6.0000000000000001E-3</v>
      </c>
      <c r="F12" s="50">
        <f>E12*F8</f>
        <v>6.0000000000000001E-3</v>
      </c>
      <c r="G12" s="37"/>
      <c r="H12" s="49">
        <f>B12</f>
        <v>6.0000000000000001E-3</v>
      </c>
      <c r="I12" s="50">
        <f>H12*I8</f>
        <v>6.0000000000000001E-3</v>
      </c>
      <c r="J12" s="47"/>
      <c r="K12" s="49">
        <f>B12</f>
        <v>6.0000000000000001E-3</v>
      </c>
      <c r="L12" s="50">
        <f>K12*L8</f>
        <v>6.0000000000000001E-3</v>
      </c>
    </row>
    <row r="13" spans="1:12" ht="15" thickBot="1">
      <c r="A13" s="43"/>
      <c r="B13" s="51">
        <f>SUM(B10:B12)</f>
        <v>0.16089999999999999</v>
      </c>
      <c r="C13" s="52">
        <f>SUM(C10:C12)</f>
        <v>0.16089999999999999</v>
      </c>
      <c r="D13" s="47"/>
      <c r="E13" s="51">
        <f>SUM(E10:E12)</f>
        <v>0.16089999999999999</v>
      </c>
      <c r="F13" s="52">
        <f>SUM(F10:F12)</f>
        <v>0.16089999999999999</v>
      </c>
      <c r="G13" s="37"/>
      <c r="H13" s="51">
        <f>SUM(H10:H12)</f>
        <v>0.16089999999999999</v>
      </c>
      <c r="I13" s="52">
        <f>SUM(I10:I12)</f>
        <v>0.16089999999999999</v>
      </c>
      <c r="J13" s="47"/>
      <c r="K13" s="51">
        <f>SUM(K10:K12)</f>
        <v>0.16089999999999999</v>
      </c>
      <c r="L13" s="52">
        <f>SUM(L10:L12)</f>
        <v>0.16089999999999999</v>
      </c>
    </row>
    <row r="14" spans="1:12" ht="16.8" customHeight="1" thickTop="1">
      <c r="A14" s="43"/>
      <c r="B14" s="53"/>
      <c r="C14" s="54">
        <f>C8+C13</f>
        <v>1.1609</v>
      </c>
      <c r="D14" s="47"/>
      <c r="E14" s="53"/>
      <c r="F14" s="47">
        <f>F8+F13</f>
        <v>1.1609</v>
      </c>
      <c r="G14" s="37"/>
      <c r="H14" s="53"/>
      <c r="I14" s="47">
        <f>I8+I13</f>
        <v>1.1609</v>
      </c>
      <c r="J14" s="47"/>
      <c r="K14" s="53"/>
      <c r="L14" s="47">
        <f>L8+L13</f>
        <v>1.1609</v>
      </c>
    </row>
    <row r="15" spans="1:12" ht="29.4" thickBot="1">
      <c r="A15" s="39" t="s">
        <v>107</v>
      </c>
      <c r="B15" s="48">
        <v>0.17050000000000001</v>
      </c>
      <c r="C15" s="77">
        <f>C14*B15</f>
        <v>0.19793345000000001</v>
      </c>
      <c r="D15" s="47"/>
      <c r="E15" s="48">
        <f>B15</f>
        <v>0.17050000000000001</v>
      </c>
      <c r="F15" s="78">
        <f>F14*E15</f>
        <v>0.19793345000000001</v>
      </c>
      <c r="G15" s="37"/>
      <c r="H15" s="48">
        <f>B15</f>
        <v>0.17050000000000001</v>
      </c>
      <c r="I15" s="78">
        <f>I14*H15</f>
        <v>0.19793345000000001</v>
      </c>
      <c r="J15" s="47"/>
      <c r="K15" s="48">
        <f>B15</f>
        <v>0.17050000000000001</v>
      </c>
      <c r="L15" s="78">
        <f>L14*K15</f>
        <v>0.19793345000000001</v>
      </c>
    </row>
    <row r="16" spans="1:12" ht="15" thickTop="1">
      <c r="A16" s="42"/>
      <c r="B16" s="47"/>
      <c r="C16" s="47">
        <f>SUM(C14:C15)</f>
        <v>1.3588334500000001</v>
      </c>
      <c r="D16" s="47"/>
      <c r="E16" s="47"/>
      <c r="F16" s="47">
        <f>SUM(F14:F15)</f>
        <v>1.3588334500000001</v>
      </c>
      <c r="G16" s="37"/>
      <c r="H16" s="47"/>
      <c r="I16" s="47">
        <f>SUM(I14:I15)</f>
        <v>1.3588334500000001</v>
      </c>
      <c r="J16" s="47"/>
      <c r="K16" s="47"/>
      <c r="L16" s="47">
        <f>SUM(L14:L15)</f>
        <v>1.3588334500000001</v>
      </c>
    </row>
    <row r="17" spans="1:12">
      <c r="A17" s="39" t="s">
        <v>18</v>
      </c>
      <c r="B17" s="37"/>
      <c r="C17" s="37"/>
      <c r="D17" s="37"/>
      <c r="E17" s="37"/>
      <c r="F17" s="37"/>
      <c r="G17" s="37"/>
      <c r="H17" s="37"/>
      <c r="I17" s="37"/>
      <c r="J17" s="37"/>
      <c r="K17" s="37"/>
      <c r="L17" s="37"/>
    </row>
    <row r="18" spans="1:12">
      <c r="A18" s="58" t="s">
        <v>19</v>
      </c>
      <c r="B18" s="60">
        <v>0</v>
      </c>
      <c r="C18" s="37">
        <f>B18*C16</f>
        <v>0</v>
      </c>
      <c r="D18" s="37"/>
      <c r="E18" s="60">
        <v>0</v>
      </c>
      <c r="F18" s="37">
        <f>E18*F16</f>
        <v>0</v>
      </c>
      <c r="G18" s="37"/>
      <c r="H18" s="60">
        <v>0</v>
      </c>
      <c r="I18" s="37">
        <f>H18*I16</f>
        <v>0</v>
      </c>
      <c r="J18" s="37"/>
      <c r="K18" s="60">
        <v>0</v>
      </c>
      <c r="L18" s="37">
        <f>K18*L16</f>
        <v>0</v>
      </c>
    </row>
    <row r="19" spans="1:12">
      <c r="A19" s="58" t="s">
        <v>20</v>
      </c>
      <c r="B19" s="59">
        <v>0</v>
      </c>
      <c r="C19" s="37">
        <f>B19*C16</f>
        <v>0</v>
      </c>
      <c r="D19" s="37"/>
      <c r="E19" s="59">
        <f>B19</f>
        <v>0</v>
      </c>
      <c r="F19" s="37">
        <f>E19*F16</f>
        <v>0</v>
      </c>
      <c r="G19" s="37"/>
      <c r="H19" s="59">
        <f>B19</f>
        <v>0</v>
      </c>
      <c r="I19" s="37">
        <f>H19*I16</f>
        <v>0</v>
      </c>
      <c r="J19" s="37"/>
      <c r="K19" s="59">
        <f>B19</f>
        <v>0</v>
      </c>
      <c r="L19" s="37">
        <f>K19*L16</f>
        <v>0</v>
      </c>
    </row>
    <row r="20" spans="1:12">
      <c r="A20" s="58" t="s">
        <v>56</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8.2888840450000001E-2</v>
      </c>
      <c r="D22" s="47"/>
      <c r="E22" s="60">
        <f>B22</f>
        <v>6.0999999999999999E-2</v>
      </c>
      <c r="F22" s="37">
        <f>E22*F16</f>
        <v>8.2888840450000001E-2</v>
      </c>
      <c r="G22" s="37"/>
      <c r="H22" s="60">
        <f>B22</f>
        <v>6.0999999999999999E-2</v>
      </c>
      <c r="I22" s="37">
        <f>H22*I16</f>
        <v>8.2888840450000001E-2</v>
      </c>
      <c r="J22" s="47"/>
      <c r="K22" s="60">
        <f>B22</f>
        <v>6.0999999999999999E-2</v>
      </c>
      <c r="L22" s="37">
        <f>K22*L16</f>
        <v>8.2888840450000001E-2</v>
      </c>
    </row>
    <row r="23" spans="1:12">
      <c r="A23" s="58" t="s">
        <v>23</v>
      </c>
      <c r="B23" s="60">
        <v>0</v>
      </c>
      <c r="C23" s="37">
        <f>B23*C16</f>
        <v>0</v>
      </c>
      <c r="D23" s="47"/>
      <c r="E23" s="60">
        <f>B23</f>
        <v>0</v>
      </c>
      <c r="F23" s="37">
        <f>E23*F16</f>
        <v>0</v>
      </c>
      <c r="G23" s="37"/>
      <c r="H23" s="60">
        <f>B23</f>
        <v>0</v>
      </c>
      <c r="I23" s="37">
        <f>H23*I16</f>
        <v>0</v>
      </c>
      <c r="J23" s="47"/>
      <c r="K23" s="60">
        <f>B23</f>
        <v>0</v>
      </c>
      <c r="L23" s="37">
        <f>K23*L16</f>
        <v>0</v>
      </c>
    </row>
    <row r="24" spans="1:12">
      <c r="A24" s="58" t="s">
        <v>24</v>
      </c>
      <c r="B24" s="59">
        <v>0</v>
      </c>
      <c r="C24" s="37">
        <f>B24*C16</f>
        <v>0</v>
      </c>
      <c r="D24" s="37"/>
      <c r="E24" s="59">
        <v>0</v>
      </c>
      <c r="F24" s="37">
        <f>E24*F16</f>
        <v>0</v>
      </c>
      <c r="G24" s="37"/>
      <c r="H24" s="59">
        <v>0</v>
      </c>
      <c r="I24" s="37">
        <f>H24*I16</f>
        <v>0</v>
      </c>
      <c r="J24" s="37"/>
      <c r="K24" s="59">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59">
        <v>0</v>
      </c>
      <c r="C26" s="61">
        <f>B26*C16</f>
        <v>0</v>
      </c>
      <c r="D26" s="47"/>
      <c r="E26" s="59">
        <v>0</v>
      </c>
      <c r="F26" s="37">
        <f>E26*F16</f>
        <v>0</v>
      </c>
      <c r="G26" s="37"/>
      <c r="H26" s="59">
        <v>0</v>
      </c>
      <c r="I26" s="37">
        <f>H26*I16</f>
        <v>0</v>
      </c>
      <c r="J26" s="47"/>
      <c r="K26" s="59">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102" t="s">
        <v>113</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6.0999999999999999E-2</v>
      </c>
      <c r="C30" s="52">
        <f>C16*B30</f>
        <v>8.2888840450000001E-2</v>
      </c>
      <c r="D30" s="47"/>
      <c r="E30" s="47">
        <f>SUM(E18:E29)</f>
        <v>6.0999999999999999E-2</v>
      </c>
      <c r="F30" s="52">
        <f>F16*E30</f>
        <v>8.2888840450000001E-2</v>
      </c>
      <c r="G30" s="37"/>
      <c r="H30" s="47">
        <f>SUM(H18:H29)</f>
        <v>6.0999999999999999E-2</v>
      </c>
      <c r="I30" s="52">
        <f>I16*H30</f>
        <v>8.2888840450000001E-2</v>
      </c>
      <c r="J30" s="47"/>
      <c r="K30" s="47">
        <f>SUM(K18:K29)</f>
        <v>6.0999999999999999E-2</v>
      </c>
      <c r="L30" s="52">
        <f>L16*K30</f>
        <v>8.2888840450000001E-2</v>
      </c>
    </row>
    <row r="31" spans="1:12" ht="15" thickTop="1">
      <c r="A31" s="43"/>
      <c r="B31" s="37"/>
      <c r="C31" s="47">
        <f>C16+C30</f>
        <v>1.44172229045</v>
      </c>
      <c r="D31" s="47"/>
      <c r="E31" s="37"/>
      <c r="F31" s="47">
        <f>F16+F30</f>
        <v>1.44172229045</v>
      </c>
      <c r="G31" s="37"/>
      <c r="H31" s="37"/>
      <c r="I31" s="47">
        <f>I16+I30</f>
        <v>1.44172229045</v>
      </c>
      <c r="J31" s="47"/>
      <c r="K31" s="37"/>
      <c r="L31" s="47">
        <f>L16+L30</f>
        <v>1.44172229045</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293</v>
      </c>
      <c r="B38" s="37"/>
      <c r="C38" s="69">
        <f>C31+C37</f>
        <v>1.44172229045</v>
      </c>
      <c r="D38" s="70"/>
      <c r="E38" s="70"/>
      <c r="F38" s="71">
        <f>F31+F37</f>
        <v>1.44172229045</v>
      </c>
      <c r="G38" s="70"/>
      <c r="H38" s="70"/>
      <c r="I38" s="71">
        <f>I31+I37</f>
        <v>1.44172229045</v>
      </c>
      <c r="J38" s="70"/>
      <c r="K38" s="70"/>
      <c r="L38" s="71">
        <f>L31+L37</f>
        <v>1.44172229045</v>
      </c>
    </row>
    <row r="39" spans="1:12">
      <c r="A39" s="72"/>
    </row>
    <row r="40" spans="1:12" ht="13.05" customHeight="1">
      <c r="A40" s="13" t="s">
        <v>28</v>
      </c>
    </row>
    <row r="41" spans="1:12" ht="85.8" customHeight="1">
      <c r="A41" s="167" t="s">
        <v>312</v>
      </c>
      <c r="B41" s="167"/>
      <c r="C41" s="167"/>
      <c r="D41" s="167"/>
      <c r="E41" s="167"/>
      <c r="F41" s="167"/>
      <c r="G41" s="167"/>
      <c r="H41" s="167"/>
      <c r="I41" s="167"/>
      <c r="J41" s="167"/>
      <c r="K41" s="167"/>
      <c r="L41" s="167"/>
    </row>
    <row r="42" spans="1:12" ht="64.8" customHeight="1">
      <c r="A42" s="170" t="s">
        <v>290</v>
      </c>
      <c r="B42" s="171"/>
      <c r="C42" s="171"/>
      <c r="D42" s="171"/>
      <c r="E42" s="171"/>
      <c r="F42" s="171"/>
      <c r="G42" s="171"/>
      <c r="H42" s="171"/>
      <c r="I42" s="171"/>
      <c r="J42" s="171"/>
      <c r="K42" s="171"/>
      <c r="L42" s="172"/>
    </row>
    <row r="43" spans="1:12" ht="25.2" customHeight="1">
      <c r="A43" s="178" t="s">
        <v>86</v>
      </c>
      <c r="B43" s="179"/>
      <c r="C43" s="179"/>
      <c r="D43" s="179"/>
      <c r="E43" s="179"/>
      <c r="F43" s="179"/>
      <c r="G43" s="179"/>
      <c r="H43" s="179"/>
      <c r="I43" s="179"/>
      <c r="J43" s="179"/>
      <c r="K43" s="179"/>
      <c r="L43" s="179"/>
    </row>
    <row r="44" spans="1:12" ht="22.2" customHeight="1">
      <c r="A44" s="176" t="s">
        <v>54</v>
      </c>
      <c r="B44" s="177"/>
      <c r="C44" s="177"/>
      <c r="D44" s="177"/>
      <c r="E44" s="177"/>
      <c r="F44" s="177"/>
      <c r="G44" s="177"/>
      <c r="H44" s="177"/>
      <c r="I44" s="177"/>
      <c r="J44" s="177"/>
      <c r="K44" s="177"/>
      <c r="L44" s="177"/>
    </row>
  </sheetData>
  <sheetProtection algorithmName="SHA-512" hashValue="q6+KT1Eb88bz6MnFJbfF5UchFNcsYVseygnucs9qISPXi2tKwIg/z1EMAH7ntj7PzUcd3RpJSOdzA0RQF3wNIg==" saltValue="tU3TdHiCO9HkeEww8eakzw=="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19" priority="11" operator="greaterThan">
      <formula>0</formula>
    </cfRule>
  </conditionalFormatting>
  <conditionalFormatting sqref="B33:B36">
    <cfRule type="cellIs" dxfId="18" priority="10" operator="greaterThan">
      <formula>0</formula>
    </cfRule>
  </conditionalFormatting>
  <conditionalFormatting sqref="E33:E36">
    <cfRule type="cellIs" dxfId="17" priority="8" operator="greaterThan">
      <formula>0</formula>
    </cfRule>
  </conditionalFormatting>
  <conditionalFormatting sqref="H33:H36">
    <cfRule type="cellIs" dxfId="16" priority="7" operator="greaterThan">
      <formula>0</formula>
    </cfRule>
  </conditionalFormatting>
  <conditionalFormatting sqref="K33:K36">
    <cfRule type="cellIs" dxfId="15" priority="6" operator="greaterThan">
      <formula>0</formula>
    </cfRule>
  </conditionalFormatting>
  <pageMargins left="0.70866141732283472" right="0.70866141732283472" top="1.243125" bottom="0.74803149606299213" header="0.31496062992125984" footer="0.31496062992125984"/>
  <pageSetup paperSize="9" scale="51"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578F-2859-46D0-8642-64828B661717}">
  <sheetPr codeName="Blad11">
    <tabColor theme="2" tint="-9.9978637043366805E-2"/>
    <pageSetUpPr fitToPage="1"/>
  </sheetPr>
  <dimension ref="A1:L45"/>
  <sheetViews>
    <sheetView showGridLines="0" view="pageLayout" topLeftCell="A22" zoomScale="115" zoomScaleNormal="100" zoomScalePageLayoutView="115" workbookViewId="0">
      <selection activeCell="K33" sqref="K33"/>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69</v>
      </c>
      <c r="C4" s="160"/>
      <c r="E4" s="159" t="s">
        <v>68</v>
      </c>
      <c r="F4" s="160"/>
      <c r="G4" s="37"/>
      <c r="H4" s="159" t="s">
        <v>69</v>
      </c>
      <c r="I4" s="160"/>
      <c r="K4" s="159" t="s">
        <v>69</v>
      </c>
      <c r="L4" s="160"/>
    </row>
    <row r="5" spans="1:12" ht="48"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33</v>
      </c>
      <c r="B10" s="48">
        <v>0</v>
      </c>
      <c r="C10" s="37">
        <f>B10*C8</f>
        <v>0</v>
      </c>
      <c r="D10" s="37"/>
      <c r="E10" s="48">
        <f>B10</f>
        <v>0</v>
      </c>
      <c r="F10" s="37">
        <f>E10*F8</f>
        <v>0</v>
      </c>
      <c r="G10" s="37"/>
      <c r="H10" s="48">
        <f>B10</f>
        <v>0</v>
      </c>
      <c r="I10" s="37">
        <f>H10*I8</f>
        <v>0</v>
      </c>
      <c r="J10" s="37"/>
      <c r="K10" s="48">
        <f>B10</f>
        <v>0</v>
      </c>
      <c r="L10" s="37">
        <f>K10*L8</f>
        <v>0</v>
      </c>
    </row>
    <row r="11" spans="1:12">
      <c r="A11" s="43" t="s">
        <v>37</v>
      </c>
      <c r="B11" s="48">
        <v>0.1239</v>
      </c>
      <c r="C11" s="37">
        <f>B11*C8</f>
        <v>0.1239</v>
      </c>
      <c r="D11" s="47"/>
      <c r="E11" s="48">
        <f>B11</f>
        <v>0.1239</v>
      </c>
      <c r="F11" s="37">
        <f>E11*F8</f>
        <v>0.1239</v>
      </c>
      <c r="G11" s="37"/>
      <c r="H11" s="48">
        <f>B11</f>
        <v>0.1239</v>
      </c>
      <c r="I11" s="37">
        <f>H11*I8</f>
        <v>0.1239</v>
      </c>
      <c r="J11" s="47"/>
      <c r="K11" s="48">
        <f>B11</f>
        <v>0.1239</v>
      </c>
      <c r="L11" s="37">
        <f>K11*L8</f>
        <v>0.1239</v>
      </c>
    </row>
    <row r="12" spans="1:12">
      <c r="A12" s="79" t="s">
        <v>109</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0.1239</v>
      </c>
      <c r="C13" s="52">
        <f>SUM(C10:C12)</f>
        <v>0.1239</v>
      </c>
      <c r="D13" s="47"/>
      <c r="E13" s="51">
        <f>SUM(E10:E12)</f>
        <v>0.1239</v>
      </c>
      <c r="F13" s="52">
        <f>SUM(F10:F12)</f>
        <v>0.1239</v>
      </c>
      <c r="G13" s="37"/>
      <c r="H13" s="51">
        <f>SUM(H10:H12)</f>
        <v>0.1239</v>
      </c>
      <c r="I13" s="52">
        <f>SUM(I10:I12)</f>
        <v>0.1239</v>
      </c>
      <c r="J13" s="47"/>
      <c r="K13" s="51">
        <f>SUM(K10:K12)</f>
        <v>0.1239</v>
      </c>
      <c r="L13" s="52">
        <f>SUM(L10:L12)</f>
        <v>0.1239</v>
      </c>
    </row>
    <row r="14" spans="1:12" ht="16.8" customHeight="1" thickTop="1">
      <c r="A14" s="43"/>
      <c r="B14" s="53"/>
      <c r="C14" s="54">
        <f>C8+C13</f>
        <v>1.1238999999999999</v>
      </c>
      <c r="D14" s="47"/>
      <c r="E14" s="53"/>
      <c r="F14" s="47">
        <f>F8+F13</f>
        <v>1.1238999999999999</v>
      </c>
      <c r="G14" s="37"/>
      <c r="H14" s="53"/>
      <c r="I14" s="47">
        <f>I8+I13</f>
        <v>1.1238999999999999</v>
      </c>
      <c r="J14" s="47"/>
      <c r="K14" s="53"/>
      <c r="L14" s="47">
        <f>L8+L13</f>
        <v>1.1238999999999999</v>
      </c>
    </row>
    <row r="15" spans="1:12" ht="29.4" thickBot="1">
      <c r="A15" s="39" t="s">
        <v>110</v>
      </c>
      <c r="B15" s="48">
        <v>0.08</v>
      </c>
      <c r="C15" s="77">
        <f>C14*B15</f>
        <v>8.9911999999999992E-2</v>
      </c>
      <c r="D15" s="47"/>
      <c r="E15" s="48">
        <f>B15</f>
        <v>0.08</v>
      </c>
      <c r="F15" s="78">
        <f>F14*E15</f>
        <v>8.9911999999999992E-2</v>
      </c>
      <c r="G15" s="37"/>
      <c r="H15" s="48">
        <f>B15</f>
        <v>0.08</v>
      </c>
      <c r="I15" s="78">
        <f>I14*H15</f>
        <v>8.9911999999999992E-2</v>
      </c>
      <c r="J15" s="47"/>
      <c r="K15" s="48">
        <f>B15</f>
        <v>0.08</v>
      </c>
      <c r="L15" s="78">
        <f>L14*K15</f>
        <v>8.9911999999999992E-2</v>
      </c>
    </row>
    <row r="16" spans="1:12" ht="15" thickTop="1">
      <c r="A16" s="42"/>
      <c r="B16" s="47"/>
      <c r="C16" s="47">
        <f>SUM(C14:C15)</f>
        <v>1.2138119999999999</v>
      </c>
      <c r="D16" s="47"/>
      <c r="E16" s="47"/>
      <c r="F16" s="47">
        <f>SUM(F14:F15)</f>
        <v>1.2138119999999999</v>
      </c>
      <c r="G16" s="37"/>
      <c r="H16" s="47"/>
      <c r="I16" s="47">
        <f>SUM(I14:I15)</f>
        <v>1.2138119999999999</v>
      </c>
      <c r="J16" s="47"/>
      <c r="K16" s="47"/>
      <c r="L16" s="47">
        <f>SUM(L14:L15)</f>
        <v>1.2138119999999999</v>
      </c>
    </row>
    <row r="17" spans="1:12">
      <c r="A17" s="39" t="s">
        <v>18</v>
      </c>
      <c r="B17" s="37"/>
      <c r="C17" s="37"/>
      <c r="D17" s="37"/>
      <c r="E17" s="37"/>
      <c r="F17" s="37"/>
      <c r="G17" s="37"/>
      <c r="H17" s="37"/>
      <c r="I17" s="37"/>
      <c r="J17" s="37"/>
      <c r="K17" s="37"/>
      <c r="L17" s="37"/>
    </row>
    <row r="18" spans="1:12">
      <c r="A18" s="58" t="s">
        <v>19</v>
      </c>
      <c r="B18" s="60">
        <v>0</v>
      </c>
      <c r="C18" s="37">
        <f>B18*C16</f>
        <v>0</v>
      </c>
      <c r="D18" s="37"/>
      <c r="E18" s="60">
        <v>0</v>
      </c>
      <c r="F18" s="37">
        <f>E18*F16</f>
        <v>0</v>
      </c>
      <c r="G18" s="37"/>
      <c r="H18" s="60">
        <v>0</v>
      </c>
      <c r="I18" s="37">
        <f>H18*I16</f>
        <v>0</v>
      </c>
      <c r="J18" s="37"/>
      <c r="K18" s="60">
        <v>0</v>
      </c>
      <c r="L18" s="37">
        <f>K18*L16</f>
        <v>0</v>
      </c>
    </row>
    <row r="19" spans="1:12">
      <c r="A19" s="58" t="s">
        <v>20</v>
      </c>
      <c r="B19" s="59">
        <v>0</v>
      </c>
      <c r="C19" s="37">
        <f>B19*C16</f>
        <v>0</v>
      </c>
      <c r="D19" s="37"/>
      <c r="E19" s="59">
        <f>B19</f>
        <v>0</v>
      </c>
      <c r="F19" s="37">
        <f>E19*F16</f>
        <v>0</v>
      </c>
      <c r="G19" s="37"/>
      <c r="H19" s="59">
        <f>B19</f>
        <v>0</v>
      </c>
      <c r="I19" s="37">
        <f>H19*I16</f>
        <v>0</v>
      </c>
      <c r="J19" s="37"/>
      <c r="K19" s="59">
        <f>B19</f>
        <v>0</v>
      </c>
      <c r="L19" s="37">
        <f>K19*L16</f>
        <v>0</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7.4042531999999994E-2</v>
      </c>
      <c r="D22" s="47"/>
      <c r="E22" s="60">
        <f>B22</f>
        <v>6.0999999999999999E-2</v>
      </c>
      <c r="F22" s="37">
        <f>E22*F16</f>
        <v>7.4042531999999994E-2</v>
      </c>
      <c r="G22" s="37"/>
      <c r="H22" s="60">
        <f>B22</f>
        <v>6.0999999999999999E-2</v>
      </c>
      <c r="I22" s="37">
        <f>H22*I16</f>
        <v>7.4042531999999994E-2</v>
      </c>
      <c r="J22" s="47"/>
      <c r="K22" s="60">
        <f>B22</f>
        <v>6.0999999999999999E-2</v>
      </c>
      <c r="L22" s="37">
        <f>K22*L16</f>
        <v>7.4042531999999994E-2</v>
      </c>
    </row>
    <row r="23" spans="1:12">
      <c r="A23" s="58" t="s">
        <v>23</v>
      </c>
      <c r="B23" s="60">
        <v>0</v>
      </c>
      <c r="C23" s="37">
        <f>B23*C16</f>
        <v>0</v>
      </c>
      <c r="D23" s="47"/>
      <c r="E23" s="60">
        <f>B23</f>
        <v>0</v>
      </c>
      <c r="F23" s="37">
        <f>E23*F16</f>
        <v>0</v>
      </c>
      <c r="G23" s="37"/>
      <c r="H23" s="60">
        <f>B23</f>
        <v>0</v>
      </c>
      <c r="I23" s="37">
        <f>H23*I16</f>
        <v>0</v>
      </c>
      <c r="J23" s="47"/>
      <c r="K23" s="60">
        <f>B23</f>
        <v>0</v>
      </c>
      <c r="L23" s="37">
        <f>K23*L16</f>
        <v>0</v>
      </c>
    </row>
    <row r="24" spans="1:12">
      <c r="A24" s="58" t="s">
        <v>24</v>
      </c>
      <c r="B24" s="59">
        <v>0</v>
      </c>
      <c r="C24" s="37">
        <f>B24*C16</f>
        <v>0</v>
      </c>
      <c r="D24" s="37"/>
      <c r="E24" s="59">
        <v>0</v>
      </c>
      <c r="F24" s="37">
        <f>E24*F16</f>
        <v>0</v>
      </c>
      <c r="G24" s="37"/>
      <c r="H24" s="59">
        <v>0</v>
      </c>
      <c r="I24" s="37">
        <f>H24*I16</f>
        <v>0</v>
      </c>
      <c r="J24" s="37"/>
      <c r="K24" s="59">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59">
        <v>0</v>
      </c>
      <c r="C26" s="61">
        <f>B26*C16</f>
        <v>0</v>
      </c>
      <c r="D26" s="47"/>
      <c r="E26" s="59">
        <v>0</v>
      </c>
      <c r="F26" s="37">
        <f>E26*F16</f>
        <v>0</v>
      </c>
      <c r="G26" s="37"/>
      <c r="H26" s="59">
        <v>0</v>
      </c>
      <c r="I26" s="37">
        <f>H26*I16</f>
        <v>0</v>
      </c>
      <c r="J26" s="47"/>
      <c r="K26" s="59">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6.0999999999999999E-2</v>
      </c>
      <c r="C30" s="52">
        <f>C16*B30</f>
        <v>7.4042531999999994E-2</v>
      </c>
      <c r="D30" s="47"/>
      <c r="E30" s="47">
        <f>SUM(E18:E29)</f>
        <v>6.0999999999999999E-2</v>
      </c>
      <c r="F30" s="52">
        <f>F16*E30</f>
        <v>7.4042531999999994E-2</v>
      </c>
      <c r="G30" s="37"/>
      <c r="H30" s="47">
        <f>SUM(H18:H29)</f>
        <v>6.0999999999999999E-2</v>
      </c>
      <c r="I30" s="52">
        <f>I16*H30</f>
        <v>7.4042531999999994E-2</v>
      </c>
      <c r="J30" s="47"/>
      <c r="K30" s="47">
        <f>SUM(K18:K29)</f>
        <v>6.0999999999999999E-2</v>
      </c>
      <c r="L30" s="52">
        <f>L16*K30</f>
        <v>7.4042531999999994E-2</v>
      </c>
    </row>
    <row r="31" spans="1:12" ht="15" thickTop="1">
      <c r="A31" s="43"/>
      <c r="B31" s="37"/>
      <c r="C31" s="47">
        <f>C16+C30</f>
        <v>1.2878545319999999</v>
      </c>
      <c r="D31" s="47"/>
      <c r="E31" s="37"/>
      <c r="F31" s="47">
        <f>F16+F30</f>
        <v>1.2878545319999999</v>
      </c>
      <c r="G31" s="37"/>
      <c r="H31" s="37"/>
      <c r="I31" s="47">
        <f>I16+I30</f>
        <v>1.2878545319999999</v>
      </c>
      <c r="J31" s="47"/>
      <c r="K31" s="37"/>
      <c r="L31" s="47">
        <f>L16+L30</f>
        <v>1.2878545319999999</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294</v>
      </c>
      <c r="B38" s="37"/>
      <c r="C38" s="69">
        <f>C31+C37</f>
        <v>1.2878545319999999</v>
      </c>
      <c r="D38" s="70"/>
      <c r="E38" s="70"/>
      <c r="F38" s="71">
        <f>F31+F37</f>
        <v>1.2878545319999999</v>
      </c>
      <c r="G38" s="70"/>
      <c r="H38" s="70"/>
      <c r="I38" s="71">
        <f>I31+I37</f>
        <v>1.2878545319999999</v>
      </c>
      <c r="J38" s="70"/>
      <c r="K38" s="70"/>
      <c r="L38" s="71">
        <f>L31+L37</f>
        <v>1.2878545319999999</v>
      </c>
    </row>
    <row r="39" spans="1:12">
      <c r="A39" s="72"/>
    </row>
    <row r="40" spans="1:12" ht="13.05" customHeight="1">
      <c r="A40" s="13" t="s">
        <v>28</v>
      </c>
    </row>
    <row r="41" spans="1:12" ht="65.400000000000006" customHeight="1">
      <c r="A41" s="167" t="s">
        <v>314</v>
      </c>
      <c r="B41" s="167"/>
      <c r="C41" s="167"/>
      <c r="D41" s="167"/>
      <c r="E41" s="167"/>
      <c r="F41" s="167"/>
      <c r="G41" s="167"/>
      <c r="H41" s="167"/>
      <c r="I41" s="167"/>
      <c r="J41" s="167"/>
      <c r="K41" s="167"/>
      <c r="L41" s="167"/>
    </row>
    <row r="42" spans="1:12" ht="48" customHeight="1">
      <c r="A42" s="170" t="s">
        <v>285</v>
      </c>
      <c r="B42" s="171"/>
      <c r="C42" s="171"/>
      <c r="D42" s="171"/>
      <c r="E42" s="171"/>
      <c r="F42" s="171"/>
      <c r="G42" s="171"/>
      <c r="H42" s="171"/>
      <c r="I42" s="171"/>
      <c r="J42" s="171"/>
      <c r="K42" s="171"/>
      <c r="L42" s="172"/>
    </row>
    <row r="43" spans="1:12" ht="39.6" customHeight="1">
      <c r="A43" s="176" t="s">
        <v>295</v>
      </c>
      <c r="B43" s="177"/>
      <c r="C43" s="177"/>
      <c r="D43" s="177"/>
      <c r="E43" s="177"/>
      <c r="F43" s="177"/>
      <c r="G43" s="177"/>
      <c r="H43" s="177"/>
      <c r="I43" s="177"/>
      <c r="J43" s="177"/>
      <c r="K43" s="177"/>
      <c r="L43" s="177"/>
    </row>
    <row r="44" spans="1:12" ht="25.2" customHeight="1">
      <c r="A44" s="178" t="s">
        <v>87</v>
      </c>
      <c r="B44" s="179"/>
      <c r="C44" s="179"/>
      <c r="D44" s="179"/>
      <c r="E44" s="179"/>
      <c r="F44" s="179"/>
      <c r="G44" s="179"/>
      <c r="H44" s="179"/>
      <c r="I44" s="179"/>
      <c r="J44" s="179"/>
      <c r="K44" s="179"/>
      <c r="L44" s="179"/>
    </row>
    <row r="45" spans="1:12" ht="22.2" customHeight="1">
      <c r="A45" s="176" t="s">
        <v>55</v>
      </c>
      <c r="B45" s="177"/>
      <c r="C45" s="177"/>
      <c r="D45" s="177"/>
      <c r="E45" s="177"/>
      <c r="F45" s="177"/>
      <c r="G45" s="177"/>
      <c r="H45" s="177"/>
      <c r="I45" s="177"/>
      <c r="J45" s="177"/>
      <c r="K45" s="177"/>
      <c r="L45" s="177"/>
    </row>
  </sheetData>
  <sheetProtection algorithmName="SHA-512" hashValue="2lRtXij2KefsLVUsNymgS0KqHJn6Y6eGJhXIKJYWyrcDpE9HL6VlCR62E3mflilnaCxqRoyb9I/6bKCm9K1P/A==" saltValue="dgMgOl4K/F6GH9xiGNCVWg==" spinCount="100000" sheet="1" objects="1" scenarios="1"/>
  <mergeCells count="12">
    <mergeCell ref="A41:L41"/>
    <mergeCell ref="A42:L42"/>
    <mergeCell ref="A43:L43"/>
    <mergeCell ref="A44:L44"/>
    <mergeCell ref="A45:L45"/>
    <mergeCell ref="B1:L1"/>
    <mergeCell ref="B2:F2"/>
    <mergeCell ref="H2:L2"/>
    <mergeCell ref="B4:C5"/>
    <mergeCell ref="E4:F5"/>
    <mergeCell ref="H4:I5"/>
    <mergeCell ref="K4:L5"/>
  </mergeCells>
  <conditionalFormatting sqref="B10:B12 E10:E12 H10:H12 K10:K12 B18:B29 E18:E29 H18:H29 K18:K29">
    <cfRule type="cellIs" dxfId="14" priority="11" operator="greaterThan">
      <formula>0</formula>
    </cfRule>
  </conditionalFormatting>
  <conditionalFormatting sqref="B33:B36">
    <cfRule type="cellIs" dxfId="13" priority="10" operator="greaterThan">
      <formula>0</formula>
    </cfRule>
  </conditionalFormatting>
  <conditionalFormatting sqref="E33:E36">
    <cfRule type="cellIs" dxfId="12" priority="8" operator="greaterThan">
      <formula>0</formula>
    </cfRule>
  </conditionalFormatting>
  <conditionalFormatting sqref="H33:H36">
    <cfRule type="cellIs" dxfId="11" priority="7" operator="greaterThan">
      <formula>0</formula>
    </cfRule>
  </conditionalFormatting>
  <conditionalFormatting sqref="K33:K36">
    <cfRule type="cellIs" dxfId="10" priority="6" operator="greaterThan">
      <formula>0</formula>
    </cfRule>
  </conditionalFormatting>
  <pageMargins left="0.70866141732283472" right="0.70866141732283472" top="0.97373188405797106" bottom="0.74803149606299213" header="0.31496062992125984" footer="0.31496062992125984"/>
  <pageSetup paperSize="9" scale="50"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058C-CBB8-45D9-9555-AB67425F36E5}">
  <sheetPr codeName="Blad12">
    <tabColor theme="2" tint="-0.249977111117893"/>
    <pageSetUpPr fitToPage="1"/>
  </sheetPr>
  <dimension ref="A1:L44"/>
  <sheetViews>
    <sheetView showGridLines="0" view="pageLayout" topLeftCell="A11" zoomScaleNormal="100" workbookViewId="0">
      <selection activeCell="A34" sqref="A34"/>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331</v>
      </c>
      <c r="C4" s="160"/>
      <c r="E4" s="159" t="s">
        <v>332</v>
      </c>
      <c r="F4" s="160"/>
      <c r="G4" s="37"/>
      <c r="H4" s="159" t="s">
        <v>331</v>
      </c>
      <c r="I4" s="160"/>
      <c r="K4" s="159" t="s">
        <v>332</v>
      </c>
      <c r="L4" s="160"/>
    </row>
    <row r="5" spans="1:12" ht="34.200000000000003"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88</v>
      </c>
      <c r="B10" s="48">
        <v>0</v>
      </c>
      <c r="C10" s="37">
        <f>B10*C8</f>
        <v>0</v>
      </c>
      <c r="D10" s="37"/>
      <c r="E10" s="48">
        <f>B10</f>
        <v>0</v>
      </c>
      <c r="F10" s="37">
        <f>E10*F8</f>
        <v>0</v>
      </c>
      <c r="G10" s="37"/>
      <c r="H10" s="48">
        <f>B10</f>
        <v>0</v>
      </c>
      <c r="I10" s="37">
        <f>H10*I8</f>
        <v>0</v>
      </c>
      <c r="J10" s="37"/>
      <c r="K10" s="48">
        <f>B10</f>
        <v>0</v>
      </c>
      <c r="L10" s="37">
        <f>K10*L8</f>
        <v>0</v>
      </c>
    </row>
    <row r="11" spans="1:12">
      <c r="A11" s="43" t="s">
        <v>89</v>
      </c>
      <c r="B11" s="48">
        <v>0</v>
      </c>
      <c r="C11" s="37">
        <f>B11*C8</f>
        <v>0</v>
      </c>
      <c r="D11" s="47"/>
      <c r="E11" s="48">
        <f>B11</f>
        <v>0</v>
      </c>
      <c r="F11" s="37">
        <f>E11*F8</f>
        <v>0</v>
      </c>
      <c r="G11" s="37"/>
      <c r="H11" s="48">
        <f>B11</f>
        <v>0</v>
      </c>
      <c r="I11" s="37">
        <f>H11*I8</f>
        <v>0</v>
      </c>
      <c r="J11" s="47"/>
      <c r="K11" s="48">
        <f>B11</f>
        <v>0</v>
      </c>
      <c r="L11" s="37">
        <f>K11*L8</f>
        <v>0</v>
      </c>
    </row>
    <row r="12" spans="1:12">
      <c r="A12" s="43" t="s">
        <v>90</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v>
      </c>
      <c r="C13" s="52">
        <f>SUM(C10:C12)</f>
        <v>0</v>
      </c>
      <c r="D13" s="47"/>
      <c r="E13" s="51">
        <f>SUM(E10:E12)</f>
        <v>0</v>
      </c>
      <c r="F13" s="52">
        <f>SUM(F10:F12)</f>
        <v>0</v>
      </c>
      <c r="G13" s="37"/>
      <c r="H13" s="51">
        <f>SUM(H10:H12)</f>
        <v>0</v>
      </c>
      <c r="I13" s="52">
        <f>SUM(I10:I12)</f>
        <v>0</v>
      </c>
      <c r="J13" s="47"/>
      <c r="K13" s="51">
        <f>SUM(K10:K12)</f>
        <v>0</v>
      </c>
      <c r="L13" s="52">
        <f>SUM(L10:L12)</f>
        <v>0</v>
      </c>
    </row>
    <row r="14" spans="1:12" ht="16.8" customHeight="1" thickTop="1">
      <c r="A14" s="43"/>
      <c r="B14" s="53"/>
      <c r="C14" s="54">
        <f>C8+C13</f>
        <v>1</v>
      </c>
      <c r="D14" s="47"/>
      <c r="E14" s="53"/>
      <c r="F14" s="47">
        <f>F8+F13</f>
        <v>1</v>
      </c>
      <c r="G14" s="37"/>
      <c r="H14" s="53"/>
      <c r="I14" s="47">
        <f>I8+I13</f>
        <v>1</v>
      </c>
      <c r="J14" s="47"/>
      <c r="K14" s="53"/>
      <c r="L14" s="47">
        <f>L8+L13</f>
        <v>1</v>
      </c>
    </row>
    <row r="15" spans="1:12" ht="29.4" thickBot="1">
      <c r="A15" s="39" t="s">
        <v>110</v>
      </c>
      <c r="B15" s="48">
        <v>0.08</v>
      </c>
      <c r="C15" s="77">
        <f>C14*B15</f>
        <v>0.08</v>
      </c>
      <c r="D15" s="47"/>
      <c r="E15" s="48">
        <f>B15</f>
        <v>0.08</v>
      </c>
      <c r="F15" s="78">
        <f>F14*E15</f>
        <v>0.08</v>
      </c>
      <c r="G15" s="37"/>
      <c r="H15" s="48">
        <f>B15</f>
        <v>0.08</v>
      </c>
      <c r="I15" s="78">
        <f>I14*H15</f>
        <v>0.08</v>
      </c>
      <c r="J15" s="47"/>
      <c r="K15" s="48">
        <f>B15</f>
        <v>0.08</v>
      </c>
      <c r="L15" s="78">
        <f>L14*K15</f>
        <v>0.08</v>
      </c>
    </row>
    <row r="16" spans="1:12" ht="15" thickTop="1">
      <c r="A16" s="42"/>
      <c r="B16" s="47"/>
      <c r="C16" s="47">
        <f>SUM(C14:C15)</f>
        <v>1.08</v>
      </c>
      <c r="D16" s="47"/>
      <c r="E16" s="47"/>
      <c r="F16" s="47">
        <f>SUM(F14:F15)</f>
        <v>1.08</v>
      </c>
      <c r="G16" s="37"/>
      <c r="H16" s="47"/>
      <c r="I16" s="47">
        <f>SUM(I14:I15)</f>
        <v>1.08</v>
      </c>
      <c r="J16" s="47"/>
      <c r="K16" s="47"/>
      <c r="L16" s="47">
        <f>SUM(L14:L15)</f>
        <v>1.08</v>
      </c>
    </row>
    <row r="17" spans="1:12">
      <c r="A17" s="39" t="s">
        <v>18</v>
      </c>
      <c r="B17" s="37"/>
      <c r="C17" s="37"/>
      <c r="D17" s="37"/>
      <c r="E17" s="37"/>
      <c r="F17" s="37"/>
      <c r="G17" s="37"/>
      <c r="H17" s="37"/>
      <c r="I17" s="37"/>
      <c r="J17" s="37"/>
      <c r="K17" s="37"/>
      <c r="L17" s="37"/>
    </row>
    <row r="18" spans="1:12">
      <c r="A18" s="58" t="s">
        <v>19</v>
      </c>
      <c r="B18" s="60">
        <v>0</v>
      </c>
      <c r="C18" s="37">
        <f>B18*C16</f>
        <v>0</v>
      </c>
      <c r="D18" s="37"/>
      <c r="E18" s="60">
        <v>0</v>
      </c>
      <c r="F18" s="37">
        <f>E18*F16</f>
        <v>0</v>
      </c>
      <c r="G18" s="37"/>
      <c r="H18" s="60">
        <v>0</v>
      </c>
      <c r="I18" s="37">
        <f>H18*I16</f>
        <v>0</v>
      </c>
      <c r="J18" s="37"/>
      <c r="K18" s="60">
        <v>0</v>
      </c>
      <c r="L18" s="37">
        <f>K18*L16</f>
        <v>0</v>
      </c>
    </row>
    <row r="19" spans="1:12">
      <c r="A19" s="58" t="s">
        <v>20</v>
      </c>
      <c r="B19" s="60">
        <v>7.7399999999999997E-2</v>
      </c>
      <c r="C19" s="37">
        <f>B19*C16</f>
        <v>8.3592E-2</v>
      </c>
      <c r="D19" s="37"/>
      <c r="E19" s="60">
        <f>B19</f>
        <v>7.7399999999999997E-2</v>
      </c>
      <c r="F19" s="37">
        <f>E19*F16</f>
        <v>8.3592E-2</v>
      </c>
      <c r="G19" s="37"/>
      <c r="H19" s="60">
        <f>B19</f>
        <v>7.7399999999999997E-2</v>
      </c>
      <c r="I19" s="37">
        <f>H19*I16</f>
        <v>8.3592E-2</v>
      </c>
      <c r="J19" s="37"/>
      <c r="K19" s="60">
        <f>B19</f>
        <v>7.7399999999999997E-2</v>
      </c>
      <c r="L19" s="37">
        <f>K19*L16</f>
        <v>8.3592E-2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6.5880000000000008E-2</v>
      </c>
      <c r="D22" s="47"/>
      <c r="E22" s="60">
        <f>B22</f>
        <v>6.0999999999999999E-2</v>
      </c>
      <c r="F22" s="37">
        <f>E22*F16</f>
        <v>6.5880000000000008E-2</v>
      </c>
      <c r="G22" s="37"/>
      <c r="H22" s="60">
        <f>B22</f>
        <v>6.0999999999999999E-2</v>
      </c>
      <c r="I22" s="37">
        <f>H22*I16</f>
        <v>6.5880000000000008E-2</v>
      </c>
      <c r="J22" s="47"/>
      <c r="K22" s="60">
        <f>B22</f>
        <v>6.0999999999999999E-2</v>
      </c>
      <c r="L22" s="37">
        <f>K22*L16</f>
        <v>6.5880000000000008E-2</v>
      </c>
    </row>
    <row r="23" spans="1:12">
      <c r="A23" s="58" t="s">
        <v>23</v>
      </c>
      <c r="B23" s="60">
        <v>8.1299999999999997E-2</v>
      </c>
      <c r="C23" s="37">
        <f>B23*C16</f>
        <v>8.7804000000000007E-2</v>
      </c>
      <c r="D23" s="47"/>
      <c r="E23" s="60">
        <f>B23</f>
        <v>8.1299999999999997E-2</v>
      </c>
      <c r="F23" s="37">
        <f>E23*F16</f>
        <v>8.7804000000000007E-2</v>
      </c>
      <c r="G23" s="37"/>
      <c r="H23" s="60">
        <f>B23</f>
        <v>8.1299999999999997E-2</v>
      </c>
      <c r="I23" s="37">
        <f>H23*I16</f>
        <v>8.7804000000000007E-2</v>
      </c>
      <c r="J23" s="47"/>
      <c r="K23" s="60">
        <f>B23</f>
        <v>8.1299999999999997E-2</v>
      </c>
      <c r="L23" s="37">
        <f>K23*L16</f>
        <v>8.7804000000000007E-2</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0.21970000000000001</v>
      </c>
      <c r="C30" s="52">
        <f>C16*B30</f>
        <v>0.23727600000000001</v>
      </c>
      <c r="D30" s="47"/>
      <c r="E30" s="47">
        <f>SUM(E18:E29)</f>
        <v>0.21970000000000001</v>
      </c>
      <c r="F30" s="52">
        <f>F16*E30</f>
        <v>0.23727600000000001</v>
      </c>
      <c r="G30" s="37"/>
      <c r="H30" s="47">
        <f>SUM(H18:H29)</f>
        <v>0.21970000000000001</v>
      </c>
      <c r="I30" s="52">
        <f>I16*H30</f>
        <v>0.23727600000000001</v>
      </c>
      <c r="J30" s="47"/>
      <c r="K30" s="47">
        <f>SUM(K18:K29)</f>
        <v>0.21970000000000001</v>
      </c>
      <c r="L30" s="52">
        <f>L16*K30</f>
        <v>0.23727600000000001</v>
      </c>
    </row>
    <row r="31" spans="1:12" ht="15" thickTop="1">
      <c r="A31" s="43"/>
      <c r="B31" s="37"/>
      <c r="C31" s="47">
        <f>C16+C30</f>
        <v>1.3172760000000001</v>
      </c>
      <c r="D31" s="47"/>
      <c r="E31" s="37"/>
      <c r="F31" s="47">
        <f>F16+F30</f>
        <v>1.3172760000000001</v>
      </c>
      <c r="G31" s="37"/>
      <c r="H31" s="37"/>
      <c r="I31" s="47">
        <f>I16+I30</f>
        <v>1.3172760000000001</v>
      </c>
      <c r="J31" s="47"/>
      <c r="K31" s="37"/>
      <c r="L31" s="47">
        <f>L16+L30</f>
        <v>1.3172760000000001</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337</v>
      </c>
      <c r="B38" s="37"/>
      <c r="C38" s="69">
        <f>C31+C37</f>
        <v>1.3172760000000001</v>
      </c>
      <c r="D38" s="70"/>
      <c r="E38" s="70"/>
      <c r="F38" s="71">
        <f>F31+F37</f>
        <v>1.3172760000000001</v>
      </c>
      <c r="G38" s="70"/>
      <c r="H38" s="70"/>
      <c r="I38" s="71">
        <f>I31+I37</f>
        <v>1.3172760000000001</v>
      </c>
      <c r="J38" s="70"/>
      <c r="K38" s="70"/>
      <c r="L38" s="71">
        <f>L31+L37</f>
        <v>1.3172760000000001</v>
      </c>
    </row>
    <row r="39" spans="1:12">
      <c r="A39" s="72"/>
    </row>
    <row r="40" spans="1:12" ht="13.05" customHeight="1">
      <c r="A40" s="13" t="s">
        <v>28</v>
      </c>
    </row>
    <row r="41" spans="1:12" ht="63" customHeight="1">
      <c r="A41" s="170" t="s">
        <v>292</v>
      </c>
      <c r="B41" s="171"/>
      <c r="C41" s="171"/>
      <c r="D41" s="171"/>
      <c r="E41" s="171"/>
      <c r="F41" s="171"/>
      <c r="G41" s="171"/>
      <c r="H41" s="171"/>
      <c r="I41" s="171"/>
      <c r="J41" s="171"/>
      <c r="K41" s="171"/>
      <c r="L41" s="172"/>
    </row>
    <row r="42" spans="1:12" ht="45" customHeight="1">
      <c r="A42" s="170" t="s">
        <v>91</v>
      </c>
      <c r="B42" s="182"/>
      <c r="C42" s="182"/>
      <c r="D42" s="182"/>
      <c r="E42" s="182"/>
      <c r="F42" s="182"/>
      <c r="G42" s="182"/>
      <c r="H42" s="182"/>
      <c r="I42" s="182"/>
      <c r="J42" s="182"/>
      <c r="K42" s="182"/>
      <c r="L42" s="183"/>
    </row>
    <row r="43" spans="1:12" ht="36.6" customHeight="1">
      <c r="A43" s="178" t="s">
        <v>86</v>
      </c>
      <c r="B43" s="179"/>
      <c r="C43" s="179"/>
      <c r="D43" s="179"/>
      <c r="E43" s="179"/>
      <c r="F43" s="179"/>
      <c r="G43" s="179"/>
      <c r="H43" s="179"/>
      <c r="I43" s="179"/>
      <c r="J43" s="179"/>
      <c r="K43" s="179"/>
      <c r="L43" s="179"/>
    </row>
    <row r="44" spans="1:12" ht="25.2" customHeight="1">
      <c r="A44" s="176" t="s">
        <v>54</v>
      </c>
      <c r="B44" s="177"/>
      <c r="C44" s="177"/>
      <c r="D44" s="177"/>
      <c r="E44" s="177"/>
      <c r="F44" s="177"/>
      <c r="G44" s="177"/>
      <c r="H44" s="177"/>
      <c r="I44" s="177"/>
      <c r="J44" s="177"/>
      <c r="K44" s="177"/>
      <c r="L44" s="177"/>
    </row>
  </sheetData>
  <sheetProtection algorithmName="SHA-512" hashValue="OTth5CinA2evY8nvSMvdqCqddPq8wNMc/Me3T/ZMU2WopcoPV5oc28u4HE6LWvTkSeRjLDV1tYprZLFdzONY5A==" saltValue="MkPM/4Hdlu49dBsPRuzGtg=="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9" priority="5" operator="greaterThan">
      <formula>0</formula>
    </cfRule>
  </conditionalFormatting>
  <conditionalFormatting sqref="B33:B36">
    <cfRule type="cellIs" dxfId="8" priority="4" operator="greaterThan">
      <formula>0</formula>
    </cfRule>
  </conditionalFormatting>
  <conditionalFormatting sqref="E33:E36">
    <cfRule type="cellIs" dxfId="7" priority="3" operator="greaterThan">
      <formula>0</formula>
    </cfRule>
  </conditionalFormatting>
  <conditionalFormatting sqref="H33:H36">
    <cfRule type="cellIs" dxfId="6" priority="2" operator="greaterThan">
      <formula>0</formula>
    </cfRule>
  </conditionalFormatting>
  <conditionalFormatting sqref="K33:K36">
    <cfRule type="cellIs" dxfId="5" priority="1" operator="greaterThan">
      <formula>0</formula>
    </cfRule>
  </conditionalFormatting>
  <pageMargins left="0.70866141732283472" right="0.70866141732283472" top="1.2375" bottom="0.74803149606299213" header="0.31496062992125984" footer="0.31496062992125984"/>
  <pageSetup paperSize="9" scale="54"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795C1-26C3-4967-8159-836CF48E46DB}">
  <sheetPr codeName="Blad13">
    <tabColor theme="2" tint="-0.249977111117893"/>
    <pageSetUpPr fitToPage="1"/>
  </sheetPr>
  <dimension ref="A1:L44"/>
  <sheetViews>
    <sheetView showGridLines="0" view="pageLayout" topLeftCell="A7" zoomScaleNormal="100" workbookViewId="0">
      <selection activeCell="A34" sqref="A34"/>
    </sheetView>
  </sheetViews>
  <sheetFormatPr defaultColWidth="9.5" defaultRowHeight="14.4"/>
  <cols>
    <col min="1" max="1" width="55.09765625" style="32" customWidth="1"/>
    <col min="2" max="2" width="9.5" style="32" customWidth="1"/>
    <col min="3" max="3" width="11.296875" style="32" customWidth="1"/>
    <col min="4" max="5" width="9.5" style="32" customWidth="1"/>
    <col min="6" max="6" width="11.09765625" style="32" customWidth="1"/>
    <col min="7" max="8" width="9.5" style="32"/>
    <col min="9" max="9" width="10.796875" style="32" customWidth="1"/>
    <col min="10" max="11" width="9.5" style="32"/>
    <col min="12" max="12" width="11.59765625" style="32" customWidth="1"/>
    <col min="13" max="13" width="6" style="32" customWidth="1"/>
    <col min="14" max="16384" width="9.5" style="32"/>
  </cols>
  <sheetData>
    <row r="1" spans="1:12" s="31" customFormat="1">
      <c r="A1" s="30" t="s">
        <v>11</v>
      </c>
      <c r="B1" s="155" t="str">
        <f>'Omrekenfactoren 2027'!B2</f>
        <v>SVP invullen</v>
      </c>
      <c r="C1" s="156"/>
      <c r="D1" s="156"/>
      <c r="E1" s="156"/>
      <c r="F1" s="156"/>
      <c r="G1" s="156"/>
      <c r="H1" s="156"/>
      <c r="I1" s="156"/>
      <c r="J1" s="156"/>
      <c r="K1" s="156"/>
      <c r="L1" s="157"/>
    </row>
    <row r="2" spans="1:12" ht="13.05" customHeight="1">
      <c r="B2" s="158" t="s">
        <v>12</v>
      </c>
      <c r="C2" s="158"/>
      <c r="D2" s="158"/>
      <c r="E2" s="158"/>
      <c r="F2" s="158"/>
      <c r="H2" s="158" t="s">
        <v>13</v>
      </c>
      <c r="I2" s="158"/>
      <c r="J2" s="158"/>
      <c r="K2" s="158"/>
      <c r="L2" s="158"/>
    </row>
    <row r="3" spans="1:12">
      <c r="A3" s="33"/>
      <c r="B3" s="34"/>
      <c r="C3" s="34"/>
      <c r="D3" s="35"/>
      <c r="E3" s="34"/>
      <c r="F3" s="34"/>
      <c r="G3" s="36"/>
      <c r="H3" s="34"/>
      <c r="I3" s="34"/>
      <c r="J3" s="35"/>
      <c r="K3" s="34"/>
      <c r="L3" s="34"/>
    </row>
    <row r="4" spans="1:12" ht="22.95" customHeight="1">
      <c r="B4" s="159" t="s">
        <v>333</v>
      </c>
      <c r="C4" s="160"/>
      <c r="E4" s="159" t="s">
        <v>334</v>
      </c>
      <c r="F4" s="160"/>
      <c r="G4" s="37"/>
      <c r="H4" s="159" t="s">
        <v>333</v>
      </c>
      <c r="I4" s="160"/>
      <c r="K4" s="159" t="s">
        <v>334</v>
      </c>
      <c r="L4" s="160"/>
    </row>
    <row r="5" spans="1:12" ht="42.6" customHeight="1">
      <c r="B5" s="161"/>
      <c r="C5" s="162"/>
      <c r="D5" s="38"/>
      <c r="E5" s="161"/>
      <c r="F5" s="162"/>
      <c r="G5" s="37"/>
      <c r="H5" s="161"/>
      <c r="I5" s="162"/>
      <c r="J5" s="38"/>
      <c r="K5" s="161"/>
      <c r="L5" s="162"/>
    </row>
    <row r="6" spans="1:12">
      <c r="A6" s="39" t="s">
        <v>14</v>
      </c>
      <c r="B6" s="40"/>
      <c r="C6" s="41"/>
      <c r="D6" s="42"/>
      <c r="E6" s="40"/>
      <c r="F6" s="41"/>
      <c r="G6" s="37"/>
      <c r="H6" s="40"/>
      <c r="I6" s="41"/>
      <c r="J6" s="42"/>
      <c r="K6" s="40"/>
      <c r="L6" s="41"/>
    </row>
    <row r="7" spans="1:12">
      <c r="A7" s="43" t="s">
        <v>15</v>
      </c>
      <c r="B7" s="44">
        <v>1</v>
      </c>
      <c r="C7" s="45">
        <f>B7</f>
        <v>1</v>
      </c>
      <c r="D7" s="45"/>
      <c r="E7" s="44">
        <v>1</v>
      </c>
      <c r="F7" s="45">
        <f>E7</f>
        <v>1</v>
      </c>
      <c r="G7" s="37"/>
      <c r="H7" s="44">
        <v>1</v>
      </c>
      <c r="I7" s="45">
        <f>H7</f>
        <v>1</v>
      </c>
      <c r="J7" s="45"/>
      <c r="K7" s="44">
        <v>1</v>
      </c>
      <c r="L7" s="45">
        <f>K7</f>
        <v>1</v>
      </c>
    </row>
    <row r="8" spans="1:12">
      <c r="A8" s="43"/>
      <c r="B8" s="46"/>
      <c r="C8" s="47">
        <f>SUM(C7:C7)</f>
        <v>1</v>
      </c>
      <c r="D8" s="37"/>
      <c r="E8" s="46"/>
      <c r="F8" s="47">
        <f>SUM(F7:F7)</f>
        <v>1</v>
      </c>
      <c r="G8" s="37"/>
      <c r="H8" s="46"/>
      <c r="I8" s="47">
        <f>SUM(I7:I7)</f>
        <v>1</v>
      </c>
      <c r="J8" s="37"/>
      <c r="K8" s="46"/>
      <c r="L8" s="47">
        <f>SUM(L7:L7)</f>
        <v>1</v>
      </c>
    </row>
    <row r="9" spans="1:12">
      <c r="A9" s="39" t="s">
        <v>16</v>
      </c>
      <c r="B9" s="46"/>
      <c r="C9" s="37"/>
      <c r="D9" s="37"/>
      <c r="E9" s="46"/>
      <c r="F9" s="37"/>
      <c r="G9" s="37"/>
      <c r="H9" s="46"/>
      <c r="I9" s="37"/>
      <c r="J9" s="37"/>
      <c r="K9" s="46"/>
      <c r="L9" s="37"/>
    </row>
    <row r="10" spans="1:12">
      <c r="A10" s="43" t="s">
        <v>88</v>
      </c>
      <c r="B10" s="48">
        <v>0</v>
      </c>
      <c r="C10" s="37">
        <f>B10*C8</f>
        <v>0</v>
      </c>
      <c r="D10" s="37"/>
      <c r="E10" s="48">
        <f>B10</f>
        <v>0</v>
      </c>
      <c r="F10" s="37">
        <f>E10*F8</f>
        <v>0</v>
      </c>
      <c r="G10" s="37"/>
      <c r="H10" s="48">
        <f>B10</f>
        <v>0</v>
      </c>
      <c r="I10" s="37">
        <f>H10*I8</f>
        <v>0</v>
      </c>
      <c r="J10" s="37"/>
      <c r="K10" s="48">
        <f>B10</f>
        <v>0</v>
      </c>
      <c r="L10" s="37">
        <f>K10*L8</f>
        <v>0</v>
      </c>
    </row>
    <row r="11" spans="1:12">
      <c r="A11" s="43" t="s">
        <v>89</v>
      </c>
      <c r="B11" s="48">
        <v>0</v>
      </c>
      <c r="C11" s="37">
        <f>B11*C8</f>
        <v>0</v>
      </c>
      <c r="D11" s="47"/>
      <c r="E11" s="48">
        <f>B11</f>
        <v>0</v>
      </c>
      <c r="F11" s="37">
        <f>E11*F8</f>
        <v>0</v>
      </c>
      <c r="G11" s="37"/>
      <c r="H11" s="48">
        <f>B11</f>
        <v>0</v>
      </c>
      <c r="I11" s="37">
        <f>H11*I8</f>
        <v>0</v>
      </c>
      <c r="J11" s="47"/>
      <c r="K11" s="48">
        <f>B11</f>
        <v>0</v>
      </c>
      <c r="L11" s="37">
        <f>K11*L8</f>
        <v>0</v>
      </c>
    </row>
    <row r="12" spans="1:12">
      <c r="A12" s="43" t="s">
        <v>90</v>
      </c>
      <c r="B12" s="49">
        <v>0</v>
      </c>
      <c r="C12" s="50">
        <f>B12*C8</f>
        <v>0</v>
      </c>
      <c r="D12" s="47"/>
      <c r="E12" s="49">
        <f>B12</f>
        <v>0</v>
      </c>
      <c r="F12" s="50">
        <f>E12*F8</f>
        <v>0</v>
      </c>
      <c r="G12" s="37"/>
      <c r="H12" s="49">
        <f>B12</f>
        <v>0</v>
      </c>
      <c r="I12" s="50">
        <f>H12*I8</f>
        <v>0</v>
      </c>
      <c r="J12" s="47"/>
      <c r="K12" s="49">
        <f>B12</f>
        <v>0</v>
      </c>
      <c r="L12" s="50">
        <f>K12*L8</f>
        <v>0</v>
      </c>
    </row>
    <row r="13" spans="1:12" ht="15" thickBot="1">
      <c r="A13" s="43"/>
      <c r="B13" s="51">
        <f>SUM(B10:B12)</f>
        <v>0</v>
      </c>
      <c r="C13" s="52">
        <f>SUM(C10:C12)</f>
        <v>0</v>
      </c>
      <c r="D13" s="47"/>
      <c r="E13" s="51">
        <f>SUM(E10:E12)</f>
        <v>0</v>
      </c>
      <c r="F13" s="52">
        <f>SUM(F10:F12)</f>
        <v>0</v>
      </c>
      <c r="G13" s="37"/>
      <c r="H13" s="51">
        <f>SUM(H10:H12)</f>
        <v>0</v>
      </c>
      <c r="I13" s="52">
        <f>SUM(I10:I12)</f>
        <v>0</v>
      </c>
      <c r="J13" s="47"/>
      <c r="K13" s="51">
        <f>SUM(K10:K12)</f>
        <v>0</v>
      </c>
      <c r="L13" s="52">
        <f>SUM(L10:L12)</f>
        <v>0</v>
      </c>
    </row>
    <row r="14" spans="1:12" ht="16.8" customHeight="1" thickTop="1">
      <c r="A14" s="43"/>
      <c r="B14" s="53"/>
      <c r="C14" s="54">
        <f>C8+C13</f>
        <v>1</v>
      </c>
      <c r="D14" s="47"/>
      <c r="E14" s="53"/>
      <c r="F14" s="47">
        <f>F8+F13</f>
        <v>1</v>
      </c>
      <c r="G14" s="37"/>
      <c r="H14" s="53"/>
      <c r="I14" s="47">
        <f>I8+I13</f>
        <v>1</v>
      </c>
      <c r="J14" s="47"/>
      <c r="K14" s="53"/>
      <c r="L14" s="47">
        <f>L8+L13</f>
        <v>1</v>
      </c>
    </row>
    <row r="15" spans="1:12" ht="15" thickBot="1">
      <c r="A15" s="39" t="s">
        <v>92</v>
      </c>
      <c r="B15" s="48">
        <v>0</v>
      </c>
      <c r="C15" s="77">
        <f>C14*B15</f>
        <v>0</v>
      </c>
      <c r="D15" s="47"/>
      <c r="E15" s="48">
        <f>B15</f>
        <v>0</v>
      </c>
      <c r="F15" s="78">
        <f>F14*E15</f>
        <v>0</v>
      </c>
      <c r="G15" s="37"/>
      <c r="H15" s="48">
        <f>B15</f>
        <v>0</v>
      </c>
      <c r="I15" s="78">
        <f>I14*H15</f>
        <v>0</v>
      </c>
      <c r="J15" s="47"/>
      <c r="K15" s="48">
        <f>B15</f>
        <v>0</v>
      </c>
      <c r="L15" s="78">
        <f>L14*K15</f>
        <v>0</v>
      </c>
    </row>
    <row r="16" spans="1:12" ht="15" thickTop="1">
      <c r="A16" s="42"/>
      <c r="B16" s="47"/>
      <c r="C16" s="47">
        <f>SUM(C14:C15)</f>
        <v>1</v>
      </c>
      <c r="D16" s="47"/>
      <c r="E16" s="47"/>
      <c r="F16" s="47">
        <f>SUM(F14:F15)</f>
        <v>1</v>
      </c>
      <c r="G16" s="37"/>
      <c r="H16" s="47"/>
      <c r="I16" s="47">
        <f>SUM(I14:I15)</f>
        <v>1</v>
      </c>
      <c r="J16" s="47"/>
      <c r="K16" s="47"/>
      <c r="L16" s="47">
        <f>SUM(L14:L15)</f>
        <v>1</v>
      </c>
    </row>
    <row r="17" spans="1:12">
      <c r="A17" s="39" t="s">
        <v>18</v>
      </c>
      <c r="B17" s="37"/>
      <c r="C17" s="37"/>
      <c r="D17" s="37"/>
      <c r="E17" s="37"/>
      <c r="F17" s="37"/>
      <c r="G17" s="37"/>
      <c r="H17" s="37"/>
      <c r="I17" s="37"/>
      <c r="J17" s="37"/>
      <c r="K17" s="37"/>
      <c r="L17" s="37"/>
    </row>
    <row r="18" spans="1:12">
      <c r="A18" s="58" t="s">
        <v>19</v>
      </c>
      <c r="B18" s="60">
        <v>0</v>
      </c>
      <c r="C18" s="37">
        <f>B18*C16</f>
        <v>0</v>
      </c>
      <c r="D18" s="37"/>
      <c r="E18" s="60">
        <v>0</v>
      </c>
      <c r="F18" s="37">
        <f>E18*F16</f>
        <v>0</v>
      </c>
      <c r="G18" s="37"/>
      <c r="H18" s="60">
        <v>0</v>
      </c>
      <c r="I18" s="37">
        <f>H18*I16</f>
        <v>0</v>
      </c>
      <c r="J18" s="37"/>
      <c r="K18" s="60">
        <v>0</v>
      </c>
      <c r="L18" s="37">
        <f>K18*L16</f>
        <v>0</v>
      </c>
    </row>
    <row r="19" spans="1:12">
      <c r="A19" s="58" t="s">
        <v>20</v>
      </c>
      <c r="B19" s="60">
        <v>7.7399999999999997E-2</v>
      </c>
      <c r="C19" s="37">
        <f>B19*C16</f>
        <v>7.7399999999999997E-2</v>
      </c>
      <c r="D19" s="37"/>
      <c r="E19" s="60">
        <f>B19</f>
        <v>7.7399999999999997E-2</v>
      </c>
      <c r="F19" s="37">
        <f>E19*F16</f>
        <v>7.7399999999999997E-2</v>
      </c>
      <c r="G19" s="37"/>
      <c r="H19" s="60">
        <f>B19</f>
        <v>7.7399999999999997E-2</v>
      </c>
      <c r="I19" s="37">
        <f>H19*I16</f>
        <v>7.7399999999999997E-2</v>
      </c>
      <c r="J19" s="37"/>
      <c r="K19" s="60">
        <f>B19</f>
        <v>7.7399999999999997E-2</v>
      </c>
      <c r="L19" s="37">
        <f>K19*L16</f>
        <v>7.7399999999999997E-2</v>
      </c>
    </row>
    <row r="20" spans="1:12">
      <c r="A20" s="58" t="s">
        <v>32</v>
      </c>
      <c r="B20" s="60">
        <v>0</v>
      </c>
      <c r="C20" s="37">
        <f>B20*C16</f>
        <v>0</v>
      </c>
      <c r="D20" s="37"/>
      <c r="E20" s="60">
        <v>0</v>
      </c>
      <c r="F20" s="37">
        <f>E20*F16</f>
        <v>0</v>
      </c>
      <c r="G20" s="37"/>
      <c r="H20" s="60">
        <v>0</v>
      </c>
      <c r="I20" s="37">
        <f>H20*I16</f>
        <v>0</v>
      </c>
      <c r="J20" s="37"/>
      <c r="K20" s="60">
        <v>0</v>
      </c>
      <c r="L20" s="37">
        <f>K20*L16</f>
        <v>0</v>
      </c>
    </row>
    <row r="21" spans="1:12">
      <c r="A21" s="58" t="s">
        <v>21</v>
      </c>
      <c r="B21" s="60">
        <v>0</v>
      </c>
      <c r="C21" s="37">
        <f>B21*C16</f>
        <v>0</v>
      </c>
      <c r="D21" s="37"/>
      <c r="E21" s="60">
        <v>0</v>
      </c>
      <c r="F21" s="37">
        <f>E21*F16</f>
        <v>0</v>
      </c>
      <c r="G21" s="37"/>
      <c r="H21" s="60">
        <v>0</v>
      </c>
      <c r="I21" s="37">
        <f>H21*I16</f>
        <v>0</v>
      </c>
      <c r="J21" s="37"/>
      <c r="K21" s="60">
        <v>0</v>
      </c>
      <c r="L21" s="37">
        <f>K21*L16</f>
        <v>0</v>
      </c>
    </row>
    <row r="22" spans="1:12">
      <c r="A22" s="58" t="s">
        <v>22</v>
      </c>
      <c r="B22" s="60">
        <v>6.0999999999999999E-2</v>
      </c>
      <c r="C22" s="37">
        <f>B22*C16</f>
        <v>6.0999999999999999E-2</v>
      </c>
      <c r="D22" s="47"/>
      <c r="E22" s="60">
        <f>B22</f>
        <v>6.0999999999999999E-2</v>
      </c>
      <c r="F22" s="37">
        <f>E22*F16</f>
        <v>6.0999999999999999E-2</v>
      </c>
      <c r="G22" s="37"/>
      <c r="H22" s="60">
        <f>B22</f>
        <v>6.0999999999999999E-2</v>
      </c>
      <c r="I22" s="37">
        <f>H22*I16</f>
        <v>6.0999999999999999E-2</v>
      </c>
      <c r="J22" s="47"/>
      <c r="K22" s="60">
        <f>B22</f>
        <v>6.0999999999999999E-2</v>
      </c>
      <c r="L22" s="37">
        <f>K22*L16</f>
        <v>6.0999999999999999E-2</v>
      </c>
    </row>
    <row r="23" spans="1:12">
      <c r="A23" s="58" t="s">
        <v>23</v>
      </c>
      <c r="B23" s="60">
        <v>8.1299999999999997E-2</v>
      </c>
      <c r="C23" s="37">
        <f>B23*C16</f>
        <v>8.1299999999999997E-2</v>
      </c>
      <c r="D23" s="47"/>
      <c r="E23" s="60">
        <f>B23</f>
        <v>8.1299999999999997E-2</v>
      </c>
      <c r="F23" s="37">
        <f>E23*F16</f>
        <v>8.1299999999999997E-2</v>
      </c>
      <c r="G23" s="37"/>
      <c r="H23" s="60">
        <f>B23</f>
        <v>8.1299999999999997E-2</v>
      </c>
      <c r="I23" s="37">
        <f>H23*I16</f>
        <v>8.1299999999999997E-2</v>
      </c>
      <c r="J23" s="47"/>
      <c r="K23" s="60">
        <f>B23</f>
        <v>8.1299999999999997E-2</v>
      </c>
      <c r="L23" s="37">
        <f>K23*L16</f>
        <v>8.1299999999999997E-2</v>
      </c>
    </row>
    <row r="24" spans="1:12">
      <c r="A24" s="58" t="s">
        <v>24</v>
      </c>
      <c r="B24" s="60">
        <v>0</v>
      </c>
      <c r="C24" s="37">
        <f>B24*C16</f>
        <v>0</v>
      </c>
      <c r="D24" s="37"/>
      <c r="E24" s="60">
        <v>0</v>
      </c>
      <c r="F24" s="37">
        <f>E24*F16</f>
        <v>0</v>
      </c>
      <c r="G24" s="37"/>
      <c r="H24" s="60">
        <v>0</v>
      </c>
      <c r="I24" s="37">
        <f>H24*I16</f>
        <v>0</v>
      </c>
      <c r="J24" s="37"/>
      <c r="K24" s="60">
        <v>0</v>
      </c>
      <c r="L24" s="37">
        <f>K24*L16</f>
        <v>0</v>
      </c>
    </row>
    <row r="25" spans="1:12">
      <c r="A25" s="58" t="s">
        <v>25</v>
      </c>
      <c r="B25" s="60">
        <v>0</v>
      </c>
      <c r="C25" s="37">
        <f>B25*C16</f>
        <v>0</v>
      </c>
      <c r="D25" s="47"/>
      <c r="E25" s="60">
        <v>0</v>
      </c>
      <c r="F25" s="37">
        <f>E25*F16</f>
        <v>0</v>
      </c>
      <c r="G25" s="37"/>
      <c r="H25" s="60">
        <v>0</v>
      </c>
      <c r="I25" s="37">
        <f>H25*I16</f>
        <v>0</v>
      </c>
      <c r="J25" s="47"/>
      <c r="K25" s="60">
        <v>0</v>
      </c>
      <c r="L25" s="37">
        <f>K25*L16</f>
        <v>0</v>
      </c>
    </row>
    <row r="26" spans="1:12">
      <c r="A26" s="58" t="s">
        <v>100</v>
      </c>
      <c r="B26" s="60">
        <v>0</v>
      </c>
      <c r="C26" s="61">
        <f>B26*C16</f>
        <v>0</v>
      </c>
      <c r="D26" s="47"/>
      <c r="E26" s="60">
        <v>0</v>
      </c>
      <c r="F26" s="37">
        <f>E26*F16</f>
        <v>0</v>
      </c>
      <c r="G26" s="37"/>
      <c r="H26" s="60">
        <v>0</v>
      </c>
      <c r="I26" s="37">
        <f>H26*I16</f>
        <v>0</v>
      </c>
      <c r="J26" s="47"/>
      <c r="K26" s="60">
        <v>0</v>
      </c>
      <c r="L26" s="37">
        <f>K26*L16</f>
        <v>0</v>
      </c>
    </row>
    <row r="27" spans="1:12">
      <c r="A27" s="58" t="s">
        <v>101</v>
      </c>
      <c r="B27" s="62">
        <v>0</v>
      </c>
      <c r="C27" s="63">
        <f>B27*C16</f>
        <v>0</v>
      </c>
      <c r="D27" s="57"/>
      <c r="E27" s="60">
        <v>0</v>
      </c>
      <c r="F27" s="37">
        <f>E27*F16</f>
        <v>0</v>
      </c>
      <c r="G27" s="37"/>
      <c r="H27" s="60">
        <v>0</v>
      </c>
      <c r="I27" s="37">
        <f>H27*I16</f>
        <v>0</v>
      </c>
      <c r="J27" s="47"/>
      <c r="K27" s="60">
        <v>0</v>
      </c>
      <c r="L27" s="37">
        <f>K27*L16</f>
        <v>0</v>
      </c>
    </row>
    <row r="28" spans="1:12">
      <c r="A28" s="64" t="s">
        <v>26</v>
      </c>
      <c r="B28" s="62">
        <v>0</v>
      </c>
      <c r="C28" s="63">
        <f>B28*C16</f>
        <v>0</v>
      </c>
      <c r="D28" s="47"/>
      <c r="E28" s="62">
        <v>0</v>
      </c>
      <c r="F28" s="63">
        <f>E28*F16</f>
        <v>0</v>
      </c>
      <c r="G28" s="37"/>
      <c r="H28" s="62">
        <v>0</v>
      </c>
      <c r="I28" s="63">
        <f>H28*I16</f>
        <v>0</v>
      </c>
      <c r="J28" s="47"/>
      <c r="K28" s="62">
        <v>0</v>
      </c>
      <c r="L28" s="63">
        <f>K28*L16</f>
        <v>0</v>
      </c>
    </row>
    <row r="29" spans="1:12">
      <c r="A29" s="64" t="s">
        <v>26</v>
      </c>
      <c r="B29" s="65">
        <v>0</v>
      </c>
      <c r="C29" s="66">
        <f>B29*C16</f>
        <v>0</v>
      </c>
      <c r="D29" s="47"/>
      <c r="E29" s="65">
        <v>0</v>
      </c>
      <c r="F29" s="50">
        <f>E29*F16</f>
        <v>0</v>
      </c>
      <c r="G29" s="37"/>
      <c r="H29" s="65">
        <v>0</v>
      </c>
      <c r="I29" s="50">
        <f>H29*I16</f>
        <v>0</v>
      </c>
      <c r="J29" s="47"/>
      <c r="K29" s="65">
        <v>0</v>
      </c>
      <c r="L29" s="50">
        <f>K29*L16</f>
        <v>0</v>
      </c>
    </row>
    <row r="30" spans="1:12" ht="15" thickBot="1">
      <c r="A30" s="43"/>
      <c r="B30" s="47">
        <f>SUM(B18:B29)</f>
        <v>0.21970000000000001</v>
      </c>
      <c r="C30" s="52">
        <f>C16*B30</f>
        <v>0.21970000000000001</v>
      </c>
      <c r="D30" s="47"/>
      <c r="E30" s="47">
        <f>SUM(E18:E29)</f>
        <v>0.21970000000000001</v>
      </c>
      <c r="F30" s="52">
        <f>F16*E30</f>
        <v>0.21970000000000001</v>
      </c>
      <c r="G30" s="37"/>
      <c r="H30" s="47">
        <f>SUM(H18:H29)</f>
        <v>0.21970000000000001</v>
      </c>
      <c r="I30" s="52">
        <f>I16*H30</f>
        <v>0.21970000000000001</v>
      </c>
      <c r="J30" s="47"/>
      <c r="K30" s="47">
        <f>SUM(K18:K29)</f>
        <v>0.21970000000000001</v>
      </c>
      <c r="L30" s="52">
        <f>L16*K30</f>
        <v>0.21970000000000001</v>
      </c>
    </row>
    <row r="31" spans="1:12" ht="15" thickTop="1">
      <c r="A31" s="43"/>
      <c r="B31" s="37"/>
      <c r="C31" s="47">
        <f>C16+C30</f>
        <v>1.2197</v>
      </c>
      <c r="D31" s="47"/>
      <c r="E31" s="37"/>
      <c r="F31" s="47">
        <f>F16+F30</f>
        <v>1.2197</v>
      </c>
      <c r="G31" s="37"/>
      <c r="H31" s="37"/>
      <c r="I31" s="47">
        <f>I16+I30</f>
        <v>1.2197</v>
      </c>
      <c r="J31" s="47"/>
      <c r="K31" s="37"/>
      <c r="L31" s="47">
        <f>L16+L30</f>
        <v>1.2197</v>
      </c>
    </row>
    <row r="32" spans="1:12">
      <c r="A32" s="39" t="s">
        <v>27</v>
      </c>
      <c r="B32" s="37"/>
      <c r="C32" s="37"/>
      <c r="D32" s="37"/>
      <c r="E32" s="37"/>
      <c r="F32" s="37"/>
      <c r="G32" s="37"/>
      <c r="H32" s="37"/>
      <c r="I32" s="37"/>
      <c r="J32" s="37"/>
      <c r="K32" s="37"/>
      <c r="L32" s="37"/>
    </row>
    <row r="33" spans="1:12">
      <c r="A33" s="64" t="s">
        <v>26</v>
      </c>
      <c r="B33" s="60">
        <v>0</v>
      </c>
      <c r="C33" s="37">
        <f>B33*C31</f>
        <v>0</v>
      </c>
      <c r="D33" s="37"/>
      <c r="E33" s="60">
        <v>0</v>
      </c>
      <c r="F33" s="37">
        <f>E33*F31</f>
        <v>0</v>
      </c>
      <c r="G33" s="37"/>
      <c r="H33" s="60">
        <v>0</v>
      </c>
      <c r="I33" s="37">
        <f>H33*I31</f>
        <v>0</v>
      </c>
      <c r="J33" s="37"/>
      <c r="K33" s="60">
        <v>0</v>
      </c>
      <c r="L33" s="37">
        <f>K33*L31</f>
        <v>0</v>
      </c>
    </row>
    <row r="34" spans="1:12">
      <c r="A34" s="64" t="s">
        <v>26</v>
      </c>
      <c r="B34" s="60">
        <v>0</v>
      </c>
      <c r="C34" s="37">
        <f>B34*C31</f>
        <v>0</v>
      </c>
      <c r="D34" s="37"/>
      <c r="E34" s="60">
        <v>0</v>
      </c>
      <c r="F34" s="37">
        <f>E34*F31</f>
        <v>0</v>
      </c>
      <c r="G34" s="37"/>
      <c r="H34" s="60">
        <v>0</v>
      </c>
      <c r="I34" s="37">
        <f>H34*I31</f>
        <v>0</v>
      </c>
      <c r="J34" s="37"/>
      <c r="K34" s="60">
        <v>0</v>
      </c>
      <c r="L34" s="37">
        <f>K34*L31</f>
        <v>0</v>
      </c>
    </row>
    <row r="35" spans="1:12">
      <c r="A35" s="64" t="s">
        <v>26</v>
      </c>
      <c r="B35" s="60">
        <v>0</v>
      </c>
      <c r="C35" s="61">
        <f>B35*C31</f>
        <v>0</v>
      </c>
      <c r="D35" s="37"/>
      <c r="E35" s="60">
        <v>0</v>
      </c>
      <c r="F35" s="37">
        <f>E35*F31</f>
        <v>0</v>
      </c>
      <c r="G35" s="37"/>
      <c r="H35" s="60">
        <v>0</v>
      </c>
      <c r="I35" s="37">
        <f>H35*I31</f>
        <v>0</v>
      </c>
      <c r="J35" s="37"/>
      <c r="K35" s="60">
        <v>0</v>
      </c>
      <c r="L35" s="37">
        <f>K35*L31</f>
        <v>0</v>
      </c>
    </row>
    <row r="36" spans="1:12">
      <c r="A36" s="64" t="s">
        <v>26</v>
      </c>
      <c r="B36" s="67">
        <v>0</v>
      </c>
      <c r="C36" s="56">
        <f>B36*C31</f>
        <v>0</v>
      </c>
      <c r="D36" s="36"/>
      <c r="E36" s="65">
        <v>0</v>
      </c>
      <c r="F36" s="50">
        <f>E36*F31</f>
        <v>0</v>
      </c>
      <c r="G36" s="37"/>
      <c r="H36" s="65">
        <v>0</v>
      </c>
      <c r="I36" s="50">
        <f>H36*I31</f>
        <v>0</v>
      </c>
      <c r="J36" s="37"/>
      <c r="K36" s="65">
        <v>0</v>
      </c>
      <c r="L36" s="50">
        <f>K36*L31</f>
        <v>0</v>
      </c>
    </row>
    <row r="37" spans="1:12" ht="15" thickBot="1">
      <c r="A37" s="43"/>
      <c r="B37" s="47">
        <f>SUM(B33:B36)</f>
        <v>0</v>
      </c>
      <c r="C37" s="52">
        <f>C31*B37</f>
        <v>0</v>
      </c>
      <c r="D37" s="37"/>
      <c r="E37" s="47">
        <f>SUM(E33:E36)</f>
        <v>0</v>
      </c>
      <c r="F37" s="52">
        <f>F31*E37</f>
        <v>0</v>
      </c>
      <c r="G37" s="37"/>
      <c r="H37" s="47">
        <f>SUM(H33:H36)</f>
        <v>0</v>
      </c>
      <c r="I37" s="52">
        <f>I31*H37</f>
        <v>0</v>
      </c>
      <c r="J37" s="37"/>
      <c r="K37" s="47">
        <f>SUM(K33:K36)</f>
        <v>0</v>
      </c>
      <c r="L37" s="52">
        <f>L31*K37</f>
        <v>0</v>
      </c>
    </row>
    <row r="38" spans="1:12" ht="15" thickTop="1">
      <c r="A38" s="68" t="s">
        <v>338</v>
      </c>
      <c r="B38" s="37"/>
      <c r="C38" s="69">
        <f>C31+C37</f>
        <v>1.2197</v>
      </c>
      <c r="D38" s="70"/>
      <c r="E38" s="70"/>
      <c r="F38" s="71">
        <f>F31+F37</f>
        <v>1.2197</v>
      </c>
      <c r="G38" s="70"/>
      <c r="H38" s="70"/>
      <c r="I38" s="71">
        <f>I31+I37</f>
        <v>1.2197</v>
      </c>
      <c r="J38" s="70"/>
      <c r="K38" s="70"/>
      <c r="L38" s="71">
        <f>L31+L37</f>
        <v>1.2197</v>
      </c>
    </row>
    <row r="39" spans="1:12">
      <c r="A39" s="72"/>
    </row>
    <row r="40" spans="1:12" ht="13.05" customHeight="1">
      <c r="A40" s="13" t="s">
        <v>28</v>
      </c>
    </row>
    <row r="41" spans="1:12" ht="85.8" customHeight="1">
      <c r="A41" s="170" t="s">
        <v>292</v>
      </c>
      <c r="B41" s="171"/>
      <c r="C41" s="171"/>
      <c r="D41" s="171"/>
      <c r="E41" s="171"/>
      <c r="F41" s="171"/>
      <c r="G41" s="171"/>
      <c r="H41" s="171"/>
      <c r="I41" s="171"/>
      <c r="J41" s="171"/>
      <c r="K41" s="171"/>
      <c r="L41" s="172"/>
    </row>
    <row r="42" spans="1:12" ht="64.8" customHeight="1">
      <c r="A42" s="170" t="s">
        <v>93</v>
      </c>
      <c r="B42" s="182"/>
      <c r="C42" s="182"/>
      <c r="D42" s="182"/>
      <c r="E42" s="182"/>
      <c r="F42" s="182"/>
      <c r="G42" s="182"/>
      <c r="H42" s="182"/>
      <c r="I42" s="182"/>
      <c r="J42" s="182"/>
      <c r="K42" s="182"/>
      <c r="L42" s="183"/>
    </row>
    <row r="43" spans="1:12" ht="49.2" customHeight="1">
      <c r="A43" s="178" t="s">
        <v>86</v>
      </c>
      <c r="B43" s="179"/>
      <c r="C43" s="179"/>
      <c r="D43" s="179"/>
      <c r="E43" s="179"/>
      <c r="F43" s="179"/>
      <c r="G43" s="179"/>
      <c r="H43" s="179"/>
      <c r="I43" s="179"/>
      <c r="J43" s="179"/>
      <c r="K43" s="179"/>
      <c r="L43" s="179"/>
    </row>
    <row r="44" spans="1:12" ht="25.2" customHeight="1">
      <c r="A44" s="176" t="s">
        <v>54</v>
      </c>
      <c r="B44" s="177"/>
      <c r="C44" s="177"/>
      <c r="D44" s="177"/>
      <c r="E44" s="177"/>
      <c r="F44" s="177"/>
      <c r="G44" s="177"/>
      <c r="H44" s="177"/>
      <c r="I44" s="177"/>
      <c r="J44" s="177"/>
      <c r="K44" s="177"/>
      <c r="L44" s="177"/>
    </row>
  </sheetData>
  <sheetProtection algorithmName="SHA-512" hashValue="scuAn9ZpWP430uYm5HLe6131nB4+tVllrSy7DHAWPjFThTzU0n9J6+C6KQAVpGCRyVC2zIcT0fWEXPTaCDY0Kw==" saltValue="9klwYdMb8HESKkm1moKu/Q==" spinCount="100000" sheet="1" objects="1" scenarios="1"/>
  <mergeCells count="11">
    <mergeCell ref="A41:L41"/>
    <mergeCell ref="A42:L42"/>
    <mergeCell ref="A43:L43"/>
    <mergeCell ref="A44:L44"/>
    <mergeCell ref="B1:L1"/>
    <mergeCell ref="B2:F2"/>
    <mergeCell ref="H2:L2"/>
    <mergeCell ref="B4:C5"/>
    <mergeCell ref="E4:F5"/>
    <mergeCell ref="H4:I5"/>
    <mergeCell ref="K4:L5"/>
  </mergeCells>
  <conditionalFormatting sqref="B10:B12 E10:E12 H10:H12 K10:K12 B18:B29 E18:E29 H18:H29 K18:K29">
    <cfRule type="cellIs" dxfId="4" priority="5" operator="greaterThan">
      <formula>0</formula>
    </cfRule>
  </conditionalFormatting>
  <conditionalFormatting sqref="B33:B36">
    <cfRule type="cellIs" dxfId="3" priority="4" operator="greaterThan">
      <formula>0</formula>
    </cfRule>
  </conditionalFormatting>
  <conditionalFormatting sqref="E33:E36">
    <cfRule type="cellIs" dxfId="2" priority="3" operator="greaterThan">
      <formula>0</formula>
    </cfRule>
  </conditionalFormatting>
  <conditionalFormatting sqref="H33:H36">
    <cfRule type="cellIs" dxfId="1" priority="2" operator="greaterThan">
      <formula>0</formula>
    </cfRule>
  </conditionalFormatting>
  <conditionalFormatting sqref="K33:K36">
    <cfRule type="cellIs" dxfId="0" priority="1" operator="greaterThan">
      <formula>0</formula>
    </cfRule>
  </conditionalFormatting>
  <pageMargins left="0.70866141732283472" right="0.70866141732283472" top="1.1740625" bottom="0.74803149606299213" header="0.31496062992125984" footer="0.31496062992125984"/>
  <pageSetup paperSize="9" scale="51"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AC22D-7C23-4BFE-B014-BDF104A5939D}">
  <sheetPr codeName="Blad14">
    <tabColor theme="8" tint="0.79998168889431442"/>
    <pageSetUpPr fitToPage="1"/>
  </sheetPr>
  <dimension ref="A1:G23"/>
  <sheetViews>
    <sheetView showGridLines="0" view="pageLayout" zoomScale="115" zoomScaleNormal="100" zoomScalePageLayoutView="115" workbookViewId="0">
      <selection activeCell="B2" sqref="B2"/>
    </sheetView>
  </sheetViews>
  <sheetFormatPr defaultRowHeight="14.4"/>
  <cols>
    <col min="1" max="1" width="32.69921875" style="2" customWidth="1"/>
    <col min="2" max="6" width="8.796875" style="2"/>
    <col min="7" max="7" width="29.19921875" style="2" customWidth="1"/>
    <col min="8" max="11" width="8.796875" style="2"/>
    <col min="12" max="12" width="9.3984375" style="2" customWidth="1"/>
    <col min="13" max="16384" width="8.796875" style="2"/>
  </cols>
  <sheetData>
    <row r="1" spans="1:7" ht="27.6" customHeight="1">
      <c r="A1" s="5" t="s">
        <v>94</v>
      </c>
      <c r="B1" s="73">
        <f>F4/F5</f>
        <v>3.0973451327433628E-2</v>
      </c>
      <c r="F1" s="9">
        <v>365</v>
      </c>
      <c r="G1" s="9" t="s">
        <v>30</v>
      </c>
    </row>
    <row r="2" spans="1:7" ht="28.8">
      <c r="A2" s="5" t="s">
        <v>102</v>
      </c>
      <c r="B2" s="73">
        <f>F3/F5</f>
        <v>0.12389380530973451</v>
      </c>
      <c r="F2" s="9">
        <v>104</v>
      </c>
      <c r="G2" s="9" t="s">
        <v>96</v>
      </c>
    </row>
    <row r="3" spans="1:7" ht="57.6">
      <c r="A3" s="74"/>
      <c r="B3" s="75"/>
      <c r="F3" s="9">
        <v>28</v>
      </c>
      <c r="G3" s="76" t="s">
        <v>36</v>
      </c>
    </row>
    <row r="4" spans="1:7">
      <c r="A4" s="75"/>
      <c r="B4" s="75"/>
      <c r="F4" s="9">
        <v>7</v>
      </c>
      <c r="G4" s="9" t="s">
        <v>17</v>
      </c>
    </row>
    <row r="5" spans="1:7">
      <c r="A5" s="74"/>
      <c r="B5" s="75"/>
      <c r="F5" s="9">
        <f>F1-F2-F3-F4</f>
        <v>226</v>
      </c>
      <c r="G5" s="9" t="s">
        <v>31</v>
      </c>
    </row>
    <row r="6" spans="1:7">
      <c r="A6" s="74"/>
      <c r="B6" s="75"/>
    </row>
    <row r="7" spans="1:7">
      <c r="A7" s="74"/>
      <c r="B7" s="75"/>
    </row>
    <row r="8" spans="1:7" ht="13.8" customHeight="1">
      <c r="A8" s="75"/>
      <c r="B8" s="75"/>
    </row>
    <row r="9" spans="1:7">
      <c r="A9" s="139" t="s">
        <v>95</v>
      </c>
      <c r="B9" s="139"/>
      <c r="C9" s="139"/>
      <c r="D9" s="139"/>
      <c r="E9" s="184"/>
      <c r="F9" s="184"/>
      <c r="G9" s="184"/>
    </row>
    <row r="11" spans="1:7" ht="33" customHeight="1">
      <c r="C11" s="22"/>
      <c r="D11" s="22"/>
      <c r="E11" s="22"/>
    </row>
    <row r="13" spans="1:7" ht="27.6" customHeight="1"/>
    <row r="14" spans="1:7" ht="27.6" customHeight="1"/>
    <row r="22" ht="13.8" customHeight="1"/>
    <row r="23" ht="36.6" customHeight="1"/>
  </sheetData>
  <sheetProtection algorithmName="SHA-512" hashValue="8LcCpsf+afpC/SQgA6rKcuzH1XiFCtKh2PzJciEhrLW4TDa02KJKOqHYu/6kAuNTN5/uRRGyii7RtcSGPZJoNQ==" saltValue="qhpdYtEDXyLFXRDzZmzZ4Q==" spinCount="100000" sheet="1" objects="1" scenarios="1"/>
  <mergeCells count="1">
    <mergeCell ref="A9:G9"/>
  </mergeCells>
  <pageMargins left="0.70866141732283472" right="0.70866141732283472" top="1.4566929133858268" bottom="0.74803149606299213" header="0.31496062992125984" footer="0.31496062992125984"/>
  <pageSetup paperSize="9"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2DEDF-C658-42E6-8999-DF2F807BDEAF}">
  <sheetPr codeName="Blad15">
    <tabColor theme="8" tint="0.79998168889431442"/>
    <pageSetUpPr fitToPage="1"/>
  </sheetPr>
  <dimension ref="A1:H49"/>
  <sheetViews>
    <sheetView showGridLines="0" view="pageLayout" zoomScale="130" zoomScaleNormal="100" zoomScalePageLayoutView="130" workbookViewId="0">
      <selection activeCell="A31" sqref="A31:XFD31"/>
    </sheetView>
  </sheetViews>
  <sheetFormatPr defaultRowHeight="14.4"/>
  <cols>
    <col min="1" max="1" width="67.3984375" style="22" customWidth="1"/>
    <col min="2" max="2" width="24" style="22" customWidth="1"/>
    <col min="3" max="3" width="25.19921875" style="2" customWidth="1"/>
    <col min="4" max="4" width="26.09765625" style="2" customWidth="1"/>
    <col min="5" max="5" width="27.796875" style="2" hidden="1" customWidth="1"/>
    <col min="6" max="6" width="12.09765625" style="2" customWidth="1"/>
    <col min="7" max="7" width="49.3984375" style="22" customWidth="1"/>
    <col min="8" max="8" width="17.69921875" style="121" customWidth="1"/>
    <col min="9" max="9" width="8" style="2" customWidth="1"/>
    <col min="10" max="16384" width="8.796875" style="2"/>
  </cols>
  <sheetData>
    <row r="1" spans="1:8" s="22" customFormat="1" ht="43.2">
      <c r="A1" s="103" t="s">
        <v>217</v>
      </c>
      <c r="B1" s="103" t="s">
        <v>218</v>
      </c>
      <c r="C1" s="103" t="s">
        <v>219</v>
      </c>
      <c r="D1" s="103" t="s">
        <v>220</v>
      </c>
      <c r="E1" s="103" t="s">
        <v>221</v>
      </c>
      <c r="F1" s="103" t="s">
        <v>222</v>
      </c>
      <c r="G1" s="103" t="s">
        <v>223</v>
      </c>
      <c r="H1" s="103" t="s">
        <v>224</v>
      </c>
    </row>
    <row r="2" spans="1:8">
      <c r="A2" s="104" t="s">
        <v>225</v>
      </c>
      <c r="B2" s="104" t="s">
        <v>226</v>
      </c>
      <c r="C2" s="105" t="s">
        <v>227</v>
      </c>
      <c r="D2" s="105" t="s">
        <v>123</v>
      </c>
      <c r="E2" s="105"/>
      <c r="F2" s="105" t="s">
        <v>222</v>
      </c>
      <c r="G2" s="106" t="s">
        <v>228</v>
      </c>
      <c r="H2" s="107" t="s">
        <v>229</v>
      </c>
    </row>
    <row r="3" spans="1:8">
      <c r="A3" s="104" t="s">
        <v>230</v>
      </c>
      <c r="B3" s="104" t="s">
        <v>231</v>
      </c>
      <c r="C3" s="105" t="s">
        <v>227</v>
      </c>
      <c r="D3" s="105" t="s">
        <v>116</v>
      </c>
      <c r="E3" s="105"/>
      <c r="F3" s="105" t="s">
        <v>232</v>
      </c>
      <c r="G3" s="106" t="s">
        <v>228</v>
      </c>
      <c r="H3" s="107" t="s">
        <v>229</v>
      </c>
    </row>
    <row r="4" spans="1:8">
      <c r="A4" s="108" t="s">
        <v>146</v>
      </c>
      <c r="B4" s="108" t="s">
        <v>147</v>
      </c>
      <c r="C4" s="109" t="s">
        <v>118</v>
      </c>
      <c r="D4" s="109" t="s">
        <v>116</v>
      </c>
      <c r="E4" s="109"/>
      <c r="F4" s="109" t="s">
        <v>232</v>
      </c>
      <c r="G4" s="110" t="s">
        <v>121</v>
      </c>
      <c r="H4" s="111" t="s">
        <v>233</v>
      </c>
    </row>
    <row r="5" spans="1:8">
      <c r="A5" s="110" t="s">
        <v>234</v>
      </c>
      <c r="B5" s="110" t="s">
        <v>235</v>
      </c>
      <c r="C5" s="109" t="s">
        <v>119</v>
      </c>
      <c r="D5" s="109" t="s">
        <v>116</v>
      </c>
      <c r="E5" s="109"/>
      <c r="F5" s="109" t="s">
        <v>232</v>
      </c>
      <c r="G5" s="110"/>
      <c r="H5" s="111" t="s">
        <v>233</v>
      </c>
    </row>
    <row r="6" spans="1:8">
      <c r="A6" s="112" t="s">
        <v>236</v>
      </c>
      <c r="B6" s="112" t="s">
        <v>237</v>
      </c>
      <c r="C6" s="9" t="s">
        <v>227</v>
      </c>
      <c r="D6" s="9" t="s">
        <v>120</v>
      </c>
      <c r="E6" s="9"/>
      <c r="F6" s="9" t="s">
        <v>114</v>
      </c>
      <c r="G6" s="113"/>
      <c r="H6" s="114" t="s">
        <v>115</v>
      </c>
    </row>
    <row r="7" spans="1:8">
      <c r="A7" s="76" t="s">
        <v>238</v>
      </c>
      <c r="B7" s="76" t="s">
        <v>239</v>
      </c>
      <c r="C7" s="9" t="s">
        <v>119</v>
      </c>
      <c r="D7" s="9" t="s">
        <v>120</v>
      </c>
      <c r="E7" s="9"/>
      <c r="F7" s="9" t="s">
        <v>114</v>
      </c>
      <c r="G7" s="113"/>
      <c r="H7" s="114" t="s">
        <v>115</v>
      </c>
    </row>
    <row r="8" spans="1:8">
      <c r="A8" s="76" t="s">
        <v>240</v>
      </c>
      <c r="B8" s="76" t="s">
        <v>239</v>
      </c>
      <c r="C8" s="9" t="s">
        <v>119</v>
      </c>
      <c r="D8" s="9" t="s">
        <v>116</v>
      </c>
      <c r="E8" s="9"/>
      <c r="F8" s="9" t="s">
        <v>114</v>
      </c>
      <c r="G8" s="76" t="s">
        <v>125</v>
      </c>
      <c r="H8" s="114" t="s">
        <v>115</v>
      </c>
    </row>
    <row r="9" spans="1:8">
      <c r="A9" s="76" t="s">
        <v>241</v>
      </c>
      <c r="B9" s="76" t="s">
        <v>239</v>
      </c>
      <c r="C9" s="9" t="s">
        <v>227</v>
      </c>
      <c r="D9" s="9" t="s">
        <v>123</v>
      </c>
      <c r="E9" s="9"/>
      <c r="F9" s="9" t="s">
        <v>114</v>
      </c>
      <c r="G9" s="76" t="s">
        <v>124</v>
      </c>
      <c r="H9" s="114" t="s">
        <v>115</v>
      </c>
    </row>
    <row r="10" spans="1:8">
      <c r="A10" s="76" t="s">
        <v>242</v>
      </c>
      <c r="B10" s="76" t="s">
        <v>243</v>
      </c>
      <c r="C10" s="9" t="s">
        <v>119</v>
      </c>
      <c r="D10" s="9" t="s">
        <v>120</v>
      </c>
      <c r="E10" s="9"/>
      <c r="F10" s="9" t="s">
        <v>114</v>
      </c>
      <c r="G10" s="113"/>
      <c r="H10" s="114" t="s">
        <v>115</v>
      </c>
    </row>
    <row r="11" spans="1:8">
      <c r="A11" s="76" t="s">
        <v>244</v>
      </c>
      <c r="B11" s="76" t="s">
        <v>243</v>
      </c>
      <c r="C11" s="9" t="s">
        <v>227</v>
      </c>
      <c r="D11" s="9" t="s">
        <v>120</v>
      </c>
      <c r="E11" s="9"/>
      <c r="F11" s="9" t="s">
        <v>114</v>
      </c>
      <c r="G11" s="113"/>
      <c r="H11" s="114" t="s">
        <v>115</v>
      </c>
    </row>
    <row r="12" spans="1:8">
      <c r="A12" s="76" t="s">
        <v>245</v>
      </c>
      <c r="B12" s="76" t="s">
        <v>243</v>
      </c>
      <c r="C12" s="9" t="s">
        <v>119</v>
      </c>
      <c r="D12" s="9" t="s">
        <v>120</v>
      </c>
      <c r="E12" s="9"/>
      <c r="F12" s="9" t="s">
        <v>114</v>
      </c>
      <c r="G12" s="113"/>
      <c r="H12" s="114" t="s">
        <v>115</v>
      </c>
    </row>
    <row r="13" spans="1:8">
      <c r="A13" s="76" t="s">
        <v>246</v>
      </c>
      <c r="B13" s="76" t="s">
        <v>247</v>
      </c>
      <c r="C13" s="9" t="s">
        <v>119</v>
      </c>
      <c r="D13" s="9" t="s">
        <v>120</v>
      </c>
      <c r="E13" s="9"/>
      <c r="F13" s="9" t="s">
        <v>114</v>
      </c>
      <c r="G13" s="113"/>
      <c r="H13" s="114" t="s">
        <v>115</v>
      </c>
    </row>
    <row r="14" spans="1:8">
      <c r="A14" s="106" t="s">
        <v>248</v>
      </c>
      <c r="B14" s="106" t="s">
        <v>150</v>
      </c>
      <c r="C14" s="105" t="s">
        <v>119</v>
      </c>
      <c r="D14" s="105" t="s">
        <v>116</v>
      </c>
      <c r="E14" s="105"/>
      <c r="F14" s="105" t="s">
        <v>114</v>
      </c>
      <c r="G14" s="106" t="s">
        <v>228</v>
      </c>
      <c r="H14" s="107" t="s">
        <v>229</v>
      </c>
    </row>
    <row r="15" spans="1:8">
      <c r="A15" s="108" t="s">
        <v>149</v>
      </c>
      <c r="B15" s="108" t="s">
        <v>249</v>
      </c>
      <c r="C15" s="109" t="s">
        <v>250</v>
      </c>
      <c r="D15" s="109" t="s">
        <v>116</v>
      </c>
      <c r="E15" s="109"/>
      <c r="F15" s="109" t="s">
        <v>232</v>
      </c>
      <c r="G15" s="110" t="s">
        <v>251</v>
      </c>
      <c r="H15" s="111" t="s">
        <v>233</v>
      </c>
    </row>
    <row r="16" spans="1:8">
      <c r="A16" s="76" t="s">
        <v>252</v>
      </c>
      <c r="B16" s="76" t="s">
        <v>239</v>
      </c>
      <c r="C16" s="9" t="s">
        <v>227</v>
      </c>
      <c r="D16" s="9" t="s">
        <v>120</v>
      </c>
      <c r="E16" s="9"/>
      <c r="F16" s="9" t="s">
        <v>114</v>
      </c>
      <c r="G16" s="113"/>
      <c r="H16" s="114" t="s">
        <v>115</v>
      </c>
    </row>
    <row r="17" spans="1:8">
      <c r="A17" s="76" t="s">
        <v>253</v>
      </c>
      <c r="B17" s="76" t="s">
        <v>239</v>
      </c>
      <c r="C17" s="9" t="s">
        <v>227</v>
      </c>
      <c r="D17" s="9" t="s">
        <v>120</v>
      </c>
      <c r="E17" s="9"/>
      <c r="F17" s="9" t="s">
        <v>114</v>
      </c>
      <c r="G17" s="113"/>
      <c r="H17" s="114" t="s">
        <v>115</v>
      </c>
    </row>
    <row r="18" spans="1:8">
      <c r="A18" s="76" t="s">
        <v>316</v>
      </c>
      <c r="B18" s="76" t="s">
        <v>239</v>
      </c>
      <c r="C18" s="9" t="s">
        <v>227</v>
      </c>
      <c r="D18" s="9" t="s">
        <v>123</v>
      </c>
      <c r="E18" s="9"/>
      <c r="F18" s="9" t="s">
        <v>114</v>
      </c>
      <c r="G18" s="76" t="s">
        <v>254</v>
      </c>
      <c r="H18" s="114" t="s">
        <v>115</v>
      </c>
    </row>
    <row r="19" spans="1:8">
      <c r="A19" s="115" t="s">
        <v>255</v>
      </c>
      <c r="B19" s="115" t="s">
        <v>239</v>
      </c>
      <c r="C19" s="9" t="s">
        <v>227</v>
      </c>
      <c r="D19" s="9" t="s">
        <v>256</v>
      </c>
      <c r="E19" s="9"/>
      <c r="F19" s="9" t="s">
        <v>114</v>
      </c>
      <c r="G19" s="76" t="s">
        <v>257</v>
      </c>
      <c r="H19" s="114" t="s">
        <v>115</v>
      </c>
    </row>
    <row r="20" spans="1:8">
      <c r="A20" s="76" t="s">
        <v>258</v>
      </c>
      <c r="B20" s="76" t="s">
        <v>239</v>
      </c>
      <c r="C20" s="9" t="s">
        <v>119</v>
      </c>
      <c r="D20" s="9" t="s">
        <v>120</v>
      </c>
      <c r="E20" s="9"/>
      <c r="F20" s="9" t="s">
        <v>114</v>
      </c>
      <c r="G20" s="113"/>
      <c r="H20" s="114" t="s">
        <v>115</v>
      </c>
    </row>
    <row r="21" spans="1:8">
      <c r="A21" s="76" t="s">
        <v>259</v>
      </c>
      <c r="B21" s="76" t="s">
        <v>239</v>
      </c>
      <c r="C21" s="9" t="s">
        <v>227</v>
      </c>
      <c r="D21" s="9" t="s">
        <v>120</v>
      </c>
      <c r="E21" s="9"/>
      <c r="F21" s="9" t="s">
        <v>114</v>
      </c>
      <c r="G21" s="113"/>
      <c r="H21" s="114" t="s">
        <v>115</v>
      </c>
    </row>
    <row r="22" spans="1:8">
      <c r="A22" s="104" t="s">
        <v>260</v>
      </c>
      <c r="B22" s="104" t="s">
        <v>239</v>
      </c>
      <c r="C22" s="105" t="s">
        <v>119</v>
      </c>
      <c r="D22" s="105" t="s">
        <v>116</v>
      </c>
      <c r="E22" s="105"/>
      <c r="F22" s="105" t="s">
        <v>232</v>
      </c>
      <c r="G22" s="106" t="s">
        <v>228</v>
      </c>
      <c r="H22" s="107" t="s">
        <v>229</v>
      </c>
    </row>
    <row r="23" spans="1:8">
      <c r="A23" s="115" t="s">
        <v>261</v>
      </c>
      <c r="B23" s="115" t="s">
        <v>239</v>
      </c>
      <c r="C23" s="9" t="s">
        <v>119</v>
      </c>
      <c r="D23" s="9" t="s">
        <v>122</v>
      </c>
      <c r="E23" s="9"/>
      <c r="F23" s="9" t="s">
        <v>262</v>
      </c>
      <c r="G23" s="76" t="s">
        <v>263</v>
      </c>
      <c r="H23" s="116" t="s">
        <v>115</v>
      </c>
    </row>
    <row r="24" spans="1:8" ht="28.8">
      <c r="A24" s="104" t="s">
        <v>264</v>
      </c>
      <c r="B24" s="104" t="s">
        <v>239</v>
      </c>
      <c r="C24" s="105" t="s">
        <v>119</v>
      </c>
      <c r="D24" s="105" t="s">
        <v>116</v>
      </c>
      <c r="E24" s="105"/>
      <c r="F24" s="105" t="s">
        <v>114</v>
      </c>
      <c r="G24" s="106" t="s">
        <v>228</v>
      </c>
      <c r="H24" s="107" t="s">
        <v>229</v>
      </c>
    </row>
    <row r="25" spans="1:8">
      <c r="A25" s="108" t="s">
        <v>265</v>
      </c>
      <c r="B25" s="108" t="s">
        <v>239</v>
      </c>
      <c r="C25" s="109" t="s">
        <v>266</v>
      </c>
      <c r="D25" s="109" t="s">
        <v>116</v>
      </c>
      <c r="E25" s="109"/>
      <c r="F25" s="109" t="s">
        <v>267</v>
      </c>
      <c r="G25" s="110" t="s">
        <v>251</v>
      </c>
      <c r="H25" s="111" t="s">
        <v>233</v>
      </c>
    </row>
    <row r="26" spans="1:8">
      <c r="A26" s="104" t="s">
        <v>268</v>
      </c>
      <c r="B26" s="104" t="s">
        <v>231</v>
      </c>
      <c r="C26" s="105" t="s">
        <v>227</v>
      </c>
      <c r="D26" s="105" t="s">
        <v>116</v>
      </c>
      <c r="E26" s="105"/>
      <c r="F26" s="105" t="s">
        <v>232</v>
      </c>
      <c r="G26" s="106" t="s">
        <v>228</v>
      </c>
      <c r="H26" s="107" t="s">
        <v>229</v>
      </c>
    </row>
    <row r="27" spans="1:8">
      <c r="A27" s="115" t="s">
        <v>269</v>
      </c>
      <c r="B27" s="112" t="s">
        <v>239</v>
      </c>
      <c r="C27" s="117" t="s">
        <v>315</v>
      </c>
      <c r="D27" s="117" t="s">
        <v>116</v>
      </c>
      <c r="E27" s="118"/>
      <c r="F27" s="117" t="s">
        <v>232</v>
      </c>
      <c r="G27" s="119"/>
      <c r="H27" s="120" t="s">
        <v>229</v>
      </c>
    </row>
    <row r="28" spans="1:8">
      <c r="A28" s="115" t="s">
        <v>270</v>
      </c>
      <c r="B28" s="115" t="s">
        <v>239</v>
      </c>
      <c r="C28" s="9" t="s">
        <v>119</v>
      </c>
      <c r="D28" s="9" t="s">
        <v>120</v>
      </c>
      <c r="E28" s="9"/>
      <c r="F28" s="9" t="s">
        <v>114</v>
      </c>
      <c r="G28" s="76" t="s">
        <v>125</v>
      </c>
      <c r="H28" s="114" t="s">
        <v>115</v>
      </c>
    </row>
    <row r="29" spans="1:8">
      <c r="A29" s="115" t="s">
        <v>271</v>
      </c>
      <c r="B29" s="115" t="s">
        <v>239</v>
      </c>
      <c r="C29" s="9" t="s">
        <v>227</v>
      </c>
      <c r="D29" s="9" t="s">
        <v>120</v>
      </c>
      <c r="E29" s="9"/>
      <c r="F29" s="9" t="s">
        <v>114</v>
      </c>
      <c r="G29" s="76" t="s">
        <v>272</v>
      </c>
      <c r="H29" s="114" t="s">
        <v>115</v>
      </c>
    </row>
    <row r="30" spans="1:8">
      <c r="A30" s="115" t="s">
        <v>273</v>
      </c>
      <c r="B30" s="115" t="s">
        <v>239</v>
      </c>
      <c r="C30" s="9" t="s">
        <v>119</v>
      </c>
      <c r="D30" s="9" t="s">
        <v>120</v>
      </c>
      <c r="E30" s="9"/>
      <c r="F30" s="9" t="s">
        <v>114</v>
      </c>
      <c r="G30" s="76" t="s">
        <v>125</v>
      </c>
      <c r="H30" s="114" t="s">
        <v>115</v>
      </c>
    </row>
    <row r="31" spans="1:8">
      <c r="A31" s="115" t="s">
        <v>274</v>
      </c>
      <c r="B31" s="115" t="s">
        <v>239</v>
      </c>
      <c r="C31" s="9" t="s">
        <v>119</v>
      </c>
      <c r="D31" s="9" t="s">
        <v>120</v>
      </c>
      <c r="E31" s="118"/>
      <c r="F31" s="9" t="s">
        <v>114</v>
      </c>
      <c r="G31" s="119"/>
      <c r="H31" s="114" t="s">
        <v>115</v>
      </c>
    </row>
    <row r="34" spans="1:8" ht="43.2">
      <c r="A34" s="103" t="s">
        <v>275</v>
      </c>
      <c r="B34" s="103" t="s">
        <v>218</v>
      </c>
      <c r="C34" s="103" t="s">
        <v>219</v>
      </c>
      <c r="D34" s="103" t="s">
        <v>220</v>
      </c>
      <c r="E34" s="103" t="s">
        <v>221</v>
      </c>
      <c r="F34" s="103" t="s">
        <v>222</v>
      </c>
      <c r="G34" s="103" t="s">
        <v>223</v>
      </c>
      <c r="H34" s="103" t="s">
        <v>224</v>
      </c>
    </row>
    <row r="35" spans="1:8">
      <c r="A35" s="108" t="s">
        <v>140</v>
      </c>
      <c r="B35" s="108" t="s">
        <v>276</v>
      </c>
      <c r="C35" s="109" t="s">
        <v>227</v>
      </c>
      <c r="D35" s="109" t="s">
        <v>116</v>
      </c>
      <c r="E35" s="109"/>
      <c r="F35" s="109" t="s">
        <v>232</v>
      </c>
      <c r="G35" s="110" t="s">
        <v>121</v>
      </c>
      <c r="H35" s="111" t="s">
        <v>233</v>
      </c>
    </row>
    <row r="36" spans="1:8">
      <c r="A36" s="108" t="s">
        <v>136</v>
      </c>
      <c r="B36" s="108" t="s">
        <v>137</v>
      </c>
      <c r="C36" s="109" t="s">
        <v>227</v>
      </c>
      <c r="D36" s="109" t="s">
        <v>116</v>
      </c>
      <c r="E36" s="109"/>
      <c r="F36" s="109" t="s">
        <v>232</v>
      </c>
      <c r="G36" s="110" t="s">
        <v>121</v>
      </c>
      <c r="H36" s="111" t="s">
        <v>233</v>
      </c>
    </row>
    <row r="37" spans="1:8">
      <c r="A37" s="108" t="s">
        <v>155</v>
      </c>
      <c r="B37" s="108" t="s">
        <v>156</v>
      </c>
      <c r="C37" s="109" t="s">
        <v>227</v>
      </c>
      <c r="D37" s="109" t="s">
        <v>116</v>
      </c>
      <c r="E37" s="109"/>
      <c r="F37" s="109" t="s">
        <v>232</v>
      </c>
      <c r="G37" s="110" t="s">
        <v>251</v>
      </c>
      <c r="H37" s="111" t="s">
        <v>233</v>
      </c>
    </row>
    <row r="38" spans="1:8">
      <c r="A38" s="108" t="s">
        <v>277</v>
      </c>
      <c r="B38" s="108" t="s">
        <v>154</v>
      </c>
      <c r="C38" s="109" t="s">
        <v>118</v>
      </c>
      <c r="D38" s="109" t="s">
        <v>116</v>
      </c>
      <c r="E38" s="109"/>
      <c r="F38" s="109" t="s">
        <v>232</v>
      </c>
      <c r="G38" s="110" t="s">
        <v>251</v>
      </c>
      <c r="H38" s="111" t="s">
        <v>233</v>
      </c>
    </row>
    <row r="39" spans="1:8">
      <c r="A39" s="108" t="s">
        <v>138</v>
      </c>
      <c r="B39" s="108" t="s">
        <v>139</v>
      </c>
      <c r="C39" s="109" t="s">
        <v>118</v>
      </c>
      <c r="D39" s="109" t="s">
        <v>116</v>
      </c>
      <c r="E39" s="109"/>
      <c r="F39" s="109" t="s">
        <v>232</v>
      </c>
      <c r="G39" s="110" t="s">
        <v>251</v>
      </c>
      <c r="H39" s="111" t="s">
        <v>233</v>
      </c>
    </row>
    <row r="40" spans="1:8">
      <c r="A40" s="108" t="s">
        <v>278</v>
      </c>
      <c r="B40" s="108" t="s">
        <v>153</v>
      </c>
      <c r="C40" s="109" t="s">
        <v>118</v>
      </c>
      <c r="D40" s="109" t="s">
        <v>116</v>
      </c>
      <c r="E40" s="109"/>
      <c r="F40" s="109" t="s">
        <v>232</v>
      </c>
      <c r="G40" s="110" t="s">
        <v>251</v>
      </c>
      <c r="H40" s="111" t="s">
        <v>233</v>
      </c>
    </row>
    <row r="41" spans="1:8">
      <c r="A41" s="108" t="s">
        <v>144</v>
      </c>
      <c r="B41" s="108" t="s">
        <v>145</v>
      </c>
      <c r="C41" s="109" t="s">
        <v>119</v>
      </c>
      <c r="D41" s="109" t="s">
        <v>116</v>
      </c>
      <c r="E41" s="109"/>
      <c r="F41" s="109" t="s">
        <v>232</v>
      </c>
      <c r="G41" s="110" t="s">
        <v>251</v>
      </c>
      <c r="H41" s="111" t="s">
        <v>233</v>
      </c>
    </row>
    <row r="42" spans="1:8">
      <c r="A42" s="108" t="s">
        <v>142</v>
      </c>
      <c r="B42" s="108" t="s">
        <v>143</v>
      </c>
      <c r="C42" s="109" t="s">
        <v>227</v>
      </c>
      <c r="D42" s="109" t="s">
        <v>116</v>
      </c>
      <c r="E42" s="109"/>
      <c r="F42" s="109" t="s">
        <v>232</v>
      </c>
      <c r="G42" s="110" t="s">
        <v>251</v>
      </c>
      <c r="H42" s="111" t="s">
        <v>233</v>
      </c>
    </row>
    <row r="43" spans="1:8">
      <c r="A43" s="108" t="s">
        <v>279</v>
      </c>
      <c r="B43" s="108" t="s">
        <v>280</v>
      </c>
      <c r="C43" s="109" t="s">
        <v>118</v>
      </c>
      <c r="D43" s="109" t="s">
        <v>116</v>
      </c>
      <c r="E43" s="109"/>
      <c r="F43" s="109" t="s">
        <v>232</v>
      </c>
      <c r="G43" s="110" t="s">
        <v>251</v>
      </c>
      <c r="H43" s="111" t="s">
        <v>233</v>
      </c>
    </row>
    <row r="44" spans="1:8">
      <c r="A44" s="108" t="s">
        <v>132</v>
      </c>
      <c r="B44" s="108" t="s">
        <v>133</v>
      </c>
      <c r="C44" s="109" t="s">
        <v>227</v>
      </c>
      <c r="D44" s="109" t="s">
        <v>116</v>
      </c>
      <c r="E44" s="109"/>
      <c r="F44" s="109" t="s">
        <v>117</v>
      </c>
      <c r="G44" s="110" t="s">
        <v>251</v>
      </c>
      <c r="H44" s="111" t="s">
        <v>233</v>
      </c>
    </row>
    <row r="46" spans="1:8">
      <c r="A46" s="139" t="s">
        <v>335</v>
      </c>
      <c r="B46" s="140"/>
      <c r="C46" s="140"/>
      <c r="D46" s="140"/>
    </row>
    <row r="47" spans="1:8" ht="167.4" customHeight="1">
      <c r="A47" s="106" t="s">
        <v>317</v>
      </c>
    </row>
    <row r="48" spans="1:8" ht="42.6" customHeight="1">
      <c r="A48" s="122" t="s">
        <v>281</v>
      </c>
      <c r="B48" s="123"/>
    </row>
    <row r="49" ht="18" customHeight="1"/>
  </sheetData>
  <sheetProtection algorithmName="SHA-512" hashValue="NkTiKRCxSDCCP0Gv37LSQk5ZKmjUOHEr97z0CuiC3+caBfzQiExJSwtrMCB5ZBPRbBqBNotxchdPQIE+MRCIOA==" saltValue="FA9ZIQ6RnR6a3rfCUpmmuA==" spinCount="100000" sheet="1" objects="1" scenarios="1"/>
  <mergeCells count="1">
    <mergeCell ref="A46:D46"/>
  </mergeCells>
  <pageMargins left="0.70866141732283472" right="0.70866141732283472" top="0.96826923076923077" bottom="0.74803149606299213" header="0.31496062992125984" footer="0.31496062992125984"/>
  <pageSetup paperSize="9" scale="53" fitToHeight="2" orientation="landscape" r:id="rId1"/>
  <headerFooter>
    <oddHeader>&amp;L&amp;"Corbel,Vet"&amp;F&amp;R&amp;G</oddHeader>
    <oddFooter>&amp;L&amp;"Corbel,Standaard"&amp;A&amp;C&amp;"Corbel,Standaard"Inhuur derden tot en met schaal 7-8 Regio West-Brabant &amp;R&amp;"Corbel,Standaard"© Nova Vista Human Capital</oddFooter>
  </headerFooter>
  <rowBreaks count="1" manualBreakCount="1">
    <brk id="46" max="16383" man="1"/>
  </row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7E412-E9F5-43BB-9F6F-DDADBB828710}">
  <sheetPr codeName="Blad16">
    <tabColor theme="8" tint="0.79998168889431442"/>
    <pageSetUpPr fitToPage="1"/>
  </sheetPr>
  <dimension ref="A1:F16"/>
  <sheetViews>
    <sheetView showGridLines="0" view="pageLayout" zoomScaleNormal="100" workbookViewId="0">
      <selection activeCell="A9" sqref="A9"/>
    </sheetView>
  </sheetViews>
  <sheetFormatPr defaultColWidth="8" defaultRowHeight="14.4"/>
  <cols>
    <col min="1" max="1" width="28.69921875" style="22" customWidth="1"/>
    <col min="2" max="2" width="23.69921875" style="22" customWidth="1"/>
    <col min="3" max="4" width="44.69921875" style="134" bestFit="1" customWidth="1"/>
    <col min="5" max="5" width="28.5" style="134" customWidth="1"/>
    <col min="6" max="6" width="15.796875" style="134" customWidth="1"/>
    <col min="7" max="16384" width="8" style="22"/>
  </cols>
  <sheetData>
    <row r="1" spans="1:6" s="125" customFormat="1" ht="27.6" customHeight="1">
      <c r="A1" s="185" t="s">
        <v>126</v>
      </c>
      <c r="B1" s="185"/>
      <c r="C1" s="185"/>
      <c r="D1" s="130"/>
      <c r="E1" s="130"/>
      <c r="F1" s="130"/>
    </row>
    <row r="2" spans="1:6" ht="43.2">
      <c r="A2" s="131" t="s">
        <v>127</v>
      </c>
      <c r="B2" s="131" t="s">
        <v>128</v>
      </c>
      <c r="C2" s="132" t="s">
        <v>129</v>
      </c>
      <c r="D2" s="132" t="s">
        <v>130</v>
      </c>
      <c r="E2" s="132" t="s">
        <v>131</v>
      </c>
      <c r="F2" s="132" t="s">
        <v>282</v>
      </c>
    </row>
    <row r="3" spans="1:6">
      <c r="A3" s="76" t="s">
        <v>140</v>
      </c>
      <c r="B3" s="76" t="s">
        <v>141</v>
      </c>
      <c r="C3" s="133" t="s">
        <v>134</v>
      </c>
      <c r="D3" s="133" t="s">
        <v>134</v>
      </c>
      <c r="E3" s="133" t="s">
        <v>135</v>
      </c>
      <c r="F3" s="133" t="s">
        <v>135</v>
      </c>
    </row>
    <row r="4" spans="1:6">
      <c r="A4" s="76" t="s">
        <v>136</v>
      </c>
      <c r="B4" s="76" t="s">
        <v>137</v>
      </c>
      <c r="C4" s="133" t="s">
        <v>134</v>
      </c>
      <c r="D4" s="133" t="s">
        <v>134</v>
      </c>
      <c r="E4" s="133" t="s">
        <v>135</v>
      </c>
      <c r="F4" s="133" t="s">
        <v>135</v>
      </c>
    </row>
    <row r="5" spans="1:6">
      <c r="A5" s="76" t="s">
        <v>155</v>
      </c>
      <c r="B5" s="76" t="s">
        <v>156</v>
      </c>
      <c r="C5" s="133" t="s">
        <v>134</v>
      </c>
      <c r="D5" s="133" t="s">
        <v>134</v>
      </c>
      <c r="E5" s="133" t="s">
        <v>135</v>
      </c>
      <c r="F5" s="133" t="s">
        <v>135</v>
      </c>
    </row>
    <row r="6" spans="1:6">
      <c r="A6" s="76" t="s">
        <v>283</v>
      </c>
      <c r="B6" s="76" t="s">
        <v>154</v>
      </c>
      <c r="C6" s="133" t="s">
        <v>134</v>
      </c>
      <c r="D6" s="133" t="s">
        <v>134</v>
      </c>
      <c r="E6" s="133" t="s">
        <v>135</v>
      </c>
      <c r="F6" s="133" t="s">
        <v>135</v>
      </c>
    </row>
    <row r="7" spans="1:6">
      <c r="A7" s="76" t="s">
        <v>138</v>
      </c>
      <c r="B7" s="76" t="s">
        <v>139</v>
      </c>
      <c r="C7" s="133" t="s">
        <v>134</v>
      </c>
      <c r="D7" s="133" t="s">
        <v>134</v>
      </c>
      <c r="E7" s="133" t="s">
        <v>135</v>
      </c>
      <c r="F7" s="133" t="s">
        <v>135</v>
      </c>
    </row>
    <row r="8" spans="1:6" ht="13.8" customHeight="1">
      <c r="A8" s="76" t="s">
        <v>152</v>
      </c>
      <c r="B8" s="76" t="s">
        <v>153</v>
      </c>
      <c r="C8" s="133" t="s">
        <v>134</v>
      </c>
      <c r="D8" s="133" t="s">
        <v>134</v>
      </c>
      <c r="E8" s="133" t="s">
        <v>135</v>
      </c>
      <c r="F8" s="133" t="s">
        <v>135</v>
      </c>
    </row>
    <row r="9" spans="1:6">
      <c r="A9" s="76" t="s">
        <v>144</v>
      </c>
      <c r="B9" s="76" t="s">
        <v>145</v>
      </c>
      <c r="C9" s="133" t="s">
        <v>134</v>
      </c>
      <c r="D9" s="133" t="s">
        <v>134</v>
      </c>
      <c r="E9" s="133" t="s">
        <v>135</v>
      </c>
      <c r="F9" s="133" t="s">
        <v>135</v>
      </c>
    </row>
    <row r="10" spans="1:6">
      <c r="A10" s="76" t="s">
        <v>142</v>
      </c>
      <c r="B10" s="76" t="s">
        <v>143</v>
      </c>
      <c r="C10" s="133" t="s">
        <v>134</v>
      </c>
      <c r="D10" s="133" t="s">
        <v>134</v>
      </c>
      <c r="E10" s="133" t="s">
        <v>135</v>
      </c>
      <c r="F10" s="133" t="s">
        <v>135</v>
      </c>
    </row>
    <row r="11" spans="1:6" ht="33" customHeight="1">
      <c r="A11" s="76" t="s">
        <v>279</v>
      </c>
      <c r="B11" s="76" t="s">
        <v>280</v>
      </c>
      <c r="C11" s="133" t="s">
        <v>134</v>
      </c>
      <c r="D11" s="133" t="s">
        <v>134</v>
      </c>
      <c r="E11" s="133" t="s">
        <v>135</v>
      </c>
      <c r="F11" s="133" t="s">
        <v>135</v>
      </c>
    </row>
    <row r="12" spans="1:6">
      <c r="A12" s="76" t="s">
        <v>132</v>
      </c>
      <c r="B12" s="76" t="s">
        <v>133</v>
      </c>
      <c r="C12" s="133" t="s">
        <v>134</v>
      </c>
      <c r="D12" s="133" t="s">
        <v>134</v>
      </c>
      <c r="E12" s="133" t="s">
        <v>135</v>
      </c>
      <c r="F12" s="133" t="s">
        <v>135</v>
      </c>
    </row>
    <row r="13" spans="1:6" ht="43.2">
      <c r="A13" s="76" t="s">
        <v>146</v>
      </c>
      <c r="B13" s="76" t="s">
        <v>147</v>
      </c>
      <c r="C13" s="133" t="s">
        <v>134</v>
      </c>
      <c r="D13" s="133" t="s">
        <v>134</v>
      </c>
      <c r="E13" s="133" t="s">
        <v>135</v>
      </c>
      <c r="F13" s="133" t="s">
        <v>148</v>
      </c>
    </row>
    <row r="14" spans="1:6" ht="28.8">
      <c r="A14" s="76" t="s">
        <v>149</v>
      </c>
      <c r="B14" s="76" t="s">
        <v>249</v>
      </c>
      <c r="C14" s="133" t="s">
        <v>134</v>
      </c>
      <c r="D14" s="133" t="s">
        <v>134</v>
      </c>
      <c r="E14" s="133" t="s">
        <v>151</v>
      </c>
      <c r="F14" s="133" t="s">
        <v>135</v>
      </c>
    </row>
    <row r="15" spans="1:6">
      <c r="A15" s="76" t="s">
        <v>265</v>
      </c>
      <c r="B15" s="76" t="s">
        <v>239</v>
      </c>
      <c r="C15" s="133" t="s">
        <v>134</v>
      </c>
      <c r="D15" s="133" t="s">
        <v>134</v>
      </c>
      <c r="E15" s="133" t="s">
        <v>151</v>
      </c>
      <c r="F15" s="133" t="s">
        <v>135</v>
      </c>
    </row>
    <row r="16" spans="1:6" ht="28.8">
      <c r="A16" s="76" t="s">
        <v>234</v>
      </c>
      <c r="B16" s="76" t="s">
        <v>235</v>
      </c>
      <c r="C16" s="133" t="s">
        <v>134</v>
      </c>
      <c r="D16" s="133" t="s">
        <v>134</v>
      </c>
      <c r="E16" s="133" t="s">
        <v>151</v>
      </c>
      <c r="F16" s="133" t="s">
        <v>134</v>
      </c>
    </row>
  </sheetData>
  <sheetProtection algorithmName="SHA-512" hashValue="01hwVdeMs9AGauh9zIGIMBzi+7H8mR0/4B3CMcv7foIdP4i/LdCG8RHkQYn0LORfGrKq9OAbCIL8nvmusyogwA==" saltValue="JBuyITGukuMhC+AzK7F9WA==" spinCount="100000" sheet="1" objects="1" scenarios="1"/>
  <mergeCells count="1">
    <mergeCell ref="A1:C1"/>
  </mergeCells>
  <pageMargins left="0.70866141732283472" right="0.70866141732283472" top="1.4566929133858268" bottom="0.74803149606299213" header="0.31496062992125984" footer="0.31496062992125984"/>
  <pageSetup paperSize="9" scale="63" orientation="landscape" r:id="rId1"/>
  <headerFooter>
    <oddHeader>&amp;L&amp;"Corbel,Vet"&amp;F&amp;R&amp;G</oddHeader>
    <oddFooter>&amp;L&amp;"Corbel,Standaard"&amp;A&amp;C&amp;"Corbel,Standaard"Inhuur derden tot en met schaal 7-8 Regio West-Brabant &amp;R&amp;"Corbel,Standaard"© Nova Vista Human Capital</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8D33A4F3BFEE4BBD4DF875190C51A8" ma:contentTypeVersion="3" ma:contentTypeDescription="Een nieuw document maken." ma:contentTypeScope="" ma:versionID="54d8113f1ddf590dcdf764845925a024">
  <xsd:schema xmlns:xsd="http://www.w3.org/2001/XMLSchema" xmlns:xs="http://www.w3.org/2001/XMLSchema" xmlns:p="http://schemas.microsoft.com/office/2006/metadata/properties" xmlns:ns2="58ea8891-3811-44af-8aba-e52e56965b81" targetNamespace="http://schemas.microsoft.com/office/2006/metadata/properties" ma:root="true" ma:fieldsID="ec5b70e7021af5c973c29b70e4c43a85" ns2:_="">
    <xsd:import namespace="58ea8891-3811-44af-8aba-e52e56965b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a8891-3811-44af-8aba-e52e56965b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5FAAE87-AC99-4B0D-BFEA-782F38249B66}"/>
</file>

<file path=customXml/itemProps2.xml><?xml version="1.0" encoding="utf-8"?>
<ds:datastoreItem xmlns:ds="http://schemas.openxmlformats.org/officeDocument/2006/customXml" ds:itemID="{23C3B3EE-240F-4EFC-B6BF-375158335F9F}"/>
</file>

<file path=customXml/itemProps3.xml><?xml version="1.0" encoding="utf-8"?>
<ds:datastoreItem xmlns:ds="http://schemas.openxmlformats.org/officeDocument/2006/customXml" ds:itemID="{9FA9351F-4919-46F6-B67F-B5624A9ED1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16</vt:i4>
      </vt:variant>
      <vt:variant>
        <vt:lpstr>Benoemde bereiken</vt:lpstr>
      </vt:variant>
      <vt:variant>
        <vt:i4>11</vt:i4>
      </vt:variant>
    </vt:vector>
  </HeadingPairs>
  <TitlesOfParts>
    <vt:vector size="27" baseType="lpstr">
      <vt:lpstr>Toelichting en voorwaarden</vt:lpstr>
      <vt:lpstr>Gemiddeld gewogen ORF</vt:lpstr>
      <vt:lpstr>Omrekenfactoren 2027</vt:lpstr>
      <vt:lpstr>KP regulier normale uren 2027</vt:lpstr>
      <vt:lpstr>KP regulier toeslaguren 2027</vt:lpstr>
      <vt:lpstr>KP reguliere overuren 2027</vt:lpstr>
      <vt:lpstr>KP vakantiekrachten 2027</vt:lpstr>
      <vt:lpstr>KP belaste vergoedingen 1 2027</vt:lpstr>
      <vt:lpstr>KP belaste vergoedingen 2 2027</vt:lpstr>
      <vt:lpstr>Kostprijs AOW normale uren 2027</vt:lpstr>
      <vt:lpstr>KP AOW toeslag-overuren 2027</vt:lpstr>
      <vt:lpstr>KP belaste vergoeding 1 AOW '27</vt:lpstr>
      <vt:lpstr>KP belaste vergoeding 2 AOW '27</vt:lpstr>
      <vt:lpstr>Toelichting Vakantie-feestdagen</vt:lpstr>
      <vt:lpstr>Toelichting Belaste vergoeding</vt:lpstr>
      <vt:lpstr>Vergoedingen IKB-pensioengevend</vt:lpstr>
      <vt:lpstr>'Kostprijs AOW normale uren 2027'!Afdrukbereik</vt:lpstr>
      <vt:lpstr>'KP AOW toeslag-overuren 2027'!Afdrukbereik</vt:lpstr>
      <vt:lpstr>'KP belaste vergoeding 1 AOW ''27'!Afdrukbereik</vt:lpstr>
      <vt:lpstr>'KP belaste vergoeding 2 AOW ''27'!Afdrukbereik</vt:lpstr>
      <vt:lpstr>'KP belaste vergoedingen 1 2027'!Afdrukbereik</vt:lpstr>
      <vt:lpstr>'KP belaste vergoedingen 2 2027'!Afdrukbereik</vt:lpstr>
      <vt:lpstr>'KP regulier normale uren 2027'!Afdrukbereik</vt:lpstr>
      <vt:lpstr>'KP regulier toeslaguren 2027'!Afdrukbereik</vt:lpstr>
      <vt:lpstr>'KP reguliere overuren 2027'!Afdrukbereik</vt:lpstr>
      <vt:lpstr>'KP vakantiekrachten 2027'!Afdrukbereik</vt:lpstr>
      <vt:lpstr>'Omrekenfactoren 2027'!Afdrukbereik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 ten Hoope</dc:creator>
  <cp:lastModifiedBy>Annemarie ten Hoope</cp:lastModifiedBy>
  <cp:lastPrinted>2026-10-20T13:19:17Z</cp:lastPrinted>
  <dcterms:created xsi:type="dcterms:W3CDTF">2026-04-10T07:51:44Z</dcterms:created>
  <dcterms:modified xsi:type="dcterms:W3CDTF">2026-10-21T15:47:01Z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0x010100748D33A4F3BFEE4BBD4DF875190C51A8</vt:lpwstr>
  </property>
</Properties>
</file>