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ACTUEEL 2026\CONSULTANCY\Projecten 2026\26CC113 RWM- 2 aanbestedingen milieuparkstromen 2026\4\Aanbesteding overslag\Voor publicatie\"/>
    </mc:Choice>
  </mc:AlternateContent>
  <xr:revisionPtr revIDLastSave="0" documentId="13_ncr:1_{182A9C65-5745-49B4-8330-36C5FEC3E50E}" xr6:coauthVersionLast="47" xr6:coauthVersionMax="47" xr10:uidLastSave="{00000000-0000-0000-0000-000000000000}"/>
  <bookViews>
    <workbookView xWindow="-120" yWindow="-120" windowWidth="29040" windowHeight="15720" activeTab="3" xr2:uid="{06D600B2-1236-4435-B1F2-AFED9E5AA215}"/>
  </bookViews>
  <sheets>
    <sheet name="Tonnages per afvalstroom" sheetId="10" r:id="rId1"/>
    <sheet name="Transportkosten totaal" sheetId="3" r:id="rId2"/>
    <sheet name="Invullen-Transportkosten" sheetId="4" r:id="rId3"/>
    <sheet name="Invullen O&amp;O-kosten" sheetId="9" r:id="rId4"/>
  </sheets>
  <definedNames>
    <definedName name="_xlnm.Print_Area" localSheetId="3">'Invullen O&amp;O-kosten'!$B$2:$M$19</definedName>
    <definedName name="_xlnm.Print_Area" localSheetId="2">'Invullen-Transportkosten'!$B$2:$O$15</definedName>
    <definedName name="_xlnm.Print_Area" localSheetId="1">'Transportkosten totaal'!$B$4:$P$176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9" l="1"/>
  <c r="C19" i="9"/>
  <c r="H7" i="9" l="1"/>
  <c r="H8" i="9"/>
  <c r="H9" i="9"/>
  <c r="H10" i="9"/>
  <c r="H11" i="9"/>
  <c r="H12" i="9"/>
  <c r="H13" i="9"/>
  <c r="H14" i="9"/>
  <c r="H15" i="9"/>
  <c r="H16" i="9"/>
  <c r="H17" i="9"/>
  <c r="H18" i="9"/>
  <c r="H19" i="9" l="1"/>
  <c r="L8" i="9"/>
  <c r="L7" i="9"/>
  <c r="F24" i="3"/>
  <c r="J174" i="3" l="1"/>
  <c r="K174" i="3" s="1"/>
  <c r="J173" i="3"/>
  <c r="K173" i="3" s="1"/>
  <c r="J172" i="3"/>
  <c r="K172" i="3" s="1"/>
  <c r="F174" i="3"/>
  <c r="G174" i="3" s="1"/>
  <c r="F173" i="3"/>
  <c r="G173" i="3" s="1"/>
  <c r="F172" i="3"/>
  <c r="G172" i="3" s="1"/>
  <c r="E174" i="3"/>
  <c r="E173" i="3"/>
  <c r="E172" i="3"/>
  <c r="J158" i="3"/>
  <c r="K158" i="3" s="1"/>
  <c r="J156" i="3"/>
  <c r="K156" i="3" s="1"/>
  <c r="J155" i="3"/>
  <c r="K155" i="3" s="1"/>
  <c r="J154" i="3"/>
  <c r="K154" i="3" s="1"/>
  <c r="F158" i="3"/>
  <c r="G158" i="3" s="1"/>
  <c r="F156" i="3"/>
  <c r="G156" i="3" s="1"/>
  <c r="F155" i="3"/>
  <c r="G155" i="3" s="1"/>
  <c r="F154" i="3"/>
  <c r="G154" i="3" s="1"/>
  <c r="E158" i="3"/>
  <c r="E156" i="3"/>
  <c r="E155" i="3"/>
  <c r="E154" i="3"/>
  <c r="D163" i="3"/>
  <c r="D16" i="3" s="1"/>
  <c r="E163" i="3"/>
  <c r="E16" i="3" s="1"/>
  <c r="J145" i="3"/>
  <c r="K145" i="3" s="1"/>
  <c r="J143" i="3"/>
  <c r="K143" i="3" s="1"/>
  <c r="J142" i="3"/>
  <c r="K142" i="3" s="1"/>
  <c r="J141" i="3"/>
  <c r="K141" i="3" s="1"/>
  <c r="F145" i="3"/>
  <c r="G145" i="3" s="1"/>
  <c r="F143" i="3"/>
  <c r="G143" i="3" s="1"/>
  <c r="F142" i="3"/>
  <c r="G142" i="3" s="1"/>
  <c r="F141" i="3"/>
  <c r="G141" i="3" s="1"/>
  <c r="E145" i="3"/>
  <c r="E143" i="3"/>
  <c r="E142" i="3"/>
  <c r="E141" i="3"/>
  <c r="D150" i="3"/>
  <c r="D15" i="3" s="1"/>
  <c r="E150" i="3"/>
  <c r="E15" i="3" s="1"/>
  <c r="J134" i="3"/>
  <c r="K134" i="3" s="1"/>
  <c r="J132" i="3"/>
  <c r="K132" i="3" s="1"/>
  <c r="J130" i="3"/>
  <c r="K130" i="3" s="1"/>
  <c r="J129" i="3"/>
  <c r="K129" i="3" s="1"/>
  <c r="J128" i="3"/>
  <c r="K128" i="3" s="1"/>
  <c r="F134" i="3"/>
  <c r="G134" i="3" s="1"/>
  <c r="F132" i="3"/>
  <c r="G132" i="3" s="1"/>
  <c r="F130" i="3"/>
  <c r="G130" i="3" s="1"/>
  <c r="F129" i="3"/>
  <c r="G129" i="3" s="1"/>
  <c r="F128" i="3"/>
  <c r="G128" i="3" s="1"/>
  <c r="E134" i="3"/>
  <c r="E132" i="3"/>
  <c r="E130" i="3"/>
  <c r="E129" i="3"/>
  <c r="E128" i="3"/>
  <c r="D14" i="10"/>
  <c r="D13" i="10"/>
  <c r="D12" i="10"/>
  <c r="D11" i="10"/>
  <c r="D10" i="10"/>
  <c r="D9" i="10"/>
  <c r="D8" i="10"/>
  <c r="D7" i="10"/>
  <c r="D6" i="10"/>
  <c r="D5" i="10"/>
  <c r="D4" i="10"/>
  <c r="D3" i="10"/>
  <c r="N172" i="3" l="1"/>
  <c r="N173" i="3"/>
  <c r="N174" i="3"/>
  <c r="D176" i="3"/>
  <c r="D17" i="3" s="1"/>
  <c r="F163" i="3"/>
  <c r="F16" i="3" s="1"/>
  <c r="N154" i="3"/>
  <c r="J163" i="3"/>
  <c r="J16" i="3" s="1"/>
  <c r="N155" i="3"/>
  <c r="N156" i="3"/>
  <c r="N158" i="3"/>
  <c r="F150" i="3"/>
  <c r="F15" i="3" s="1"/>
  <c r="N141" i="3"/>
  <c r="J150" i="3"/>
  <c r="J15" i="3" s="1"/>
  <c r="N142" i="3"/>
  <c r="N143" i="3"/>
  <c r="N145" i="3"/>
  <c r="D137" i="3"/>
  <c r="D14" i="3" s="1"/>
  <c r="J119" i="3"/>
  <c r="J117" i="3"/>
  <c r="J116" i="3"/>
  <c r="J115" i="3"/>
  <c r="F119" i="3"/>
  <c r="F117" i="3"/>
  <c r="F116" i="3"/>
  <c r="F115" i="3"/>
  <c r="D124" i="3"/>
  <c r="D13" i="3" s="1"/>
  <c r="J103" i="3"/>
  <c r="F103" i="3"/>
  <c r="D111" i="3"/>
  <c r="D12" i="3" s="1"/>
  <c r="J93" i="3"/>
  <c r="J91" i="3"/>
  <c r="J90" i="3"/>
  <c r="J89" i="3"/>
  <c r="O174" i="3" l="1"/>
  <c r="O173" i="3"/>
  <c r="O172" i="3"/>
  <c r="E176" i="3"/>
  <c r="E17" i="3" s="1"/>
  <c r="F176" i="3"/>
  <c r="F17" i="3" s="1"/>
  <c r="N176" i="3"/>
  <c r="N17" i="3" s="1"/>
  <c r="J176" i="3"/>
  <c r="J17" i="3" s="1"/>
  <c r="O158" i="3"/>
  <c r="O156" i="3"/>
  <c r="O155" i="3"/>
  <c r="K163" i="3"/>
  <c r="K16" i="3" s="1"/>
  <c r="G163" i="3"/>
  <c r="G16" i="3" s="1"/>
  <c r="O154" i="3"/>
  <c r="N163" i="3"/>
  <c r="N16" i="3" s="1"/>
  <c r="O145" i="3"/>
  <c r="O143" i="3"/>
  <c r="O142" i="3"/>
  <c r="K150" i="3"/>
  <c r="K15" i="3" s="1"/>
  <c r="G150" i="3"/>
  <c r="G15" i="3" s="1"/>
  <c r="O141" i="3"/>
  <c r="O150" i="3" s="1"/>
  <c r="O15" i="3" s="1"/>
  <c r="N150" i="3"/>
  <c r="N15" i="3" s="1"/>
  <c r="N134" i="3"/>
  <c r="F137" i="3"/>
  <c r="F14" i="3" s="1"/>
  <c r="N128" i="3"/>
  <c r="J137" i="3"/>
  <c r="J14" i="3" s="1"/>
  <c r="N129" i="3"/>
  <c r="N130" i="3"/>
  <c r="N132" i="3"/>
  <c r="N119" i="3"/>
  <c r="N117" i="3"/>
  <c r="N115" i="3"/>
  <c r="F124" i="3"/>
  <c r="F13" i="3" s="1"/>
  <c r="N116" i="3"/>
  <c r="N124" i="3" s="1"/>
  <c r="N13" i="3" s="1"/>
  <c r="J124" i="3"/>
  <c r="J13" i="3" s="1"/>
  <c r="F111" i="3"/>
  <c r="F12" i="3" s="1"/>
  <c r="J111" i="3"/>
  <c r="J12" i="3" s="1"/>
  <c r="N103" i="3"/>
  <c r="O163" i="3" l="1"/>
  <c r="O16" i="3" s="1"/>
  <c r="K176" i="3"/>
  <c r="K17" i="3" s="1"/>
  <c r="G176" i="3"/>
  <c r="G17" i="3" s="1"/>
  <c r="N137" i="3"/>
  <c r="N14" i="3" s="1"/>
  <c r="N111" i="3"/>
  <c r="N12" i="3" s="1"/>
  <c r="O176" i="3" l="1"/>
  <c r="O17" i="3" s="1"/>
  <c r="F93" i="3"/>
  <c r="F91" i="3"/>
  <c r="F90" i="3"/>
  <c r="F89" i="3"/>
  <c r="J82" i="3"/>
  <c r="J81" i="3"/>
  <c r="J80" i="3"/>
  <c r="J78" i="3"/>
  <c r="J77" i="3"/>
  <c r="J76" i="3"/>
  <c r="F82" i="3"/>
  <c r="F81" i="3"/>
  <c r="F80" i="3"/>
  <c r="F78" i="3"/>
  <c r="F77" i="3"/>
  <c r="F76" i="3"/>
  <c r="F70" i="3"/>
  <c r="F69" i="3"/>
  <c r="F68" i="3"/>
  <c r="F67" i="3"/>
  <c r="F65" i="3"/>
  <c r="F64" i="3"/>
  <c r="F63" i="3"/>
  <c r="J70" i="3"/>
  <c r="K70" i="3" s="1"/>
  <c r="J69" i="3"/>
  <c r="K69" i="3" s="1"/>
  <c r="J68" i="3"/>
  <c r="K68" i="3" s="1"/>
  <c r="J67" i="3"/>
  <c r="K67" i="3" s="1"/>
  <c r="J65" i="3"/>
  <c r="K65" i="3" s="1"/>
  <c r="J64" i="3"/>
  <c r="K64" i="3" s="1"/>
  <c r="J63" i="3"/>
  <c r="K63" i="3" s="1"/>
  <c r="D84" i="3"/>
  <c r="D72" i="3"/>
  <c r="D9" i="3" s="1"/>
  <c r="N89" i="3" l="1"/>
  <c r="N90" i="3"/>
  <c r="N91" i="3"/>
  <c r="N93" i="3"/>
  <c r="D98" i="3"/>
  <c r="D11" i="3" s="1"/>
  <c r="D85" i="3"/>
  <c r="D10" i="3" s="1"/>
  <c r="J84" i="3"/>
  <c r="F84" i="3"/>
  <c r="N84" i="3"/>
  <c r="N76" i="3"/>
  <c r="N77" i="3"/>
  <c r="N78" i="3"/>
  <c r="N80" i="3"/>
  <c r="N81" i="3"/>
  <c r="N82" i="3"/>
  <c r="J57" i="3"/>
  <c r="J53" i="3"/>
  <c r="J52" i="3"/>
  <c r="J51" i="3"/>
  <c r="J50" i="3"/>
  <c r="F57" i="3"/>
  <c r="F53" i="3"/>
  <c r="F52" i="3"/>
  <c r="F51" i="3"/>
  <c r="F50" i="3"/>
  <c r="D56" i="3"/>
  <c r="D55" i="3"/>
  <c r="D54" i="3"/>
  <c r="D45" i="3"/>
  <c r="J30" i="3"/>
  <c r="K30" i="3" s="1"/>
  <c r="J29" i="3"/>
  <c r="K29" i="3" s="1"/>
  <c r="J28" i="3"/>
  <c r="K28" i="3" s="1"/>
  <c r="J26" i="3"/>
  <c r="K26" i="3" s="1"/>
  <c r="J25" i="3"/>
  <c r="K25" i="3" s="1"/>
  <c r="J24" i="3"/>
  <c r="K24" i="3" s="1"/>
  <c r="F30" i="3"/>
  <c r="G30" i="3" s="1"/>
  <c r="F29" i="3"/>
  <c r="G29" i="3" s="1"/>
  <c r="F28" i="3"/>
  <c r="G28" i="3" s="1"/>
  <c r="F26" i="3"/>
  <c r="G26" i="3" s="1"/>
  <c r="F25" i="3"/>
  <c r="G25" i="3" s="1"/>
  <c r="G24" i="3"/>
  <c r="E57" i="3" l="1"/>
  <c r="E53" i="3"/>
  <c r="E52" i="3"/>
  <c r="E51" i="3"/>
  <c r="E50" i="3"/>
  <c r="E70" i="3"/>
  <c r="E69" i="3"/>
  <c r="E68" i="3"/>
  <c r="E67" i="3"/>
  <c r="E65" i="3"/>
  <c r="E64" i="3"/>
  <c r="E63" i="3"/>
  <c r="G70" i="3"/>
  <c r="G65" i="3"/>
  <c r="G64" i="3"/>
  <c r="G63" i="3"/>
  <c r="G82" i="3"/>
  <c r="G81" i="3"/>
  <c r="G80" i="3"/>
  <c r="G78" i="3"/>
  <c r="G77" i="3"/>
  <c r="G76" i="3"/>
  <c r="E82" i="3"/>
  <c r="E81" i="3"/>
  <c r="E80" i="3"/>
  <c r="E78" i="3"/>
  <c r="E77" i="3"/>
  <c r="E76" i="3"/>
  <c r="K76" i="3"/>
  <c r="K77" i="3"/>
  <c r="K78" i="3"/>
  <c r="K80" i="3"/>
  <c r="K81" i="3"/>
  <c r="O81" i="3" s="1"/>
  <c r="K82" i="3"/>
  <c r="O82" i="3" s="1"/>
  <c r="E84" i="3"/>
  <c r="K89" i="3"/>
  <c r="K90" i="3"/>
  <c r="K91" i="3"/>
  <c r="K93" i="3"/>
  <c r="E93" i="3"/>
  <c r="E91" i="3"/>
  <c r="E90" i="3"/>
  <c r="E89" i="3"/>
  <c r="E98" i="3" s="1"/>
  <c r="E11" i="3" s="1"/>
  <c r="G89" i="3"/>
  <c r="G90" i="3"/>
  <c r="G91" i="3"/>
  <c r="O91" i="3" s="1"/>
  <c r="G93" i="3"/>
  <c r="O93" i="3" s="1"/>
  <c r="E103" i="3"/>
  <c r="E111" i="3" s="1"/>
  <c r="E12" i="3" s="1"/>
  <c r="G103" i="3"/>
  <c r="K103" i="3"/>
  <c r="E137" i="3"/>
  <c r="E14" i="3" s="1"/>
  <c r="E119" i="3"/>
  <c r="E117" i="3"/>
  <c r="E116" i="3"/>
  <c r="E115" i="3"/>
  <c r="E124" i="3" s="1"/>
  <c r="E13" i="3" s="1"/>
  <c r="G115" i="3"/>
  <c r="G116" i="3"/>
  <c r="G117" i="3"/>
  <c r="G119" i="3"/>
  <c r="K115" i="3"/>
  <c r="K116" i="3"/>
  <c r="K117" i="3"/>
  <c r="K119" i="3"/>
  <c r="G50" i="3"/>
  <c r="G51" i="3"/>
  <c r="G52" i="3"/>
  <c r="G53" i="3"/>
  <c r="G57" i="3"/>
  <c r="K50" i="3"/>
  <c r="K51" i="3"/>
  <c r="K52" i="3"/>
  <c r="K53" i="3"/>
  <c r="K57" i="3"/>
  <c r="E42" i="3"/>
  <c r="E41" i="3"/>
  <c r="E40" i="3"/>
  <c r="E39" i="3"/>
  <c r="E38" i="3"/>
  <c r="E37" i="3"/>
  <c r="E45" i="3"/>
  <c r="E30" i="3"/>
  <c r="E29" i="3"/>
  <c r="E28" i="3"/>
  <c r="E26" i="3"/>
  <c r="E25" i="3"/>
  <c r="E24" i="3"/>
  <c r="F98" i="3"/>
  <c r="F11" i="3" s="1"/>
  <c r="J98" i="3"/>
  <c r="J11" i="3" s="1"/>
  <c r="N98" i="3"/>
  <c r="N11" i="3" s="1"/>
  <c r="G84" i="3"/>
  <c r="F85" i="3"/>
  <c r="F10" i="3" s="1"/>
  <c r="K84" i="3"/>
  <c r="J85" i="3"/>
  <c r="J10" i="3" s="1"/>
  <c r="N85" i="3"/>
  <c r="N10" i="3" s="1"/>
  <c r="N63" i="3"/>
  <c r="N64" i="3"/>
  <c r="N65" i="3"/>
  <c r="G67" i="3"/>
  <c r="G68" i="3"/>
  <c r="G69" i="3"/>
  <c r="N70" i="3"/>
  <c r="D59" i="3"/>
  <c r="D8" i="3" s="1"/>
  <c r="J54" i="3"/>
  <c r="K54" i="3" s="1"/>
  <c r="F54" i="3"/>
  <c r="G54" i="3" s="1"/>
  <c r="E54" i="3"/>
  <c r="J55" i="3"/>
  <c r="K55" i="3" s="1"/>
  <c r="F55" i="3"/>
  <c r="G55" i="3" s="1"/>
  <c r="E55" i="3"/>
  <c r="J56" i="3"/>
  <c r="K56" i="3" s="1"/>
  <c r="F56" i="3"/>
  <c r="G56" i="3" s="1"/>
  <c r="E56" i="3"/>
  <c r="N57" i="3"/>
  <c r="N50" i="3"/>
  <c r="N51" i="3"/>
  <c r="N52" i="3"/>
  <c r="N53" i="3"/>
  <c r="E59" i="3"/>
  <c r="E8" i="3" s="1"/>
  <c r="D46" i="3"/>
  <c r="D7" i="3" s="1"/>
  <c r="E46" i="3"/>
  <c r="E7" i="3" s="1"/>
  <c r="N24" i="3"/>
  <c r="N25" i="3"/>
  <c r="N26" i="3"/>
  <c r="N28" i="3"/>
  <c r="N29" i="3"/>
  <c r="N30" i="3"/>
  <c r="O24" i="3"/>
  <c r="G85" i="3" l="1"/>
  <c r="G10" i="3" s="1"/>
  <c r="O77" i="3"/>
  <c r="O78" i="3"/>
  <c r="G98" i="3"/>
  <c r="G11" i="3" s="1"/>
  <c r="O90" i="3"/>
  <c r="O80" i="3"/>
  <c r="O84" i="3"/>
  <c r="N54" i="3"/>
  <c r="K98" i="3"/>
  <c r="K11" i="3" s="1"/>
  <c r="N55" i="3"/>
  <c r="O76" i="3"/>
  <c r="O85" i="3" s="1"/>
  <c r="O10" i="3" s="1"/>
  <c r="N56" i="3"/>
  <c r="N59" i="3" s="1"/>
  <c r="N8" i="3" s="1"/>
  <c r="O89" i="3"/>
  <c r="O98" i="3" s="1"/>
  <c r="O11" i="3" s="1"/>
  <c r="O132" i="3"/>
  <c r="O130" i="3"/>
  <c r="O129" i="3"/>
  <c r="K137" i="3"/>
  <c r="K14" i="3" s="1"/>
  <c r="G137" i="3"/>
  <c r="G14" i="3" s="1"/>
  <c r="O128" i="3"/>
  <c r="O134" i="3"/>
  <c r="K124" i="3"/>
  <c r="K13" i="3" s="1"/>
  <c r="O119" i="3"/>
  <c r="O117" i="3"/>
  <c r="O116" i="3"/>
  <c r="O115" i="3"/>
  <c r="G124" i="3"/>
  <c r="G13" i="3" s="1"/>
  <c r="K111" i="3"/>
  <c r="K12" i="3" s="1"/>
  <c r="O103" i="3"/>
  <c r="O111" i="3" s="1"/>
  <c r="O12" i="3" s="1"/>
  <c r="G111" i="3"/>
  <c r="G12" i="3" s="1"/>
  <c r="E85" i="3"/>
  <c r="E10" i="3" s="1"/>
  <c r="K85" i="3"/>
  <c r="K10" i="3" s="1"/>
  <c r="G72" i="3"/>
  <c r="G9" i="3" s="1"/>
  <c r="O70" i="3"/>
  <c r="N69" i="3"/>
  <c r="N68" i="3"/>
  <c r="E72" i="3"/>
  <c r="E9" i="3" s="1"/>
  <c r="N67" i="3"/>
  <c r="F72" i="3"/>
  <c r="F9" i="3" s="1"/>
  <c r="J72" i="3"/>
  <c r="J9" i="3" s="1"/>
  <c r="O65" i="3"/>
  <c r="O64" i="3"/>
  <c r="K72" i="3"/>
  <c r="K9" i="3" s="1"/>
  <c r="O63" i="3"/>
  <c r="O57" i="3"/>
  <c r="O56" i="3"/>
  <c r="F59" i="3"/>
  <c r="F8" i="3" s="1"/>
  <c r="J59" i="3"/>
  <c r="J8" i="3" s="1"/>
  <c r="O55" i="3"/>
  <c r="O54" i="3"/>
  <c r="O53" i="3"/>
  <c r="O52" i="3"/>
  <c r="O51" i="3"/>
  <c r="K59" i="3"/>
  <c r="K8" i="3" s="1"/>
  <c r="G59" i="3"/>
  <c r="G8" i="3" s="1"/>
  <c r="O50" i="3"/>
  <c r="O30" i="3"/>
  <c r="O29" i="3"/>
  <c r="O28" i="3"/>
  <c r="O26" i="3"/>
  <c r="O25" i="3"/>
  <c r="N72" i="3" l="1"/>
  <c r="N9" i="3" s="1"/>
  <c r="O124" i="3"/>
  <c r="O13" i="3" s="1"/>
  <c r="O137" i="3"/>
  <c r="O14" i="3" s="1"/>
  <c r="O67" i="3"/>
  <c r="O68" i="3"/>
  <c r="O69" i="3"/>
  <c r="O59" i="3"/>
  <c r="O8" i="3" s="1"/>
  <c r="O72" i="3" l="1"/>
  <c r="O9" i="3" s="1"/>
  <c r="L18" i="9" l="1"/>
  <c r="L17" i="9"/>
  <c r="L16" i="9"/>
  <c r="L15" i="9"/>
  <c r="L14" i="9"/>
  <c r="L13" i="9"/>
  <c r="L12" i="9"/>
  <c r="L11" i="9"/>
  <c r="L10" i="9"/>
  <c r="L9" i="9"/>
  <c r="L19" i="9" s="1"/>
  <c r="K18" i="9" l="1"/>
  <c r="K17" i="9"/>
  <c r="K16" i="9"/>
  <c r="K15" i="9"/>
  <c r="K14" i="9"/>
  <c r="K13" i="9"/>
  <c r="K12" i="9"/>
  <c r="K11" i="9"/>
  <c r="K10" i="9"/>
  <c r="K9" i="9"/>
  <c r="K7" i="9"/>
  <c r="G18" i="9"/>
  <c r="M18" i="9" s="1"/>
  <c r="G17" i="9"/>
  <c r="M17" i="9" s="1"/>
  <c r="G16" i="9"/>
  <c r="M16" i="9" s="1"/>
  <c r="G15" i="9"/>
  <c r="M15" i="9" s="1"/>
  <c r="G14" i="9"/>
  <c r="G13" i="9"/>
  <c r="G12" i="9"/>
  <c r="G11" i="9"/>
  <c r="M11" i="9" s="1"/>
  <c r="G10" i="9"/>
  <c r="G9" i="9"/>
  <c r="G7" i="9"/>
  <c r="N15" i="4"/>
  <c r="M15" i="4"/>
  <c r="O15" i="4" s="1"/>
  <c r="N14" i="4"/>
  <c r="M14" i="4"/>
  <c r="O14" i="4" s="1"/>
  <c r="N13" i="4"/>
  <c r="M13" i="4"/>
  <c r="O13" i="4" s="1"/>
  <c r="N12" i="4"/>
  <c r="M12" i="4"/>
  <c r="O12" i="4" s="1"/>
  <c r="L172" i="3" s="1"/>
  <c r="M172" i="3" s="1"/>
  <c r="N11" i="4"/>
  <c r="M11" i="4"/>
  <c r="O11" i="4" s="1"/>
  <c r="N10" i="4"/>
  <c r="M10" i="4"/>
  <c r="O10" i="4" s="1"/>
  <c r="N9" i="4"/>
  <c r="M9" i="4"/>
  <c r="O9" i="4" s="1"/>
  <c r="N8" i="4"/>
  <c r="M8" i="4"/>
  <c r="O8" i="4" s="1"/>
  <c r="N7" i="4"/>
  <c r="M7" i="4"/>
  <c r="O7" i="4" s="1"/>
  <c r="H15" i="4"/>
  <c r="H14" i="4"/>
  <c r="H13" i="4"/>
  <c r="H12" i="4"/>
  <c r="H11" i="4"/>
  <c r="H10" i="4"/>
  <c r="H9" i="4"/>
  <c r="H8" i="4"/>
  <c r="H7" i="4"/>
  <c r="G15" i="4"/>
  <c r="I15" i="4" s="1"/>
  <c r="G14" i="4"/>
  <c r="I14" i="4" s="1"/>
  <c r="G13" i="4"/>
  <c r="I13" i="4" s="1"/>
  <c r="G12" i="4"/>
  <c r="I12" i="4" s="1"/>
  <c r="G11" i="4"/>
  <c r="I11" i="4" s="1"/>
  <c r="G10" i="4"/>
  <c r="I10" i="4" s="1"/>
  <c r="G9" i="4"/>
  <c r="I9" i="4" s="1"/>
  <c r="G8" i="4"/>
  <c r="I8" i="4" s="1"/>
  <c r="G7" i="4"/>
  <c r="I7" i="4" s="1"/>
  <c r="M14" i="9" l="1"/>
  <c r="M12" i="9"/>
  <c r="M9" i="9"/>
  <c r="M10" i="9"/>
  <c r="M13" i="9"/>
  <c r="L32" i="3"/>
  <c r="L84" i="3"/>
  <c r="M84" i="3" s="1"/>
  <c r="L45" i="3"/>
  <c r="L155" i="3"/>
  <c r="M155" i="3" s="1"/>
  <c r="L142" i="3"/>
  <c r="M142" i="3" s="1"/>
  <c r="L129" i="3"/>
  <c r="M129" i="3" s="1"/>
  <c r="L116" i="3"/>
  <c r="M116" i="3" s="1"/>
  <c r="L103" i="3"/>
  <c r="M103" i="3" s="1"/>
  <c r="M111" i="3" s="1"/>
  <c r="M12" i="3" s="1"/>
  <c r="L90" i="3"/>
  <c r="M90" i="3" s="1"/>
  <c r="L156" i="3"/>
  <c r="M156" i="3" s="1"/>
  <c r="L143" i="3"/>
  <c r="M143" i="3" s="1"/>
  <c r="L130" i="3"/>
  <c r="M130" i="3" s="1"/>
  <c r="L117" i="3"/>
  <c r="M117" i="3" s="1"/>
  <c r="L91" i="3"/>
  <c r="M91" i="3" s="1"/>
  <c r="L158" i="3"/>
  <c r="M158" i="3" s="1"/>
  <c r="L145" i="3"/>
  <c r="M145" i="3" s="1"/>
  <c r="L132" i="3"/>
  <c r="M132" i="3" s="1"/>
  <c r="L119" i="3"/>
  <c r="M119" i="3" s="1"/>
  <c r="L93" i="3"/>
  <c r="M93" i="3" s="1"/>
  <c r="L173" i="3"/>
  <c r="M173" i="3" s="1"/>
  <c r="L134" i="3"/>
  <c r="M134" i="3" s="1"/>
  <c r="L174" i="3"/>
  <c r="M174" i="3" s="1"/>
  <c r="L70" i="3"/>
  <c r="M70" i="3" s="1"/>
  <c r="L57" i="3"/>
  <c r="M57" i="3" s="1"/>
  <c r="L154" i="3"/>
  <c r="M154" i="3" s="1"/>
  <c r="L141" i="3"/>
  <c r="M141" i="3" s="1"/>
  <c r="L128" i="3"/>
  <c r="M128" i="3" s="1"/>
  <c r="L115" i="3"/>
  <c r="M115" i="3" s="1"/>
  <c r="L89" i="3"/>
  <c r="M89" i="3" s="1"/>
  <c r="L76" i="3"/>
  <c r="M76" i="3" s="1"/>
  <c r="L63" i="3"/>
  <c r="M63" i="3" s="1"/>
  <c r="L50" i="3"/>
  <c r="M50" i="3" s="1"/>
  <c r="L37" i="3"/>
  <c r="L24" i="3"/>
  <c r="M24" i="3" s="1"/>
  <c r="H25" i="3"/>
  <c r="I25" i="3" s="1"/>
  <c r="H155" i="3"/>
  <c r="I155" i="3" s="1"/>
  <c r="P155" i="3" s="1"/>
  <c r="H142" i="3"/>
  <c r="I142" i="3" s="1"/>
  <c r="P142" i="3" s="1"/>
  <c r="H129" i="3"/>
  <c r="I129" i="3" s="1"/>
  <c r="P129" i="3" s="1"/>
  <c r="H116" i="3"/>
  <c r="I116" i="3" s="1"/>
  <c r="P116" i="3" s="1"/>
  <c r="H103" i="3"/>
  <c r="I103" i="3" s="1"/>
  <c r="H90" i="3"/>
  <c r="I90" i="3" s="1"/>
  <c r="P90" i="3" s="1"/>
  <c r="H77" i="3"/>
  <c r="I77" i="3" s="1"/>
  <c r="H64" i="3"/>
  <c r="I64" i="3" s="1"/>
  <c r="H51" i="3"/>
  <c r="I51" i="3" s="1"/>
  <c r="H38" i="3"/>
  <c r="H26" i="3"/>
  <c r="I26" i="3" s="1"/>
  <c r="H156" i="3"/>
  <c r="I156" i="3" s="1"/>
  <c r="P156" i="3" s="1"/>
  <c r="H143" i="3"/>
  <c r="I143" i="3" s="1"/>
  <c r="P143" i="3" s="1"/>
  <c r="H130" i="3"/>
  <c r="I130" i="3" s="1"/>
  <c r="P130" i="3" s="1"/>
  <c r="H117" i="3"/>
  <c r="I117" i="3" s="1"/>
  <c r="H91" i="3"/>
  <c r="I91" i="3" s="1"/>
  <c r="H78" i="3"/>
  <c r="I78" i="3" s="1"/>
  <c r="H65" i="3"/>
  <c r="I65" i="3" s="1"/>
  <c r="H52" i="3"/>
  <c r="I52" i="3" s="1"/>
  <c r="H39" i="3"/>
  <c r="H53" i="3"/>
  <c r="I53" i="3" s="1"/>
  <c r="H40" i="3"/>
  <c r="H28" i="3"/>
  <c r="I28" i="3" s="1"/>
  <c r="H158" i="3"/>
  <c r="I158" i="3" s="1"/>
  <c r="P158" i="3" s="1"/>
  <c r="H145" i="3"/>
  <c r="I145" i="3" s="1"/>
  <c r="P145" i="3" s="1"/>
  <c r="H132" i="3"/>
  <c r="I132" i="3" s="1"/>
  <c r="P132" i="3" s="1"/>
  <c r="H119" i="3"/>
  <c r="I119" i="3" s="1"/>
  <c r="P119" i="3" s="1"/>
  <c r="H93" i="3"/>
  <c r="I93" i="3" s="1"/>
  <c r="P93" i="3" s="1"/>
  <c r="H80" i="3"/>
  <c r="I80" i="3" s="1"/>
  <c r="H67" i="3"/>
  <c r="I67" i="3" s="1"/>
  <c r="H54" i="3"/>
  <c r="I54" i="3" s="1"/>
  <c r="H41" i="3"/>
  <c r="H29" i="3"/>
  <c r="I29" i="3" s="1"/>
  <c r="H172" i="3"/>
  <c r="I172" i="3" s="1"/>
  <c r="H81" i="3"/>
  <c r="I81" i="3" s="1"/>
  <c r="H68" i="3"/>
  <c r="I68" i="3" s="1"/>
  <c r="H55" i="3"/>
  <c r="I55" i="3" s="1"/>
  <c r="H42" i="3"/>
  <c r="H30" i="3"/>
  <c r="I30" i="3" s="1"/>
  <c r="H173" i="3"/>
  <c r="I173" i="3" s="1"/>
  <c r="H134" i="3"/>
  <c r="I134" i="3" s="1"/>
  <c r="H82" i="3"/>
  <c r="I82" i="3" s="1"/>
  <c r="H69" i="3"/>
  <c r="I69" i="3" s="1"/>
  <c r="H56" i="3"/>
  <c r="I56" i="3" s="1"/>
  <c r="H174" i="3"/>
  <c r="I174" i="3" s="1"/>
  <c r="H70" i="3"/>
  <c r="I70" i="3" s="1"/>
  <c r="H57" i="3"/>
  <c r="I57" i="3" s="1"/>
  <c r="P57" i="3" s="1"/>
  <c r="H32" i="3"/>
  <c r="H84" i="3"/>
  <c r="I84" i="3" s="1"/>
  <c r="P84" i="3" s="1"/>
  <c r="H45" i="3"/>
  <c r="H154" i="3"/>
  <c r="I154" i="3" s="1"/>
  <c r="H141" i="3"/>
  <c r="I141" i="3" s="1"/>
  <c r="H128" i="3"/>
  <c r="I128" i="3" s="1"/>
  <c r="H115" i="3"/>
  <c r="I115" i="3" s="1"/>
  <c r="H89" i="3"/>
  <c r="I89" i="3" s="1"/>
  <c r="H76" i="3"/>
  <c r="I76" i="3" s="1"/>
  <c r="H63" i="3"/>
  <c r="I63" i="3" s="1"/>
  <c r="H50" i="3"/>
  <c r="I50" i="3" s="1"/>
  <c r="H37" i="3"/>
  <c r="H24" i="3"/>
  <c r="I24" i="3" s="1"/>
  <c r="P24" i="3" s="1"/>
  <c r="L30" i="3"/>
  <c r="M30" i="3" s="1"/>
  <c r="L82" i="3"/>
  <c r="M82" i="3" s="1"/>
  <c r="P82" i="3" s="1"/>
  <c r="L69" i="3"/>
  <c r="M69" i="3" s="1"/>
  <c r="L56" i="3"/>
  <c r="M56" i="3" s="1"/>
  <c r="L29" i="3"/>
  <c r="M29" i="3" s="1"/>
  <c r="L81" i="3"/>
  <c r="M81" i="3" s="1"/>
  <c r="L68" i="3"/>
  <c r="M68" i="3" s="1"/>
  <c r="L55" i="3"/>
  <c r="M55" i="3" s="1"/>
  <c r="L42" i="3"/>
  <c r="L28" i="3"/>
  <c r="M28" i="3" s="1"/>
  <c r="P28" i="3" s="1"/>
  <c r="L80" i="3"/>
  <c r="M80" i="3" s="1"/>
  <c r="P80" i="3" s="1"/>
  <c r="L67" i="3"/>
  <c r="M67" i="3" s="1"/>
  <c r="L54" i="3"/>
  <c r="M54" i="3" s="1"/>
  <c r="P54" i="3" s="1"/>
  <c r="L41" i="3"/>
  <c r="L53" i="3"/>
  <c r="M53" i="3" s="1"/>
  <c r="P53" i="3" s="1"/>
  <c r="L40" i="3"/>
  <c r="L26" i="3"/>
  <c r="M26" i="3" s="1"/>
  <c r="L78" i="3"/>
  <c r="M78" i="3" s="1"/>
  <c r="L65" i="3"/>
  <c r="M65" i="3" s="1"/>
  <c r="L52" i="3"/>
  <c r="M52" i="3" s="1"/>
  <c r="P52" i="3" s="1"/>
  <c r="L39" i="3"/>
  <c r="L25" i="3"/>
  <c r="M25" i="3" s="1"/>
  <c r="P25" i="3" s="1"/>
  <c r="L77" i="3"/>
  <c r="M77" i="3" s="1"/>
  <c r="L64" i="3"/>
  <c r="M64" i="3" s="1"/>
  <c r="L51" i="3"/>
  <c r="M51" i="3" s="1"/>
  <c r="L38" i="3"/>
  <c r="M7" i="9"/>
  <c r="D32" i="3"/>
  <c r="E32" i="3" s="1"/>
  <c r="P117" i="3" l="1"/>
  <c r="P91" i="3"/>
  <c r="P67" i="3"/>
  <c r="P70" i="3"/>
  <c r="P65" i="3"/>
  <c r="P69" i="3"/>
  <c r="P68" i="3"/>
  <c r="P78" i="3"/>
  <c r="P81" i="3"/>
  <c r="P55" i="3"/>
  <c r="P56" i="3"/>
  <c r="P134" i="3"/>
  <c r="P30" i="3"/>
  <c r="P26" i="3"/>
  <c r="P29" i="3"/>
  <c r="M163" i="3"/>
  <c r="M16" i="3" s="1"/>
  <c r="P174" i="3"/>
  <c r="P173" i="3"/>
  <c r="M98" i="3"/>
  <c r="M11" i="3" s="1"/>
  <c r="M124" i="3"/>
  <c r="M13" i="3" s="1"/>
  <c r="M137" i="3"/>
  <c r="M14" i="3" s="1"/>
  <c r="M150" i="3"/>
  <c r="M15" i="3" s="1"/>
  <c r="M176" i="3"/>
  <c r="M17" i="3" s="1"/>
  <c r="P172" i="3"/>
  <c r="I176" i="3"/>
  <c r="I17" i="3" s="1"/>
  <c r="P103" i="3"/>
  <c r="P111" i="3" s="1"/>
  <c r="P12" i="3" s="1"/>
  <c r="I111" i="3"/>
  <c r="I12" i="3" s="1"/>
  <c r="P50" i="3"/>
  <c r="I59" i="3"/>
  <c r="I8" i="3" s="1"/>
  <c r="P63" i="3"/>
  <c r="I72" i="3"/>
  <c r="I9" i="3" s="1"/>
  <c r="I85" i="3"/>
  <c r="I10" i="3" s="1"/>
  <c r="P76" i="3"/>
  <c r="P89" i="3"/>
  <c r="I98" i="3"/>
  <c r="I11" i="3" s="1"/>
  <c r="P115" i="3"/>
  <c r="P124" i="3" s="1"/>
  <c r="P13" i="3" s="1"/>
  <c r="I124" i="3"/>
  <c r="I13" i="3" s="1"/>
  <c r="I137" i="3"/>
  <c r="I14" i="3" s="1"/>
  <c r="P128" i="3"/>
  <c r="P137" i="3" s="1"/>
  <c r="P14" i="3" s="1"/>
  <c r="I150" i="3"/>
  <c r="I15" i="3" s="1"/>
  <c r="P141" i="3"/>
  <c r="P150" i="3" s="1"/>
  <c r="P15" i="3" s="1"/>
  <c r="I163" i="3"/>
  <c r="I16" i="3" s="1"/>
  <c r="P154" i="3"/>
  <c r="P163" i="3" s="1"/>
  <c r="P16" i="3" s="1"/>
  <c r="M59" i="3"/>
  <c r="M8" i="3" s="1"/>
  <c r="P51" i="3"/>
  <c r="M72" i="3"/>
  <c r="M9" i="3" s="1"/>
  <c r="P64" i="3"/>
  <c r="P77" i="3"/>
  <c r="M85" i="3"/>
  <c r="M10" i="3" s="1"/>
  <c r="F32" i="3"/>
  <c r="G32" i="3" s="1"/>
  <c r="J32" i="3"/>
  <c r="K32" i="3" s="1"/>
  <c r="D33" i="3"/>
  <c r="D6" i="3" s="1"/>
  <c r="D18" i="3" s="1"/>
  <c r="E33" i="3"/>
  <c r="E6" i="3" s="1"/>
  <c r="E18" i="3" s="1"/>
  <c r="P98" i="3" l="1"/>
  <c r="P11" i="3" s="1"/>
  <c r="P72" i="3"/>
  <c r="P9" i="3" s="1"/>
  <c r="P59" i="3"/>
  <c r="P8" i="3" s="1"/>
  <c r="F33" i="3"/>
  <c r="F6" i="3" s="1"/>
  <c r="P176" i="3"/>
  <c r="P17" i="3" s="1"/>
  <c r="P85" i="3"/>
  <c r="P10" i="3" s="1"/>
  <c r="N32" i="3"/>
  <c r="N33" i="3" s="1"/>
  <c r="N6" i="3" s="1"/>
  <c r="O32" i="3"/>
  <c r="O33" i="3" s="1"/>
  <c r="O6" i="3" s="1"/>
  <c r="J33" i="3"/>
  <c r="J6" i="3" s="1"/>
  <c r="I32" i="3"/>
  <c r="G33" i="3"/>
  <c r="G6" i="3" s="1"/>
  <c r="I33" i="3" l="1"/>
  <c r="I6" i="3" s="1"/>
  <c r="M32" i="3"/>
  <c r="K33" i="3"/>
  <c r="K6" i="3" s="1"/>
  <c r="M33" i="3" l="1"/>
  <c r="M6" i="3" s="1"/>
  <c r="P32" i="3"/>
  <c r="P33" i="3" s="1"/>
  <c r="P6" i="3" s="1"/>
  <c r="F37" i="3" l="1"/>
  <c r="G8" i="9"/>
  <c r="G19" i="9"/>
  <c r="F45" i="3"/>
  <c r="G45" i="3" s="1"/>
  <c r="F42" i="3"/>
  <c r="G42" i="3" s="1"/>
  <c r="F41" i="3"/>
  <c r="G41" i="3" s="1"/>
  <c r="F40" i="3"/>
  <c r="G40" i="3" s="1"/>
  <c r="F39" i="3"/>
  <c r="G39" i="3" s="1"/>
  <c r="F38" i="3"/>
  <c r="F46" i="3" l="1"/>
  <c r="F7" i="3" s="1"/>
  <c r="F18" i="3" s="1"/>
  <c r="G38" i="3"/>
  <c r="J37" i="3"/>
  <c r="J45" i="3"/>
  <c r="J42" i="3"/>
  <c r="J41" i="3"/>
  <c r="J40" i="3"/>
  <c r="J39" i="3"/>
  <c r="J38" i="3"/>
  <c r="K8" i="9"/>
  <c r="K19" i="9" s="1"/>
  <c r="I39" i="3"/>
  <c r="I40" i="3"/>
  <c r="I41" i="3"/>
  <c r="I42" i="3"/>
  <c r="I45" i="3"/>
  <c r="N37" i="3"/>
  <c r="G37" i="3"/>
  <c r="M8" i="9" l="1"/>
  <c r="M19" i="9" s="1"/>
  <c r="I37" i="3"/>
  <c r="G46" i="3"/>
  <c r="G7" i="3" s="1"/>
  <c r="G18" i="3" s="1"/>
  <c r="K38" i="3"/>
  <c r="M38" i="3" s="1"/>
  <c r="N38" i="3"/>
  <c r="K39" i="3"/>
  <c r="N39" i="3"/>
  <c r="K40" i="3"/>
  <c r="N40" i="3"/>
  <c r="K41" i="3"/>
  <c r="N41" i="3"/>
  <c r="K42" i="3"/>
  <c r="N42" i="3"/>
  <c r="K45" i="3"/>
  <c r="N45" i="3"/>
  <c r="K37" i="3"/>
  <c r="J46" i="3"/>
  <c r="J7" i="3" s="1"/>
  <c r="J18" i="3" s="1"/>
  <c r="I38" i="3"/>
  <c r="P38" i="3" s="1"/>
  <c r="O38" i="3"/>
  <c r="M37" i="3" l="1"/>
  <c r="K46" i="3"/>
  <c r="K7" i="3" s="1"/>
  <c r="K18" i="3" s="1"/>
  <c r="O37" i="3"/>
  <c r="M45" i="3"/>
  <c r="P45" i="3" s="1"/>
  <c r="O45" i="3"/>
  <c r="M42" i="3"/>
  <c r="P42" i="3" s="1"/>
  <c r="O42" i="3"/>
  <c r="M41" i="3"/>
  <c r="P41" i="3" s="1"/>
  <c r="O41" i="3"/>
  <c r="M40" i="3"/>
  <c r="P40" i="3" s="1"/>
  <c r="O40" i="3"/>
  <c r="M39" i="3"/>
  <c r="P39" i="3" s="1"/>
  <c r="O39" i="3"/>
  <c r="N46" i="3"/>
  <c r="N7" i="3" s="1"/>
  <c r="N18" i="3" s="1"/>
  <c r="P37" i="3"/>
  <c r="I46" i="3"/>
  <c r="I7" i="3" s="1"/>
  <c r="I18" i="3" s="1"/>
  <c r="P46" i="3" l="1"/>
  <c r="P7" i="3" s="1"/>
  <c r="P18" i="3" s="1"/>
  <c r="O46" i="3"/>
  <c r="O7" i="3" s="1"/>
  <c r="O18" i="3" s="1"/>
  <c r="M46" i="3"/>
  <c r="M7" i="3" s="1"/>
  <c r="M18" i="3" s="1"/>
</calcChain>
</file>

<file path=xl/sharedStrings.xml><?xml version="1.0" encoding="utf-8"?>
<sst xmlns="http://schemas.openxmlformats.org/spreadsheetml/2006/main" count="570" uniqueCount="85">
  <si>
    <t>MP Sittard</t>
  </si>
  <si>
    <t>MP Geleen</t>
  </si>
  <si>
    <t>MP Born</t>
  </si>
  <si>
    <t>MP Beek</t>
  </si>
  <si>
    <t>MP Stein</t>
  </si>
  <si>
    <t>Gemeentewerf Geleen</t>
  </si>
  <si>
    <t>Jubileumplein 11, Geleen</t>
  </si>
  <si>
    <t>Stadhouderslaan 245, Stein</t>
  </si>
  <si>
    <t>Florianstraat 5, Born</t>
  </si>
  <si>
    <t>Nijverheidsweg 10, Geleen</t>
  </si>
  <si>
    <t>De Haamen 3, Beek</t>
  </si>
  <si>
    <t>Milieuparkweg 11, Sittard</t>
  </si>
  <si>
    <t>Afstand vv. (km)</t>
  </si>
  <si>
    <t xml:space="preserve">Kilometer-heffing vv. (€) </t>
  </si>
  <si>
    <t xml:space="preserve"> </t>
  </si>
  <si>
    <t>GHRA-SORT</t>
  </si>
  <si>
    <t>GHRA-SHRED</t>
  </si>
  <si>
    <t>GROENMIX</t>
  </si>
  <si>
    <t>BLAD</t>
  </si>
  <si>
    <t>C-HOUT</t>
  </si>
  <si>
    <t>BITUMEN</t>
  </si>
  <si>
    <t>PE/PP</t>
  </si>
  <si>
    <t>Gemeentewerf Beek</t>
  </si>
  <si>
    <t xml:space="preserve">Gemeentewerf Stein </t>
  </si>
  <si>
    <t>PUIN</t>
  </si>
  <si>
    <t>GIPS</t>
  </si>
  <si>
    <t>Kringloop het Goed</t>
  </si>
  <si>
    <t>TOTAAL</t>
  </si>
  <si>
    <t>Rijksweg-Zuid 208,Sittard</t>
  </si>
  <si>
    <t>Kruistabel transport</t>
  </si>
  <si>
    <t>Aantal transporten</t>
  </si>
  <si>
    <t>TOTALE TRANSPORTKOSTEN</t>
  </si>
  <si>
    <t>LAMINAAT</t>
  </si>
  <si>
    <t>SCHOFFELGROEN</t>
  </si>
  <si>
    <t>Kringloopwarenhuis het Goed</t>
  </si>
  <si>
    <t>Rijksweg 208, Sittard</t>
  </si>
  <si>
    <t>O&amp;O-locatie 1</t>
  </si>
  <si>
    <t>O&amp;O-locatie 2</t>
  </si>
  <si>
    <t>Transport-    kosten vv. (€)</t>
  </si>
  <si>
    <t>Totale kosten per transport vv. (€)</t>
  </si>
  <si>
    <t xml:space="preserve">GHRA- ter sortering                                                </t>
  </si>
  <si>
    <t xml:space="preserve">GHRA- ter shreddering </t>
  </si>
  <si>
    <t xml:space="preserve">GROENMIX                                                              </t>
  </si>
  <si>
    <t xml:space="preserve">BLAD                                                                           </t>
  </si>
  <si>
    <t xml:space="preserve">SCHOFFELGROEN                            </t>
  </si>
  <si>
    <t xml:space="preserve">A+B HOUT gemengd                                              </t>
  </si>
  <si>
    <t xml:space="preserve">C-HOUT                                                                 </t>
  </si>
  <si>
    <t xml:space="preserve">BITUMEN                                                                  </t>
  </si>
  <si>
    <t xml:space="preserve">SCHOON PUIN                                                         </t>
  </si>
  <si>
    <t xml:space="preserve">GIPS (nieuwe stroom)                                                                              </t>
  </si>
  <si>
    <t xml:space="preserve">LAMINAAT (nieuwe stroom)               </t>
  </si>
  <si>
    <t>Afvalstroom</t>
  </si>
  <si>
    <t>O&amp;O locatie 1</t>
  </si>
  <si>
    <t>O&amp;O locatie 2</t>
  </si>
  <si>
    <t>Inschrijving totale O&amp;O-kosten per jaar (€)</t>
  </si>
  <si>
    <t xml:space="preserve">Inschrijving O&amp;O kosten (€/ton) </t>
  </si>
  <si>
    <t>Bovengrens O&amp;O-kosten (€//ton)</t>
  </si>
  <si>
    <t>Transport-kosten (€/jaar)</t>
  </si>
  <si>
    <t>Adres O&amp;O-locatie 1</t>
  </si>
  <si>
    <t>Adres O&amp;O-locatie 2</t>
  </si>
  <si>
    <t>Kosten per transport (€)</t>
  </si>
  <si>
    <t>Totaal tonnage /jaar</t>
  </si>
  <si>
    <t>Transport-tijd vv. (min.)</t>
  </si>
  <si>
    <t>Waarvan onder km-heffing vv. (km)</t>
  </si>
  <si>
    <t>Totaal locatie 1 en 2</t>
  </si>
  <si>
    <t>Tonnage/
jaar</t>
  </si>
  <si>
    <t>Geel gearceerde cellen zijn in te vullen cellen.</t>
  </si>
  <si>
    <t>Totaal</t>
  </si>
  <si>
    <t>Locatie 1</t>
  </si>
  <si>
    <t>Tonnage</t>
  </si>
  <si>
    <t>Locatie 2</t>
  </si>
  <si>
    <t>Ton per jaar</t>
  </si>
  <si>
    <t>Ton per transport</t>
  </si>
  <si>
    <t>A-B HOUT GEMENGD</t>
  </si>
  <si>
    <t>Bij inschrijving met  2 op- en overslaglocaties, vul dan per locatie de gegevens in.</t>
  </si>
  <si>
    <t>Vul altijd een getal in zonder toevoeging van 'km' of  'min'. Dit vult Excel zelf aan.</t>
  </si>
  <si>
    <t>TOTAAL PER AFVALSTROOM EN  TOTAAL OVER ALLE AFVALSTROMEN</t>
  </si>
  <si>
    <t>Hieronder staan de resultaten per afvalstroom en per herkomstlocatie.</t>
  </si>
  <si>
    <t>In dit werkblad zijn per afvalstroom de kosten per transport zoals u die heeft ingevuld in werkblad 'Invullen-Transportkosten' per locatie gekoppeld aan het aantal transporten per locatie.
Het aantal transporten per afvalstroom per locatie is berekend op basis van de tonnages zoals u die heeft ingevuld in het werkblad ' Invullen O&amp;O-kosten' en een gemiddeld gewicht per transport (zie werkblad 'Tonnages per afvalstroom).
Voorbeeld: GHRA-SORT totaal 4.926 ton. Op locatie 1 neemt u 1.925 ton in (39%)  en op locatie 2 neemt u 3.000 ton in (61%). Deze verhouding berekenen we door voor elke herkomstlocatie. Voorbeeld Milieupark Sittard GHRA-SORT totaal 1.465 ton . voor locatie 1 wordt dit dan 39% x 1.465 ton = 572,8 ton. Het gemiddeld gewicht van een transport GHRA is 3,1 ton. Dit betekent voor locatie 1 een aantal van 184,8 transporten. We rekenen verder met een cijfer achter de komma omdat zo eenduidig is hoe de rekensom wordt gemaakt. Het betreft immers een berekening van de fictieve jaarlijkse transportkosten.</t>
  </si>
  <si>
    <t>Bij locatie 1 (kolom D) vul je het tonnage in dat je op deze locatie op- en overslaat. Is dit het totaal tonnage zoals vermeld in kolom C, dan verschijnt bij locatie 2 (kolom H) 0 ton. Vul je bij locatie 1 een deel van het totaal tonnage uit kolom C in, dan verschijnt voor locatie 2 automatisch de resterende hoeveelheid, zodat het totaal van locatie 1 en 2 gelijk is aan het totaal tonnage (kolom C).</t>
  </si>
  <si>
    <t>Vul altijd een getal in zonder toevoeging van 'ton' of  '€'. Dit vult Excel zelf aan. In kolom D kun je aleen hele getallen invullen.</t>
  </si>
  <si>
    <t>Fictieve jaarlijkse transportkosten</t>
  </si>
  <si>
    <t>Jaarlijkse kosten voor op- en overslag</t>
  </si>
  <si>
    <t xml:space="preserve">TOTAAL </t>
  </si>
  <si>
    <t>De afstand vice versa mag maximaal 50 km bedragen.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</si>
</sst>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 #,##0.00;&quot;€&quot;\ \-#,##0.00"/>
    <numFmt numFmtId="164" formatCode="#,##0\ &quot;ton&quot;"/>
    <numFmt numFmtId="165" formatCode="0\ &quot;min&quot;"/>
    <numFmt numFmtId="166" formatCode="#,##0.0\ &quot;ton&quot;"/>
    <numFmt numFmtId="167" formatCode="#,##0.0\ &quot;km&quot;"/>
    <numFmt numFmtId="168" formatCode="#,##0.0\ &quot;ton&quot;\ "/>
    <numFmt numFmtId="169" formatCode="#,##0.0"/>
    <numFmt numFmtId="170" formatCode="0.0"/>
    <numFmt numFmtId="171" formatCode="#,##0.00;\-#,##0.0"/>
    <numFmt numFmtId="172" formatCode="#,##0.00;\-#,##0."/>
  </numFmts>
  <fonts count="11"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0"/>
      <color theme="0" tint="-0.499984740745262"/>
      <name val="Arial"/>
      <family val="2"/>
    </font>
    <font>
      <i/>
      <sz val="10"/>
      <color rgb="FF000000"/>
      <name val="Arial"/>
      <family val="2"/>
    </font>
    <font>
      <sz val="11"/>
      <color theme="0"/>
      <name val="Calibri"/>
      <family val="2"/>
      <scheme val="minor"/>
    </font>
    <font>
      <sz val="12"/>
      <color theme="0"/>
      <name val="Arial"/>
      <family val="2"/>
    </font>
    <font>
      <sz val="12"/>
      <color theme="0"/>
      <name val="Calibri"/>
      <family val="2"/>
      <scheme val="minor"/>
    </font>
    <font>
      <b/>
      <sz val="12"/>
      <color theme="1"/>
      <name val="Arial"/>
      <family val="2"/>
    </font>
    <font>
      <b/>
      <sz val="12"/>
      <color theme="0"/>
      <name val="Arial"/>
      <family val="2"/>
    </font>
  </fonts>
  <fills count="11">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85DFFF"/>
        <bgColor indexed="64"/>
      </patternFill>
    </fill>
    <fill>
      <patternFill patternType="solid">
        <fgColor theme="5" tint="0.79998168889431442"/>
        <bgColor indexed="64"/>
      </patternFill>
    </fill>
    <fill>
      <patternFill patternType="solid">
        <fgColor theme="0"/>
        <bgColor indexed="64"/>
      </patternFill>
    </fill>
    <fill>
      <patternFill patternType="solid">
        <fgColor rgb="FFA7E8FF"/>
        <bgColor indexed="64"/>
      </patternFill>
    </fill>
    <fill>
      <patternFill patternType="solid">
        <fgColor theme="7" tint="0.59999389629810485"/>
        <bgColor indexed="64"/>
      </patternFill>
    </fill>
    <fill>
      <patternFill patternType="solid">
        <fgColor rgb="FF002060"/>
        <bgColor indexed="64"/>
      </patternFill>
    </fill>
    <fill>
      <patternFill patternType="solid">
        <fgColor theme="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272">
    <xf numFmtId="0" fontId="0" fillId="0" borderId="0" xfId="0"/>
    <xf numFmtId="0" fontId="2" fillId="0" borderId="0" xfId="0" applyFont="1"/>
    <xf numFmtId="0" fontId="2" fillId="0" borderId="0" xfId="0" applyFont="1" applyAlignment="1">
      <alignment horizontal="center" vertical="center"/>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xf numFmtId="0" fontId="2" fillId="0" borderId="6" xfId="0" applyFont="1" applyBorder="1"/>
    <xf numFmtId="7" fontId="2" fillId="4" borderId="1" xfId="0" applyNumberFormat="1" applyFont="1" applyFill="1" applyBorder="1"/>
    <xf numFmtId="7" fontId="2" fillId="4" borderId="6" xfId="0" applyNumberFormat="1" applyFont="1" applyFill="1" applyBorder="1"/>
    <xf numFmtId="7" fontId="2" fillId="4" borderId="18" xfId="0" applyNumberFormat="1" applyFont="1" applyFill="1" applyBorder="1"/>
    <xf numFmtId="4" fontId="2" fillId="0" borderId="0" xfId="0" applyNumberFormat="1" applyFont="1"/>
    <xf numFmtId="0" fontId="2" fillId="0" borderId="4" xfId="0" applyFont="1" applyBorder="1"/>
    <xf numFmtId="0" fontId="2" fillId="0" borderId="19" xfId="0" applyFont="1" applyBorder="1"/>
    <xf numFmtId="7" fontId="2" fillId="4" borderId="5" xfId="0" applyNumberFormat="1" applyFont="1" applyFill="1" applyBorder="1"/>
    <xf numFmtId="7" fontId="2" fillId="4" borderId="19" xfId="0" applyNumberFormat="1" applyFont="1" applyFill="1" applyBorder="1"/>
    <xf numFmtId="7" fontId="2" fillId="4" borderId="20" xfId="0" applyNumberFormat="1" applyFont="1" applyFill="1" applyBorder="1"/>
    <xf numFmtId="0" fontId="2" fillId="0" borderId="8"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7" xfId="0" applyFont="1" applyBorder="1" applyAlignment="1">
      <alignment horizontal="center" vertical="center" wrapText="1"/>
    </xf>
    <xf numFmtId="0" fontId="2" fillId="4" borderId="10" xfId="0" applyFont="1" applyFill="1" applyBorder="1" applyAlignment="1">
      <alignment horizontal="center" vertical="center" wrapText="1"/>
    </xf>
    <xf numFmtId="0" fontId="4" fillId="0" borderId="0" xfId="0" applyFont="1" applyAlignment="1">
      <alignment horizontal="right" vertical="center" wrapText="1"/>
    </xf>
    <xf numFmtId="164" fontId="2" fillId="0" borderId="23" xfId="0" applyNumberFormat="1" applyFont="1" applyBorder="1"/>
    <xf numFmtId="7" fontId="2" fillId="0" borderId="24" xfId="0" applyNumberFormat="1" applyFont="1" applyBorder="1"/>
    <xf numFmtId="7" fontId="2" fillId="4" borderId="25" xfId="0" applyNumberFormat="1" applyFont="1" applyFill="1" applyBorder="1"/>
    <xf numFmtId="164" fontId="4" fillId="0" borderId="0" xfId="0" applyNumberFormat="1" applyFont="1" applyAlignment="1">
      <alignment horizontal="right"/>
    </xf>
    <xf numFmtId="164" fontId="2" fillId="0" borderId="6" xfId="0" applyNumberFormat="1" applyFont="1" applyBorder="1"/>
    <xf numFmtId="7" fontId="2" fillId="0" borderId="1" xfId="0" applyNumberFormat="1" applyFont="1" applyBorder="1"/>
    <xf numFmtId="7" fontId="2" fillId="4" borderId="3" xfId="0" applyNumberFormat="1" applyFont="1" applyFill="1" applyBorder="1"/>
    <xf numFmtId="164" fontId="2" fillId="0" borderId="13" xfId="0" applyNumberFormat="1" applyFont="1" applyBorder="1"/>
    <xf numFmtId="7" fontId="2" fillId="0" borderId="5" xfId="0" applyNumberFormat="1" applyFont="1" applyBorder="1"/>
    <xf numFmtId="7" fontId="2" fillId="4" borderId="12" xfId="0" applyNumberFormat="1" applyFont="1" applyFill="1" applyBorder="1"/>
    <xf numFmtId="0" fontId="3" fillId="0" borderId="22" xfId="0" applyFont="1" applyBorder="1" applyAlignment="1">
      <alignment horizontal="left" vertical="center" indent="1"/>
    </xf>
    <xf numFmtId="0" fontId="3" fillId="0" borderId="2" xfId="0" applyFont="1" applyBorder="1" applyAlignment="1">
      <alignment horizontal="left" vertical="center" indent="1"/>
    </xf>
    <xf numFmtId="0" fontId="2" fillId="0" borderId="2" xfId="0" applyFont="1" applyBorder="1" applyAlignment="1">
      <alignment horizontal="left" vertical="center" indent="1"/>
    </xf>
    <xf numFmtId="0" fontId="3" fillId="0" borderId="11" xfId="0" applyFont="1" applyBorder="1" applyAlignment="1">
      <alignment horizontal="left" vertical="center" indent="1"/>
    </xf>
    <xf numFmtId="0" fontId="5" fillId="0" borderId="8" xfId="0" applyFont="1" applyBorder="1" applyAlignment="1">
      <alignment horizontal="left" vertical="center" indent="1"/>
    </xf>
    <xf numFmtId="0" fontId="1" fillId="0" borderId="0" xfId="0" applyFont="1"/>
    <xf numFmtId="0" fontId="2" fillId="0" borderId="1" xfId="0" applyFont="1" applyBorder="1"/>
    <xf numFmtId="7" fontId="2" fillId="3" borderId="1" xfId="0" applyNumberFormat="1" applyFont="1" applyFill="1" applyBorder="1"/>
    <xf numFmtId="164" fontId="2" fillId="3" borderId="1" xfId="0" applyNumberFormat="1" applyFont="1" applyFill="1" applyBorder="1"/>
    <xf numFmtId="3" fontId="2" fillId="3" borderId="1" xfId="0" applyNumberFormat="1" applyFont="1" applyFill="1" applyBorder="1"/>
    <xf numFmtId="164" fontId="2" fillId="3" borderId="7" xfId="0" applyNumberFormat="1" applyFont="1" applyFill="1" applyBorder="1"/>
    <xf numFmtId="7" fontId="2" fillId="7" borderId="1" xfId="0" applyNumberFormat="1" applyFont="1" applyFill="1" applyBorder="1"/>
    <xf numFmtId="7" fontId="2" fillId="5" borderId="1" xfId="0" applyNumberFormat="1" applyFont="1" applyFill="1" applyBorder="1"/>
    <xf numFmtId="7" fontId="2" fillId="8" borderId="1" xfId="0" applyNumberFormat="1" applyFont="1" applyFill="1" applyBorder="1"/>
    <xf numFmtId="166" fontId="2" fillId="7" borderId="1" xfId="0" applyNumberFormat="1" applyFont="1" applyFill="1" applyBorder="1"/>
    <xf numFmtId="166" fontId="2" fillId="3" borderId="1" xfId="0" applyNumberFormat="1" applyFont="1" applyFill="1" applyBorder="1"/>
    <xf numFmtId="166" fontId="2" fillId="5" borderId="1" xfId="0" applyNumberFormat="1" applyFont="1" applyFill="1" applyBorder="1"/>
    <xf numFmtId="166" fontId="2" fillId="8" borderId="1" xfId="0" applyNumberFormat="1" applyFont="1" applyFill="1" applyBorder="1"/>
    <xf numFmtId="0" fontId="2"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right" vertical="center" wrapText="1" indent="1"/>
    </xf>
    <xf numFmtId="0" fontId="1" fillId="0" borderId="1" xfId="0" applyFont="1" applyBorder="1" applyAlignment="1">
      <alignment horizontal="right" wrapText="1" indent="1"/>
    </xf>
    <xf numFmtId="0" fontId="3" fillId="0" borderId="1" xfId="0" applyFont="1" applyBorder="1" applyAlignment="1">
      <alignment horizontal="left" vertical="center"/>
    </xf>
    <xf numFmtId="164" fontId="2" fillId="0" borderId="1" xfId="0" applyNumberFormat="1" applyFont="1" applyBorder="1" applyAlignment="1">
      <alignment horizontal="right" indent="1"/>
    </xf>
    <xf numFmtId="3" fontId="2" fillId="0" borderId="1" xfId="0" applyNumberFormat="1" applyFont="1" applyBorder="1" applyAlignment="1">
      <alignment horizontal="right" indent="1"/>
    </xf>
    <xf numFmtId="168" fontId="2" fillId="0" borderId="1" xfId="0" applyNumberFormat="1" applyFont="1" applyBorder="1" applyAlignment="1">
      <alignment horizontal="right" indent="1"/>
    </xf>
    <xf numFmtId="0" fontId="2" fillId="0" borderId="1" xfId="0" applyFont="1" applyBorder="1" applyAlignment="1">
      <alignment horizontal="left" vertical="center"/>
    </xf>
    <xf numFmtId="0" fontId="1" fillId="0" borderId="6" xfId="0" applyFont="1" applyBorder="1" applyAlignment="1">
      <alignment horizontal="center" vertical="center"/>
    </xf>
    <xf numFmtId="0" fontId="1" fillId="0" borderId="29" xfId="0" applyFont="1" applyBorder="1" applyAlignment="1">
      <alignment horizontal="center" vertical="center"/>
    </xf>
    <xf numFmtId="0" fontId="1" fillId="7" borderId="6" xfId="0" applyFont="1" applyFill="1" applyBorder="1" applyAlignment="1">
      <alignment horizontal="center" vertical="center"/>
    </xf>
    <xf numFmtId="0" fontId="1" fillId="7" borderId="30" xfId="0" applyFont="1" applyFill="1" applyBorder="1" applyAlignment="1">
      <alignment horizontal="center" vertical="center"/>
    </xf>
    <xf numFmtId="0" fontId="1" fillId="7" borderId="29"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30" xfId="0" applyFont="1" applyFill="1" applyBorder="1" applyAlignment="1">
      <alignment horizontal="center" vertical="center"/>
    </xf>
    <xf numFmtId="0" fontId="1" fillId="5" borderId="29"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30" xfId="0" applyFont="1" applyFill="1" applyBorder="1" applyAlignment="1">
      <alignment horizontal="center" vertical="center"/>
    </xf>
    <xf numFmtId="0" fontId="1" fillId="8" borderId="29" xfId="0" applyFont="1" applyFill="1" applyBorder="1" applyAlignment="1">
      <alignment horizontal="center" vertical="center"/>
    </xf>
    <xf numFmtId="169" fontId="2" fillId="5" borderId="1" xfId="0" applyNumberFormat="1" applyFont="1" applyFill="1" applyBorder="1"/>
    <xf numFmtId="0" fontId="2" fillId="4" borderId="8" xfId="0" applyFont="1" applyFill="1" applyBorder="1" applyAlignment="1">
      <alignment horizontal="center" vertical="center" wrapText="1"/>
    </xf>
    <xf numFmtId="164" fontId="2" fillId="4" borderId="22" xfId="0" applyNumberFormat="1" applyFont="1" applyFill="1" applyBorder="1"/>
    <xf numFmtId="169" fontId="2" fillId="0" borderId="1" xfId="0" applyNumberFormat="1" applyFont="1" applyBorder="1"/>
    <xf numFmtId="169" fontId="2" fillId="3" borderId="1" xfId="0" applyNumberFormat="1" applyFont="1" applyFill="1" applyBorder="1"/>
    <xf numFmtId="169" fontId="2" fillId="7" borderId="1" xfId="0" applyNumberFormat="1" applyFont="1" applyFill="1" applyBorder="1"/>
    <xf numFmtId="169" fontId="2" fillId="0" borderId="29" xfId="0" applyNumberFormat="1" applyFont="1" applyBorder="1"/>
    <xf numFmtId="169" fontId="2" fillId="3" borderId="29" xfId="0" applyNumberFormat="1" applyFont="1" applyFill="1" applyBorder="1"/>
    <xf numFmtId="169" fontId="2" fillId="8" borderId="1" xfId="0" applyNumberFormat="1" applyFont="1" applyFill="1" applyBorder="1"/>
    <xf numFmtId="168" fontId="2" fillId="0" borderId="1" xfId="0" applyNumberFormat="1" applyFont="1" applyBorder="1"/>
    <xf numFmtId="168" fontId="2" fillId="3" borderId="1" xfId="0" applyNumberFormat="1" applyFont="1" applyFill="1" applyBorder="1"/>
    <xf numFmtId="168" fontId="2" fillId="3" borderId="7" xfId="0" applyNumberFormat="1" applyFont="1" applyFill="1" applyBorder="1"/>
    <xf numFmtId="170" fontId="2" fillId="5" borderId="1" xfId="0" applyNumberFormat="1" applyFont="1" applyFill="1" applyBorder="1"/>
    <xf numFmtId="166" fontId="2" fillId="0" borderId="1" xfId="0" applyNumberFormat="1" applyFont="1" applyBorder="1"/>
    <xf numFmtId="166" fontId="2" fillId="3" borderId="7" xfId="0" applyNumberFormat="1" applyFont="1" applyFill="1" applyBorder="1"/>
    <xf numFmtId="166" fontId="2" fillId="0" borderId="7" xfId="0" applyNumberFormat="1" applyFont="1" applyBorder="1"/>
    <xf numFmtId="169" fontId="2" fillId="3" borderId="7" xfId="0" applyNumberFormat="1" applyFont="1" applyFill="1" applyBorder="1"/>
    <xf numFmtId="0" fontId="1" fillId="0" borderId="1" xfId="0" applyFont="1" applyBorder="1" applyAlignment="1">
      <alignment vertical="center" wrapText="1"/>
    </xf>
    <xf numFmtId="166" fontId="2" fillId="0" borderId="1" xfId="0" applyNumberFormat="1" applyFont="1" applyBorder="1" applyAlignment="1">
      <alignment vertical="center"/>
    </xf>
    <xf numFmtId="169" fontId="2" fillId="0" borderId="1" xfId="0" applyNumberFormat="1" applyFont="1" applyBorder="1" applyAlignment="1">
      <alignment vertical="center"/>
    </xf>
    <xf numFmtId="0" fontId="2" fillId="0" borderId="1" xfId="0" applyFont="1" applyBorder="1" applyAlignment="1">
      <alignment vertical="center"/>
    </xf>
    <xf numFmtId="168" fontId="2" fillId="0" borderId="1" xfId="0" applyNumberFormat="1" applyFont="1" applyBorder="1" applyAlignment="1">
      <alignment vertical="center"/>
    </xf>
    <xf numFmtId="166" fontId="2" fillId="7" borderId="1" xfId="0" applyNumberFormat="1" applyFont="1" applyFill="1" applyBorder="1" applyAlignment="1">
      <alignment vertical="center"/>
    </xf>
    <xf numFmtId="169" fontId="2" fillId="7" borderId="1" xfId="0" applyNumberFormat="1" applyFont="1" applyFill="1" applyBorder="1" applyAlignment="1">
      <alignment vertical="center"/>
    </xf>
    <xf numFmtId="7" fontId="2" fillId="7" borderId="1" xfId="0" applyNumberFormat="1" applyFont="1" applyFill="1" applyBorder="1" applyAlignment="1">
      <alignment vertical="center"/>
    </xf>
    <xf numFmtId="168" fontId="2" fillId="7" borderId="1" xfId="0" applyNumberFormat="1" applyFont="1" applyFill="1" applyBorder="1" applyAlignment="1">
      <alignment vertical="center"/>
    </xf>
    <xf numFmtId="166" fontId="2" fillId="5" borderId="1" xfId="0" applyNumberFormat="1" applyFont="1" applyFill="1" applyBorder="1" applyAlignment="1">
      <alignment vertical="center"/>
    </xf>
    <xf numFmtId="169" fontId="2" fillId="5" borderId="1" xfId="0" applyNumberFormat="1" applyFont="1" applyFill="1" applyBorder="1" applyAlignment="1">
      <alignment vertical="center"/>
    </xf>
    <xf numFmtId="7" fontId="2" fillId="5" borderId="1" xfId="0" applyNumberFormat="1" applyFont="1" applyFill="1" applyBorder="1" applyAlignment="1">
      <alignment vertical="center"/>
    </xf>
    <xf numFmtId="168" fontId="2" fillId="5" borderId="1" xfId="0" applyNumberFormat="1" applyFont="1" applyFill="1" applyBorder="1" applyAlignment="1">
      <alignment vertical="center"/>
    </xf>
    <xf numFmtId="166" fontId="2" fillId="8" borderId="1" xfId="0" applyNumberFormat="1" applyFont="1" applyFill="1" applyBorder="1" applyAlignment="1">
      <alignment vertical="center"/>
    </xf>
    <xf numFmtId="169" fontId="2" fillId="8" borderId="1" xfId="0" applyNumberFormat="1" applyFont="1" applyFill="1" applyBorder="1" applyAlignment="1">
      <alignment vertical="center"/>
    </xf>
    <xf numFmtId="7" fontId="2" fillId="8" borderId="1" xfId="0" applyNumberFormat="1" applyFont="1" applyFill="1" applyBorder="1" applyAlignment="1">
      <alignment vertical="center"/>
    </xf>
    <xf numFmtId="168" fontId="2" fillId="8" borderId="1" xfId="0" applyNumberFormat="1" applyFont="1" applyFill="1" applyBorder="1" applyAlignment="1">
      <alignment vertical="center"/>
    </xf>
    <xf numFmtId="164" fontId="2" fillId="2" borderId="22" xfId="0" applyNumberFormat="1" applyFont="1" applyFill="1" applyBorder="1" applyProtection="1">
      <protection locked="0"/>
    </xf>
    <xf numFmtId="7" fontId="2" fillId="2" borderId="28" xfId="0" applyNumberFormat="1" applyFont="1" applyFill="1" applyBorder="1" applyProtection="1">
      <protection locked="0"/>
    </xf>
    <xf numFmtId="165" fontId="2" fillId="2" borderId="1" xfId="0" applyNumberFormat="1" applyFont="1" applyFill="1" applyBorder="1" applyProtection="1">
      <protection locked="0"/>
    </xf>
    <xf numFmtId="167" fontId="2" fillId="2" borderId="4" xfId="0" applyNumberFormat="1" applyFont="1" applyFill="1" applyBorder="1" applyProtection="1">
      <protection locked="0"/>
    </xf>
    <xf numFmtId="165" fontId="2" fillId="2" borderId="5" xfId="0" applyNumberFormat="1" applyFont="1" applyFill="1" applyBorder="1" applyProtection="1">
      <protection locked="0"/>
    </xf>
    <xf numFmtId="0" fontId="2" fillId="0" borderId="0" xfId="0" applyFont="1" applyAlignment="1">
      <alignment vertical="center" wrapText="1"/>
    </xf>
    <xf numFmtId="166" fontId="2" fillId="0" borderId="0" xfId="0" applyNumberFormat="1" applyFont="1" applyAlignment="1">
      <alignment vertical="center"/>
    </xf>
    <xf numFmtId="169" fontId="2" fillId="0" borderId="0" xfId="0" applyNumberFormat="1" applyFont="1" applyAlignment="1">
      <alignment vertical="center"/>
    </xf>
    <xf numFmtId="7" fontId="2" fillId="0" borderId="0" xfId="0" applyNumberFormat="1" applyFont="1" applyAlignment="1">
      <alignment vertical="center"/>
    </xf>
    <xf numFmtId="0" fontId="2" fillId="6" borderId="15" xfId="0" applyFont="1" applyFill="1" applyBorder="1"/>
    <xf numFmtId="0" fontId="2" fillId="6" borderId="34" xfId="0" applyFont="1" applyFill="1" applyBorder="1"/>
    <xf numFmtId="0" fontId="2" fillId="0" borderId="22" xfId="0" applyFont="1" applyBorder="1"/>
    <xf numFmtId="0" fontId="2" fillId="0" borderId="23" xfId="0" applyFont="1" applyBorder="1"/>
    <xf numFmtId="167" fontId="2" fillId="2" borderId="22" xfId="0" applyNumberFormat="1" applyFont="1" applyFill="1" applyBorder="1" applyProtection="1">
      <protection locked="0"/>
    </xf>
    <xf numFmtId="165" fontId="2" fillId="2" borderId="24" xfId="0" applyNumberFormat="1" applyFont="1" applyFill="1" applyBorder="1" applyProtection="1">
      <protection locked="0"/>
    </xf>
    <xf numFmtId="7" fontId="2" fillId="4" borderId="24" xfId="0" applyNumberFormat="1" applyFont="1" applyFill="1" applyBorder="1"/>
    <xf numFmtId="7" fontId="2" fillId="4" borderId="23" xfId="0" applyNumberFormat="1" applyFont="1" applyFill="1" applyBorder="1"/>
    <xf numFmtId="7" fontId="2" fillId="4" borderId="21" xfId="0" applyNumberFormat="1" applyFont="1" applyFill="1" applyBorder="1"/>
    <xf numFmtId="0" fontId="2" fillId="0" borderId="8" xfId="0" applyFont="1" applyBorder="1"/>
    <xf numFmtId="0" fontId="2" fillId="0" borderId="26" xfId="0" applyFont="1" applyBorder="1"/>
    <xf numFmtId="0" fontId="2" fillId="0" borderId="24" xfId="0" applyFont="1" applyBorder="1" applyAlignment="1">
      <alignment vertical="center"/>
    </xf>
    <xf numFmtId="0" fontId="1" fillId="0" borderId="24" xfId="0" applyFont="1" applyBorder="1" applyAlignment="1">
      <alignment vertical="center" wrapText="1"/>
    </xf>
    <xf numFmtId="166" fontId="2" fillId="0" borderId="24" xfId="0" applyNumberFormat="1" applyFont="1" applyBorder="1" applyAlignment="1">
      <alignment vertical="center"/>
    </xf>
    <xf numFmtId="169" fontId="2" fillId="0" borderId="24" xfId="0" applyNumberFormat="1" applyFont="1" applyBorder="1" applyAlignment="1">
      <alignment vertical="center"/>
    </xf>
    <xf numFmtId="166" fontId="2" fillId="7" borderId="24" xfId="0" applyNumberFormat="1" applyFont="1" applyFill="1" applyBorder="1" applyAlignment="1">
      <alignment vertical="center"/>
    </xf>
    <xf numFmtId="169" fontId="2" fillId="7" borderId="24" xfId="0" applyNumberFormat="1" applyFont="1" applyFill="1" applyBorder="1" applyAlignment="1">
      <alignment vertical="center"/>
    </xf>
    <xf numFmtId="7" fontId="2" fillId="7" borderId="24" xfId="0" applyNumberFormat="1" applyFont="1" applyFill="1" applyBorder="1" applyAlignment="1">
      <alignment vertical="center"/>
    </xf>
    <xf numFmtId="166" fontId="2" fillId="5" borderId="24" xfId="0" applyNumberFormat="1" applyFont="1" applyFill="1" applyBorder="1" applyAlignment="1">
      <alignment vertical="center"/>
    </xf>
    <xf numFmtId="169" fontId="2" fillId="5" borderId="24" xfId="0" applyNumberFormat="1" applyFont="1" applyFill="1" applyBorder="1" applyAlignment="1">
      <alignment vertical="center"/>
    </xf>
    <xf numFmtId="0" fontId="2" fillId="5" borderId="24" xfId="0" applyFont="1" applyFill="1" applyBorder="1" applyAlignment="1">
      <alignment vertical="center"/>
    </xf>
    <xf numFmtId="7" fontId="2" fillId="5" borderId="24" xfId="0" applyNumberFormat="1" applyFont="1" applyFill="1" applyBorder="1" applyAlignment="1">
      <alignment vertical="center"/>
    </xf>
    <xf numFmtId="166" fontId="2" fillId="8" borderId="24" xfId="0" applyNumberFormat="1" applyFont="1" applyFill="1" applyBorder="1" applyAlignment="1">
      <alignment vertical="center"/>
    </xf>
    <xf numFmtId="169" fontId="2" fillId="8" borderId="24" xfId="0" applyNumberFormat="1" applyFont="1" applyFill="1" applyBorder="1" applyAlignment="1">
      <alignment vertical="center"/>
    </xf>
    <xf numFmtId="7" fontId="2" fillId="8" borderId="24" xfId="0" applyNumberFormat="1" applyFont="1" applyFill="1" applyBorder="1" applyAlignment="1">
      <alignment vertical="center"/>
    </xf>
    <xf numFmtId="0" fontId="1" fillId="0" borderId="5" xfId="0" applyFont="1" applyBorder="1" applyAlignment="1">
      <alignment horizontal="right" vertical="center"/>
    </xf>
    <xf numFmtId="0" fontId="1" fillId="0" borderId="5" xfId="0" applyFont="1" applyBorder="1" applyAlignment="1">
      <alignment horizontal="right" vertical="center" wrapText="1"/>
    </xf>
    <xf numFmtId="0" fontId="1" fillId="7" borderId="5" xfId="0" applyFont="1" applyFill="1" applyBorder="1" applyAlignment="1">
      <alignment horizontal="right" vertical="center"/>
    </xf>
    <xf numFmtId="0" fontId="1" fillId="7" borderId="5" xfId="0" applyFont="1" applyFill="1" applyBorder="1" applyAlignment="1">
      <alignment horizontal="right" vertical="center" wrapText="1"/>
    </xf>
    <xf numFmtId="0" fontId="1" fillId="5" borderId="5" xfId="0" applyFont="1" applyFill="1" applyBorder="1" applyAlignment="1">
      <alignment horizontal="right" vertical="center"/>
    </xf>
    <xf numFmtId="0" fontId="1" fillId="5" borderId="5" xfId="0" applyFont="1" applyFill="1" applyBorder="1" applyAlignment="1">
      <alignment horizontal="right" vertical="center" wrapText="1"/>
    </xf>
    <xf numFmtId="0" fontId="1" fillId="8" borderId="5" xfId="0" applyFont="1" applyFill="1" applyBorder="1" applyAlignment="1">
      <alignment horizontal="right" vertical="center"/>
    </xf>
    <xf numFmtId="0" fontId="1" fillId="8" borderId="5" xfId="0" applyFont="1" applyFill="1" applyBorder="1" applyAlignment="1">
      <alignment horizontal="right" vertical="center" wrapText="1"/>
    </xf>
    <xf numFmtId="0" fontId="2" fillId="0" borderId="24" xfId="0" applyFont="1" applyBorder="1" applyAlignment="1">
      <alignment vertical="center" wrapText="1"/>
    </xf>
    <xf numFmtId="0" fontId="2" fillId="0" borderId="5" xfId="0" applyFont="1" applyBorder="1" applyAlignment="1">
      <alignment vertical="center" wrapText="1"/>
    </xf>
    <xf numFmtId="0" fontId="1" fillId="0" borderId="5" xfId="0" applyFont="1" applyBorder="1" applyAlignment="1">
      <alignment vertical="center" wrapText="1"/>
    </xf>
    <xf numFmtId="166" fontId="2" fillId="0" borderId="5" xfId="0" applyNumberFormat="1" applyFont="1" applyBorder="1" applyAlignment="1">
      <alignment vertical="center"/>
    </xf>
    <xf numFmtId="169" fontId="2" fillId="0" borderId="5" xfId="0" applyNumberFormat="1" applyFont="1" applyBorder="1" applyAlignment="1">
      <alignment vertical="center"/>
    </xf>
    <xf numFmtId="166" fontId="2" fillId="7" borderId="5" xfId="0" applyNumberFormat="1" applyFont="1" applyFill="1" applyBorder="1" applyAlignment="1">
      <alignment vertical="center"/>
    </xf>
    <xf numFmtId="171" fontId="2" fillId="7" borderId="5" xfId="0" applyNumberFormat="1" applyFont="1" applyFill="1" applyBorder="1" applyAlignment="1">
      <alignment vertical="center"/>
    </xf>
    <xf numFmtId="7" fontId="2" fillId="7" borderId="5" xfId="0" applyNumberFormat="1" applyFont="1" applyFill="1" applyBorder="1" applyAlignment="1">
      <alignment vertical="center"/>
    </xf>
    <xf numFmtId="166" fontId="2" fillId="5" borderId="5" xfId="0" applyNumberFormat="1" applyFont="1" applyFill="1" applyBorder="1" applyAlignment="1">
      <alignment vertical="center"/>
    </xf>
    <xf numFmtId="171" fontId="2" fillId="5" borderId="5" xfId="0" applyNumberFormat="1" applyFont="1" applyFill="1" applyBorder="1" applyAlignment="1">
      <alignment vertical="center"/>
    </xf>
    <xf numFmtId="7" fontId="2" fillId="5" borderId="5" xfId="0" applyNumberFormat="1" applyFont="1" applyFill="1" applyBorder="1" applyAlignment="1">
      <alignment vertical="center"/>
    </xf>
    <xf numFmtId="166" fontId="2" fillId="8" borderId="5" xfId="0" applyNumberFormat="1" applyFont="1" applyFill="1" applyBorder="1" applyAlignment="1">
      <alignment vertical="center"/>
    </xf>
    <xf numFmtId="172" fontId="2" fillId="8" borderId="5" xfId="0" applyNumberFormat="1" applyFont="1" applyFill="1" applyBorder="1" applyAlignment="1">
      <alignment vertical="center"/>
    </xf>
    <xf numFmtId="7" fontId="2" fillId="8" borderId="5" xfId="0" applyNumberFormat="1" applyFont="1" applyFill="1" applyBorder="1" applyAlignment="1">
      <alignment vertical="center"/>
    </xf>
    <xf numFmtId="0" fontId="2" fillId="0" borderId="24" xfId="0" applyFont="1" applyBorder="1"/>
    <xf numFmtId="169" fontId="2" fillId="0" borderId="28" xfId="0" applyNumberFormat="1" applyFont="1" applyBorder="1"/>
    <xf numFmtId="169" fontId="2" fillId="0" borderId="24" xfId="0" applyNumberFormat="1" applyFont="1" applyBorder="1"/>
    <xf numFmtId="166" fontId="2" fillId="7" borderId="24" xfId="0" applyNumberFormat="1" applyFont="1" applyFill="1" applyBorder="1"/>
    <xf numFmtId="169" fontId="2" fillId="7" borderId="24" xfId="0" applyNumberFormat="1" applyFont="1" applyFill="1" applyBorder="1"/>
    <xf numFmtId="7" fontId="2" fillId="7" borderId="24" xfId="0" applyNumberFormat="1" applyFont="1" applyFill="1" applyBorder="1"/>
    <xf numFmtId="166" fontId="2" fillId="5" borderId="24" xfId="0" applyNumberFormat="1" applyFont="1" applyFill="1" applyBorder="1"/>
    <xf numFmtId="169" fontId="2" fillId="5" borderId="24" xfId="0" applyNumberFormat="1" applyFont="1" applyFill="1" applyBorder="1"/>
    <xf numFmtId="7" fontId="2" fillId="5" borderId="24" xfId="0" applyNumberFormat="1" applyFont="1" applyFill="1" applyBorder="1"/>
    <xf numFmtId="166" fontId="2" fillId="8" borderId="24" xfId="0" applyNumberFormat="1" applyFont="1" applyFill="1" applyBorder="1"/>
    <xf numFmtId="169" fontId="2" fillId="8" borderId="24" xfId="0" applyNumberFormat="1" applyFont="1" applyFill="1" applyBorder="1"/>
    <xf numFmtId="7" fontId="2" fillId="8" borderId="24" xfId="0" applyNumberFormat="1" applyFont="1" applyFill="1" applyBorder="1"/>
    <xf numFmtId="0" fontId="1" fillId="0" borderId="19" xfId="0" applyFont="1" applyBorder="1" applyAlignment="1">
      <alignment vertical="center"/>
    </xf>
    <xf numFmtId="0" fontId="1" fillId="0" borderId="35" xfId="0" applyFont="1" applyBorder="1"/>
    <xf numFmtId="0" fontId="2" fillId="0" borderId="5" xfId="0" applyFont="1" applyBorder="1"/>
    <xf numFmtId="169" fontId="2" fillId="0" borderId="35" xfId="0" applyNumberFormat="1" applyFont="1" applyBorder="1"/>
    <xf numFmtId="169" fontId="2" fillId="0" borderId="5" xfId="0" applyNumberFormat="1" applyFont="1" applyBorder="1"/>
    <xf numFmtId="166" fontId="2" fillId="7" borderId="5" xfId="0" applyNumberFormat="1" applyFont="1" applyFill="1" applyBorder="1"/>
    <xf numFmtId="169" fontId="2" fillId="7" borderId="5" xfId="0" applyNumberFormat="1" applyFont="1" applyFill="1" applyBorder="1"/>
    <xf numFmtId="7" fontId="2" fillId="7" borderId="5" xfId="0" applyNumberFormat="1" applyFont="1" applyFill="1" applyBorder="1"/>
    <xf numFmtId="166" fontId="2" fillId="5" borderId="5" xfId="0" applyNumberFormat="1" applyFont="1" applyFill="1" applyBorder="1"/>
    <xf numFmtId="169" fontId="2" fillId="5" borderId="5" xfId="0" applyNumberFormat="1" applyFont="1" applyFill="1" applyBorder="1"/>
    <xf numFmtId="7" fontId="2" fillId="5" borderId="5" xfId="0" applyNumberFormat="1" applyFont="1" applyFill="1" applyBorder="1"/>
    <xf numFmtId="166" fontId="2" fillId="8" borderId="5" xfId="0" applyNumberFormat="1" applyFont="1" applyFill="1" applyBorder="1"/>
    <xf numFmtId="169" fontId="2" fillId="8" borderId="5" xfId="0" applyNumberFormat="1" applyFont="1" applyFill="1" applyBorder="1"/>
    <xf numFmtId="7" fontId="2" fillId="8" borderId="5" xfId="0" applyNumberFormat="1" applyFont="1" applyFill="1" applyBorder="1"/>
    <xf numFmtId="168" fontId="2" fillId="0" borderId="24" xfId="0" applyNumberFormat="1" applyFont="1" applyBorder="1"/>
    <xf numFmtId="0" fontId="1" fillId="0" borderId="5" xfId="0" applyFont="1" applyBorder="1" applyAlignment="1">
      <alignment vertical="center"/>
    </xf>
    <xf numFmtId="168" fontId="2" fillId="0" borderId="5" xfId="0" applyNumberFormat="1" applyFont="1" applyBorder="1"/>
    <xf numFmtId="168" fontId="2" fillId="3" borderId="5" xfId="0" applyNumberFormat="1" applyFont="1" applyFill="1" applyBorder="1"/>
    <xf numFmtId="169" fontId="2" fillId="3" borderId="5" xfId="0" applyNumberFormat="1" applyFont="1" applyFill="1" applyBorder="1"/>
    <xf numFmtId="166" fontId="2" fillId="3" borderId="5" xfId="0" applyNumberFormat="1" applyFont="1" applyFill="1" applyBorder="1"/>
    <xf numFmtId="7" fontId="2" fillId="3" borderId="5" xfId="0" applyNumberFormat="1" applyFont="1" applyFill="1" applyBorder="1"/>
    <xf numFmtId="170" fontId="2" fillId="3" borderId="5" xfId="0" applyNumberFormat="1" applyFont="1" applyFill="1" applyBorder="1"/>
    <xf numFmtId="166" fontId="2" fillId="0" borderId="24" xfId="0" applyNumberFormat="1" applyFont="1" applyBorder="1"/>
    <xf numFmtId="170" fontId="2" fillId="5" borderId="24" xfId="0" applyNumberFormat="1" applyFont="1" applyFill="1" applyBorder="1"/>
    <xf numFmtId="164" fontId="2" fillId="3" borderId="24" xfId="0" applyNumberFormat="1" applyFont="1" applyFill="1" applyBorder="1"/>
    <xf numFmtId="169" fontId="2" fillId="3" borderId="24" xfId="0" applyNumberFormat="1" applyFont="1" applyFill="1" applyBorder="1"/>
    <xf numFmtId="166" fontId="2" fillId="3" borderId="24" xfId="0" applyNumberFormat="1" applyFont="1" applyFill="1" applyBorder="1"/>
    <xf numFmtId="7" fontId="2" fillId="3" borderId="24" xfId="0" applyNumberFormat="1" applyFont="1" applyFill="1" applyBorder="1"/>
    <xf numFmtId="0" fontId="1" fillId="0" borderId="36" xfId="0" applyFont="1" applyBorder="1"/>
    <xf numFmtId="169" fontId="1" fillId="0" borderId="36" xfId="0" applyNumberFormat="1" applyFont="1" applyBorder="1"/>
    <xf numFmtId="166" fontId="1" fillId="7" borderId="36" xfId="0" applyNumberFormat="1" applyFont="1" applyFill="1" applyBorder="1"/>
    <xf numFmtId="169" fontId="1" fillId="7" borderId="36" xfId="0" applyNumberFormat="1" applyFont="1" applyFill="1" applyBorder="1"/>
    <xf numFmtId="7" fontId="1" fillId="7" borderId="36" xfId="0" applyNumberFormat="1" applyFont="1" applyFill="1" applyBorder="1"/>
    <xf numFmtId="166" fontId="1" fillId="5" borderId="36" xfId="0" applyNumberFormat="1" applyFont="1" applyFill="1" applyBorder="1"/>
    <xf numFmtId="169" fontId="1" fillId="5" borderId="36" xfId="0" applyNumberFormat="1" applyFont="1" applyFill="1" applyBorder="1"/>
    <xf numFmtId="7" fontId="1" fillId="5" borderId="36" xfId="0" applyNumberFormat="1" applyFont="1" applyFill="1" applyBorder="1"/>
    <xf numFmtId="166" fontId="1" fillId="8" borderId="36" xfId="0" applyNumberFormat="1" applyFont="1" applyFill="1" applyBorder="1"/>
    <xf numFmtId="169" fontId="1" fillId="8" borderId="36" xfId="0" applyNumberFormat="1" applyFont="1" applyFill="1" applyBorder="1"/>
    <xf numFmtId="7" fontId="1" fillId="8" borderId="36" xfId="0" applyNumberFormat="1" applyFont="1" applyFill="1" applyBorder="1"/>
    <xf numFmtId="168" fontId="1" fillId="0" borderId="36" xfId="0" applyNumberFormat="1" applyFont="1" applyBorder="1"/>
    <xf numFmtId="170" fontId="1" fillId="5" borderId="36" xfId="0" applyNumberFormat="1" applyFont="1" applyFill="1" applyBorder="1"/>
    <xf numFmtId="166" fontId="1" fillId="0" borderId="36" xfId="0" applyNumberFormat="1" applyFont="1" applyBorder="1"/>
    <xf numFmtId="0" fontId="2" fillId="0" borderId="7" xfId="0" applyFont="1" applyBorder="1"/>
    <xf numFmtId="169" fontId="2" fillId="0" borderId="7" xfId="0" applyNumberFormat="1" applyFont="1" applyBorder="1"/>
    <xf numFmtId="166" fontId="2" fillId="7" borderId="7" xfId="0" applyNumberFormat="1" applyFont="1" applyFill="1" applyBorder="1"/>
    <xf numFmtId="169" fontId="2" fillId="7" borderId="7" xfId="0" applyNumberFormat="1" applyFont="1" applyFill="1" applyBorder="1"/>
    <xf numFmtId="7" fontId="2" fillId="7" borderId="7" xfId="0" applyNumberFormat="1" applyFont="1" applyFill="1" applyBorder="1"/>
    <xf numFmtId="166" fontId="2" fillId="5" borderId="7" xfId="0" applyNumberFormat="1" applyFont="1" applyFill="1" applyBorder="1"/>
    <xf numFmtId="169" fontId="2" fillId="5" borderId="7" xfId="0" applyNumberFormat="1" applyFont="1" applyFill="1" applyBorder="1"/>
    <xf numFmtId="7" fontId="2" fillId="5" borderId="7" xfId="0" applyNumberFormat="1" applyFont="1" applyFill="1" applyBorder="1"/>
    <xf numFmtId="166" fontId="2" fillId="8" borderId="7" xfId="0" applyNumberFormat="1" applyFont="1" applyFill="1" applyBorder="1"/>
    <xf numFmtId="169" fontId="2" fillId="8" borderId="7" xfId="0" applyNumberFormat="1" applyFont="1" applyFill="1" applyBorder="1"/>
    <xf numFmtId="7" fontId="2" fillId="8" borderId="7" xfId="0" applyNumberFormat="1" applyFont="1" applyFill="1" applyBorder="1"/>
    <xf numFmtId="7" fontId="2" fillId="3" borderId="7" xfId="0" applyNumberFormat="1" applyFont="1" applyFill="1" applyBorder="1"/>
    <xf numFmtId="168" fontId="2" fillId="3" borderId="24" xfId="0" applyNumberFormat="1" applyFont="1" applyFill="1" applyBorder="1"/>
    <xf numFmtId="164" fontId="2" fillId="4" borderId="17" xfId="0" applyNumberFormat="1" applyFont="1" applyFill="1" applyBorder="1"/>
    <xf numFmtId="0" fontId="2" fillId="4" borderId="17" xfId="0" applyFont="1" applyFill="1" applyBorder="1"/>
    <xf numFmtId="7" fontId="10" fillId="10" borderId="14" xfId="0" applyNumberFormat="1" applyFont="1" applyFill="1" applyBorder="1"/>
    <xf numFmtId="7" fontId="10" fillId="10" borderId="24" xfId="0" applyNumberFormat="1" applyFont="1" applyFill="1" applyBorder="1" applyAlignment="1">
      <alignment vertical="center"/>
    </xf>
    <xf numFmtId="0" fontId="9" fillId="0" borderId="0" xfId="0" applyFont="1"/>
    <xf numFmtId="0" fontId="9" fillId="0" borderId="0" xfId="0" applyFont="1" applyAlignment="1">
      <alignment vertical="center"/>
    </xf>
    <xf numFmtId="167" fontId="2" fillId="2" borderId="20" xfId="0" applyNumberFormat="1" applyFont="1" applyFill="1" applyBorder="1" applyProtection="1">
      <protection locked="0"/>
    </xf>
    <xf numFmtId="164" fontId="2" fillId="4" borderId="8" xfId="0" applyNumberFormat="1" applyFont="1" applyFill="1" applyBorder="1"/>
    <xf numFmtId="7" fontId="2" fillId="4" borderId="10" xfId="0" applyNumberFormat="1" applyFont="1" applyFill="1" applyBorder="1"/>
    <xf numFmtId="7" fontId="2" fillId="0" borderId="37" xfId="0" applyNumberFormat="1" applyFont="1" applyBorder="1"/>
    <xf numFmtId="7" fontId="2" fillId="0" borderId="30" xfId="0" applyNumberFormat="1" applyFont="1" applyBorder="1"/>
    <xf numFmtId="7" fontId="2" fillId="2" borderId="36" xfId="0" applyNumberFormat="1" applyFont="1" applyFill="1" applyBorder="1" applyProtection="1">
      <protection locked="0"/>
    </xf>
    <xf numFmtId="7" fontId="2" fillId="2" borderId="24" xfId="0" applyNumberFormat="1" applyFont="1" applyFill="1" applyBorder="1" applyProtection="1">
      <protection locked="0"/>
    </xf>
    <xf numFmtId="7" fontId="2" fillId="2" borderId="5" xfId="0" applyNumberFormat="1" applyFont="1" applyFill="1" applyBorder="1" applyProtection="1">
      <protection locked="0"/>
    </xf>
    <xf numFmtId="0" fontId="7" fillId="9" borderId="33" xfId="0" applyFont="1" applyFill="1" applyBorder="1" applyAlignment="1">
      <alignment horizontal="left" vertical="center" wrapText="1"/>
    </xf>
    <xf numFmtId="0" fontId="6" fillId="9" borderId="33" xfId="0" applyFont="1" applyFill="1" applyBorder="1" applyAlignment="1">
      <alignment horizontal="left" vertical="center" wrapText="1"/>
    </xf>
    <xf numFmtId="0" fontId="6" fillId="9" borderId="33" xfId="0" applyFont="1" applyFill="1" applyBorder="1" applyAlignment="1">
      <alignment vertical="center"/>
    </xf>
    <xf numFmtId="0" fontId="7" fillId="9" borderId="32" xfId="0" applyFont="1" applyFill="1" applyBorder="1" applyAlignment="1">
      <alignment horizontal="left" vertical="center" wrapText="1"/>
    </xf>
    <xf numFmtId="0" fontId="6" fillId="9" borderId="32" xfId="0" applyFont="1" applyFill="1" applyBorder="1" applyAlignment="1">
      <alignment horizontal="left" vertical="center" wrapText="1"/>
    </xf>
    <xf numFmtId="0" fontId="6" fillId="9" borderId="32" xfId="0" applyFont="1" applyFill="1" applyBorder="1" applyAlignment="1">
      <alignment vertical="center" wrapText="1"/>
    </xf>
    <xf numFmtId="0" fontId="7" fillId="9" borderId="31" xfId="0" applyFont="1" applyFill="1" applyBorder="1" applyAlignment="1">
      <alignment horizontal="left" vertical="center" wrapText="1"/>
    </xf>
    <xf numFmtId="0" fontId="8" fillId="9" borderId="31" xfId="0" applyFont="1" applyFill="1" applyBorder="1" applyAlignment="1">
      <alignment horizontal="left" vertical="center" wrapText="1"/>
    </xf>
    <xf numFmtId="0" fontId="6" fillId="9" borderId="31" xfId="0" applyFont="1" applyFill="1" applyBorder="1" applyAlignment="1">
      <alignment vertical="center"/>
    </xf>
    <xf numFmtId="0" fontId="1" fillId="0" borderId="15" xfId="0" applyFont="1" applyBorder="1" applyAlignment="1">
      <alignment wrapText="1"/>
    </xf>
    <xf numFmtId="0" fontId="1" fillId="0" borderId="17" xfId="0" applyFont="1" applyBorder="1" applyAlignment="1">
      <alignment wrapText="1"/>
    </xf>
    <xf numFmtId="0" fontId="1" fillId="0" borderId="16" xfId="0" applyFont="1" applyBorder="1" applyAlignment="1">
      <alignment wrapText="1"/>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2" borderId="15" xfId="0" applyFont="1" applyFill="1" applyBorder="1" applyAlignment="1" applyProtection="1">
      <alignment wrapText="1"/>
      <protection locked="0"/>
    </xf>
    <xf numFmtId="0" fontId="0" fillId="2" borderId="17" xfId="0" applyFill="1" applyBorder="1" applyAlignment="1">
      <alignment wrapText="1"/>
    </xf>
    <xf numFmtId="0" fontId="0" fillId="2" borderId="16" xfId="0" applyFill="1" applyBorder="1" applyAlignment="1">
      <alignment wrapText="1"/>
    </xf>
    <xf numFmtId="0" fontId="1" fillId="0" borderId="19" xfId="0" applyFont="1" applyBorder="1" applyAlignment="1">
      <alignment vertical="center" wrapText="1"/>
    </xf>
    <xf numFmtId="0" fontId="0" fillId="0" borderId="35" xfId="0" applyBorder="1" applyAlignment="1">
      <alignment wrapText="1"/>
    </xf>
    <xf numFmtId="0" fontId="7" fillId="9" borderId="0" xfId="0" applyFont="1" applyFill="1" applyAlignment="1">
      <alignment vertical="center" wrapText="1"/>
    </xf>
    <xf numFmtId="0" fontId="0" fillId="0" borderId="0" xfId="0" applyAlignment="1">
      <alignment vertical="center"/>
    </xf>
    <xf numFmtId="0" fontId="8" fillId="9" borderId="0" xfId="0" applyFont="1" applyFill="1" applyAlignment="1">
      <alignment vertical="center" wrapText="1"/>
    </xf>
    <xf numFmtId="0" fontId="6" fillId="9" borderId="0" xfId="0" applyFont="1" applyFill="1" applyAlignment="1">
      <alignment vertical="center"/>
    </xf>
    <xf numFmtId="0" fontId="8" fillId="9" borderId="32" xfId="0" applyFont="1" applyFill="1" applyBorder="1" applyAlignment="1">
      <alignment horizontal="left" vertical="center" wrapText="1"/>
    </xf>
    <xf numFmtId="0" fontId="6" fillId="9" borderId="32" xfId="0" applyFont="1" applyFill="1" applyBorder="1" applyAlignment="1">
      <alignment vertical="center"/>
    </xf>
    <xf numFmtId="0" fontId="2" fillId="2" borderId="17" xfId="0" applyFont="1" applyFill="1" applyBorder="1" applyAlignment="1" applyProtection="1">
      <alignment wrapText="1"/>
      <protection locked="0"/>
    </xf>
    <xf numFmtId="0" fontId="0" fillId="0" borderId="17" xfId="0" applyBorder="1" applyAlignment="1">
      <alignment wrapText="1"/>
    </xf>
    <xf numFmtId="0" fontId="0" fillId="0" borderId="16" xfId="0" applyBorder="1" applyAlignment="1">
      <alignment wrapText="1"/>
    </xf>
  </cellXfs>
  <cellStyles count="1">
    <cellStyle name="Standaard" xfId="0" builtinId="0"/>
  </cellStyles>
  <dxfs count="2">
    <dxf>
      <font>
        <color rgb="FF85DFFF"/>
      </font>
    </dxf>
    <dxf>
      <fill>
        <patternFill>
          <bgColor rgb="FFFF0000"/>
        </patternFill>
      </fill>
    </dxf>
  </dxfs>
  <tableStyles count="0" defaultTableStyle="TableStyleMedium2" defaultPivotStyle="PivotStyleLight16"/>
  <colors>
    <mruColors>
      <color rgb="FF85DFFF"/>
      <color rgb="FFA7E8FF"/>
      <color rgb="FF43CEFF"/>
      <color rgb="FF21C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0ABE-5E4A-4FEE-B6A6-8440DAB6B327}">
  <dimension ref="B2:E15"/>
  <sheetViews>
    <sheetView topLeftCell="A7" workbookViewId="0">
      <selection activeCell="E27" sqref="E27"/>
    </sheetView>
  </sheetViews>
  <sheetFormatPr defaultRowHeight="15" x14ac:dyDescent="0.25"/>
  <cols>
    <col min="2" max="2" width="26.7109375" customWidth="1"/>
    <col min="3" max="3" width="12.140625" customWidth="1"/>
    <col min="4" max="4" width="13.140625" customWidth="1"/>
    <col min="5" max="5" width="11.140625" customWidth="1"/>
  </cols>
  <sheetData>
    <row r="2" spans="2:5" ht="33.75" customHeight="1" x14ac:dyDescent="0.25">
      <c r="B2" s="52" t="s">
        <v>51</v>
      </c>
      <c r="C2" s="53" t="s">
        <v>71</v>
      </c>
      <c r="D2" s="54" t="s">
        <v>30</v>
      </c>
      <c r="E2" s="54" t="s">
        <v>72</v>
      </c>
    </row>
    <row r="3" spans="2:5" ht="18" customHeight="1" x14ac:dyDescent="0.25">
      <c r="B3" s="55" t="s">
        <v>40</v>
      </c>
      <c r="C3" s="56">
        <v>4926</v>
      </c>
      <c r="D3" s="57">
        <f>C3/E3</f>
        <v>1589.0322580645161</v>
      </c>
      <c r="E3" s="58">
        <v>3.1</v>
      </c>
    </row>
    <row r="4" spans="2:5" ht="18" customHeight="1" x14ac:dyDescent="0.25">
      <c r="B4" s="55" t="s">
        <v>41</v>
      </c>
      <c r="C4" s="56">
        <v>626</v>
      </c>
      <c r="D4" s="57">
        <f t="shared" ref="D4:D14" si="0">C4/E4</f>
        <v>347.77777777777777</v>
      </c>
      <c r="E4" s="58">
        <v>1.8</v>
      </c>
    </row>
    <row r="5" spans="2:5" ht="18" customHeight="1" x14ac:dyDescent="0.25">
      <c r="B5" s="55" t="s">
        <v>42</v>
      </c>
      <c r="C5" s="56">
        <v>11801</v>
      </c>
      <c r="D5" s="57">
        <f t="shared" si="0"/>
        <v>2950.25</v>
      </c>
      <c r="E5" s="58">
        <v>4</v>
      </c>
    </row>
    <row r="6" spans="2:5" ht="18" customHeight="1" x14ac:dyDescent="0.25">
      <c r="B6" s="55" t="s">
        <v>43</v>
      </c>
      <c r="C6" s="56">
        <v>756</v>
      </c>
      <c r="D6" s="57">
        <f t="shared" si="0"/>
        <v>189</v>
      </c>
      <c r="E6" s="58">
        <v>4</v>
      </c>
    </row>
    <row r="7" spans="2:5" ht="18" customHeight="1" x14ac:dyDescent="0.25">
      <c r="B7" s="55" t="s">
        <v>45</v>
      </c>
      <c r="C7" s="56">
        <v>3983</v>
      </c>
      <c r="D7" s="57">
        <f t="shared" si="0"/>
        <v>1106.3888888888889</v>
      </c>
      <c r="E7" s="58">
        <v>3.6</v>
      </c>
    </row>
    <row r="8" spans="2:5" ht="18" customHeight="1" x14ac:dyDescent="0.25">
      <c r="B8" s="55" t="s">
        <v>46</v>
      </c>
      <c r="C8" s="56">
        <v>260</v>
      </c>
      <c r="D8" s="57">
        <f t="shared" si="0"/>
        <v>96.296296296296291</v>
      </c>
      <c r="E8" s="58">
        <v>2.7</v>
      </c>
    </row>
    <row r="9" spans="2:5" ht="18" customHeight="1" x14ac:dyDescent="0.25">
      <c r="B9" s="55" t="s">
        <v>47</v>
      </c>
      <c r="C9" s="56">
        <v>88</v>
      </c>
      <c r="D9" s="57">
        <f t="shared" si="0"/>
        <v>8.8000000000000007</v>
      </c>
      <c r="E9" s="58">
        <v>10</v>
      </c>
    </row>
    <row r="10" spans="2:5" ht="18" customHeight="1" x14ac:dyDescent="0.25">
      <c r="B10" s="55" t="s">
        <v>21</v>
      </c>
      <c r="C10" s="56">
        <v>36</v>
      </c>
      <c r="D10" s="57">
        <f t="shared" si="0"/>
        <v>18</v>
      </c>
      <c r="E10" s="58">
        <v>2</v>
      </c>
    </row>
    <row r="11" spans="2:5" ht="18" customHeight="1" x14ac:dyDescent="0.25">
      <c r="B11" s="59" t="s">
        <v>48</v>
      </c>
      <c r="C11" s="56">
        <v>1489</v>
      </c>
      <c r="D11" s="57">
        <f t="shared" si="0"/>
        <v>148.9</v>
      </c>
      <c r="E11" s="58">
        <v>10</v>
      </c>
    </row>
    <row r="12" spans="2:5" ht="18" customHeight="1" x14ac:dyDescent="0.25">
      <c r="B12" s="55" t="s">
        <v>50</v>
      </c>
      <c r="C12" s="56">
        <v>350</v>
      </c>
      <c r="D12" s="57">
        <f t="shared" si="0"/>
        <v>35</v>
      </c>
      <c r="E12" s="58">
        <v>10</v>
      </c>
    </row>
    <row r="13" spans="2:5" ht="18" customHeight="1" x14ac:dyDescent="0.25">
      <c r="B13" s="55" t="s">
        <v>49</v>
      </c>
      <c r="C13" s="56">
        <v>120</v>
      </c>
      <c r="D13" s="57">
        <f t="shared" si="0"/>
        <v>12</v>
      </c>
      <c r="E13" s="58">
        <v>10</v>
      </c>
    </row>
    <row r="14" spans="2:5" ht="18" customHeight="1" x14ac:dyDescent="0.25">
      <c r="B14" s="55" t="s">
        <v>44</v>
      </c>
      <c r="C14" s="56">
        <v>25</v>
      </c>
      <c r="D14" s="57">
        <f t="shared" si="0"/>
        <v>5</v>
      </c>
      <c r="E14" s="58">
        <v>5</v>
      </c>
    </row>
    <row r="15" spans="2:5" ht="18" customHeight="1" x14ac:dyDescent="0.25"/>
  </sheetData>
  <sheetProtection algorithmName="SHA-512" hashValue="l3ycrbm5bDxG4+9RLijJ7r9gYB2pShgpSoqYvxBUQTZwX4So44DYMYW23Kz2Fg4ZRWFlqkl9dVvB+Z/Gy5Al4w==" saltValue="iyCiI2QUEaUpmqJH259caA=="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FE03-A1BA-405A-8846-FA0233B5BF42}">
  <dimension ref="B1:Q176"/>
  <sheetViews>
    <sheetView topLeftCell="A2" zoomScaleNormal="100" workbookViewId="0">
      <selection activeCell="D17" sqref="D17"/>
    </sheetView>
  </sheetViews>
  <sheetFormatPr defaultRowHeight="12.75" x14ac:dyDescent="0.2"/>
  <cols>
    <col min="1" max="1" width="4.140625" style="1" customWidth="1"/>
    <col min="2" max="2" width="25.28515625" style="1" customWidth="1"/>
    <col min="3" max="3" width="24.28515625" style="1" customWidth="1"/>
    <col min="4" max="4" width="12.42578125" style="1" customWidth="1"/>
    <col min="5" max="8" width="12.7109375" style="1" customWidth="1"/>
    <col min="9" max="9" width="16.7109375" style="1" customWidth="1"/>
    <col min="10" max="12" width="12.7109375" style="1" customWidth="1"/>
    <col min="13" max="13" width="16.7109375" style="1" customWidth="1"/>
    <col min="14" max="15" width="12.7109375" style="1" customWidth="1"/>
    <col min="16" max="16" width="20.5703125" style="1" customWidth="1"/>
    <col min="17" max="20" width="12.7109375" style="1" customWidth="1"/>
    <col min="21" max="16384" width="9.140625" style="1"/>
  </cols>
  <sheetData>
    <row r="1" spans="2:16" s="50" customFormat="1" ht="27" customHeight="1" x14ac:dyDescent="0.25">
      <c r="C1" s="51"/>
    </row>
    <row r="2" spans="2:16" s="50" customFormat="1" ht="121.5" customHeight="1" x14ac:dyDescent="0.25">
      <c r="B2" s="263" t="s">
        <v>78</v>
      </c>
      <c r="C2" s="264"/>
      <c r="D2" s="264"/>
      <c r="E2" s="264"/>
      <c r="F2" s="264"/>
      <c r="G2" s="264"/>
      <c r="H2" s="264"/>
      <c r="I2" s="264"/>
      <c r="J2" s="264"/>
      <c r="K2" s="264"/>
      <c r="L2" s="264"/>
      <c r="M2" s="264"/>
      <c r="N2" s="264"/>
      <c r="O2" s="264"/>
      <c r="P2" s="264"/>
    </row>
    <row r="3" spans="2:16" s="50" customFormat="1" ht="29.25" customHeight="1" x14ac:dyDescent="0.25">
      <c r="B3" s="51"/>
      <c r="C3" s="51"/>
    </row>
    <row r="4" spans="2:16" s="50" customFormat="1" ht="28.5" customHeight="1" x14ac:dyDescent="0.25">
      <c r="B4" s="51"/>
      <c r="D4" s="60" t="s">
        <v>67</v>
      </c>
      <c r="E4" s="61"/>
      <c r="F4" s="62" t="s">
        <v>68</v>
      </c>
      <c r="G4" s="63"/>
      <c r="H4" s="63"/>
      <c r="I4" s="64"/>
      <c r="J4" s="65" t="s">
        <v>70</v>
      </c>
      <c r="K4" s="66"/>
      <c r="L4" s="66"/>
      <c r="M4" s="67"/>
      <c r="N4" s="68" t="s">
        <v>67</v>
      </c>
      <c r="O4" s="69"/>
      <c r="P4" s="70"/>
    </row>
    <row r="5" spans="2:16" s="37" customFormat="1" ht="47.25" customHeight="1" thickBot="1" x14ac:dyDescent="0.3">
      <c r="B5" s="261" t="s">
        <v>76</v>
      </c>
      <c r="C5" s="262"/>
      <c r="D5" s="139" t="s">
        <v>69</v>
      </c>
      <c r="E5" s="140" t="s">
        <v>30</v>
      </c>
      <c r="F5" s="141" t="s">
        <v>69</v>
      </c>
      <c r="G5" s="142" t="s">
        <v>30</v>
      </c>
      <c r="H5" s="142" t="s">
        <v>60</v>
      </c>
      <c r="I5" s="142" t="s">
        <v>57</v>
      </c>
      <c r="J5" s="143" t="s">
        <v>69</v>
      </c>
      <c r="K5" s="144" t="s">
        <v>30</v>
      </c>
      <c r="L5" s="144" t="s">
        <v>60</v>
      </c>
      <c r="M5" s="144" t="s">
        <v>57</v>
      </c>
      <c r="N5" s="145" t="s">
        <v>69</v>
      </c>
      <c r="O5" s="146" t="s">
        <v>30</v>
      </c>
      <c r="P5" s="146" t="s">
        <v>57</v>
      </c>
    </row>
    <row r="6" spans="2:16" s="50" customFormat="1" ht="18" customHeight="1" x14ac:dyDescent="0.25">
      <c r="B6" s="125" t="s">
        <v>15</v>
      </c>
      <c r="C6" s="126"/>
      <c r="D6" s="127">
        <f>D33</f>
        <v>4926</v>
      </c>
      <c r="E6" s="128">
        <f>E33</f>
        <v>1589.0322580645161</v>
      </c>
      <c r="F6" s="129">
        <f>F33</f>
        <v>0</v>
      </c>
      <c r="G6" s="130">
        <f>G33</f>
        <v>0</v>
      </c>
      <c r="H6" s="130"/>
      <c r="I6" s="131">
        <f>I33</f>
        <v>0</v>
      </c>
      <c r="J6" s="132">
        <f>J33</f>
        <v>4926</v>
      </c>
      <c r="K6" s="133">
        <f>K33</f>
        <v>1589.0322580645161</v>
      </c>
      <c r="L6" s="134"/>
      <c r="M6" s="135">
        <f>M33</f>
        <v>0</v>
      </c>
      <c r="N6" s="136">
        <f>N33</f>
        <v>4926</v>
      </c>
      <c r="O6" s="137">
        <f>O33</f>
        <v>1589.0322580645161</v>
      </c>
      <c r="P6" s="138">
        <f>P33</f>
        <v>0</v>
      </c>
    </row>
    <row r="7" spans="2:16" s="50" customFormat="1" ht="18" customHeight="1" x14ac:dyDescent="0.25">
      <c r="B7" s="91" t="s">
        <v>16</v>
      </c>
      <c r="C7" s="88"/>
      <c r="D7" s="92">
        <f>D46</f>
        <v>626</v>
      </c>
      <c r="E7" s="90">
        <f>E46</f>
        <v>347.77777777777771</v>
      </c>
      <c r="F7" s="96">
        <f>F46</f>
        <v>0</v>
      </c>
      <c r="G7" s="94">
        <f>G46</f>
        <v>0</v>
      </c>
      <c r="H7" s="96"/>
      <c r="I7" s="95">
        <f>I46</f>
        <v>0</v>
      </c>
      <c r="J7" s="100">
        <f>J46</f>
        <v>626</v>
      </c>
      <c r="K7" s="98">
        <f>K46</f>
        <v>347.77777777777771</v>
      </c>
      <c r="L7" s="100"/>
      <c r="M7" s="99">
        <f>M46</f>
        <v>0</v>
      </c>
      <c r="N7" s="104">
        <f>N46</f>
        <v>626</v>
      </c>
      <c r="O7" s="102">
        <f>O46</f>
        <v>347.77777777777771</v>
      </c>
      <c r="P7" s="103">
        <f>P46</f>
        <v>0</v>
      </c>
    </row>
    <row r="8" spans="2:16" s="50" customFormat="1" ht="18" customHeight="1" x14ac:dyDescent="0.25">
      <c r="B8" s="91" t="s">
        <v>17</v>
      </c>
      <c r="C8" s="88"/>
      <c r="D8" s="92">
        <f>D59</f>
        <v>11801</v>
      </c>
      <c r="E8" s="90">
        <f>E59</f>
        <v>2950.25</v>
      </c>
      <c r="F8" s="96">
        <f>F59</f>
        <v>0</v>
      </c>
      <c r="G8" s="94">
        <f>G59</f>
        <v>0</v>
      </c>
      <c r="H8" s="96"/>
      <c r="I8" s="95">
        <f>I59</f>
        <v>0</v>
      </c>
      <c r="J8" s="100">
        <f>J59</f>
        <v>11801</v>
      </c>
      <c r="K8" s="98">
        <f>K59</f>
        <v>2950.25</v>
      </c>
      <c r="L8" s="100"/>
      <c r="M8" s="99">
        <f>M59</f>
        <v>0</v>
      </c>
      <c r="N8" s="104">
        <f>N59</f>
        <v>11801</v>
      </c>
      <c r="O8" s="102">
        <f>O59</f>
        <v>2950.25</v>
      </c>
      <c r="P8" s="103">
        <f>P59</f>
        <v>0</v>
      </c>
    </row>
    <row r="9" spans="2:16" s="50" customFormat="1" ht="18" customHeight="1" x14ac:dyDescent="0.25">
      <c r="B9" s="91" t="s">
        <v>18</v>
      </c>
      <c r="C9" s="88"/>
      <c r="D9" s="89">
        <f>D72</f>
        <v>756</v>
      </c>
      <c r="E9" s="90">
        <f>E72</f>
        <v>189</v>
      </c>
      <c r="F9" s="93">
        <f>F72</f>
        <v>0</v>
      </c>
      <c r="G9" s="94">
        <f>G72</f>
        <v>0</v>
      </c>
      <c r="H9" s="93"/>
      <c r="I9" s="95">
        <f>I72</f>
        <v>0</v>
      </c>
      <c r="J9" s="97">
        <f>J72</f>
        <v>756</v>
      </c>
      <c r="K9" s="98">
        <f>K72</f>
        <v>189</v>
      </c>
      <c r="L9" s="97"/>
      <c r="M9" s="99">
        <f>M72</f>
        <v>0</v>
      </c>
      <c r="N9" s="101">
        <f>N72</f>
        <v>756</v>
      </c>
      <c r="O9" s="102">
        <f>O72</f>
        <v>189</v>
      </c>
      <c r="P9" s="103">
        <f>P72</f>
        <v>0</v>
      </c>
    </row>
    <row r="10" spans="2:16" s="50" customFormat="1" ht="18" customHeight="1" x14ac:dyDescent="0.25">
      <c r="B10" s="91" t="s">
        <v>73</v>
      </c>
      <c r="C10" s="88"/>
      <c r="D10" s="89">
        <f>D85</f>
        <v>3983</v>
      </c>
      <c r="E10" s="90">
        <f>E85</f>
        <v>1106.3888888888887</v>
      </c>
      <c r="F10" s="93">
        <f>F85</f>
        <v>0</v>
      </c>
      <c r="G10" s="94">
        <f>G85</f>
        <v>0</v>
      </c>
      <c r="H10" s="93"/>
      <c r="I10" s="95">
        <f>I85</f>
        <v>0</v>
      </c>
      <c r="J10" s="97">
        <f>J85</f>
        <v>3983</v>
      </c>
      <c r="K10" s="98">
        <f>K85</f>
        <v>1106.3888888888887</v>
      </c>
      <c r="L10" s="97"/>
      <c r="M10" s="99">
        <f>M85</f>
        <v>0</v>
      </c>
      <c r="N10" s="101">
        <f>N85</f>
        <v>3983</v>
      </c>
      <c r="O10" s="102">
        <f>O85</f>
        <v>1106.3888888888887</v>
      </c>
      <c r="P10" s="103">
        <f>P85</f>
        <v>0</v>
      </c>
    </row>
    <row r="11" spans="2:16" s="50" customFormat="1" ht="18" customHeight="1" x14ac:dyDescent="0.25">
      <c r="B11" s="91" t="s">
        <v>19</v>
      </c>
      <c r="C11" s="88"/>
      <c r="D11" s="89">
        <f>D98</f>
        <v>260</v>
      </c>
      <c r="E11" s="90">
        <f>E98</f>
        <v>96.296296296296291</v>
      </c>
      <c r="F11" s="93">
        <f>F98</f>
        <v>0</v>
      </c>
      <c r="G11" s="94">
        <f>G98</f>
        <v>0</v>
      </c>
      <c r="H11" s="93"/>
      <c r="I11" s="95">
        <f>I98</f>
        <v>0</v>
      </c>
      <c r="J11" s="97">
        <f>J98</f>
        <v>260</v>
      </c>
      <c r="K11" s="98">
        <f>K98</f>
        <v>96.296296296296291</v>
      </c>
      <c r="L11" s="97"/>
      <c r="M11" s="99">
        <f>M98</f>
        <v>0</v>
      </c>
      <c r="N11" s="101">
        <f>N98</f>
        <v>260</v>
      </c>
      <c r="O11" s="102">
        <f>O98</f>
        <v>96.296296296296291</v>
      </c>
      <c r="P11" s="103">
        <f>P98</f>
        <v>0</v>
      </c>
    </row>
    <row r="12" spans="2:16" s="50" customFormat="1" ht="18" customHeight="1" x14ac:dyDescent="0.25">
      <c r="B12" s="91" t="s">
        <v>20</v>
      </c>
      <c r="C12" s="88"/>
      <c r="D12" s="89">
        <f>D111</f>
        <v>88</v>
      </c>
      <c r="E12" s="90">
        <f>E111</f>
        <v>8.8000000000000007</v>
      </c>
      <c r="F12" s="93">
        <f>F111</f>
        <v>0</v>
      </c>
      <c r="G12" s="94">
        <f>G111</f>
        <v>0</v>
      </c>
      <c r="H12" s="93"/>
      <c r="I12" s="95">
        <f>I111</f>
        <v>0</v>
      </c>
      <c r="J12" s="97">
        <f>J111</f>
        <v>88</v>
      </c>
      <c r="K12" s="98">
        <f>K111</f>
        <v>8.8000000000000007</v>
      </c>
      <c r="L12" s="97"/>
      <c r="M12" s="99">
        <f>M111</f>
        <v>0</v>
      </c>
      <c r="N12" s="101">
        <f>N111</f>
        <v>88</v>
      </c>
      <c r="O12" s="102">
        <f>O111</f>
        <v>8.8000000000000007</v>
      </c>
      <c r="P12" s="103">
        <f>P111</f>
        <v>0</v>
      </c>
    </row>
    <row r="13" spans="2:16" s="50" customFormat="1" ht="18" customHeight="1" x14ac:dyDescent="0.25">
      <c r="B13" s="91" t="s">
        <v>21</v>
      </c>
      <c r="C13" s="88"/>
      <c r="D13" s="89">
        <f>D124</f>
        <v>36</v>
      </c>
      <c r="E13" s="90">
        <f>E124</f>
        <v>18</v>
      </c>
      <c r="F13" s="93">
        <f>F124</f>
        <v>0</v>
      </c>
      <c r="G13" s="94">
        <f>G124</f>
        <v>0</v>
      </c>
      <c r="H13" s="93"/>
      <c r="I13" s="95">
        <f>I124</f>
        <v>0</v>
      </c>
      <c r="J13" s="97">
        <f>J124</f>
        <v>36</v>
      </c>
      <c r="K13" s="98">
        <f>K124</f>
        <v>18</v>
      </c>
      <c r="L13" s="97"/>
      <c r="M13" s="99">
        <f>M124</f>
        <v>0</v>
      </c>
      <c r="N13" s="101">
        <f>N124</f>
        <v>36</v>
      </c>
      <c r="O13" s="102">
        <f>O124</f>
        <v>18</v>
      </c>
      <c r="P13" s="103">
        <f>P124</f>
        <v>0</v>
      </c>
    </row>
    <row r="14" spans="2:16" s="50" customFormat="1" ht="18" customHeight="1" x14ac:dyDescent="0.25">
      <c r="B14" s="91" t="s">
        <v>24</v>
      </c>
      <c r="C14" s="88"/>
      <c r="D14" s="89">
        <f>D137</f>
        <v>1489</v>
      </c>
      <c r="E14" s="90">
        <f>E137</f>
        <v>148.89999999999998</v>
      </c>
      <c r="F14" s="93">
        <f>F137</f>
        <v>0</v>
      </c>
      <c r="G14" s="94">
        <f>G137</f>
        <v>0</v>
      </c>
      <c r="H14" s="93"/>
      <c r="I14" s="95">
        <f>I137</f>
        <v>0</v>
      </c>
      <c r="J14" s="97">
        <f>J137</f>
        <v>1489</v>
      </c>
      <c r="K14" s="98">
        <f>K137</f>
        <v>148.89999999999998</v>
      </c>
      <c r="L14" s="97"/>
      <c r="M14" s="99">
        <f>M137</f>
        <v>0</v>
      </c>
      <c r="N14" s="101">
        <f>N137</f>
        <v>1489</v>
      </c>
      <c r="O14" s="102">
        <f>O137</f>
        <v>148.89999999999998</v>
      </c>
      <c r="P14" s="103">
        <f>P137</f>
        <v>0</v>
      </c>
    </row>
    <row r="15" spans="2:16" s="50" customFormat="1" ht="18" customHeight="1" x14ac:dyDescent="0.25">
      <c r="B15" s="91" t="s">
        <v>32</v>
      </c>
      <c r="C15" s="88"/>
      <c r="D15" s="89">
        <f>D150</f>
        <v>350</v>
      </c>
      <c r="E15" s="90">
        <f>E150</f>
        <v>35</v>
      </c>
      <c r="F15" s="93">
        <f>F150</f>
        <v>0</v>
      </c>
      <c r="G15" s="94">
        <f>G150</f>
        <v>0</v>
      </c>
      <c r="H15" s="93"/>
      <c r="I15" s="95">
        <f>I150</f>
        <v>0</v>
      </c>
      <c r="J15" s="97">
        <f>J150</f>
        <v>350</v>
      </c>
      <c r="K15" s="98">
        <f>K150</f>
        <v>35</v>
      </c>
      <c r="L15" s="97"/>
      <c r="M15" s="99">
        <f>M150</f>
        <v>0</v>
      </c>
      <c r="N15" s="101">
        <f>N150</f>
        <v>350</v>
      </c>
      <c r="O15" s="102">
        <f>O150</f>
        <v>35</v>
      </c>
      <c r="P15" s="103">
        <f>P150</f>
        <v>0</v>
      </c>
    </row>
    <row r="16" spans="2:16" s="50" customFormat="1" ht="18" customHeight="1" x14ac:dyDescent="0.25">
      <c r="B16" s="91" t="s">
        <v>25</v>
      </c>
      <c r="C16" s="88"/>
      <c r="D16" s="89">
        <f>D163</f>
        <v>120</v>
      </c>
      <c r="E16" s="90">
        <f>E163</f>
        <v>12</v>
      </c>
      <c r="F16" s="93">
        <f>F163</f>
        <v>0</v>
      </c>
      <c r="G16" s="94">
        <f>G163</f>
        <v>0</v>
      </c>
      <c r="H16" s="93"/>
      <c r="I16" s="95">
        <f>I163</f>
        <v>0</v>
      </c>
      <c r="J16" s="97">
        <f>J163</f>
        <v>120</v>
      </c>
      <c r="K16" s="98">
        <f>K163</f>
        <v>12</v>
      </c>
      <c r="L16" s="97"/>
      <c r="M16" s="99">
        <f>M163</f>
        <v>0</v>
      </c>
      <c r="N16" s="101">
        <f>N163</f>
        <v>120</v>
      </c>
      <c r="O16" s="102">
        <f>O163</f>
        <v>12</v>
      </c>
      <c r="P16" s="103">
        <f>P163</f>
        <v>0</v>
      </c>
    </row>
    <row r="17" spans="2:17" s="50" customFormat="1" ht="18" customHeight="1" thickBot="1" x14ac:dyDescent="0.3">
      <c r="B17" s="148" t="s">
        <v>33</v>
      </c>
      <c r="C17" s="149"/>
      <c r="D17" s="150">
        <f>D176</f>
        <v>25</v>
      </c>
      <c r="E17" s="151">
        <f>E176</f>
        <v>5</v>
      </c>
      <c r="F17" s="152">
        <f>F176</f>
        <v>0</v>
      </c>
      <c r="G17" s="153">
        <f>G176</f>
        <v>0</v>
      </c>
      <c r="H17" s="152"/>
      <c r="I17" s="154">
        <f>I176</f>
        <v>0</v>
      </c>
      <c r="J17" s="155">
        <f>J176</f>
        <v>25</v>
      </c>
      <c r="K17" s="156">
        <f>K176</f>
        <v>5</v>
      </c>
      <c r="L17" s="155"/>
      <c r="M17" s="157">
        <f>M176</f>
        <v>0</v>
      </c>
      <c r="N17" s="158">
        <f>N176</f>
        <v>25</v>
      </c>
      <c r="O17" s="159">
        <f>O176</f>
        <v>5</v>
      </c>
      <c r="P17" s="160">
        <f>P176</f>
        <v>0</v>
      </c>
    </row>
    <row r="18" spans="2:17" s="50" customFormat="1" ht="18" customHeight="1" x14ac:dyDescent="0.25">
      <c r="B18" s="147" t="s">
        <v>27</v>
      </c>
      <c r="C18" s="126"/>
      <c r="D18" s="127">
        <f>SUM(D6:D17)</f>
        <v>24460</v>
      </c>
      <c r="E18" s="128">
        <f>SUM(E6:E17)</f>
        <v>6506.4452210274794</v>
      </c>
      <c r="F18" s="129">
        <f>SUM(F6:F17)</f>
        <v>0</v>
      </c>
      <c r="G18" s="130">
        <f>SUM(G6:G17)</f>
        <v>0</v>
      </c>
      <c r="H18" s="129"/>
      <c r="I18" s="131">
        <f>SUM(I6:I17)</f>
        <v>0</v>
      </c>
      <c r="J18" s="132">
        <f>SUM(J6:J17)</f>
        <v>24460</v>
      </c>
      <c r="K18" s="133">
        <f>SUM(K6:K17)</f>
        <v>6506.4452210274794</v>
      </c>
      <c r="L18" s="132"/>
      <c r="M18" s="135">
        <f>SUM(M6:M17)</f>
        <v>0</v>
      </c>
      <c r="N18" s="136">
        <f>SUM(N6:N17)</f>
        <v>24460</v>
      </c>
      <c r="O18" s="137">
        <f>SUM(O6:O17)</f>
        <v>6506.4452210274794</v>
      </c>
      <c r="P18" s="231">
        <f>SUM(P6:P17)</f>
        <v>0</v>
      </c>
      <c r="Q18" s="233" t="s">
        <v>81</v>
      </c>
    </row>
    <row r="19" spans="2:17" s="50" customFormat="1" ht="25.5" customHeight="1" x14ac:dyDescent="0.25">
      <c r="B19" s="110"/>
      <c r="C19" s="51"/>
      <c r="D19" s="111"/>
      <c r="E19" s="112"/>
      <c r="F19" s="111"/>
      <c r="G19" s="112"/>
      <c r="H19" s="111"/>
      <c r="I19" s="113"/>
      <c r="J19" s="111"/>
      <c r="K19" s="112"/>
      <c r="L19" s="111"/>
      <c r="M19" s="113"/>
      <c r="N19" s="111"/>
      <c r="O19" s="112"/>
      <c r="P19" s="113"/>
    </row>
    <row r="20" spans="2:17" s="50" customFormat="1" ht="25.5" customHeight="1" x14ac:dyDescent="0.25">
      <c r="B20" s="263" t="s">
        <v>77</v>
      </c>
      <c r="C20" s="265"/>
      <c r="D20" s="266"/>
      <c r="E20" s="266"/>
      <c r="F20" s="264"/>
      <c r="G20" s="264"/>
      <c r="H20" s="264"/>
      <c r="I20" s="264"/>
      <c r="J20" s="264"/>
      <c r="K20" s="264"/>
      <c r="L20" s="264"/>
      <c r="M20" s="264"/>
      <c r="N20" s="264"/>
      <c r="O20" s="264"/>
      <c r="P20" s="264"/>
    </row>
    <row r="21" spans="2:17" s="50" customFormat="1" ht="28.5" customHeight="1" x14ac:dyDescent="0.25">
      <c r="B21" s="51"/>
      <c r="C21" s="51"/>
    </row>
    <row r="22" spans="2:17" s="50" customFormat="1" ht="28.5" customHeight="1" x14ac:dyDescent="0.25">
      <c r="B22" s="51"/>
      <c r="C22" s="51"/>
      <c r="D22" s="60" t="s">
        <v>67</v>
      </c>
      <c r="E22" s="61"/>
      <c r="F22" s="62" t="s">
        <v>68</v>
      </c>
      <c r="G22" s="63"/>
      <c r="H22" s="63"/>
      <c r="I22" s="64"/>
      <c r="J22" s="65" t="s">
        <v>70</v>
      </c>
      <c r="K22" s="66"/>
      <c r="L22" s="66"/>
      <c r="M22" s="67"/>
      <c r="N22" s="68" t="s">
        <v>67</v>
      </c>
      <c r="O22" s="69"/>
      <c r="P22" s="70"/>
    </row>
    <row r="23" spans="2:17" s="37" customFormat="1" ht="47.25" customHeight="1" thickBot="1" x14ac:dyDescent="0.25">
      <c r="B23" s="173" t="s">
        <v>15</v>
      </c>
      <c r="C23" s="174"/>
      <c r="D23" s="139" t="s">
        <v>69</v>
      </c>
      <c r="E23" s="140" t="s">
        <v>30</v>
      </c>
      <c r="F23" s="141" t="s">
        <v>69</v>
      </c>
      <c r="G23" s="142" t="s">
        <v>30</v>
      </c>
      <c r="H23" s="142" t="s">
        <v>60</v>
      </c>
      <c r="I23" s="142" t="s">
        <v>57</v>
      </c>
      <c r="J23" s="143" t="s">
        <v>69</v>
      </c>
      <c r="K23" s="144" t="s">
        <v>30</v>
      </c>
      <c r="L23" s="144" t="s">
        <v>60</v>
      </c>
      <c r="M23" s="144" t="s">
        <v>57</v>
      </c>
      <c r="N23" s="145" t="s">
        <v>69</v>
      </c>
      <c r="O23" s="146" t="s">
        <v>30</v>
      </c>
      <c r="P23" s="146" t="s">
        <v>57</v>
      </c>
    </row>
    <row r="24" spans="2:17" ht="20.100000000000001" customHeight="1" x14ac:dyDescent="0.2">
      <c r="B24" s="161" t="s">
        <v>0</v>
      </c>
      <c r="C24" s="161" t="s">
        <v>11</v>
      </c>
      <c r="D24" s="162">
        <v>1465</v>
      </c>
      <c r="E24" s="163">
        <f>D24/'Tonnages per afvalstroom'!$E$3</f>
        <v>472.58064516129031</v>
      </c>
      <c r="F24" s="164">
        <f>('Invullen O&amp;O-kosten'!$D$7/'Invullen O&amp;O-kosten'!$C$7)*D24</f>
        <v>0</v>
      </c>
      <c r="G24" s="165">
        <f>F24/'Tonnages per afvalstroom'!$E$3</f>
        <v>0</v>
      </c>
      <c r="H24" s="166">
        <f>'Invullen-Transportkosten'!I7</f>
        <v>0</v>
      </c>
      <c r="I24" s="166">
        <f>G24*H24</f>
        <v>0</v>
      </c>
      <c r="J24" s="167">
        <f>('Invullen O&amp;O-kosten'!$H$7/'Invullen O&amp;O-kosten'!$C$7)*D24</f>
        <v>1465</v>
      </c>
      <c r="K24" s="168">
        <f>J24/'Tonnages per afvalstroom'!$E$3</f>
        <v>472.58064516129031</v>
      </c>
      <c r="L24" s="169">
        <f>'Invullen-Transportkosten'!O7</f>
        <v>0</v>
      </c>
      <c r="M24" s="169">
        <f>K24*L24</f>
        <v>0</v>
      </c>
      <c r="N24" s="170">
        <f t="shared" ref="N24:O26" si="0">F24+J24</f>
        <v>1465</v>
      </c>
      <c r="O24" s="171">
        <f t="shared" si="0"/>
        <v>472.58064516129031</v>
      </c>
      <c r="P24" s="172">
        <f>I24+M24</f>
        <v>0</v>
      </c>
    </row>
    <row r="25" spans="2:17" ht="20.100000000000001" customHeight="1" x14ac:dyDescent="0.2">
      <c r="B25" s="38" t="s">
        <v>1</v>
      </c>
      <c r="C25" s="38" t="s">
        <v>9</v>
      </c>
      <c r="D25" s="77">
        <v>1514</v>
      </c>
      <c r="E25" s="74">
        <f>D25/'Tonnages per afvalstroom'!$E$3</f>
        <v>488.38709677419354</v>
      </c>
      <c r="F25" s="46">
        <f>('Invullen O&amp;O-kosten'!$D$7/'Invullen O&amp;O-kosten'!$C$7)*D25</f>
        <v>0</v>
      </c>
      <c r="G25" s="76">
        <f>F25/'Tonnages per afvalstroom'!$E$3</f>
        <v>0</v>
      </c>
      <c r="H25" s="43">
        <f>'Invullen-Transportkosten'!I8</f>
        <v>0</v>
      </c>
      <c r="I25" s="43">
        <f>G25*H25</f>
        <v>0</v>
      </c>
      <c r="J25" s="48">
        <f>('Invullen O&amp;O-kosten'!$H$7/'Invullen O&amp;O-kosten'!$C$7)*D25</f>
        <v>1514</v>
      </c>
      <c r="K25" s="71">
        <f>J25/'Tonnages per afvalstroom'!$E$3</f>
        <v>488.38709677419354</v>
      </c>
      <c r="L25" s="44">
        <f>'Invullen-Transportkosten'!O8</f>
        <v>0</v>
      </c>
      <c r="M25" s="44">
        <f>K25*L25</f>
        <v>0</v>
      </c>
      <c r="N25" s="49">
        <f t="shared" si="0"/>
        <v>1514</v>
      </c>
      <c r="O25" s="79">
        <f t="shared" si="0"/>
        <v>488.38709677419354</v>
      </c>
      <c r="P25" s="45">
        <f>I25+M25</f>
        <v>0</v>
      </c>
    </row>
    <row r="26" spans="2:17" ht="20.100000000000001" customHeight="1" x14ac:dyDescent="0.2">
      <c r="B26" s="38" t="s">
        <v>2</v>
      </c>
      <c r="C26" s="38" t="s">
        <v>8</v>
      </c>
      <c r="D26" s="77">
        <v>899</v>
      </c>
      <c r="E26" s="74">
        <f>D26/'Tonnages per afvalstroom'!$E$3</f>
        <v>290</v>
      </c>
      <c r="F26" s="46">
        <f>('Invullen O&amp;O-kosten'!$D$7/'Invullen O&amp;O-kosten'!$C$7)*D26</f>
        <v>0</v>
      </c>
      <c r="G26" s="76">
        <f>F26/'Tonnages per afvalstroom'!$E$3</f>
        <v>0</v>
      </c>
      <c r="H26" s="43">
        <f>'Invullen-Transportkosten'!I9</f>
        <v>0</v>
      </c>
      <c r="I26" s="43">
        <f>G26*H26</f>
        <v>0</v>
      </c>
      <c r="J26" s="48">
        <f>('Invullen O&amp;O-kosten'!$H$7/'Invullen O&amp;O-kosten'!$C$7)*D26</f>
        <v>899</v>
      </c>
      <c r="K26" s="71">
        <f>J26/'Tonnages per afvalstroom'!$E$3</f>
        <v>290</v>
      </c>
      <c r="L26" s="44">
        <f>'Invullen-Transportkosten'!O9</f>
        <v>0</v>
      </c>
      <c r="M26" s="44">
        <f>K26*L26</f>
        <v>0</v>
      </c>
      <c r="N26" s="49">
        <f t="shared" si="0"/>
        <v>899</v>
      </c>
      <c r="O26" s="79">
        <f t="shared" si="0"/>
        <v>290</v>
      </c>
      <c r="P26" s="45">
        <f>I26+M26</f>
        <v>0</v>
      </c>
    </row>
    <row r="27" spans="2:17" ht="20.100000000000001" customHeight="1" x14ac:dyDescent="0.2">
      <c r="B27" s="38" t="s">
        <v>3</v>
      </c>
      <c r="C27" s="38" t="s">
        <v>10</v>
      </c>
      <c r="D27" s="78"/>
      <c r="E27" s="75"/>
      <c r="F27" s="47"/>
      <c r="G27" s="75"/>
      <c r="H27" s="39"/>
      <c r="I27" s="39"/>
      <c r="J27" s="47"/>
      <c r="K27" s="41"/>
      <c r="L27" s="39"/>
      <c r="M27" s="39"/>
      <c r="N27" s="47"/>
      <c r="O27" s="75"/>
      <c r="P27" s="39"/>
    </row>
    <row r="28" spans="2:17" ht="20.100000000000001" customHeight="1" x14ac:dyDescent="0.2">
      <c r="B28" s="38" t="s">
        <v>4</v>
      </c>
      <c r="C28" s="38" t="s">
        <v>7</v>
      </c>
      <c r="D28" s="77">
        <v>579</v>
      </c>
      <c r="E28" s="74">
        <f>D28/'Tonnages per afvalstroom'!$E$3</f>
        <v>186.7741935483871</v>
      </c>
      <c r="F28" s="46">
        <f>('Invullen O&amp;O-kosten'!$D$7/'Invullen O&amp;O-kosten'!$C$7)*D28</f>
        <v>0</v>
      </c>
      <c r="G28" s="76">
        <f>F28/'Tonnages per afvalstroom'!$E$3</f>
        <v>0</v>
      </c>
      <c r="H28" s="43">
        <f>'Invullen-Transportkosten'!I11</f>
        <v>0</v>
      </c>
      <c r="I28" s="43">
        <f>G28*H28</f>
        <v>0</v>
      </c>
      <c r="J28" s="48">
        <f>('Invullen O&amp;O-kosten'!$H$7/'Invullen O&amp;O-kosten'!$C$7)*D28</f>
        <v>579</v>
      </c>
      <c r="K28" s="71">
        <f>J28/'Tonnages per afvalstroom'!$E$3</f>
        <v>186.7741935483871</v>
      </c>
      <c r="L28" s="44">
        <f>'Invullen-Transportkosten'!O11</f>
        <v>0</v>
      </c>
      <c r="M28" s="44">
        <f>K28*L28</f>
        <v>0</v>
      </c>
      <c r="N28" s="49">
        <f t="shared" ref="N28:O30" si="1">F28+J28</f>
        <v>579</v>
      </c>
      <c r="O28" s="79">
        <f t="shared" si="1"/>
        <v>186.7741935483871</v>
      </c>
      <c r="P28" s="45">
        <f>I28+M28</f>
        <v>0</v>
      </c>
    </row>
    <row r="29" spans="2:17" ht="20.100000000000001" customHeight="1" x14ac:dyDescent="0.2">
      <c r="B29" s="38" t="s">
        <v>22</v>
      </c>
      <c r="C29" s="38" t="s">
        <v>10</v>
      </c>
      <c r="D29" s="77">
        <v>14</v>
      </c>
      <c r="E29" s="74">
        <f>D29/'Tonnages per afvalstroom'!$E$3</f>
        <v>4.5161290322580641</v>
      </c>
      <c r="F29" s="46">
        <f>('Invullen O&amp;O-kosten'!$D$7/'Invullen O&amp;O-kosten'!$C$7)*D29</f>
        <v>0</v>
      </c>
      <c r="G29" s="76">
        <f>F29/'Tonnages per afvalstroom'!$E$3</f>
        <v>0</v>
      </c>
      <c r="H29" s="43">
        <f>'Invullen-Transportkosten'!I12</f>
        <v>0</v>
      </c>
      <c r="I29" s="43">
        <f>G29*H29</f>
        <v>0</v>
      </c>
      <c r="J29" s="48">
        <f>('Invullen O&amp;O-kosten'!$H$7/'Invullen O&amp;O-kosten'!$C$7)*D29</f>
        <v>14</v>
      </c>
      <c r="K29" s="71">
        <f>J29/'Tonnages per afvalstroom'!$E$3</f>
        <v>4.5161290322580641</v>
      </c>
      <c r="L29" s="44">
        <f>'Invullen-Transportkosten'!O12</f>
        <v>0</v>
      </c>
      <c r="M29" s="44">
        <f>K29*L29</f>
        <v>0</v>
      </c>
      <c r="N29" s="49">
        <f t="shared" si="1"/>
        <v>14</v>
      </c>
      <c r="O29" s="79">
        <f t="shared" si="1"/>
        <v>4.5161290322580641</v>
      </c>
      <c r="P29" s="45">
        <f>I29+M29</f>
        <v>0</v>
      </c>
    </row>
    <row r="30" spans="2:17" ht="20.100000000000001" customHeight="1" x14ac:dyDescent="0.2">
      <c r="B30" s="38" t="s">
        <v>5</v>
      </c>
      <c r="C30" s="38" t="s">
        <v>6</v>
      </c>
      <c r="D30" s="77">
        <v>183</v>
      </c>
      <c r="E30" s="74">
        <f>D30/'Tonnages per afvalstroom'!$E$3</f>
        <v>59.032258064516128</v>
      </c>
      <c r="F30" s="46">
        <f>('Invullen O&amp;O-kosten'!$D$7/'Invullen O&amp;O-kosten'!$C$7)*D30</f>
        <v>0</v>
      </c>
      <c r="G30" s="76">
        <f>F30/'Tonnages per afvalstroom'!$E$3</f>
        <v>0</v>
      </c>
      <c r="H30" s="43">
        <f>'Invullen-Transportkosten'!I13</f>
        <v>0</v>
      </c>
      <c r="I30" s="43">
        <f>G30*H30</f>
        <v>0</v>
      </c>
      <c r="J30" s="48">
        <f>('Invullen O&amp;O-kosten'!$H$7/'Invullen O&amp;O-kosten'!$C$7)*D30</f>
        <v>183</v>
      </c>
      <c r="K30" s="71">
        <f>J30/'Tonnages per afvalstroom'!$E$3</f>
        <v>59.032258064516128</v>
      </c>
      <c r="L30" s="44">
        <f>'Invullen-Transportkosten'!O13</f>
        <v>0</v>
      </c>
      <c r="M30" s="44">
        <f>K30*L30</f>
        <v>0</v>
      </c>
      <c r="N30" s="49">
        <f t="shared" si="1"/>
        <v>183</v>
      </c>
      <c r="O30" s="79">
        <f t="shared" si="1"/>
        <v>59.032258064516128</v>
      </c>
      <c r="P30" s="45">
        <f>I30+M30</f>
        <v>0</v>
      </c>
    </row>
    <row r="31" spans="2:17" ht="20.100000000000001" customHeight="1" x14ac:dyDescent="0.2">
      <c r="B31" s="38" t="s">
        <v>23</v>
      </c>
      <c r="C31" s="38" t="s">
        <v>7</v>
      </c>
      <c r="D31" s="78"/>
      <c r="E31" s="75"/>
      <c r="F31" s="47"/>
      <c r="G31" s="75"/>
      <c r="H31" s="39"/>
      <c r="I31" s="39"/>
      <c r="J31" s="47"/>
      <c r="K31" s="41"/>
      <c r="L31" s="39"/>
      <c r="M31" s="39"/>
      <c r="N31" s="47"/>
      <c r="O31" s="75"/>
      <c r="P31" s="39"/>
    </row>
    <row r="32" spans="2:17" ht="20.100000000000001" customHeight="1" thickBot="1" x14ac:dyDescent="0.25">
      <c r="B32" s="175" t="s">
        <v>34</v>
      </c>
      <c r="C32" s="175" t="s">
        <v>35</v>
      </c>
      <c r="D32" s="176">
        <f>15+241+13+3</f>
        <v>272</v>
      </c>
      <c r="E32" s="177">
        <f>D32/'Tonnages per afvalstroom'!$E$3</f>
        <v>87.741935483870961</v>
      </c>
      <c r="F32" s="178">
        <f>('Invullen O&amp;O-kosten'!$D$7/'Invullen O&amp;O-kosten'!$C$7)*D32</f>
        <v>0</v>
      </c>
      <c r="G32" s="179">
        <f>F32/'Tonnages per afvalstroom'!$E$3</f>
        <v>0</v>
      </c>
      <c r="H32" s="180">
        <f>'Invullen-Transportkosten'!I15</f>
        <v>0</v>
      </c>
      <c r="I32" s="180">
        <f>G32*H32</f>
        <v>0</v>
      </c>
      <c r="J32" s="181">
        <f>('Invullen O&amp;O-kosten'!$H$7/'Invullen O&amp;O-kosten'!$C$7)*D32</f>
        <v>272</v>
      </c>
      <c r="K32" s="182">
        <f>J32/'Tonnages per afvalstroom'!$E$3</f>
        <v>87.741935483870961</v>
      </c>
      <c r="L32" s="183">
        <f>'Invullen-Transportkosten'!O15</f>
        <v>0</v>
      </c>
      <c r="M32" s="183">
        <f>K32*L32</f>
        <v>0</v>
      </c>
      <c r="N32" s="184">
        <f>F32+J32</f>
        <v>272</v>
      </c>
      <c r="O32" s="185">
        <f>G32+K32</f>
        <v>87.741935483870961</v>
      </c>
      <c r="P32" s="186">
        <f>I32+M32</f>
        <v>0</v>
      </c>
    </row>
    <row r="33" spans="2:16" ht="20.100000000000001" customHeight="1" x14ac:dyDescent="0.2">
      <c r="B33" s="201" t="s">
        <v>27</v>
      </c>
      <c r="C33" s="201"/>
      <c r="D33" s="202">
        <f>SUM(D24:D32)</f>
        <v>4926</v>
      </c>
      <c r="E33" s="202">
        <f>SUM(E24:E32)</f>
        <v>1589.0322580645161</v>
      </c>
      <c r="F33" s="203">
        <f>SUM(F24:F32)</f>
        <v>0</v>
      </c>
      <c r="G33" s="204">
        <f>SUM(G24:G32)</f>
        <v>0</v>
      </c>
      <c r="H33" s="205"/>
      <c r="I33" s="205">
        <f>SUM(I24:I32)</f>
        <v>0</v>
      </c>
      <c r="J33" s="206">
        <f>SUM(J24:J32)</f>
        <v>4926</v>
      </c>
      <c r="K33" s="207">
        <f>SUM(K24:K32)</f>
        <v>1589.0322580645161</v>
      </c>
      <c r="L33" s="208"/>
      <c r="M33" s="208">
        <f>SUM(M24:M32)</f>
        <v>0</v>
      </c>
      <c r="N33" s="209">
        <f>SUM(N24:N32)</f>
        <v>4926</v>
      </c>
      <c r="O33" s="210">
        <f>SUM(O24:O32)</f>
        <v>1589.0322580645161</v>
      </c>
      <c r="P33" s="211">
        <f>SUM(P24:P32)</f>
        <v>0</v>
      </c>
    </row>
    <row r="34" spans="2:16" ht="20.100000000000001" customHeight="1" x14ac:dyDescent="0.2"/>
    <row r="35" spans="2:16" s="50" customFormat="1" ht="28.5" customHeight="1" x14ac:dyDescent="0.25">
      <c r="B35" s="51"/>
      <c r="C35" s="51"/>
      <c r="D35" s="60" t="s">
        <v>67</v>
      </c>
      <c r="E35" s="61"/>
      <c r="F35" s="62" t="s">
        <v>68</v>
      </c>
      <c r="G35" s="63"/>
      <c r="H35" s="63"/>
      <c r="I35" s="64"/>
      <c r="J35" s="65" t="s">
        <v>70</v>
      </c>
      <c r="K35" s="66"/>
      <c r="L35" s="66"/>
      <c r="M35" s="67"/>
      <c r="N35" s="68" t="s">
        <v>67</v>
      </c>
      <c r="O35" s="69"/>
      <c r="P35" s="70"/>
    </row>
    <row r="36" spans="2:16" s="37" customFormat="1" ht="47.25" customHeight="1" thickBot="1" x14ac:dyDescent="0.25">
      <c r="B36" s="188" t="s">
        <v>16</v>
      </c>
      <c r="C36" s="174"/>
      <c r="D36" s="139" t="s">
        <v>69</v>
      </c>
      <c r="E36" s="140" t="s">
        <v>30</v>
      </c>
      <c r="F36" s="141" t="s">
        <v>69</v>
      </c>
      <c r="G36" s="142" t="s">
        <v>30</v>
      </c>
      <c r="H36" s="142" t="s">
        <v>60</v>
      </c>
      <c r="I36" s="142" t="s">
        <v>57</v>
      </c>
      <c r="J36" s="143" t="s">
        <v>69</v>
      </c>
      <c r="K36" s="144" t="s">
        <v>30</v>
      </c>
      <c r="L36" s="144" t="s">
        <v>60</v>
      </c>
      <c r="M36" s="144" t="s">
        <v>57</v>
      </c>
      <c r="N36" s="145" t="s">
        <v>69</v>
      </c>
      <c r="O36" s="146" t="s">
        <v>30</v>
      </c>
      <c r="P36" s="146" t="s">
        <v>57</v>
      </c>
    </row>
    <row r="37" spans="2:16" ht="20.100000000000001" customHeight="1" x14ac:dyDescent="0.2">
      <c r="B37" s="161" t="s">
        <v>0</v>
      </c>
      <c r="C37" s="161" t="s">
        <v>11</v>
      </c>
      <c r="D37" s="187">
        <v>114</v>
      </c>
      <c r="E37" s="163">
        <f>D37/'Tonnages per afvalstroom'!$E$4</f>
        <v>63.333333333333329</v>
      </c>
      <c r="F37" s="164">
        <f>('Invullen O&amp;O-kosten'!$D$8/'Invullen O&amp;O-kosten'!$C$8)*D37</f>
        <v>0</v>
      </c>
      <c r="G37" s="165">
        <f>F37/'Tonnages per afvalstroom'!$E$4</f>
        <v>0</v>
      </c>
      <c r="H37" s="166">
        <f>'Invullen-Transportkosten'!I7</f>
        <v>0</v>
      </c>
      <c r="I37" s="166">
        <f t="shared" ref="I37:I42" si="2">G37*H37</f>
        <v>0</v>
      </c>
      <c r="J37" s="167">
        <f>('Invullen O&amp;O-kosten'!$H$8/'Invullen O&amp;O-kosten'!$C$8)*D37</f>
        <v>114</v>
      </c>
      <c r="K37" s="168">
        <f>J37/'Tonnages per afvalstroom'!$E$4</f>
        <v>63.333333333333329</v>
      </c>
      <c r="L37" s="169">
        <f>'Invullen-Transportkosten'!O7</f>
        <v>0</v>
      </c>
      <c r="M37" s="169">
        <f t="shared" ref="M37:M42" si="3">K37*L37</f>
        <v>0</v>
      </c>
      <c r="N37" s="170">
        <f t="shared" ref="N37:O42" si="4">F37+J37</f>
        <v>114</v>
      </c>
      <c r="O37" s="171">
        <f t="shared" si="4"/>
        <v>63.333333333333329</v>
      </c>
      <c r="P37" s="172">
        <f t="shared" ref="P37:P42" si="5">I37+M37</f>
        <v>0</v>
      </c>
    </row>
    <row r="38" spans="2:16" ht="20.100000000000001" customHeight="1" x14ac:dyDescent="0.2">
      <c r="B38" s="38" t="s">
        <v>1</v>
      </c>
      <c r="C38" s="38" t="s">
        <v>9</v>
      </c>
      <c r="D38" s="80">
        <v>185</v>
      </c>
      <c r="E38" s="74">
        <f>D38/'Tonnages per afvalstroom'!$E$4</f>
        <v>102.77777777777777</v>
      </c>
      <c r="F38" s="46">
        <f>('Invullen O&amp;O-kosten'!$D$8/'Invullen O&amp;O-kosten'!$C$8)*D38</f>
        <v>0</v>
      </c>
      <c r="G38" s="76">
        <f>F38/'Tonnages per afvalstroom'!$E$4</f>
        <v>0</v>
      </c>
      <c r="H38" s="43">
        <f>'Invullen-Transportkosten'!I8</f>
        <v>0</v>
      </c>
      <c r="I38" s="43">
        <f t="shared" si="2"/>
        <v>0</v>
      </c>
      <c r="J38" s="48">
        <f>('Invullen O&amp;O-kosten'!$H$8/'Invullen O&amp;O-kosten'!$C$8)*D38</f>
        <v>185</v>
      </c>
      <c r="K38" s="71">
        <f>J38/'Tonnages per afvalstroom'!$E$4</f>
        <v>102.77777777777777</v>
      </c>
      <c r="L38" s="44">
        <f>'Invullen-Transportkosten'!O8</f>
        <v>0</v>
      </c>
      <c r="M38" s="44">
        <f t="shared" si="3"/>
        <v>0</v>
      </c>
      <c r="N38" s="49">
        <f t="shared" si="4"/>
        <v>185</v>
      </c>
      <c r="O38" s="79">
        <f t="shared" si="4"/>
        <v>102.77777777777777</v>
      </c>
      <c r="P38" s="45">
        <f t="shared" si="5"/>
        <v>0</v>
      </c>
    </row>
    <row r="39" spans="2:16" ht="20.100000000000001" customHeight="1" x14ac:dyDescent="0.2">
      <c r="B39" s="38" t="s">
        <v>2</v>
      </c>
      <c r="C39" s="38" t="s">
        <v>8</v>
      </c>
      <c r="D39" s="80">
        <v>144</v>
      </c>
      <c r="E39" s="74">
        <f>D39/'Tonnages per afvalstroom'!$E$4</f>
        <v>80</v>
      </c>
      <c r="F39" s="46">
        <f>('Invullen O&amp;O-kosten'!$D$8/'Invullen O&amp;O-kosten'!$C$8)*D39</f>
        <v>0</v>
      </c>
      <c r="G39" s="76">
        <f>F39/'Tonnages per afvalstroom'!$E$4</f>
        <v>0</v>
      </c>
      <c r="H39" s="43">
        <f>'Invullen-Transportkosten'!I9</f>
        <v>0</v>
      </c>
      <c r="I39" s="43">
        <f t="shared" si="2"/>
        <v>0</v>
      </c>
      <c r="J39" s="48">
        <f>('Invullen O&amp;O-kosten'!$H$8/'Invullen O&amp;O-kosten'!$C$8)*D39</f>
        <v>144</v>
      </c>
      <c r="K39" s="71">
        <f>J39/'Tonnages per afvalstroom'!$E$4</f>
        <v>80</v>
      </c>
      <c r="L39" s="44">
        <f>'Invullen-Transportkosten'!O9</f>
        <v>0</v>
      </c>
      <c r="M39" s="44">
        <f t="shared" si="3"/>
        <v>0</v>
      </c>
      <c r="N39" s="49">
        <f t="shared" si="4"/>
        <v>144</v>
      </c>
      <c r="O39" s="79">
        <f t="shared" si="4"/>
        <v>80</v>
      </c>
      <c r="P39" s="45">
        <f t="shared" si="5"/>
        <v>0</v>
      </c>
    </row>
    <row r="40" spans="2:16" ht="20.100000000000001" customHeight="1" x14ac:dyDescent="0.2">
      <c r="B40" s="38" t="s">
        <v>3</v>
      </c>
      <c r="C40" s="38" t="s">
        <v>10</v>
      </c>
      <c r="D40" s="80">
        <v>3</v>
      </c>
      <c r="E40" s="74">
        <f>D40/'Tonnages per afvalstroom'!$E$4</f>
        <v>1.6666666666666665</v>
      </c>
      <c r="F40" s="46">
        <f>('Invullen O&amp;O-kosten'!$D$8/'Invullen O&amp;O-kosten'!$C$8)*D40</f>
        <v>0</v>
      </c>
      <c r="G40" s="76">
        <f>F40/'Tonnages per afvalstroom'!$E$4</f>
        <v>0</v>
      </c>
      <c r="H40" s="43">
        <f>'Invullen-Transportkosten'!I10</f>
        <v>0</v>
      </c>
      <c r="I40" s="43">
        <f t="shared" si="2"/>
        <v>0</v>
      </c>
      <c r="J40" s="48">
        <f>('Invullen O&amp;O-kosten'!$H$8/'Invullen O&amp;O-kosten'!$C$8)*D40</f>
        <v>3</v>
      </c>
      <c r="K40" s="71">
        <f>J40/'Tonnages per afvalstroom'!$E$4</f>
        <v>1.6666666666666665</v>
      </c>
      <c r="L40" s="44">
        <f>'Invullen-Transportkosten'!O10</f>
        <v>0</v>
      </c>
      <c r="M40" s="44">
        <f t="shared" si="3"/>
        <v>0</v>
      </c>
      <c r="N40" s="49">
        <f t="shared" si="4"/>
        <v>3</v>
      </c>
      <c r="O40" s="79">
        <f t="shared" si="4"/>
        <v>1.6666666666666665</v>
      </c>
      <c r="P40" s="45">
        <f t="shared" si="5"/>
        <v>0</v>
      </c>
    </row>
    <row r="41" spans="2:16" ht="20.100000000000001" customHeight="1" x14ac:dyDescent="0.2">
      <c r="B41" s="38" t="s">
        <v>4</v>
      </c>
      <c r="C41" s="38" t="s">
        <v>7</v>
      </c>
      <c r="D41" s="80">
        <v>106</v>
      </c>
      <c r="E41" s="74">
        <f>D41/'Tonnages per afvalstroom'!$E$4</f>
        <v>58.888888888888886</v>
      </c>
      <c r="F41" s="46">
        <f>('Invullen O&amp;O-kosten'!$D$8/'Invullen O&amp;O-kosten'!$C$8)*D41</f>
        <v>0</v>
      </c>
      <c r="G41" s="76">
        <f>F41/'Tonnages per afvalstroom'!$E$4</f>
        <v>0</v>
      </c>
      <c r="H41" s="43">
        <f>'Invullen-Transportkosten'!I11</f>
        <v>0</v>
      </c>
      <c r="I41" s="43">
        <f t="shared" si="2"/>
        <v>0</v>
      </c>
      <c r="J41" s="48">
        <f>('Invullen O&amp;O-kosten'!$H$8/'Invullen O&amp;O-kosten'!$C$8)*D41</f>
        <v>106</v>
      </c>
      <c r="K41" s="71">
        <f>J41/'Tonnages per afvalstroom'!$E$4</f>
        <v>58.888888888888886</v>
      </c>
      <c r="L41" s="44">
        <f>'Invullen-Transportkosten'!O11</f>
        <v>0</v>
      </c>
      <c r="M41" s="44">
        <f t="shared" si="3"/>
        <v>0</v>
      </c>
      <c r="N41" s="49">
        <f t="shared" si="4"/>
        <v>106</v>
      </c>
      <c r="O41" s="79">
        <f t="shared" si="4"/>
        <v>58.888888888888886</v>
      </c>
      <c r="P41" s="45">
        <f t="shared" si="5"/>
        <v>0</v>
      </c>
    </row>
    <row r="42" spans="2:16" ht="20.100000000000001" customHeight="1" x14ac:dyDescent="0.2">
      <c r="B42" s="38" t="s">
        <v>22</v>
      </c>
      <c r="C42" s="38" t="s">
        <v>10</v>
      </c>
      <c r="D42" s="80">
        <v>4</v>
      </c>
      <c r="E42" s="74">
        <f>D42/'Tonnages per afvalstroom'!$E$4</f>
        <v>2.2222222222222223</v>
      </c>
      <c r="F42" s="46">
        <f>('Invullen O&amp;O-kosten'!$D$8/'Invullen O&amp;O-kosten'!$C$8)*D42</f>
        <v>0</v>
      </c>
      <c r="G42" s="76">
        <f>F42/'Tonnages per afvalstroom'!$E$4</f>
        <v>0</v>
      </c>
      <c r="H42" s="43">
        <f>'Invullen-Transportkosten'!I12</f>
        <v>0</v>
      </c>
      <c r="I42" s="43">
        <f t="shared" si="2"/>
        <v>0</v>
      </c>
      <c r="J42" s="48">
        <f>('Invullen O&amp;O-kosten'!$H$8/'Invullen O&amp;O-kosten'!$C$8)*D42</f>
        <v>4</v>
      </c>
      <c r="K42" s="71">
        <f>J42/'Tonnages per afvalstroom'!$E$4</f>
        <v>2.2222222222222223</v>
      </c>
      <c r="L42" s="44">
        <f>'Invullen-Transportkosten'!O12</f>
        <v>0</v>
      </c>
      <c r="M42" s="44">
        <f t="shared" si="3"/>
        <v>0</v>
      </c>
      <c r="N42" s="49">
        <f t="shared" si="4"/>
        <v>4</v>
      </c>
      <c r="O42" s="79">
        <f t="shared" si="4"/>
        <v>2.2222222222222223</v>
      </c>
      <c r="P42" s="45">
        <f t="shared" si="5"/>
        <v>0</v>
      </c>
    </row>
    <row r="43" spans="2:16" ht="20.100000000000001" customHeight="1" x14ac:dyDescent="0.2">
      <c r="B43" s="38" t="s">
        <v>5</v>
      </c>
      <c r="C43" s="38" t="s">
        <v>6</v>
      </c>
      <c r="D43" s="81"/>
      <c r="E43" s="41"/>
      <c r="F43" s="47"/>
      <c r="G43" s="41"/>
      <c r="H43" s="39"/>
      <c r="I43" s="39"/>
      <c r="J43" s="47"/>
      <c r="K43" s="75"/>
      <c r="L43" s="39"/>
      <c r="M43" s="39"/>
      <c r="N43" s="47"/>
      <c r="O43" s="75"/>
      <c r="P43" s="39"/>
    </row>
    <row r="44" spans="2:16" ht="20.100000000000001" customHeight="1" x14ac:dyDescent="0.2">
      <c r="B44" s="38" t="s">
        <v>23</v>
      </c>
      <c r="C44" s="38" t="s">
        <v>7</v>
      </c>
      <c r="D44" s="81"/>
      <c r="E44" s="41"/>
      <c r="F44" s="47"/>
      <c r="G44" s="41"/>
      <c r="H44" s="39"/>
      <c r="I44" s="39"/>
      <c r="J44" s="47"/>
      <c r="K44" s="75"/>
      <c r="L44" s="39"/>
      <c r="M44" s="39"/>
      <c r="N44" s="47"/>
      <c r="O44" s="75"/>
      <c r="P44" s="39"/>
    </row>
    <row r="45" spans="2:16" ht="20.100000000000001" customHeight="1" thickBot="1" x14ac:dyDescent="0.25">
      <c r="B45" s="175" t="s">
        <v>34</v>
      </c>
      <c r="C45" s="175" t="s">
        <v>35</v>
      </c>
      <c r="D45" s="189">
        <f>4+66</f>
        <v>70</v>
      </c>
      <c r="E45" s="177">
        <f>D45/'Tonnages per afvalstroom'!$E$4</f>
        <v>38.888888888888886</v>
      </c>
      <c r="F45" s="178">
        <f>('Invullen O&amp;O-kosten'!$D$8/'Invullen O&amp;O-kosten'!$C$8)*D45</f>
        <v>0</v>
      </c>
      <c r="G45" s="179">
        <f>F45/'Tonnages per afvalstroom'!$E$4</f>
        <v>0</v>
      </c>
      <c r="H45" s="180">
        <f>'Invullen-Transportkosten'!I15</f>
        <v>0</v>
      </c>
      <c r="I45" s="180">
        <f>G45*H45</f>
        <v>0</v>
      </c>
      <c r="J45" s="181">
        <f>('Invullen O&amp;O-kosten'!$H$8/'Invullen O&amp;O-kosten'!$C$8)*D45</f>
        <v>70</v>
      </c>
      <c r="K45" s="182">
        <f>J45/'Tonnages per afvalstroom'!$E$4</f>
        <v>38.888888888888886</v>
      </c>
      <c r="L45" s="183">
        <f>'Invullen-Transportkosten'!O15</f>
        <v>0</v>
      </c>
      <c r="M45" s="183">
        <f>K45*L45</f>
        <v>0</v>
      </c>
      <c r="N45" s="184">
        <f>F45+J45</f>
        <v>70</v>
      </c>
      <c r="O45" s="185">
        <f>G45+K45</f>
        <v>38.888888888888886</v>
      </c>
      <c r="P45" s="186">
        <f>I45+M45</f>
        <v>0</v>
      </c>
    </row>
    <row r="46" spans="2:16" ht="20.100000000000001" customHeight="1" x14ac:dyDescent="0.2">
      <c r="B46" s="201" t="s">
        <v>27</v>
      </c>
      <c r="C46" s="201"/>
      <c r="D46" s="212">
        <f>SUM(D37:D45)</f>
        <v>626</v>
      </c>
      <c r="E46" s="202">
        <f>SUM(E37:E45)</f>
        <v>347.77777777777771</v>
      </c>
      <c r="F46" s="203">
        <f>SUM(F37:F45)</f>
        <v>0</v>
      </c>
      <c r="G46" s="204">
        <f>SUM(G37:G45)</f>
        <v>0</v>
      </c>
      <c r="H46" s="205"/>
      <c r="I46" s="205">
        <f>SUM(I37:I45)</f>
        <v>0</v>
      </c>
      <c r="J46" s="206">
        <f>SUM(J37:J45)</f>
        <v>626</v>
      </c>
      <c r="K46" s="207">
        <f>SUM(K37:K45)</f>
        <v>347.77777777777771</v>
      </c>
      <c r="L46" s="208"/>
      <c r="M46" s="208">
        <f>SUM(M37:M45)</f>
        <v>0</v>
      </c>
      <c r="N46" s="209">
        <f>SUM(N37:N45)</f>
        <v>626</v>
      </c>
      <c r="O46" s="210">
        <f>SUM(O37:O45)</f>
        <v>347.77777777777771</v>
      </c>
      <c r="P46" s="211">
        <f>SUM(P37:P45)</f>
        <v>0</v>
      </c>
    </row>
    <row r="48" spans="2:16" s="50" customFormat="1" ht="28.5" customHeight="1" x14ac:dyDescent="0.25">
      <c r="B48" s="51"/>
      <c r="C48" s="51"/>
      <c r="D48" s="60" t="s">
        <v>67</v>
      </c>
      <c r="E48" s="61"/>
      <c r="F48" s="62" t="s">
        <v>68</v>
      </c>
      <c r="G48" s="63"/>
      <c r="H48" s="63"/>
      <c r="I48" s="64"/>
      <c r="J48" s="65" t="s">
        <v>70</v>
      </c>
      <c r="K48" s="66"/>
      <c r="L48" s="66"/>
      <c r="M48" s="67"/>
      <c r="N48" s="68" t="s">
        <v>67</v>
      </c>
      <c r="O48" s="69"/>
      <c r="P48" s="70"/>
    </row>
    <row r="49" spans="2:16" s="37" customFormat="1" ht="47.25" customHeight="1" thickBot="1" x14ac:dyDescent="0.25">
      <c r="B49" s="188" t="s">
        <v>17</v>
      </c>
      <c r="C49" s="174"/>
      <c r="D49" s="139" t="s">
        <v>69</v>
      </c>
      <c r="E49" s="140" t="s">
        <v>30</v>
      </c>
      <c r="F49" s="141" t="s">
        <v>69</v>
      </c>
      <c r="G49" s="142" t="s">
        <v>30</v>
      </c>
      <c r="H49" s="142" t="s">
        <v>60</v>
      </c>
      <c r="I49" s="142" t="s">
        <v>57</v>
      </c>
      <c r="J49" s="143" t="s">
        <v>69</v>
      </c>
      <c r="K49" s="144" t="s">
        <v>30</v>
      </c>
      <c r="L49" s="144" t="s">
        <v>60</v>
      </c>
      <c r="M49" s="144" t="s">
        <v>57</v>
      </c>
      <c r="N49" s="145" t="s">
        <v>69</v>
      </c>
      <c r="O49" s="146" t="s">
        <v>30</v>
      </c>
      <c r="P49" s="146" t="s">
        <v>57</v>
      </c>
    </row>
    <row r="50" spans="2:16" ht="20.100000000000001" customHeight="1" x14ac:dyDescent="0.2">
      <c r="B50" s="161" t="s">
        <v>0</v>
      </c>
      <c r="C50" s="161" t="s">
        <v>11</v>
      </c>
      <c r="D50" s="187">
        <v>1050</v>
      </c>
      <c r="E50" s="163">
        <f>D50/'Tonnages per afvalstroom'!$E$5</f>
        <v>262.5</v>
      </c>
      <c r="F50" s="164">
        <f>('Invullen O&amp;O-kosten'!$D$9/'Invullen O&amp;O-kosten'!$C$9)*D50</f>
        <v>0</v>
      </c>
      <c r="G50" s="165">
        <f>F50/'Tonnages per afvalstroom'!$E$5</f>
        <v>0</v>
      </c>
      <c r="H50" s="166">
        <f>'Invullen-Transportkosten'!I7</f>
        <v>0</v>
      </c>
      <c r="I50" s="166">
        <f t="shared" ref="I50:I57" si="6">G50*H50</f>
        <v>0</v>
      </c>
      <c r="J50" s="167">
        <f>('Invullen O&amp;O-kosten'!$H$9/'Invullen O&amp;O-kosten'!$C$9)*D50</f>
        <v>1050</v>
      </c>
      <c r="K50" s="196">
        <f>J50/'Tonnages per afvalstroom'!$E$5</f>
        <v>262.5</v>
      </c>
      <c r="L50" s="169">
        <f>'Invullen-Transportkosten'!O7</f>
        <v>0</v>
      </c>
      <c r="M50" s="169">
        <f t="shared" ref="M50:M57" si="7">K50*L50</f>
        <v>0</v>
      </c>
      <c r="N50" s="170">
        <f t="shared" ref="N50:O57" si="8">F50+J50</f>
        <v>1050</v>
      </c>
      <c r="O50" s="171">
        <f t="shared" si="8"/>
        <v>262.5</v>
      </c>
      <c r="P50" s="172">
        <f t="shared" ref="P50:P57" si="9">I50+M50</f>
        <v>0</v>
      </c>
    </row>
    <row r="51" spans="2:16" ht="20.100000000000001" customHeight="1" x14ac:dyDescent="0.2">
      <c r="B51" s="38" t="s">
        <v>1</v>
      </c>
      <c r="C51" s="38" t="s">
        <v>9</v>
      </c>
      <c r="D51" s="80">
        <v>2102</v>
      </c>
      <c r="E51" s="74">
        <f>D51/'Tonnages per afvalstroom'!$E$5</f>
        <v>525.5</v>
      </c>
      <c r="F51" s="46">
        <f>('Invullen O&amp;O-kosten'!$D$9/'Invullen O&amp;O-kosten'!$C$9)*D51</f>
        <v>0</v>
      </c>
      <c r="G51" s="76">
        <f>F51/'Tonnages per afvalstroom'!$E$5</f>
        <v>0</v>
      </c>
      <c r="H51" s="43">
        <f>'Invullen-Transportkosten'!I8</f>
        <v>0</v>
      </c>
      <c r="I51" s="43">
        <f t="shared" si="6"/>
        <v>0</v>
      </c>
      <c r="J51" s="48">
        <f>('Invullen O&amp;O-kosten'!$H$9/'Invullen O&amp;O-kosten'!$C$9)*D51</f>
        <v>2102</v>
      </c>
      <c r="K51" s="83">
        <f>J51/'Tonnages per afvalstroom'!$E$5</f>
        <v>525.5</v>
      </c>
      <c r="L51" s="44">
        <f>'Invullen-Transportkosten'!O8</f>
        <v>0</v>
      </c>
      <c r="M51" s="44">
        <f t="shared" si="7"/>
        <v>0</v>
      </c>
      <c r="N51" s="49">
        <f t="shared" si="8"/>
        <v>2102</v>
      </c>
      <c r="O51" s="79">
        <f t="shared" si="8"/>
        <v>525.5</v>
      </c>
      <c r="P51" s="45">
        <f t="shared" si="9"/>
        <v>0</v>
      </c>
    </row>
    <row r="52" spans="2:16" ht="20.100000000000001" customHeight="1" x14ac:dyDescent="0.2">
      <c r="B52" s="38" t="s">
        <v>2</v>
      </c>
      <c r="C52" s="38" t="s">
        <v>8</v>
      </c>
      <c r="D52" s="80">
        <v>2003</v>
      </c>
      <c r="E52" s="74">
        <f>D52/'Tonnages per afvalstroom'!$E$5</f>
        <v>500.75</v>
      </c>
      <c r="F52" s="46">
        <f>('Invullen O&amp;O-kosten'!$D$9/'Invullen O&amp;O-kosten'!$C$9)*D52</f>
        <v>0</v>
      </c>
      <c r="G52" s="76">
        <f>F52/'Tonnages per afvalstroom'!$E$5</f>
        <v>0</v>
      </c>
      <c r="H52" s="43">
        <f>'Invullen-Transportkosten'!I9</f>
        <v>0</v>
      </c>
      <c r="I52" s="43">
        <f t="shared" si="6"/>
        <v>0</v>
      </c>
      <c r="J52" s="48">
        <f>('Invullen O&amp;O-kosten'!$H$9/'Invullen O&amp;O-kosten'!$C$9)*D52</f>
        <v>2003</v>
      </c>
      <c r="K52" s="83">
        <f>J52/'Tonnages per afvalstroom'!$E$5</f>
        <v>500.75</v>
      </c>
      <c r="L52" s="44">
        <f>'Invullen-Transportkosten'!O9</f>
        <v>0</v>
      </c>
      <c r="M52" s="44">
        <f t="shared" si="7"/>
        <v>0</v>
      </c>
      <c r="N52" s="49">
        <f t="shared" si="8"/>
        <v>2003</v>
      </c>
      <c r="O52" s="79">
        <f t="shared" si="8"/>
        <v>500.75</v>
      </c>
      <c r="P52" s="45">
        <f t="shared" si="9"/>
        <v>0</v>
      </c>
    </row>
    <row r="53" spans="2:16" ht="20.100000000000001" customHeight="1" x14ac:dyDescent="0.2">
      <c r="B53" s="38" t="s">
        <v>3</v>
      </c>
      <c r="C53" s="38" t="s">
        <v>10</v>
      </c>
      <c r="D53" s="80">
        <v>410</v>
      </c>
      <c r="E53" s="74">
        <f>D53/'Tonnages per afvalstroom'!$E$5</f>
        <v>102.5</v>
      </c>
      <c r="F53" s="46">
        <f>('Invullen O&amp;O-kosten'!$D$9/'Invullen O&amp;O-kosten'!$C$9)*D53</f>
        <v>0</v>
      </c>
      <c r="G53" s="76">
        <f>F53/'Tonnages per afvalstroom'!$E$5</f>
        <v>0</v>
      </c>
      <c r="H53" s="43">
        <f>'Invullen-Transportkosten'!I10</f>
        <v>0</v>
      </c>
      <c r="I53" s="43">
        <f t="shared" si="6"/>
        <v>0</v>
      </c>
      <c r="J53" s="48">
        <f>('Invullen O&amp;O-kosten'!$H$9/'Invullen O&amp;O-kosten'!$C$9)*D53</f>
        <v>410</v>
      </c>
      <c r="K53" s="83">
        <f>J53/'Tonnages per afvalstroom'!$E$5</f>
        <v>102.5</v>
      </c>
      <c r="L53" s="44">
        <f>'Invullen-Transportkosten'!O10</f>
        <v>0</v>
      </c>
      <c r="M53" s="44">
        <f t="shared" si="7"/>
        <v>0</v>
      </c>
      <c r="N53" s="49">
        <f t="shared" si="8"/>
        <v>410</v>
      </c>
      <c r="O53" s="79">
        <f t="shared" si="8"/>
        <v>102.5</v>
      </c>
      <c r="P53" s="45">
        <f t="shared" si="9"/>
        <v>0</v>
      </c>
    </row>
    <row r="54" spans="2:16" ht="20.100000000000001" customHeight="1" x14ac:dyDescent="0.2">
      <c r="B54" s="38" t="s">
        <v>4</v>
      </c>
      <c r="C54" s="38" t="s">
        <v>7</v>
      </c>
      <c r="D54" s="80">
        <f>2010+32</f>
        <v>2042</v>
      </c>
      <c r="E54" s="74">
        <f>D54/'Tonnages per afvalstroom'!$E$5</f>
        <v>510.5</v>
      </c>
      <c r="F54" s="46">
        <f>('Invullen O&amp;O-kosten'!$D$9/'Invullen O&amp;O-kosten'!$C$9)*D54</f>
        <v>0</v>
      </c>
      <c r="G54" s="76">
        <f>F54/'Tonnages per afvalstroom'!$E$5</f>
        <v>0</v>
      </c>
      <c r="H54" s="43">
        <f>'Invullen-Transportkosten'!I11</f>
        <v>0</v>
      </c>
      <c r="I54" s="43">
        <f t="shared" si="6"/>
        <v>0</v>
      </c>
      <c r="J54" s="48">
        <f>('Invullen O&amp;O-kosten'!$H$9/'Invullen O&amp;O-kosten'!$C$9)*D54</f>
        <v>2042</v>
      </c>
      <c r="K54" s="83">
        <f>J54/'Tonnages per afvalstroom'!$E$5</f>
        <v>510.5</v>
      </c>
      <c r="L54" s="44">
        <f>'Invullen-Transportkosten'!O11</f>
        <v>0</v>
      </c>
      <c r="M54" s="44">
        <f t="shared" si="7"/>
        <v>0</v>
      </c>
      <c r="N54" s="49">
        <f t="shared" si="8"/>
        <v>2042</v>
      </c>
      <c r="O54" s="79">
        <f t="shared" si="8"/>
        <v>510.5</v>
      </c>
      <c r="P54" s="45">
        <f t="shared" si="9"/>
        <v>0</v>
      </c>
    </row>
    <row r="55" spans="2:16" ht="20.100000000000001" customHeight="1" x14ac:dyDescent="0.2">
      <c r="B55" s="38" t="s">
        <v>22</v>
      </c>
      <c r="C55" s="38" t="s">
        <v>10</v>
      </c>
      <c r="D55" s="80">
        <f>22+159</f>
        <v>181</v>
      </c>
      <c r="E55" s="74">
        <f>D55/'Tonnages per afvalstroom'!$E$5</f>
        <v>45.25</v>
      </c>
      <c r="F55" s="46">
        <f>('Invullen O&amp;O-kosten'!$D$9/'Invullen O&amp;O-kosten'!$C$9)*D55</f>
        <v>0</v>
      </c>
      <c r="G55" s="76">
        <f>F55/'Tonnages per afvalstroom'!$E$5</f>
        <v>0</v>
      </c>
      <c r="H55" s="43">
        <f>'Invullen-Transportkosten'!I12</f>
        <v>0</v>
      </c>
      <c r="I55" s="43">
        <f t="shared" si="6"/>
        <v>0</v>
      </c>
      <c r="J55" s="48">
        <f>('Invullen O&amp;O-kosten'!$H$9/'Invullen O&amp;O-kosten'!$C$9)*D55</f>
        <v>181</v>
      </c>
      <c r="K55" s="83">
        <f>J55/'Tonnages per afvalstroom'!$E$5</f>
        <v>45.25</v>
      </c>
      <c r="L55" s="44">
        <f>'Invullen-Transportkosten'!O12</f>
        <v>0</v>
      </c>
      <c r="M55" s="44">
        <f t="shared" si="7"/>
        <v>0</v>
      </c>
      <c r="N55" s="49">
        <f t="shared" si="8"/>
        <v>181</v>
      </c>
      <c r="O55" s="79">
        <f t="shared" si="8"/>
        <v>45.25</v>
      </c>
      <c r="P55" s="45">
        <f t="shared" si="9"/>
        <v>0</v>
      </c>
    </row>
    <row r="56" spans="2:16" ht="20.100000000000001" customHeight="1" x14ac:dyDescent="0.2">
      <c r="B56" s="38" t="s">
        <v>5</v>
      </c>
      <c r="C56" s="38" t="s">
        <v>6</v>
      </c>
      <c r="D56" s="80">
        <f>334+499+99+2876+90+8</f>
        <v>3906</v>
      </c>
      <c r="E56" s="74">
        <f>D56/'Tonnages per afvalstroom'!$E$5</f>
        <v>976.5</v>
      </c>
      <c r="F56" s="46">
        <f>('Invullen O&amp;O-kosten'!$D$9/'Invullen O&amp;O-kosten'!$C$9)*D56</f>
        <v>0</v>
      </c>
      <c r="G56" s="76">
        <f>F56/'Tonnages per afvalstroom'!$E$5</f>
        <v>0</v>
      </c>
      <c r="H56" s="43">
        <f>'Invullen-Transportkosten'!I13</f>
        <v>0</v>
      </c>
      <c r="I56" s="43">
        <f t="shared" si="6"/>
        <v>0</v>
      </c>
      <c r="J56" s="48">
        <f>('Invullen O&amp;O-kosten'!$H$9/'Invullen O&amp;O-kosten'!$C$9)*D56</f>
        <v>3906</v>
      </c>
      <c r="K56" s="83">
        <f>J56/'Tonnages per afvalstroom'!$E$5</f>
        <v>976.5</v>
      </c>
      <c r="L56" s="44">
        <f>'Invullen-Transportkosten'!O13</f>
        <v>0</v>
      </c>
      <c r="M56" s="44">
        <f t="shared" si="7"/>
        <v>0</v>
      </c>
      <c r="N56" s="49">
        <f t="shared" si="8"/>
        <v>3906</v>
      </c>
      <c r="O56" s="79">
        <f t="shared" si="8"/>
        <v>976.5</v>
      </c>
      <c r="P56" s="45">
        <f t="shared" si="9"/>
        <v>0</v>
      </c>
    </row>
    <row r="57" spans="2:16" ht="20.100000000000001" customHeight="1" x14ac:dyDescent="0.2">
      <c r="B57" s="38" t="s">
        <v>23</v>
      </c>
      <c r="C57" s="38" t="s">
        <v>7</v>
      </c>
      <c r="D57" s="80">
        <v>107</v>
      </c>
      <c r="E57" s="74">
        <f>D57/'Tonnages per afvalstroom'!$E$5</f>
        <v>26.75</v>
      </c>
      <c r="F57" s="46">
        <f>('Invullen O&amp;O-kosten'!$D$9/'Invullen O&amp;O-kosten'!$C$9)*D57</f>
        <v>0</v>
      </c>
      <c r="G57" s="76">
        <f>F57/'Tonnages per afvalstroom'!$E$5</f>
        <v>0</v>
      </c>
      <c r="H57" s="43">
        <f>'Invullen-Transportkosten'!I14</f>
        <v>0</v>
      </c>
      <c r="I57" s="43">
        <f t="shared" si="6"/>
        <v>0</v>
      </c>
      <c r="J57" s="48">
        <f>('Invullen O&amp;O-kosten'!$H$9/'Invullen O&amp;O-kosten'!$C$9)*D57</f>
        <v>107</v>
      </c>
      <c r="K57" s="83">
        <f>J57/'Tonnages per afvalstroom'!$E$5</f>
        <v>26.75</v>
      </c>
      <c r="L57" s="44">
        <f>'Invullen-Transportkosten'!O14</f>
        <v>0</v>
      </c>
      <c r="M57" s="44">
        <f t="shared" si="7"/>
        <v>0</v>
      </c>
      <c r="N57" s="49">
        <f t="shared" si="8"/>
        <v>107</v>
      </c>
      <c r="O57" s="79">
        <f t="shared" si="8"/>
        <v>26.75</v>
      </c>
      <c r="P57" s="45">
        <f t="shared" si="9"/>
        <v>0</v>
      </c>
    </row>
    <row r="58" spans="2:16" ht="20.100000000000001" customHeight="1" thickBot="1" x14ac:dyDescent="0.25">
      <c r="B58" s="175" t="s">
        <v>34</v>
      </c>
      <c r="C58" s="175" t="s">
        <v>35</v>
      </c>
      <c r="D58" s="190"/>
      <c r="E58" s="191"/>
      <c r="F58" s="192"/>
      <c r="G58" s="191"/>
      <c r="H58" s="193"/>
      <c r="I58" s="193"/>
      <c r="J58" s="192"/>
      <c r="K58" s="194"/>
      <c r="L58" s="193"/>
      <c r="M58" s="193"/>
      <c r="N58" s="192"/>
      <c r="O58" s="191"/>
      <c r="P58" s="193"/>
    </row>
    <row r="59" spans="2:16" ht="20.100000000000001" customHeight="1" x14ac:dyDescent="0.2">
      <c r="B59" s="201" t="s">
        <v>27</v>
      </c>
      <c r="C59" s="201"/>
      <c r="D59" s="212">
        <f>SUM(D50:D58)</f>
        <v>11801</v>
      </c>
      <c r="E59" s="202">
        <f>SUM(E50:E58)</f>
        <v>2950.25</v>
      </c>
      <c r="F59" s="203">
        <f>SUM(F50:F58)</f>
        <v>0</v>
      </c>
      <c r="G59" s="204">
        <f>SUM(G50:G58)</f>
        <v>0</v>
      </c>
      <c r="H59" s="205"/>
      <c r="I59" s="205">
        <f>SUM(I50:I58)</f>
        <v>0</v>
      </c>
      <c r="J59" s="206">
        <f>SUM(J50:J58)</f>
        <v>11801</v>
      </c>
      <c r="K59" s="213">
        <f>SUM(K50:K58)</f>
        <v>2950.25</v>
      </c>
      <c r="L59" s="208"/>
      <c r="M59" s="208">
        <f>SUM(M50:M58)</f>
        <v>0</v>
      </c>
      <c r="N59" s="209">
        <f>SUM(N50:N58)</f>
        <v>11801</v>
      </c>
      <c r="O59" s="210">
        <f>SUM(O50:O58)</f>
        <v>2950.25</v>
      </c>
      <c r="P59" s="211">
        <f>SUM(P50:P58)</f>
        <v>0</v>
      </c>
    </row>
    <row r="61" spans="2:16" s="50" customFormat="1" ht="28.5" customHeight="1" x14ac:dyDescent="0.25">
      <c r="B61" s="51"/>
      <c r="C61" s="51"/>
      <c r="D61" s="60" t="s">
        <v>67</v>
      </c>
      <c r="E61" s="61"/>
      <c r="F61" s="62" t="s">
        <v>68</v>
      </c>
      <c r="G61" s="63"/>
      <c r="H61" s="63"/>
      <c r="I61" s="64"/>
      <c r="J61" s="65" t="s">
        <v>70</v>
      </c>
      <c r="K61" s="66"/>
      <c r="L61" s="66"/>
      <c r="M61" s="67"/>
      <c r="N61" s="68" t="s">
        <v>67</v>
      </c>
      <c r="O61" s="69"/>
      <c r="P61" s="70"/>
    </row>
    <row r="62" spans="2:16" s="37" customFormat="1" ht="47.25" customHeight="1" thickBot="1" x14ac:dyDescent="0.25">
      <c r="B62" s="188" t="s">
        <v>18</v>
      </c>
      <c r="C62" s="174"/>
      <c r="D62" s="139" t="s">
        <v>69</v>
      </c>
      <c r="E62" s="140" t="s">
        <v>30</v>
      </c>
      <c r="F62" s="141" t="s">
        <v>69</v>
      </c>
      <c r="G62" s="142" t="s">
        <v>30</v>
      </c>
      <c r="H62" s="142" t="s">
        <v>60</v>
      </c>
      <c r="I62" s="142" t="s">
        <v>57</v>
      </c>
      <c r="J62" s="143" t="s">
        <v>69</v>
      </c>
      <c r="K62" s="144" t="s">
        <v>30</v>
      </c>
      <c r="L62" s="144" t="s">
        <v>60</v>
      </c>
      <c r="M62" s="144" t="s">
        <v>57</v>
      </c>
      <c r="N62" s="145" t="s">
        <v>69</v>
      </c>
      <c r="O62" s="146" t="s">
        <v>30</v>
      </c>
      <c r="P62" s="146" t="s">
        <v>57</v>
      </c>
    </row>
    <row r="63" spans="2:16" ht="20.100000000000001" customHeight="1" x14ac:dyDescent="0.2">
      <c r="B63" s="161" t="s">
        <v>0</v>
      </c>
      <c r="C63" s="161" t="s">
        <v>11</v>
      </c>
      <c r="D63" s="195">
        <v>9</v>
      </c>
      <c r="E63" s="163">
        <f>D63/'Tonnages per afvalstroom'!$E$6</f>
        <v>2.25</v>
      </c>
      <c r="F63" s="164">
        <f>('Invullen O&amp;O-kosten'!$D$10/'Invullen O&amp;O-kosten'!$C$10)*D63</f>
        <v>0</v>
      </c>
      <c r="G63" s="165">
        <f>F63/'Tonnages per afvalstroom'!$E$6</f>
        <v>0</v>
      </c>
      <c r="H63" s="166">
        <f>'Invullen-Transportkosten'!I7</f>
        <v>0</v>
      </c>
      <c r="I63" s="166">
        <f>G63*H63</f>
        <v>0</v>
      </c>
      <c r="J63" s="167">
        <f>('Invullen O&amp;O-kosten'!$H$10/'Invullen O&amp;O-kosten'!$C$10)*D63</f>
        <v>9</v>
      </c>
      <c r="K63" s="168">
        <f>J63/'Tonnages per afvalstroom'!$E$6</f>
        <v>2.25</v>
      </c>
      <c r="L63" s="169">
        <f>'Invullen-Transportkosten'!O7</f>
        <v>0</v>
      </c>
      <c r="M63" s="169">
        <f>K63*L63</f>
        <v>0</v>
      </c>
      <c r="N63" s="170">
        <f t="shared" ref="N63:O65" si="10">F63+J63</f>
        <v>9</v>
      </c>
      <c r="O63" s="171">
        <f t="shared" si="10"/>
        <v>2.25</v>
      </c>
      <c r="P63" s="172">
        <f>I63+M63</f>
        <v>0</v>
      </c>
    </row>
    <row r="64" spans="2:16" ht="20.100000000000001" customHeight="1" x14ac:dyDescent="0.2">
      <c r="B64" s="38" t="s">
        <v>1</v>
      </c>
      <c r="C64" s="38" t="s">
        <v>9</v>
      </c>
      <c r="D64" s="84">
        <v>9</v>
      </c>
      <c r="E64" s="74">
        <f>D64/'Tonnages per afvalstroom'!$E$6</f>
        <v>2.25</v>
      </c>
      <c r="F64" s="46">
        <f>('Invullen O&amp;O-kosten'!$D$10/'Invullen O&amp;O-kosten'!$C$10)*D64</f>
        <v>0</v>
      </c>
      <c r="G64" s="76">
        <f>F64/'Tonnages per afvalstroom'!$E$6</f>
        <v>0</v>
      </c>
      <c r="H64" s="43">
        <f>'Invullen-Transportkosten'!I8</f>
        <v>0</v>
      </c>
      <c r="I64" s="43">
        <f>G64*H64</f>
        <v>0</v>
      </c>
      <c r="J64" s="48">
        <f>('Invullen O&amp;O-kosten'!$H$10/'Invullen O&amp;O-kosten'!$C$10)*D64</f>
        <v>9</v>
      </c>
      <c r="K64" s="71">
        <f>J64/'Tonnages per afvalstroom'!$E$6</f>
        <v>2.25</v>
      </c>
      <c r="L64" s="44">
        <f>'Invullen-Transportkosten'!O8</f>
        <v>0</v>
      </c>
      <c r="M64" s="44">
        <f>K64*L64</f>
        <v>0</v>
      </c>
      <c r="N64" s="49">
        <f t="shared" si="10"/>
        <v>9</v>
      </c>
      <c r="O64" s="79">
        <f t="shared" si="10"/>
        <v>2.25</v>
      </c>
      <c r="P64" s="45">
        <f>I64+M64</f>
        <v>0</v>
      </c>
    </row>
    <row r="65" spans="2:16" ht="20.100000000000001" customHeight="1" x14ac:dyDescent="0.2">
      <c r="B65" s="38" t="s">
        <v>2</v>
      </c>
      <c r="C65" s="38" t="s">
        <v>8</v>
      </c>
      <c r="D65" s="84">
        <v>10</v>
      </c>
      <c r="E65" s="74">
        <f>D65/'Tonnages per afvalstroom'!$E$6</f>
        <v>2.5</v>
      </c>
      <c r="F65" s="46">
        <f>('Invullen O&amp;O-kosten'!$D$10/'Invullen O&amp;O-kosten'!$C$10)*D65</f>
        <v>0</v>
      </c>
      <c r="G65" s="76">
        <f>F65/'Tonnages per afvalstroom'!$E$6</f>
        <v>0</v>
      </c>
      <c r="H65" s="43">
        <f>'Invullen-Transportkosten'!I9</f>
        <v>0</v>
      </c>
      <c r="I65" s="43">
        <f>G65*H65</f>
        <v>0</v>
      </c>
      <c r="J65" s="48">
        <f>('Invullen O&amp;O-kosten'!$H$10/'Invullen O&amp;O-kosten'!$C$10)*D65</f>
        <v>10</v>
      </c>
      <c r="K65" s="71">
        <f>J65/'Tonnages per afvalstroom'!$E$6</f>
        <v>2.5</v>
      </c>
      <c r="L65" s="44">
        <f>'Invullen-Transportkosten'!O9</f>
        <v>0</v>
      </c>
      <c r="M65" s="44">
        <f>K65*L65</f>
        <v>0</v>
      </c>
      <c r="N65" s="49">
        <f t="shared" si="10"/>
        <v>10</v>
      </c>
      <c r="O65" s="79">
        <f t="shared" si="10"/>
        <v>2.5</v>
      </c>
      <c r="P65" s="45">
        <f>I65+M65</f>
        <v>0</v>
      </c>
    </row>
    <row r="66" spans="2:16" ht="20.100000000000001" customHeight="1" x14ac:dyDescent="0.2">
      <c r="B66" s="38" t="s">
        <v>3</v>
      </c>
      <c r="C66" s="38" t="s">
        <v>10</v>
      </c>
      <c r="D66" s="47"/>
      <c r="E66" s="75"/>
      <c r="F66" s="47"/>
      <c r="G66" s="75"/>
      <c r="H66" s="39"/>
      <c r="I66" s="39"/>
      <c r="J66" s="47"/>
      <c r="K66" s="75"/>
      <c r="L66" s="39"/>
      <c r="M66" s="39"/>
      <c r="N66" s="47"/>
      <c r="O66" s="75"/>
      <c r="P66" s="39"/>
    </row>
    <row r="67" spans="2:16" ht="20.100000000000001" customHeight="1" x14ac:dyDescent="0.2">
      <c r="B67" s="38" t="s">
        <v>4</v>
      </c>
      <c r="C67" s="38" t="s">
        <v>7</v>
      </c>
      <c r="D67" s="84">
        <v>3</v>
      </c>
      <c r="E67" s="74">
        <f>D67/'Tonnages per afvalstroom'!$E$6</f>
        <v>0.75</v>
      </c>
      <c r="F67" s="46">
        <f>('Invullen O&amp;O-kosten'!$D$10/'Invullen O&amp;O-kosten'!$C$10)*D67</f>
        <v>0</v>
      </c>
      <c r="G67" s="76">
        <f>F67/'Tonnages per afvalstroom'!$E$6</f>
        <v>0</v>
      </c>
      <c r="H67" s="43">
        <f>'Invullen-Transportkosten'!I11</f>
        <v>0</v>
      </c>
      <c r="I67" s="43">
        <f>G67*H67</f>
        <v>0</v>
      </c>
      <c r="J67" s="48">
        <f>('Invullen O&amp;O-kosten'!$H$10/'Invullen O&amp;O-kosten'!$C$10)*D67</f>
        <v>3</v>
      </c>
      <c r="K67" s="71">
        <f>J67/'Tonnages per afvalstroom'!$E$6</f>
        <v>0.75</v>
      </c>
      <c r="L67" s="44">
        <f>'Invullen-Transportkosten'!O11</f>
        <v>0</v>
      </c>
      <c r="M67" s="44">
        <f>K67*L67</f>
        <v>0</v>
      </c>
      <c r="N67" s="49">
        <f t="shared" ref="N67:O70" si="11">F67+J67</f>
        <v>3</v>
      </c>
      <c r="O67" s="79">
        <f t="shared" si="11"/>
        <v>0.75</v>
      </c>
      <c r="P67" s="45">
        <f>I67+M67</f>
        <v>0</v>
      </c>
    </row>
    <row r="68" spans="2:16" ht="20.100000000000001" customHeight="1" x14ac:dyDescent="0.2">
      <c r="B68" s="38" t="s">
        <v>22</v>
      </c>
      <c r="C68" s="38" t="s">
        <v>10</v>
      </c>
      <c r="D68" s="84">
        <v>359</v>
      </c>
      <c r="E68" s="74">
        <f>D68/'Tonnages per afvalstroom'!$E$6</f>
        <v>89.75</v>
      </c>
      <c r="F68" s="46">
        <f>('Invullen O&amp;O-kosten'!$D$10/'Invullen O&amp;O-kosten'!$C$10)*D68</f>
        <v>0</v>
      </c>
      <c r="G68" s="76">
        <f>F68/'Tonnages per afvalstroom'!$E$6</f>
        <v>0</v>
      </c>
      <c r="H68" s="43">
        <f>'Invullen-Transportkosten'!I12</f>
        <v>0</v>
      </c>
      <c r="I68" s="43">
        <f>G68*H68</f>
        <v>0</v>
      </c>
      <c r="J68" s="48">
        <f>('Invullen O&amp;O-kosten'!$H$10/'Invullen O&amp;O-kosten'!$C$10)*D68</f>
        <v>359</v>
      </c>
      <c r="K68" s="71">
        <f>J68/'Tonnages per afvalstroom'!$E$6</f>
        <v>89.75</v>
      </c>
      <c r="L68" s="44">
        <f>'Invullen-Transportkosten'!O12</f>
        <v>0</v>
      </c>
      <c r="M68" s="44">
        <f>K68*L68</f>
        <v>0</v>
      </c>
      <c r="N68" s="49">
        <f t="shared" si="11"/>
        <v>359</v>
      </c>
      <c r="O68" s="79">
        <f t="shared" si="11"/>
        <v>89.75</v>
      </c>
      <c r="P68" s="45">
        <f>I68+M68</f>
        <v>0</v>
      </c>
    </row>
    <row r="69" spans="2:16" ht="20.100000000000001" customHeight="1" x14ac:dyDescent="0.2">
      <c r="B69" s="38" t="s">
        <v>5</v>
      </c>
      <c r="C69" s="38" t="s">
        <v>6</v>
      </c>
      <c r="D69" s="84">
        <v>16</v>
      </c>
      <c r="E69" s="74">
        <f>D69/'Tonnages per afvalstroom'!$E$6</f>
        <v>4</v>
      </c>
      <c r="F69" s="46">
        <f>('Invullen O&amp;O-kosten'!$D$10/'Invullen O&amp;O-kosten'!$C$10)*D69</f>
        <v>0</v>
      </c>
      <c r="G69" s="76">
        <f>F69/'Tonnages per afvalstroom'!$E$6</f>
        <v>0</v>
      </c>
      <c r="H69" s="43">
        <f>'Invullen-Transportkosten'!I13</f>
        <v>0</v>
      </c>
      <c r="I69" s="43">
        <f>G69*H69</f>
        <v>0</v>
      </c>
      <c r="J69" s="48">
        <f>('Invullen O&amp;O-kosten'!$H$10/'Invullen O&amp;O-kosten'!$C$10)*D69</f>
        <v>16</v>
      </c>
      <c r="K69" s="71">
        <f>J69/'Tonnages per afvalstroom'!$E$6</f>
        <v>4</v>
      </c>
      <c r="L69" s="44">
        <f>'Invullen-Transportkosten'!O13</f>
        <v>0</v>
      </c>
      <c r="M69" s="44">
        <f>K69*L69</f>
        <v>0</v>
      </c>
      <c r="N69" s="49">
        <f t="shared" si="11"/>
        <v>16</v>
      </c>
      <c r="O69" s="79">
        <f t="shared" si="11"/>
        <v>4</v>
      </c>
      <c r="P69" s="45">
        <f>I69+M69</f>
        <v>0</v>
      </c>
    </row>
    <row r="70" spans="2:16" ht="20.100000000000001" customHeight="1" x14ac:dyDescent="0.2">
      <c r="B70" s="38" t="s">
        <v>23</v>
      </c>
      <c r="C70" s="38" t="s">
        <v>7</v>
      </c>
      <c r="D70" s="84">
        <v>350</v>
      </c>
      <c r="E70" s="74">
        <f>D70/'Tonnages per afvalstroom'!$E$6</f>
        <v>87.5</v>
      </c>
      <c r="F70" s="46">
        <f>('Invullen O&amp;O-kosten'!$D$10/'Invullen O&amp;O-kosten'!$C$10)*D70</f>
        <v>0</v>
      </c>
      <c r="G70" s="76">
        <f>F70/'Tonnages per afvalstroom'!$E$6</f>
        <v>0</v>
      </c>
      <c r="H70" s="43">
        <f>'Invullen-Transportkosten'!I14</f>
        <v>0</v>
      </c>
      <c r="I70" s="43">
        <f>G70*H70</f>
        <v>0</v>
      </c>
      <c r="J70" s="48">
        <f>('Invullen O&amp;O-kosten'!$H$10/'Invullen O&amp;O-kosten'!$C$10)*D70</f>
        <v>350</v>
      </c>
      <c r="K70" s="71">
        <f>J70/'Tonnages per afvalstroom'!$E$6</f>
        <v>87.5</v>
      </c>
      <c r="L70" s="44">
        <f>'Invullen-Transportkosten'!O14</f>
        <v>0</v>
      </c>
      <c r="M70" s="44">
        <f>K70*L70</f>
        <v>0</v>
      </c>
      <c r="N70" s="49">
        <f t="shared" si="11"/>
        <v>350</v>
      </c>
      <c r="O70" s="79">
        <f t="shared" si="11"/>
        <v>87.5</v>
      </c>
      <c r="P70" s="45">
        <f>I70+M70</f>
        <v>0</v>
      </c>
    </row>
    <row r="71" spans="2:16" ht="20.100000000000001" customHeight="1" thickBot="1" x14ac:dyDescent="0.25">
      <c r="B71" s="175" t="s">
        <v>34</v>
      </c>
      <c r="C71" s="175" t="s">
        <v>35</v>
      </c>
      <c r="D71" s="192"/>
      <c r="E71" s="191"/>
      <c r="F71" s="192"/>
      <c r="G71" s="191"/>
      <c r="H71" s="193"/>
      <c r="I71" s="193"/>
      <c r="J71" s="192"/>
      <c r="K71" s="191"/>
      <c r="L71" s="193"/>
      <c r="M71" s="193"/>
      <c r="N71" s="192"/>
      <c r="O71" s="191"/>
      <c r="P71" s="193"/>
    </row>
    <row r="72" spans="2:16" ht="20.100000000000001" customHeight="1" x14ac:dyDescent="0.2">
      <c r="B72" s="201" t="s">
        <v>27</v>
      </c>
      <c r="C72" s="201"/>
      <c r="D72" s="214">
        <f>SUM(D63:D71)</f>
        <v>756</v>
      </c>
      <c r="E72" s="202">
        <f>SUM(E63:E71)</f>
        <v>189</v>
      </c>
      <c r="F72" s="203">
        <f>SUM(F63:F71)</f>
        <v>0</v>
      </c>
      <c r="G72" s="204">
        <f>SUM(G63:G71)</f>
        <v>0</v>
      </c>
      <c r="H72" s="205"/>
      <c r="I72" s="205">
        <f>SUM(I63:I71)</f>
        <v>0</v>
      </c>
      <c r="J72" s="206">
        <f>SUM(J63:J71)</f>
        <v>756</v>
      </c>
      <c r="K72" s="207">
        <f>SUM(K63:K71)</f>
        <v>189</v>
      </c>
      <c r="L72" s="208"/>
      <c r="M72" s="208">
        <f>SUM(M63:M71)</f>
        <v>0</v>
      </c>
      <c r="N72" s="209">
        <f>SUM(N63:N71)</f>
        <v>756</v>
      </c>
      <c r="O72" s="210">
        <f>SUM(O63:O71)</f>
        <v>189</v>
      </c>
      <c r="P72" s="211">
        <f>SUM(P63:P71)</f>
        <v>0</v>
      </c>
    </row>
    <row r="74" spans="2:16" s="50" customFormat="1" ht="28.5" customHeight="1" x14ac:dyDescent="0.25">
      <c r="B74" s="51"/>
      <c r="C74" s="51"/>
      <c r="D74" s="60" t="s">
        <v>67</v>
      </c>
      <c r="E74" s="61"/>
      <c r="F74" s="62" t="s">
        <v>68</v>
      </c>
      <c r="G74" s="63"/>
      <c r="H74" s="63"/>
      <c r="I74" s="64"/>
      <c r="J74" s="65" t="s">
        <v>70</v>
      </c>
      <c r="K74" s="66"/>
      <c r="L74" s="66"/>
      <c r="M74" s="67"/>
      <c r="N74" s="68" t="s">
        <v>67</v>
      </c>
      <c r="O74" s="69"/>
      <c r="P74" s="70"/>
    </row>
    <row r="75" spans="2:16" s="37" customFormat="1" ht="47.25" customHeight="1" thickBot="1" x14ac:dyDescent="0.25">
      <c r="B75" s="188" t="s">
        <v>73</v>
      </c>
      <c r="C75" s="174"/>
      <c r="D75" s="139" t="s">
        <v>69</v>
      </c>
      <c r="E75" s="140" t="s">
        <v>30</v>
      </c>
      <c r="F75" s="141" t="s">
        <v>69</v>
      </c>
      <c r="G75" s="142" t="s">
        <v>30</v>
      </c>
      <c r="H75" s="142" t="s">
        <v>60</v>
      </c>
      <c r="I75" s="142" t="s">
        <v>57</v>
      </c>
      <c r="J75" s="143" t="s">
        <v>69</v>
      </c>
      <c r="K75" s="144" t="s">
        <v>30</v>
      </c>
      <c r="L75" s="144" t="s">
        <v>60</v>
      </c>
      <c r="M75" s="144" t="s">
        <v>57</v>
      </c>
      <c r="N75" s="145" t="s">
        <v>69</v>
      </c>
      <c r="O75" s="146" t="s">
        <v>30</v>
      </c>
      <c r="P75" s="146" t="s">
        <v>57</v>
      </c>
    </row>
    <row r="76" spans="2:16" ht="20.100000000000001" customHeight="1" x14ac:dyDescent="0.2">
      <c r="B76" s="161" t="s">
        <v>0</v>
      </c>
      <c r="C76" s="161" t="s">
        <v>11</v>
      </c>
      <c r="D76" s="195">
        <v>956</v>
      </c>
      <c r="E76" s="163">
        <f>D76/'Tonnages per afvalstroom'!$E$7</f>
        <v>265.55555555555554</v>
      </c>
      <c r="F76" s="164">
        <f>('Invullen O&amp;O-kosten'!$D$11/'Invullen O&amp;O-kosten'!$C$11)*D76</f>
        <v>0</v>
      </c>
      <c r="G76" s="165">
        <f>F76/'Tonnages per afvalstroom'!$E$7</f>
        <v>0</v>
      </c>
      <c r="H76" s="166">
        <f>'Invullen-Transportkosten'!I7</f>
        <v>0</v>
      </c>
      <c r="I76" s="166">
        <f>G76*H76</f>
        <v>0</v>
      </c>
      <c r="J76" s="167">
        <f>('Invullen O&amp;O-kosten'!$H$11/'Invullen O&amp;O-kosten'!$C$11)*D76</f>
        <v>956</v>
      </c>
      <c r="K76" s="168">
        <f>J76/'Tonnages per afvalstroom'!$E$7</f>
        <v>265.55555555555554</v>
      </c>
      <c r="L76" s="169">
        <f>'Invullen-Transportkosten'!O7</f>
        <v>0</v>
      </c>
      <c r="M76" s="169">
        <f>K76*L76</f>
        <v>0</v>
      </c>
      <c r="N76" s="170">
        <f t="shared" ref="N76:O78" si="12">F76+J76</f>
        <v>956</v>
      </c>
      <c r="O76" s="171">
        <f t="shared" si="12"/>
        <v>265.55555555555554</v>
      </c>
      <c r="P76" s="172">
        <f>I76+M76</f>
        <v>0</v>
      </c>
    </row>
    <row r="77" spans="2:16" ht="20.100000000000001" customHeight="1" x14ac:dyDescent="0.2">
      <c r="B77" s="38" t="s">
        <v>1</v>
      </c>
      <c r="C77" s="38" t="s">
        <v>9</v>
      </c>
      <c r="D77" s="84">
        <v>1350</v>
      </c>
      <c r="E77" s="74">
        <f>D77/'Tonnages per afvalstroom'!$E$7</f>
        <v>375</v>
      </c>
      <c r="F77" s="46">
        <f>('Invullen O&amp;O-kosten'!$D$11/'Invullen O&amp;O-kosten'!$C$11)*D77</f>
        <v>0</v>
      </c>
      <c r="G77" s="76">
        <f>F77/'Tonnages per afvalstroom'!$E$7</f>
        <v>0</v>
      </c>
      <c r="H77" s="43">
        <f>'Invullen-Transportkosten'!I8</f>
        <v>0</v>
      </c>
      <c r="I77" s="43">
        <f>G77*H77</f>
        <v>0</v>
      </c>
      <c r="J77" s="48">
        <f>('Invullen O&amp;O-kosten'!$H$11/'Invullen O&amp;O-kosten'!$C$11)*D77</f>
        <v>1350</v>
      </c>
      <c r="K77" s="71">
        <f>J77/'Tonnages per afvalstroom'!$E$7</f>
        <v>375</v>
      </c>
      <c r="L77" s="44">
        <f>'Invullen-Transportkosten'!O8</f>
        <v>0</v>
      </c>
      <c r="M77" s="44">
        <f>K77*L77</f>
        <v>0</v>
      </c>
      <c r="N77" s="49">
        <f t="shared" si="12"/>
        <v>1350</v>
      </c>
      <c r="O77" s="79">
        <f t="shared" si="12"/>
        <v>375</v>
      </c>
      <c r="P77" s="45">
        <f>I77+M77</f>
        <v>0</v>
      </c>
    </row>
    <row r="78" spans="2:16" ht="20.100000000000001" customHeight="1" x14ac:dyDescent="0.2">
      <c r="B78" s="38" t="s">
        <v>2</v>
      </c>
      <c r="C78" s="38" t="s">
        <v>8</v>
      </c>
      <c r="D78" s="84">
        <v>820</v>
      </c>
      <c r="E78" s="74">
        <f>D78/'Tonnages per afvalstroom'!$E$7</f>
        <v>227.77777777777777</v>
      </c>
      <c r="F78" s="46">
        <f>('Invullen O&amp;O-kosten'!$D$11/'Invullen O&amp;O-kosten'!$C$11)*D78</f>
        <v>0</v>
      </c>
      <c r="G78" s="76">
        <f>F78/'Tonnages per afvalstroom'!$E$7</f>
        <v>0</v>
      </c>
      <c r="H78" s="43">
        <f>'Invullen-Transportkosten'!I9</f>
        <v>0</v>
      </c>
      <c r="I78" s="43">
        <f>G78*H78</f>
        <v>0</v>
      </c>
      <c r="J78" s="48">
        <f>('Invullen O&amp;O-kosten'!$H$11/'Invullen O&amp;O-kosten'!$C$11)*D78</f>
        <v>820</v>
      </c>
      <c r="K78" s="71">
        <f>J78/'Tonnages per afvalstroom'!$E$7</f>
        <v>227.77777777777777</v>
      </c>
      <c r="L78" s="44">
        <f>'Invullen-Transportkosten'!O9</f>
        <v>0</v>
      </c>
      <c r="M78" s="44">
        <f>K78*L78</f>
        <v>0</v>
      </c>
      <c r="N78" s="49">
        <f t="shared" si="12"/>
        <v>820</v>
      </c>
      <c r="O78" s="79">
        <f t="shared" si="12"/>
        <v>227.77777777777777</v>
      </c>
      <c r="P78" s="45">
        <f>I78+M78</f>
        <v>0</v>
      </c>
    </row>
    <row r="79" spans="2:16" ht="20.100000000000001" customHeight="1" x14ac:dyDescent="0.2">
      <c r="B79" s="38" t="s">
        <v>3</v>
      </c>
      <c r="C79" s="38" t="s">
        <v>10</v>
      </c>
      <c r="D79" s="47"/>
      <c r="E79" s="75"/>
      <c r="F79" s="47"/>
      <c r="G79" s="75"/>
      <c r="H79" s="39"/>
      <c r="I79" s="39"/>
      <c r="J79" s="47"/>
      <c r="K79" s="75"/>
      <c r="L79" s="39"/>
      <c r="M79" s="39"/>
      <c r="N79" s="47"/>
      <c r="O79" s="75"/>
      <c r="P79" s="39"/>
    </row>
    <row r="80" spans="2:16" ht="20.100000000000001" customHeight="1" x14ac:dyDescent="0.2">
      <c r="B80" s="38" t="s">
        <v>4</v>
      </c>
      <c r="C80" s="38" t="s">
        <v>7</v>
      </c>
      <c r="D80" s="84">
        <v>679</v>
      </c>
      <c r="E80" s="74">
        <f>D80/'Tonnages per afvalstroom'!$E$7</f>
        <v>188.61111111111111</v>
      </c>
      <c r="F80" s="46">
        <f>('Invullen O&amp;O-kosten'!$D$11/'Invullen O&amp;O-kosten'!$C$11)*D80</f>
        <v>0</v>
      </c>
      <c r="G80" s="76">
        <f>F80/'Tonnages per afvalstroom'!$E$7</f>
        <v>0</v>
      </c>
      <c r="H80" s="43">
        <f>'Invullen-Transportkosten'!I11</f>
        <v>0</v>
      </c>
      <c r="I80" s="43">
        <f>G80*H80</f>
        <v>0</v>
      </c>
      <c r="J80" s="48">
        <f>('Invullen O&amp;O-kosten'!$H$11/'Invullen O&amp;O-kosten'!$C$11)*D80</f>
        <v>679</v>
      </c>
      <c r="K80" s="71">
        <f>J80/'Tonnages per afvalstroom'!$E$7</f>
        <v>188.61111111111111</v>
      </c>
      <c r="L80" s="44">
        <f>'Invullen-Transportkosten'!O11</f>
        <v>0</v>
      </c>
      <c r="M80" s="44">
        <f>K80*L80</f>
        <v>0</v>
      </c>
      <c r="N80" s="49">
        <f t="shared" ref="N80:O82" si="13">F80+J80</f>
        <v>679</v>
      </c>
      <c r="O80" s="79">
        <f t="shared" si="13"/>
        <v>188.61111111111111</v>
      </c>
      <c r="P80" s="45">
        <f>I80+M80</f>
        <v>0</v>
      </c>
    </row>
    <row r="81" spans="2:16" ht="20.100000000000001" customHeight="1" x14ac:dyDescent="0.2">
      <c r="B81" s="38" t="s">
        <v>22</v>
      </c>
      <c r="C81" s="38" t="s">
        <v>10</v>
      </c>
      <c r="D81" s="84">
        <v>1</v>
      </c>
      <c r="E81" s="74">
        <f>D81/'Tonnages per afvalstroom'!$E$7</f>
        <v>0.27777777777777779</v>
      </c>
      <c r="F81" s="46">
        <f>('Invullen O&amp;O-kosten'!$D$11/'Invullen O&amp;O-kosten'!$C$11)*D81</f>
        <v>0</v>
      </c>
      <c r="G81" s="76">
        <f>F81/'Tonnages per afvalstroom'!$E$7</f>
        <v>0</v>
      </c>
      <c r="H81" s="43">
        <f>'Invullen-Transportkosten'!I12</f>
        <v>0</v>
      </c>
      <c r="I81" s="43">
        <f>G81*H81</f>
        <v>0</v>
      </c>
      <c r="J81" s="48">
        <f>('Invullen O&amp;O-kosten'!$H$11/'Invullen O&amp;O-kosten'!$C$11)*D81</f>
        <v>1</v>
      </c>
      <c r="K81" s="71">
        <f>J81/'Tonnages per afvalstroom'!$E$7</f>
        <v>0.27777777777777779</v>
      </c>
      <c r="L81" s="44">
        <f>'Invullen-Transportkosten'!O12</f>
        <v>0</v>
      </c>
      <c r="M81" s="44">
        <f>K81*L81</f>
        <v>0</v>
      </c>
      <c r="N81" s="49">
        <f t="shared" si="13"/>
        <v>1</v>
      </c>
      <c r="O81" s="79">
        <f t="shared" si="13"/>
        <v>0.27777777777777779</v>
      </c>
      <c r="P81" s="45">
        <f>I81+M81</f>
        <v>0</v>
      </c>
    </row>
    <row r="82" spans="2:16" ht="20.100000000000001" customHeight="1" x14ac:dyDescent="0.2">
      <c r="B82" s="38" t="s">
        <v>5</v>
      </c>
      <c r="C82" s="38" t="s">
        <v>6</v>
      </c>
      <c r="D82" s="84">
        <v>21</v>
      </c>
      <c r="E82" s="74">
        <f>D82/'Tonnages per afvalstroom'!$E$7</f>
        <v>5.833333333333333</v>
      </c>
      <c r="F82" s="46">
        <f>('Invullen O&amp;O-kosten'!$D$11/'Invullen O&amp;O-kosten'!$C$11)*D82</f>
        <v>0</v>
      </c>
      <c r="G82" s="76">
        <f>F82/'Tonnages per afvalstroom'!$E$7</f>
        <v>0</v>
      </c>
      <c r="H82" s="43">
        <f>'Invullen-Transportkosten'!I13</f>
        <v>0</v>
      </c>
      <c r="I82" s="43">
        <f>G82*H82</f>
        <v>0</v>
      </c>
      <c r="J82" s="48">
        <f>('Invullen O&amp;O-kosten'!$H$11/'Invullen O&amp;O-kosten'!$C$11)*D82</f>
        <v>21</v>
      </c>
      <c r="K82" s="71">
        <f>J82/'Tonnages per afvalstroom'!$E$7</f>
        <v>5.833333333333333</v>
      </c>
      <c r="L82" s="44">
        <f>'Invullen-Transportkosten'!O13</f>
        <v>0</v>
      </c>
      <c r="M82" s="44">
        <f>K82*L82</f>
        <v>0</v>
      </c>
      <c r="N82" s="49">
        <f t="shared" si="13"/>
        <v>21</v>
      </c>
      <c r="O82" s="79">
        <f t="shared" si="13"/>
        <v>5.833333333333333</v>
      </c>
      <c r="P82" s="45">
        <f>I82+M82</f>
        <v>0</v>
      </c>
    </row>
    <row r="83" spans="2:16" ht="20.100000000000001" customHeight="1" x14ac:dyDescent="0.2">
      <c r="B83" s="38" t="s">
        <v>23</v>
      </c>
      <c r="C83" s="38" t="s">
        <v>7</v>
      </c>
      <c r="D83" s="47"/>
      <c r="E83" s="75"/>
      <c r="F83" s="47"/>
      <c r="G83" s="75"/>
      <c r="H83" s="39"/>
      <c r="I83" s="39"/>
      <c r="J83" s="47"/>
      <c r="K83" s="75"/>
      <c r="L83" s="39"/>
      <c r="M83" s="39"/>
      <c r="N83" s="47"/>
      <c r="O83" s="75"/>
      <c r="P83" s="39"/>
    </row>
    <row r="84" spans="2:16" ht="20.100000000000001" customHeight="1" thickBot="1" x14ac:dyDescent="0.25">
      <c r="B84" s="215" t="s">
        <v>34</v>
      </c>
      <c r="C84" s="215" t="s">
        <v>35</v>
      </c>
      <c r="D84" s="86">
        <f>8+141+7</f>
        <v>156</v>
      </c>
      <c r="E84" s="216">
        <f>D84/'Tonnages per afvalstroom'!$E$7</f>
        <v>43.333333333333336</v>
      </c>
      <c r="F84" s="217">
        <f>('Invullen O&amp;O-kosten'!$D$11/'Invullen O&amp;O-kosten'!$C$11)*D84</f>
        <v>0</v>
      </c>
      <c r="G84" s="218">
        <f>F84/'Tonnages per afvalstroom'!$E$7</f>
        <v>0</v>
      </c>
      <c r="H84" s="219">
        <f>'Invullen-Transportkosten'!I15</f>
        <v>0</v>
      </c>
      <c r="I84" s="219">
        <f>G84*H84</f>
        <v>0</v>
      </c>
      <c r="J84" s="220">
        <f>('Invullen O&amp;O-kosten'!$H$11/'Invullen O&amp;O-kosten'!$C$11)*D84</f>
        <v>156</v>
      </c>
      <c r="K84" s="221">
        <f>J84/'Tonnages per afvalstroom'!$E$7</f>
        <v>43.333333333333336</v>
      </c>
      <c r="L84" s="222">
        <f>'Invullen-Transportkosten'!O15</f>
        <v>0</v>
      </c>
      <c r="M84" s="222">
        <f>K84*L84</f>
        <v>0</v>
      </c>
      <c r="N84" s="223">
        <f>F84+J84</f>
        <v>156</v>
      </c>
      <c r="O84" s="224">
        <f>G84+K84</f>
        <v>43.333333333333336</v>
      </c>
      <c r="P84" s="225">
        <f>I84+M84</f>
        <v>0</v>
      </c>
    </row>
    <row r="85" spans="2:16" ht="20.100000000000001" customHeight="1" x14ac:dyDescent="0.2">
      <c r="B85" s="201" t="s">
        <v>27</v>
      </c>
      <c r="C85" s="201"/>
      <c r="D85" s="214">
        <f>SUM(D76:D84)</f>
        <v>3983</v>
      </c>
      <c r="E85" s="202">
        <f>SUM(E76:E84)</f>
        <v>1106.3888888888887</v>
      </c>
      <c r="F85" s="203">
        <f>SUM(F76:F84)</f>
        <v>0</v>
      </c>
      <c r="G85" s="204">
        <f>SUM(G76:G84)</f>
        <v>0</v>
      </c>
      <c r="H85" s="205"/>
      <c r="I85" s="205">
        <f>SUM(I76:I84)</f>
        <v>0</v>
      </c>
      <c r="J85" s="206">
        <f>SUM(J76:J84)</f>
        <v>3983</v>
      </c>
      <c r="K85" s="207">
        <f>SUM(K76:K84)</f>
        <v>1106.3888888888887</v>
      </c>
      <c r="L85" s="208"/>
      <c r="M85" s="208">
        <f>SUM(M76:M84)</f>
        <v>0</v>
      </c>
      <c r="N85" s="209">
        <f>SUM(N76:N84)</f>
        <v>3983</v>
      </c>
      <c r="O85" s="210">
        <f>SUM(O76:O84)</f>
        <v>1106.3888888888887</v>
      </c>
      <c r="P85" s="211">
        <f>SUM(P76:P84)</f>
        <v>0</v>
      </c>
    </row>
    <row r="86" spans="2:16" ht="12" customHeight="1" x14ac:dyDescent="0.2"/>
    <row r="87" spans="2:16" s="50" customFormat="1" ht="28.5" customHeight="1" x14ac:dyDescent="0.25">
      <c r="B87" s="51"/>
      <c r="C87" s="51"/>
      <c r="D87" s="60" t="s">
        <v>67</v>
      </c>
      <c r="E87" s="61"/>
      <c r="F87" s="62" t="s">
        <v>68</v>
      </c>
      <c r="G87" s="63"/>
      <c r="H87" s="63"/>
      <c r="I87" s="64"/>
      <c r="J87" s="65" t="s">
        <v>70</v>
      </c>
      <c r="K87" s="66"/>
      <c r="L87" s="66"/>
      <c r="M87" s="67"/>
      <c r="N87" s="68" t="s">
        <v>67</v>
      </c>
      <c r="O87" s="69"/>
      <c r="P87" s="70"/>
    </row>
    <row r="88" spans="2:16" s="37" customFormat="1" ht="47.25" customHeight="1" thickBot="1" x14ac:dyDescent="0.25">
      <c r="B88" s="188" t="s">
        <v>19</v>
      </c>
      <c r="C88" s="174"/>
      <c r="D88" s="139" t="s">
        <v>69</v>
      </c>
      <c r="E88" s="140" t="s">
        <v>30</v>
      </c>
      <c r="F88" s="141" t="s">
        <v>69</v>
      </c>
      <c r="G88" s="142" t="s">
        <v>30</v>
      </c>
      <c r="H88" s="142" t="s">
        <v>60</v>
      </c>
      <c r="I88" s="142" t="s">
        <v>57</v>
      </c>
      <c r="J88" s="143" t="s">
        <v>69</v>
      </c>
      <c r="K88" s="144" t="s">
        <v>30</v>
      </c>
      <c r="L88" s="144" t="s">
        <v>60</v>
      </c>
      <c r="M88" s="144" t="s">
        <v>57</v>
      </c>
      <c r="N88" s="145" t="s">
        <v>69</v>
      </c>
      <c r="O88" s="146" t="s">
        <v>30</v>
      </c>
      <c r="P88" s="146" t="s">
        <v>57</v>
      </c>
    </row>
    <row r="89" spans="2:16" ht="20.100000000000001" customHeight="1" x14ac:dyDescent="0.2">
      <c r="B89" s="161" t="s">
        <v>0</v>
      </c>
      <c r="C89" s="161" t="s">
        <v>11</v>
      </c>
      <c r="D89" s="163">
        <v>36</v>
      </c>
      <c r="E89" s="163">
        <f>D89/'Tonnages per afvalstroom'!$E$8</f>
        <v>13.333333333333332</v>
      </c>
      <c r="F89" s="164">
        <f>('Invullen O&amp;O-kosten'!$D$12/'Invullen O&amp;O-kosten'!$C$12)*D89</f>
        <v>0</v>
      </c>
      <c r="G89" s="165">
        <f>F89/'Tonnages per afvalstroom'!$E$8</f>
        <v>0</v>
      </c>
      <c r="H89" s="166">
        <f>'Invullen-Transportkosten'!I7</f>
        <v>0</v>
      </c>
      <c r="I89" s="166">
        <f>G89*H89</f>
        <v>0</v>
      </c>
      <c r="J89" s="167">
        <f>('Invullen O&amp;O-kosten'!$H$12/'Invullen O&amp;O-kosten'!$C$12)*D89</f>
        <v>36</v>
      </c>
      <c r="K89" s="168">
        <f>J89/'Tonnages per afvalstroom'!$E$8</f>
        <v>13.333333333333332</v>
      </c>
      <c r="L89" s="169">
        <f>'Invullen-Transportkosten'!O7</f>
        <v>0</v>
      </c>
      <c r="M89" s="169">
        <f>K89*L89</f>
        <v>0</v>
      </c>
      <c r="N89" s="170">
        <f t="shared" ref="N89:O91" si="14">F89+J89</f>
        <v>36</v>
      </c>
      <c r="O89" s="171">
        <f t="shared" si="14"/>
        <v>13.333333333333332</v>
      </c>
      <c r="P89" s="172">
        <f>I89+M89</f>
        <v>0</v>
      </c>
    </row>
    <row r="90" spans="2:16" ht="20.100000000000001" customHeight="1" x14ac:dyDescent="0.2">
      <c r="B90" s="38" t="s">
        <v>1</v>
      </c>
      <c r="C90" s="38" t="s">
        <v>9</v>
      </c>
      <c r="D90" s="74">
        <v>93</v>
      </c>
      <c r="E90" s="74">
        <f>D90/'Tonnages per afvalstroom'!$E$8</f>
        <v>34.444444444444443</v>
      </c>
      <c r="F90" s="46">
        <f>('Invullen O&amp;O-kosten'!$D$12/'Invullen O&amp;O-kosten'!$C$12)*D90</f>
        <v>0</v>
      </c>
      <c r="G90" s="76">
        <f>F90/'Tonnages per afvalstroom'!$E$8</f>
        <v>0</v>
      </c>
      <c r="H90" s="43">
        <f>'Invullen-Transportkosten'!I8</f>
        <v>0</v>
      </c>
      <c r="I90" s="43">
        <f>G90*H90</f>
        <v>0</v>
      </c>
      <c r="J90" s="48">
        <f>('Invullen O&amp;O-kosten'!$H$12/'Invullen O&amp;O-kosten'!$C$12)*D90</f>
        <v>93</v>
      </c>
      <c r="K90" s="71">
        <f>J90/'Tonnages per afvalstroom'!$E$8</f>
        <v>34.444444444444443</v>
      </c>
      <c r="L90" s="44">
        <f>'Invullen-Transportkosten'!O8</f>
        <v>0</v>
      </c>
      <c r="M90" s="44">
        <f>K90*L90</f>
        <v>0</v>
      </c>
      <c r="N90" s="49">
        <f t="shared" si="14"/>
        <v>93</v>
      </c>
      <c r="O90" s="79">
        <f t="shared" si="14"/>
        <v>34.444444444444443</v>
      </c>
      <c r="P90" s="45">
        <f>I90+M90</f>
        <v>0</v>
      </c>
    </row>
    <row r="91" spans="2:16" ht="20.100000000000001" customHeight="1" x14ac:dyDescent="0.2">
      <c r="B91" s="38" t="s">
        <v>2</v>
      </c>
      <c r="C91" s="38" t="s">
        <v>8</v>
      </c>
      <c r="D91" s="74">
        <v>92</v>
      </c>
      <c r="E91" s="74">
        <f>D91/'Tonnages per afvalstroom'!$E$8</f>
        <v>34.074074074074069</v>
      </c>
      <c r="F91" s="46">
        <f>('Invullen O&amp;O-kosten'!$D$12/'Invullen O&amp;O-kosten'!$C$12)*D91</f>
        <v>0</v>
      </c>
      <c r="G91" s="76">
        <f>F91/'Tonnages per afvalstroom'!$E$8</f>
        <v>0</v>
      </c>
      <c r="H91" s="43">
        <f>'Invullen-Transportkosten'!I9</f>
        <v>0</v>
      </c>
      <c r="I91" s="43">
        <f>G91*H91</f>
        <v>0</v>
      </c>
      <c r="J91" s="48">
        <f>('Invullen O&amp;O-kosten'!$H$12/'Invullen O&amp;O-kosten'!$C$12)*D91</f>
        <v>92</v>
      </c>
      <c r="K91" s="71">
        <f>J91/'Tonnages per afvalstroom'!$E$8</f>
        <v>34.074074074074069</v>
      </c>
      <c r="L91" s="44">
        <f>'Invullen-Transportkosten'!O9</f>
        <v>0</v>
      </c>
      <c r="M91" s="44">
        <f>K91*L91</f>
        <v>0</v>
      </c>
      <c r="N91" s="49">
        <f t="shared" si="14"/>
        <v>92</v>
      </c>
      <c r="O91" s="79">
        <f t="shared" si="14"/>
        <v>34.074074074074069</v>
      </c>
      <c r="P91" s="45">
        <f>I91+M91</f>
        <v>0</v>
      </c>
    </row>
    <row r="92" spans="2:16" ht="20.100000000000001" customHeight="1" x14ac:dyDescent="0.2">
      <c r="B92" s="38" t="s">
        <v>3</v>
      </c>
      <c r="C92" s="38" t="s">
        <v>10</v>
      </c>
      <c r="D92" s="75"/>
      <c r="E92" s="75"/>
      <c r="F92" s="47"/>
      <c r="G92" s="75"/>
      <c r="H92" s="39"/>
      <c r="I92" s="39"/>
      <c r="J92" s="47"/>
      <c r="K92" s="75"/>
      <c r="L92" s="39"/>
      <c r="M92" s="39"/>
      <c r="N92" s="47"/>
      <c r="O92" s="75"/>
      <c r="P92" s="39"/>
    </row>
    <row r="93" spans="2:16" ht="20.100000000000001" customHeight="1" x14ac:dyDescent="0.2">
      <c r="B93" s="38" t="s">
        <v>4</v>
      </c>
      <c r="C93" s="38" t="s">
        <v>7</v>
      </c>
      <c r="D93" s="74">
        <v>39</v>
      </c>
      <c r="E93" s="74">
        <f>D93/'Tonnages per afvalstroom'!$E$8</f>
        <v>14.444444444444443</v>
      </c>
      <c r="F93" s="46">
        <f>('Invullen O&amp;O-kosten'!$D$12/'Invullen O&amp;O-kosten'!$C$12)*D93</f>
        <v>0</v>
      </c>
      <c r="G93" s="76">
        <f>F93/'Tonnages per afvalstroom'!$E$8</f>
        <v>0</v>
      </c>
      <c r="H93" s="43">
        <f>'Invullen-Transportkosten'!I11</f>
        <v>0</v>
      </c>
      <c r="I93" s="43">
        <f>G93*H93</f>
        <v>0</v>
      </c>
      <c r="J93" s="48">
        <f>('Invullen O&amp;O-kosten'!$H$12/'Invullen O&amp;O-kosten'!$C$12)*D93</f>
        <v>39</v>
      </c>
      <c r="K93" s="71">
        <f>J93/'Tonnages per afvalstroom'!$E$8</f>
        <v>14.444444444444443</v>
      </c>
      <c r="L93" s="44">
        <f>'Invullen-Transportkosten'!O11</f>
        <v>0</v>
      </c>
      <c r="M93" s="44">
        <f>K93*L93</f>
        <v>0</v>
      </c>
      <c r="N93" s="49">
        <f>F93+J93</f>
        <v>39</v>
      </c>
      <c r="O93" s="79">
        <f>G93+K93</f>
        <v>14.444444444444443</v>
      </c>
      <c r="P93" s="45">
        <f>I93+M93</f>
        <v>0</v>
      </c>
    </row>
    <row r="94" spans="2:16" ht="20.100000000000001" customHeight="1" x14ac:dyDescent="0.2">
      <c r="B94" s="38" t="s">
        <v>22</v>
      </c>
      <c r="C94" s="38" t="s">
        <v>10</v>
      </c>
      <c r="D94" s="75"/>
      <c r="E94" s="75"/>
      <c r="F94" s="47"/>
      <c r="G94" s="75"/>
      <c r="H94" s="39"/>
      <c r="I94" s="39"/>
      <c r="J94" s="47"/>
      <c r="K94" s="75"/>
      <c r="L94" s="39"/>
      <c r="M94" s="39"/>
      <c r="N94" s="47"/>
      <c r="O94" s="75"/>
      <c r="P94" s="39"/>
    </row>
    <row r="95" spans="2:16" ht="20.100000000000001" customHeight="1" x14ac:dyDescent="0.2">
      <c r="B95" s="38" t="s">
        <v>5</v>
      </c>
      <c r="C95" s="38" t="s">
        <v>6</v>
      </c>
      <c r="D95" s="75"/>
      <c r="E95" s="75"/>
      <c r="F95" s="47"/>
      <c r="G95" s="75"/>
      <c r="H95" s="39"/>
      <c r="I95" s="39"/>
      <c r="J95" s="47"/>
      <c r="K95" s="75"/>
      <c r="L95" s="39"/>
      <c r="M95" s="39"/>
      <c r="N95" s="47"/>
      <c r="O95" s="75"/>
      <c r="P95" s="39"/>
    </row>
    <row r="96" spans="2:16" ht="20.100000000000001" customHeight="1" x14ac:dyDescent="0.2">
      <c r="B96" s="38" t="s">
        <v>23</v>
      </c>
      <c r="C96" s="38" t="s">
        <v>7</v>
      </c>
      <c r="D96" s="75"/>
      <c r="E96" s="75"/>
      <c r="F96" s="47"/>
      <c r="G96" s="75"/>
      <c r="H96" s="39"/>
      <c r="I96" s="39"/>
      <c r="J96" s="47"/>
      <c r="K96" s="75"/>
      <c r="L96" s="39"/>
      <c r="M96" s="39"/>
      <c r="N96" s="47"/>
      <c r="O96" s="75"/>
      <c r="P96" s="39"/>
    </row>
    <row r="97" spans="2:16" ht="20.100000000000001" customHeight="1" thickBot="1" x14ac:dyDescent="0.25">
      <c r="B97" s="175" t="s">
        <v>34</v>
      </c>
      <c r="C97" s="175" t="s">
        <v>35</v>
      </c>
      <c r="D97" s="191"/>
      <c r="E97" s="191"/>
      <c r="F97" s="192"/>
      <c r="G97" s="191"/>
      <c r="H97" s="193"/>
      <c r="I97" s="193"/>
      <c r="J97" s="192"/>
      <c r="K97" s="191"/>
      <c r="L97" s="193"/>
      <c r="M97" s="193"/>
      <c r="N97" s="192"/>
      <c r="O97" s="191"/>
      <c r="P97" s="193"/>
    </row>
    <row r="98" spans="2:16" ht="20.100000000000001" customHeight="1" x14ac:dyDescent="0.2">
      <c r="B98" s="201" t="s">
        <v>27</v>
      </c>
      <c r="C98" s="201"/>
      <c r="D98" s="214">
        <f>SUM(D89:D97)</f>
        <v>260</v>
      </c>
      <c r="E98" s="202">
        <f>SUM(E89:E97)</f>
        <v>96.296296296296291</v>
      </c>
      <c r="F98" s="203">
        <f>SUM(F89:F97)</f>
        <v>0</v>
      </c>
      <c r="G98" s="204">
        <f>SUM(G89:G97)</f>
        <v>0</v>
      </c>
      <c r="H98" s="205"/>
      <c r="I98" s="205">
        <f>SUM(I89:I97)</f>
        <v>0</v>
      </c>
      <c r="J98" s="206">
        <f>SUM(J89:J97)</f>
        <v>260</v>
      </c>
      <c r="K98" s="207">
        <f>SUM(K89:K97)</f>
        <v>96.296296296296291</v>
      </c>
      <c r="L98" s="208"/>
      <c r="M98" s="208">
        <f>SUM(M89:M97)</f>
        <v>0</v>
      </c>
      <c r="N98" s="209">
        <f>SUM(N89:N97)</f>
        <v>260</v>
      </c>
      <c r="O98" s="210">
        <f>SUM(O89:O97)</f>
        <v>96.296296296296291</v>
      </c>
      <c r="P98" s="211">
        <f>SUM(P89:P97)</f>
        <v>0</v>
      </c>
    </row>
    <row r="100" spans="2:16" s="50" customFormat="1" ht="28.5" customHeight="1" x14ac:dyDescent="0.25">
      <c r="B100" s="51"/>
      <c r="C100" s="51"/>
      <c r="D100" s="60" t="s">
        <v>67</v>
      </c>
      <c r="E100" s="61"/>
      <c r="F100" s="62" t="s">
        <v>68</v>
      </c>
      <c r="G100" s="63"/>
      <c r="H100" s="63"/>
      <c r="I100" s="64"/>
      <c r="J100" s="65" t="s">
        <v>70</v>
      </c>
      <c r="K100" s="66"/>
      <c r="L100" s="66"/>
      <c r="M100" s="67"/>
      <c r="N100" s="68" t="s">
        <v>67</v>
      </c>
      <c r="O100" s="69"/>
      <c r="P100" s="70"/>
    </row>
    <row r="101" spans="2:16" s="37" customFormat="1" ht="47.25" customHeight="1" thickBot="1" x14ac:dyDescent="0.25">
      <c r="B101" s="188" t="s">
        <v>20</v>
      </c>
      <c r="C101" s="174"/>
      <c r="D101" s="139" t="s">
        <v>69</v>
      </c>
      <c r="E101" s="140" t="s">
        <v>30</v>
      </c>
      <c r="F101" s="141" t="s">
        <v>69</v>
      </c>
      <c r="G101" s="142" t="s">
        <v>30</v>
      </c>
      <c r="H101" s="142" t="s">
        <v>60</v>
      </c>
      <c r="I101" s="142" t="s">
        <v>57</v>
      </c>
      <c r="J101" s="143" t="s">
        <v>69</v>
      </c>
      <c r="K101" s="144" t="s">
        <v>30</v>
      </c>
      <c r="L101" s="144" t="s">
        <v>60</v>
      </c>
      <c r="M101" s="144" t="s">
        <v>57</v>
      </c>
      <c r="N101" s="145" t="s">
        <v>69</v>
      </c>
      <c r="O101" s="146" t="s">
        <v>30</v>
      </c>
      <c r="P101" s="146" t="s">
        <v>57</v>
      </c>
    </row>
    <row r="102" spans="2:16" ht="20.100000000000001" customHeight="1" x14ac:dyDescent="0.2">
      <c r="B102" s="161" t="s">
        <v>0</v>
      </c>
      <c r="C102" s="161" t="s">
        <v>11</v>
      </c>
      <c r="D102" s="197"/>
      <c r="E102" s="198"/>
      <c r="F102" s="199"/>
      <c r="G102" s="198"/>
      <c r="H102" s="200"/>
      <c r="I102" s="200"/>
      <c r="J102" s="199"/>
      <c r="K102" s="198"/>
      <c r="L102" s="200"/>
      <c r="M102" s="200"/>
      <c r="N102" s="199"/>
      <c r="O102" s="198"/>
      <c r="P102" s="200"/>
    </row>
    <row r="103" spans="2:16" ht="20.100000000000001" customHeight="1" x14ac:dyDescent="0.2">
      <c r="B103" s="38" t="s">
        <v>1</v>
      </c>
      <c r="C103" s="38" t="s">
        <v>9</v>
      </c>
      <c r="D103" s="84">
        <v>88</v>
      </c>
      <c r="E103" s="74">
        <f>D103/'Tonnages per afvalstroom'!$E$9</f>
        <v>8.8000000000000007</v>
      </c>
      <c r="F103" s="46">
        <f>('Invullen O&amp;O-kosten'!$D$13/'Invullen O&amp;O-kosten'!$C$13)*D103</f>
        <v>0</v>
      </c>
      <c r="G103" s="76">
        <f>F103/'Tonnages per afvalstroom'!$E$9</f>
        <v>0</v>
      </c>
      <c r="H103" s="43">
        <f>'Invullen-Transportkosten'!I8</f>
        <v>0</v>
      </c>
      <c r="I103" s="43">
        <f>G103*H103</f>
        <v>0</v>
      </c>
      <c r="J103" s="48">
        <f>('Invullen O&amp;O-kosten'!$H$13/'Invullen O&amp;O-kosten'!$C$13)*D103</f>
        <v>88</v>
      </c>
      <c r="K103" s="71">
        <f>J103/'Tonnages per afvalstroom'!$E$9</f>
        <v>8.8000000000000007</v>
      </c>
      <c r="L103" s="44">
        <f>'Invullen-Transportkosten'!O8</f>
        <v>0</v>
      </c>
      <c r="M103" s="44">
        <f>K103*L103</f>
        <v>0</v>
      </c>
      <c r="N103" s="49">
        <f>F103+J103</f>
        <v>88</v>
      </c>
      <c r="O103" s="79">
        <f>G103+K103</f>
        <v>8.8000000000000007</v>
      </c>
      <c r="P103" s="45">
        <f>I103+M103</f>
        <v>0</v>
      </c>
    </row>
    <row r="104" spans="2:16" ht="20.100000000000001" customHeight="1" x14ac:dyDescent="0.2">
      <c r="B104" s="38" t="s">
        <v>2</v>
      </c>
      <c r="C104" s="38" t="s">
        <v>8</v>
      </c>
      <c r="D104" s="40" t="s">
        <v>14</v>
      </c>
      <c r="E104" s="75"/>
      <c r="F104" s="47"/>
      <c r="G104" s="75"/>
      <c r="H104" s="39"/>
      <c r="I104" s="39"/>
      <c r="J104" s="47"/>
      <c r="K104" s="75"/>
      <c r="L104" s="39"/>
      <c r="M104" s="39"/>
      <c r="N104" s="47"/>
      <c r="O104" s="75"/>
      <c r="P104" s="39"/>
    </row>
    <row r="105" spans="2:16" ht="20.100000000000001" customHeight="1" x14ac:dyDescent="0.2">
      <c r="B105" s="38" t="s">
        <v>3</v>
      </c>
      <c r="C105" s="38" t="s">
        <v>10</v>
      </c>
      <c r="D105" s="40"/>
      <c r="E105" s="75"/>
      <c r="F105" s="47"/>
      <c r="G105" s="75"/>
      <c r="H105" s="39"/>
      <c r="I105" s="39"/>
      <c r="J105" s="47"/>
      <c r="K105" s="75"/>
      <c r="L105" s="39"/>
      <c r="M105" s="39"/>
      <c r="N105" s="47"/>
      <c r="O105" s="75"/>
      <c r="P105" s="39"/>
    </row>
    <row r="106" spans="2:16" ht="20.100000000000001" customHeight="1" x14ac:dyDescent="0.2">
      <c r="B106" s="38" t="s">
        <v>4</v>
      </c>
      <c r="C106" s="38" t="s">
        <v>7</v>
      </c>
      <c r="D106" s="40"/>
      <c r="E106" s="75"/>
      <c r="F106" s="47"/>
      <c r="G106" s="75"/>
      <c r="H106" s="39"/>
      <c r="I106" s="39"/>
      <c r="J106" s="47"/>
      <c r="K106" s="75"/>
      <c r="L106" s="39"/>
      <c r="M106" s="39"/>
      <c r="N106" s="47"/>
      <c r="O106" s="75"/>
      <c r="P106" s="39"/>
    </row>
    <row r="107" spans="2:16" ht="20.100000000000001" customHeight="1" x14ac:dyDescent="0.2">
      <c r="B107" s="38" t="s">
        <v>22</v>
      </c>
      <c r="C107" s="38" t="s">
        <v>10</v>
      </c>
      <c r="D107" s="40"/>
      <c r="E107" s="75"/>
      <c r="F107" s="47"/>
      <c r="G107" s="75"/>
      <c r="H107" s="39"/>
      <c r="I107" s="39"/>
      <c r="J107" s="47"/>
      <c r="K107" s="75"/>
      <c r="L107" s="39"/>
      <c r="M107" s="39"/>
      <c r="N107" s="47"/>
      <c r="O107" s="75"/>
      <c r="P107" s="39"/>
    </row>
    <row r="108" spans="2:16" ht="20.100000000000001" customHeight="1" x14ac:dyDescent="0.2">
      <c r="B108" s="38" t="s">
        <v>5</v>
      </c>
      <c r="C108" s="38" t="s">
        <v>6</v>
      </c>
      <c r="D108" s="40"/>
      <c r="E108" s="75"/>
      <c r="F108" s="47"/>
      <c r="G108" s="75"/>
      <c r="H108" s="39"/>
      <c r="I108" s="39"/>
      <c r="J108" s="47"/>
      <c r="K108" s="75"/>
      <c r="L108" s="39"/>
      <c r="M108" s="39"/>
      <c r="N108" s="47"/>
      <c r="O108" s="75"/>
      <c r="P108" s="39"/>
    </row>
    <row r="109" spans="2:16" ht="20.100000000000001" customHeight="1" x14ac:dyDescent="0.2">
      <c r="B109" s="38" t="s">
        <v>23</v>
      </c>
      <c r="C109" s="38" t="s">
        <v>7</v>
      </c>
      <c r="D109" s="40"/>
      <c r="E109" s="75"/>
      <c r="F109" s="47"/>
      <c r="G109" s="75"/>
      <c r="H109" s="39"/>
      <c r="I109" s="39"/>
      <c r="J109" s="47"/>
      <c r="K109" s="75"/>
      <c r="L109" s="39"/>
      <c r="M109" s="39"/>
      <c r="N109" s="47"/>
      <c r="O109" s="75"/>
      <c r="P109" s="39"/>
    </row>
    <row r="110" spans="2:16" ht="20.100000000000001" customHeight="1" thickBot="1" x14ac:dyDescent="0.25">
      <c r="B110" s="215" t="s">
        <v>34</v>
      </c>
      <c r="C110" s="215" t="s">
        <v>35</v>
      </c>
      <c r="D110" s="42"/>
      <c r="E110" s="87"/>
      <c r="F110" s="85"/>
      <c r="G110" s="87"/>
      <c r="H110" s="226"/>
      <c r="I110" s="226"/>
      <c r="J110" s="85"/>
      <c r="K110" s="87"/>
      <c r="L110" s="226"/>
      <c r="M110" s="226"/>
      <c r="N110" s="85"/>
      <c r="O110" s="87"/>
      <c r="P110" s="226"/>
    </row>
    <row r="111" spans="2:16" ht="20.100000000000001" customHeight="1" x14ac:dyDescent="0.2">
      <c r="B111" s="201" t="s">
        <v>27</v>
      </c>
      <c r="C111" s="201"/>
      <c r="D111" s="214">
        <f>SUM(D102:D110)</f>
        <v>88</v>
      </c>
      <c r="E111" s="202">
        <f>SUM(E102:E110)</f>
        <v>8.8000000000000007</v>
      </c>
      <c r="F111" s="203">
        <f>SUM(F102:F110)</f>
        <v>0</v>
      </c>
      <c r="G111" s="204">
        <f>SUM(G102:G110)</f>
        <v>0</v>
      </c>
      <c r="H111" s="205"/>
      <c r="I111" s="205">
        <f>SUM(I102:I110)</f>
        <v>0</v>
      </c>
      <c r="J111" s="206">
        <f>SUM(J102:J110)</f>
        <v>88</v>
      </c>
      <c r="K111" s="207">
        <f>SUM(K102:K110)</f>
        <v>8.8000000000000007</v>
      </c>
      <c r="L111" s="208"/>
      <c r="M111" s="208">
        <f>SUM(M102:M110)</f>
        <v>0</v>
      </c>
      <c r="N111" s="209">
        <f>SUM(N102:N110)</f>
        <v>88</v>
      </c>
      <c r="O111" s="210">
        <f>SUM(O102:O110)</f>
        <v>8.8000000000000007</v>
      </c>
      <c r="P111" s="211">
        <f>SUM(P102:P110)</f>
        <v>0</v>
      </c>
    </row>
    <row r="113" spans="2:16" s="50" customFormat="1" ht="28.5" customHeight="1" x14ac:dyDescent="0.25">
      <c r="B113" s="51"/>
      <c r="C113" s="51"/>
      <c r="D113" s="60" t="s">
        <v>67</v>
      </c>
      <c r="E113" s="61"/>
      <c r="F113" s="62" t="s">
        <v>68</v>
      </c>
      <c r="G113" s="63"/>
      <c r="H113" s="63"/>
      <c r="I113" s="64"/>
      <c r="J113" s="65" t="s">
        <v>70</v>
      </c>
      <c r="K113" s="66"/>
      <c r="L113" s="66"/>
      <c r="M113" s="67"/>
      <c r="N113" s="68" t="s">
        <v>67</v>
      </c>
      <c r="O113" s="69"/>
      <c r="P113" s="70"/>
    </row>
    <row r="114" spans="2:16" s="37" customFormat="1" ht="47.25" customHeight="1" thickBot="1" x14ac:dyDescent="0.25">
      <c r="B114" s="188" t="s">
        <v>21</v>
      </c>
      <c r="C114" s="174"/>
      <c r="D114" s="139" t="s">
        <v>69</v>
      </c>
      <c r="E114" s="140" t="s">
        <v>30</v>
      </c>
      <c r="F114" s="141" t="s">
        <v>69</v>
      </c>
      <c r="G114" s="142" t="s">
        <v>30</v>
      </c>
      <c r="H114" s="142" t="s">
        <v>60</v>
      </c>
      <c r="I114" s="142" t="s">
        <v>57</v>
      </c>
      <c r="J114" s="143" t="s">
        <v>69</v>
      </c>
      <c r="K114" s="144" t="s">
        <v>30</v>
      </c>
      <c r="L114" s="144" t="s">
        <v>60</v>
      </c>
      <c r="M114" s="144" t="s">
        <v>57</v>
      </c>
      <c r="N114" s="145" t="s">
        <v>69</v>
      </c>
      <c r="O114" s="146" t="s">
        <v>30</v>
      </c>
      <c r="P114" s="146" t="s">
        <v>57</v>
      </c>
    </row>
    <row r="115" spans="2:16" ht="20.100000000000001" customHeight="1" x14ac:dyDescent="0.2">
      <c r="B115" s="161" t="s">
        <v>0</v>
      </c>
      <c r="C115" s="161" t="s">
        <v>11</v>
      </c>
      <c r="D115" s="195">
        <v>7</v>
      </c>
      <c r="E115" s="163">
        <f>D115/'Tonnages per afvalstroom'!$E$10</f>
        <v>3.5</v>
      </c>
      <c r="F115" s="164">
        <f>('Invullen O&amp;O-kosten'!$D$14/'Invullen O&amp;O-kosten'!$C$14)*D115</f>
        <v>0</v>
      </c>
      <c r="G115" s="165">
        <f>F115/'Tonnages per afvalstroom'!$E$10</f>
        <v>0</v>
      </c>
      <c r="H115" s="166">
        <f>'Invullen-Transportkosten'!I7</f>
        <v>0</v>
      </c>
      <c r="I115" s="166">
        <f>G115*H115</f>
        <v>0</v>
      </c>
      <c r="J115" s="167">
        <f>('Invullen O&amp;O-kosten'!$H$14/'Invullen O&amp;O-kosten'!$C$14)*D115</f>
        <v>7</v>
      </c>
      <c r="K115" s="168">
        <f>J115/'Tonnages per afvalstroom'!$E$10</f>
        <v>3.5</v>
      </c>
      <c r="L115" s="169">
        <f>'Invullen-Transportkosten'!O7</f>
        <v>0</v>
      </c>
      <c r="M115" s="169">
        <f>K115*L115</f>
        <v>0</v>
      </c>
      <c r="N115" s="170">
        <f t="shared" ref="N115:O117" si="15">F115+J115</f>
        <v>7</v>
      </c>
      <c r="O115" s="171">
        <f t="shared" si="15"/>
        <v>3.5</v>
      </c>
      <c r="P115" s="172">
        <f>I115+M115</f>
        <v>0</v>
      </c>
    </row>
    <row r="116" spans="2:16" ht="20.100000000000001" customHeight="1" x14ac:dyDescent="0.2">
      <c r="B116" s="38" t="s">
        <v>1</v>
      </c>
      <c r="C116" s="38" t="s">
        <v>9</v>
      </c>
      <c r="D116" s="84">
        <v>5</v>
      </c>
      <c r="E116" s="74">
        <f>D116/'Tonnages per afvalstroom'!$E$10</f>
        <v>2.5</v>
      </c>
      <c r="F116" s="46">
        <f>('Invullen O&amp;O-kosten'!$D$14/'Invullen O&amp;O-kosten'!$C$14)*D116</f>
        <v>0</v>
      </c>
      <c r="G116" s="76">
        <f>F116/'Tonnages per afvalstroom'!$E$10</f>
        <v>0</v>
      </c>
      <c r="H116" s="43">
        <f>'Invullen-Transportkosten'!I8</f>
        <v>0</v>
      </c>
      <c r="I116" s="43">
        <f>G116*H116</f>
        <v>0</v>
      </c>
      <c r="J116" s="48">
        <f>('Invullen O&amp;O-kosten'!$H$14/'Invullen O&amp;O-kosten'!$C$14)*D116</f>
        <v>5</v>
      </c>
      <c r="K116" s="71">
        <f>J116/'Tonnages per afvalstroom'!$E$10</f>
        <v>2.5</v>
      </c>
      <c r="L116" s="44">
        <f>'Invullen-Transportkosten'!O8</f>
        <v>0</v>
      </c>
      <c r="M116" s="44">
        <f>K116*L116</f>
        <v>0</v>
      </c>
      <c r="N116" s="49">
        <f t="shared" si="15"/>
        <v>5</v>
      </c>
      <c r="O116" s="79">
        <f t="shared" si="15"/>
        <v>2.5</v>
      </c>
      <c r="P116" s="45">
        <f>I116+M116</f>
        <v>0</v>
      </c>
    </row>
    <row r="117" spans="2:16" ht="20.100000000000001" customHeight="1" x14ac:dyDescent="0.2">
      <c r="B117" s="38" t="s">
        <v>2</v>
      </c>
      <c r="C117" s="38" t="s">
        <v>8</v>
      </c>
      <c r="D117" s="84">
        <v>14</v>
      </c>
      <c r="E117" s="74">
        <f>D117/'Tonnages per afvalstroom'!$E$10</f>
        <v>7</v>
      </c>
      <c r="F117" s="46">
        <f>('Invullen O&amp;O-kosten'!$D$14/'Invullen O&amp;O-kosten'!$C$14)*D117</f>
        <v>0</v>
      </c>
      <c r="G117" s="76">
        <f>F117/'Tonnages per afvalstroom'!$E$10</f>
        <v>0</v>
      </c>
      <c r="H117" s="43">
        <f>'Invullen-Transportkosten'!I9</f>
        <v>0</v>
      </c>
      <c r="I117" s="43">
        <f>G117*H117</f>
        <v>0</v>
      </c>
      <c r="J117" s="48">
        <f>('Invullen O&amp;O-kosten'!$H$14/'Invullen O&amp;O-kosten'!$C$14)*D117</f>
        <v>14</v>
      </c>
      <c r="K117" s="71">
        <f>J117/'Tonnages per afvalstroom'!$E$10</f>
        <v>7</v>
      </c>
      <c r="L117" s="44">
        <f>'Invullen-Transportkosten'!O9</f>
        <v>0</v>
      </c>
      <c r="M117" s="44">
        <f>K117*L117</f>
        <v>0</v>
      </c>
      <c r="N117" s="49">
        <f t="shared" si="15"/>
        <v>14</v>
      </c>
      <c r="O117" s="79">
        <f t="shared" si="15"/>
        <v>7</v>
      </c>
      <c r="P117" s="45">
        <f>I117+M117</f>
        <v>0</v>
      </c>
    </row>
    <row r="118" spans="2:16" ht="20.100000000000001" customHeight="1" x14ac:dyDescent="0.2">
      <c r="B118" s="38" t="s">
        <v>3</v>
      </c>
      <c r="C118" s="38" t="s">
        <v>10</v>
      </c>
      <c r="D118" s="47"/>
      <c r="E118" s="75"/>
      <c r="F118" s="47"/>
      <c r="G118" s="75"/>
      <c r="H118" s="39"/>
      <c r="I118" s="39"/>
      <c r="J118" s="47"/>
      <c r="K118" s="75"/>
      <c r="L118" s="39"/>
      <c r="M118" s="39"/>
      <c r="N118" s="47"/>
      <c r="O118" s="75"/>
      <c r="P118" s="39"/>
    </row>
    <row r="119" spans="2:16" ht="20.100000000000001" customHeight="1" x14ac:dyDescent="0.2">
      <c r="B119" s="38" t="s">
        <v>4</v>
      </c>
      <c r="C119" s="38" t="s">
        <v>7</v>
      </c>
      <c r="D119" s="84">
        <v>10</v>
      </c>
      <c r="E119" s="74">
        <f>D119/'Tonnages per afvalstroom'!$E$10</f>
        <v>5</v>
      </c>
      <c r="F119" s="46">
        <f>('Invullen O&amp;O-kosten'!$D$14/'Invullen O&amp;O-kosten'!$C$14)*D119</f>
        <v>0</v>
      </c>
      <c r="G119" s="76">
        <f>F119/'Tonnages per afvalstroom'!$E$10</f>
        <v>0</v>
      </c>
      <c r="H119" s="43">
        <f>'Invullen-Transportkosten'!I11</f>
        <v>0</v>
      </c>
      <c r="I119" s="43">
        <f>G119*H119</f>
        <v>0</v>
      </c>
      <c r="J119" s="48">
        <f>('Invullen O&amp;O-kosten'!$H$14/'Invullen O&amp;O-kosten'!$C$14)*D119</f>
        <v>10</v>
      </c>
      <c r="K119" s="71">
        <f>J119/'Tonnages per afvalstroom'!$E$10</f>
        <v>5</v>
      </c>
      <c r="L119" s="44">
        <f>'Invullen-Transportkosten'!O11</f>
        <v>0</v>
      </c>
      <c r="M119" s="44">
        <f>K119*L119</f>
        <v>0</v>
      </c>
      <c r="N119" s="49">
        <f>F119+J119</f>
        <v>10</v>
      </c>
      <c r="O119" s="79">
        <f>G119+K119</f>
        <v>5</v>
      </c>
      <c r="P119" s="45">
        <f>I119+M119</f>
        <v>0</v>
      </c>
    </row>
    <row r="120" spans="2:16" ht="20.100000000000001" customHeight="1" x14ac:dyDescent="0.2">
      <c r="B120" s="38" t="s">
        <v>22</v>
      </c>
      <c r="C120" s="38" t="s">
        <v>10</v>
      </c>
      <c r="D120" s="40"/>
      <c r="E120" s="75"/>
      <c r="F120" s="47"/>
      <c r="G120" s="75"/>
      <c r="H120" s="39"/>
      <c r="I120" s="39"/>
      <c r="J120" s="47"/>
      <c r="K120" s="75"/>
      <c r="L120" s="39"/>
      <c r="M120" s="39"/>
      <c r="N120" s="47"/>
      <c r="O120" s="75"/>
      <c r="P120" s="39"/>
    </row>
    <row r="121" spans="2:16" ht="20.100000000000001" customHeight="1" x14ac:dyDescent="0.2">
      <c r="B121" s="38" t="s">
        <v>5</v>
      </c>
      <c r="C121" s="38" t="s">
        <v>6</v>
      </c>
      <c r="D121" s="40"/>
      <c r="E121" s="75"/>
      <c r="F121" s="47"/>
      <c r="G121" s="75"/>
      <c r="H121" s="39"/>
      <c r="I121" s="39"/>
      <c r="J121" s="47"/>
      <c r="K121" s="75"/>
      <c r="L121" s="39"/>
      <c r="M121" s="39"/>
      <c r="N121" s="47"/>
      <c r="O121" s="75"/>
      <c r="P121" s="39"/>
    </row>
    <row r="122" spans="2:16" ht="20.100000000000001" customHeight="1" x14ac:dyDescent="0.2">
      <c r="B122" s="38" t="s">
        <v>23</v>
      </c>
      <c r="C122" s="38" t="s">
        <v>7</v>
      </c>
      <c r="D122" s="40"/>
      <c r="E122" s="75"/>
      <c r="F122" s="47"/>
      <c r="G122" s="75"/>
      <c r="H122" s="39"/>
      <c r="I122" s="39"/>
      <c r="J122" s="47"/>
      <c r="K122" s="75"/>
      <c r="L122" s="39"/>
      <c r="M122" s="39"/>
      <c r="N122" s="47"/>
      <c r="O122" s="75"/>
      <c r="P122" s="39"/>
    </row>
    <row r="123" spans="2:16" ht="20.100000000000001" customHeight="1" thickBot="1" x14ac:dyDescent="0.25">
      <c r="B123" s="215" t="s">
        <v>34</v>
      </c>
      <c r="C123" s="215" t="s">
        <v>35</v>
      </c>
      <c r="D123" s="42"/>
      <c r="E123" s="87"/>
      <c r="F123" s="85"/>
      <c r="G123" s="87"/>
      <c r="H123" s="226"/>
      <c r="I123" s="226"/>
      <c r="J123" s="85"/>
      <c r="K123" s="87"/>
      <c r="L123" s="226"/>
      <c r="M123" s="226"/>
      <c r="N123" s="85"/>
      <c r="O123" s="87"/>
      <c r="P123" s="226"/>
    </row>
    <row r="124" spans="2:16" ht="20.100000000000001" customHeight="1" x14ac:dyDescent="0.2">
      <c r="B124" s="201" t="s">
        <v>27</v>
      </c>
      <c r="C124" s="201"/>
      <c r="D124" s="214">
        <f>SUM(D115:D123)</f>
        <v>36</v>
      </c>
      <c r="E124" s="202">
        <f>SUM(E115:E123)</f>
        <v>18</v>
      </c>
      <c r="F124" s="203">
        <f>SUM(F115:F123)</f>
        <v>0</v>
      </c>
      <c r="G124" s="204">
        <f>SUM(G115:G123)</f>
        <v>0</v>
      </c>
      <c r="H124" s="205"/>
      <c r="I124" s="205">
        <f>SUM(I115:I123)</f>
        <v>0</v>
      </c>
      <c r="J124" s="206">
        <f>SUM(J115:J123)</f>
        <v>36</v>
      </c>
      <c r="K124" s="207">
        <f>SUM(K115:K123)</f>
        <v>18</v>
      </c>
      <c r="L124" s="208"/>
      <c r="M124" s="208">
        <f>SUM(M115:M123)</f>
        <v>0</v>
      </c>
      <c r="N124" s="209">
        <f>SUM(N115:N123)</f>
        <v>36</v>
      </c>
      <c r="O124" s="210">
        <f>SUM(O115:O123)</f>
        <v>18</v>
      </c>
      <c r="P124" s="211">
        <f>SUM(P115:P123)</f>
        <v>0</v>
      </c>
    </row>
    <row r="126" spans="2:16" s="50" customFormat="1" ht="28.5" customHeight="1" x14ac:dyDescent="0.25">
      <c r="B126" s="51"/>
      <c r="C126" s="51"/>
      <c r="D126" s="60" t="s">
        <v>67</v>
      </c>
      <c r="E126" s="61"/>
      <c r="F126" s="62" t="s">
        <v>68</v>
      </c>
      <c r="G126" s="63"/>
      <c r="H126" s="63"/>
      <c r="I126" s="64"/>
      <c r="J126" s="65" t="s">
        <v>70</v>
      </c>
      <c r="K126" s="66"/>
      <c r="L126" s="66"/>
      <c r="M126" s="67"/>
      <c r="N126" s="68" t="s">
        <v>67</v>
      </c>
      <c r="O126" s="69"/>
      <c r="P126" s="70"/>
    </row>
    <row r="127" spans="2:16" s="37" customFormat="1" ht="47.25" customHeight="1" thickBot="1" x14ac:dyDescent="0.25">
      <c r="B127" s="188" t="s">
        <v>24</v>
      </c>
      <c r="C127" s="174"/>
      <c r="D127" s="139" t="s">
        <v>69</v>
      </c>
      <c r="E127" s="140" t="s">
        <v>30</v>
      </c>
      <c r="F127" s="141" t="s">
        <v>69</v>
      </c>
      <c r="G127" s="142" t="s">
        <v>30</v>
      </c>
      <c r="H127" s="142" t="s">
        <v>60</v>
      </c>
      <c r="I127" s="142" t="s">
        <v>57</v>
      </c>
      <c r="J127" s="143" t="s">
        <v>69</v>
      </c>
      <c r="K127" s="144" t="s">
        <v>30</v>
      </c>
      <c r="L127" s="144" t="s">
        <v>60</v>
      </c>
      <c r="M127" s="144" t="s">
        <v>57</v>
      </c>
      <c r="N127" s="145" t="s">
        <v>69</v>
      </c>
      <c r="O127" s="146" t="s">
        <v>30</v>
      </c>
      <c r="P127" s="146" t="s">
        <v>57</v>
      </c>
    </row>
    <row r="128" spans="2:16" ht="20.100000000000001" customHeight="1" x14ac:dyDescent="0.2">
      <c r="B128" s="161" t="s">
        <v>0</v>
      </c>
      <c r="C128" s="161" t="s">
        <v>11</v>
      </c>
      <c r="D128" s="195">
        <v>211</v>
      </c>
      <c r="E128" s="163">
        <f>D128/'Tonnages per afvalstroom'!$E$11</f>
        <v>21.1</v>
      </c>
      <c r="F128" s="164">
        <f>('Invullen O&amp;O-kosten'!$D$15/'Invullen O&amp;O-kosten'!$C$15)*D128</f>
        <v>0</v>
      </c>
      <c r="G128" s="165">
        <f>F128/'Tonnages per afvalstroom'!$E$11</f>
        <v>0</v>
      </c>
      <c r="H128" s="166">
        <f>'Invullen-Transportkosten'!I7</f>
        <v>0</v>
      </c>
      <c r="I128" s="166">
        <f>G128*H128</f>
        <v>0</v>
      </c>
      <c r="J128" s="167">
        <f>('Invullen O&amp;O-kosten'!$H$15/'Invullen O&amp;O-kosten'!$C$15)*D128</f>
        <v>211</v>
      </c>
      <c r="K128" s="168">
        <f>J128/'Tonnages per afvalstroom'!$E$11</f>
        <v>21.1</v>
      </c>
      <c r="L128" s="169">
        <f>'Invullen-Transportkosten'!O7</f>
        <v>0</v>
      </c>
      <c r="M128" s="169">
        <f>K128*L128</f>
        <v>0</v>
      </c>
      <c r="N128" s="170">
        <f t="shared" ref="N128:O130" si="16">F128+J128</f>
        <v>211</v>
      </c>
      <c r="O128" s="171">
        <f t="shared" si="16"/>
        <v>21.1</v>
      </c>
      <c r="P128" s="172">
        <f>I128+M128</f>
        <v>0</v>
      </c>
    </row>
    <row r="129" spans="2:16" ht="20.100000000000001" customHeight="1" x14ac:dyDescent="0.2">
      <c r="B129" s="38" t="s">
        <v>1</v>
      </c>
      <c r="C129" s="38" t="s">
        <v>9</v>
      </c>
      <c r="D129" s="84">
        <v>425</v>
      </c>
      <c r="E129" s="74">
        <f>D129/'Tonnages per afvalstroom'!$E$11</f>
        <v>42.5</v>
      </c>
      <c r="F129" s="46">
        <f>('Invullen O&amp;O-kosten'!$D$15/'Invullen O&amp;O-kosten'!$C$15)*D129</f>
        <v>0</v>
      </c>
      <c r="G129" s="76">
        <f>F129/'Tonnages per afvalstroom'!$E$11</f>
        <v>0</v>
      </c>
      <c r="H129" s="43">
        <f>'Invullen-Transportkosten'!I8</f>
        <v>0</v>
      </c>
      <c r="I129" s="43">
        <f>G129*H129</f>
        <v>0</v>
      </c>
      <c r="J129" s="48">
        <f>('Invullen O&amp;O-kosten'!$H$15/'Invullen O&amp;O-kosten'!$C$15)*D129</f>
        <v>425</v>
      </c>
      <c r="K129" s="71">
        <f>J129/'Tonnages per afvalstroom'!$E$11</f>
        <v>42.5</v>
      </c>
      <c r="L129" s="44">
        <f>'Invullen-Transportkosten'!O8</f>
        <v>0</v>
      </c>
      <c r="M129" s="44">
        <f>K129*L129</f>
        <v>0</v>
      </c>
      <c r="N129" s="49">
        <f t="shared" si="16"/>
        <v>425</v>
      </c>
      <c r="O129" s="79">
        <f t="shared" si="16"/>
        <v>42.5</v>
      </c>
      <c r="P129" s="45">
        <f>I129+M129</f>
        <v>0</v>
      </c>
    </row>
    <row r="130" spans="2:16" ht="20.100000000000001" customHeight="1" x14ac:dyDescent="0.2">
      <c r="B130" s="38" t="s">
        <v>2</v>
      </c>
      <c r="C130" s="38" t="s">
        <v>8</v>
      </c>
      <c r="D130" s="84">
        <v>390</v>
      </c>
      <c r="E130" s="74">
        <f>D130/'Tonnages per afvalstroom'!$E$11</f>
        <v>39</v>
      </c>
      <c r="F130" s="46">
        <f>('Invullen O&amp;O-kosten'!$D$15/'Invullen O&amp;O-kosten'!$C$15)*D130</f>
        <v>0</v>
      </c>
      <c r="G130" s="76">
        <f>F130/'Tonnages per afvalstroom'!$E$11</f>
        <v>0</v>
      </c>
      <c r="H130" s="43">
        <f>'Invullen-Transportkosten'!I9</f>
        <v>0</v>
      </c>
      <c r="I130" s="43">
        <f>G130*H130</f>
        <v>0</v>
      </c>
      <c r="J130" s="48">
        <f>('Invullen O&amp;O-kosten'!$H$15/'Invullen O&amp;O-kosten'!$C$15)*D130</f>
        <v>390</v>
      </c>
      <c r="K130" s="71">
        <f>J130/'Tonnages per afvalstroom'!$E$11</f>
        <v>39</v>
      </c>
      <c r="L130" s="44">
        <f>'Invullen-Transportkosten'!O9</f>
        <v>0</v>
      </c>
      <c r="M130" s="44">
        <f>K130*L130</f>
        <v>0</v>
      </c>
      <c r="N130" s="49">
        <f t="shared" si="16"/>
        <v>390</v>
      </c>
      <c r="O130" s="79">
        <f t="shared" si="16"/>
        <v>39</v>
      </c>
      <c r="P130" s="45">
        <f>I130+M130</f>
        <v>0</v>
      </c>
    </row>
    <row r="131" spans="2:16" ht="20.100000000000001" customHeight="1" x14ac:dyDescent="0.2">
      <c r="B131" s="38" t="s">
        <v>3</v>
      </c>
      <c r="C131" s="38" t="s">
        <v>10</v>
      </c>
      <c r="D131" s="47"/>
      <c r="E131" s="75"/>
      <c r="F131" s="47"/>
      <c r="G131" s="75"/>
      <c r="H131" s="39"/>
      <c r="I131" s="39"/>
      <c r="J131" s="47"/>
      <c r="K131" s="75"/>
      <c r="L131" s="39"/>
      <c r="M131" s="39"/>
      <c r="N131" s="47"/>
      <c r="O131" s="75"/>
      <c r="P131" s="39"/>
    </row>
    <row r="132" spans="2:16" ht="20.100000000000001" customHeight="1" x14ac:dyDescent="0.2">
      <c r="B132" s="38" t="s">
        <v>4</v>
      </c>
      <c r="C132" s="38" t="s">
        <v>7</v>
      </c>
      <c r="D132" s="84">
        <v>178</v>
      </c>
      <c r="E132" s="74">
        <f>D132/'Tonnages per afvalstroom'!$E$11</f>
        <v>17.8</v>
      </c>
      <c r="F132" s="46">
        <f>('Invullen O&amp;O-kosten'!$D$15/'Invullen O&amp;O-kosten'!$C$15)*D132</f>
        <v>0</v>
      </c>
      <c r="G132" s="76">
        <f>F132/'Tonnages per afvalstroom'!$E$11</f>
        <v>0</v>
      </c>
      <c r="H132" s="43">
        <f>'Invullen-Transportkosten'!I11</f>
        <v>0</v>
      </c>
      <c r="I132" s="43">
        <f>G132*H132</f>
        <v>0</v>
      </c>
      <c r="J132" s="48">
        <f>('Invullen O&amp;O-kosten'!$H$15/'Invullen O&amp;O-kosten'!$C$15)*D132</f>
        <v>178</v>
      </c>
      <c r="K132" s="71">
        <f>J132/'Tonnages per afvalstroom'!$E$11</f>
        <v>17.8</v>
      </c>
      <c r="L132" s="44">
        <f>'Invullen-Transportkosten'!O11</f>
        <v>0</v>
      </c>
      <c r="M132" s="44">
        <f>K132*L132</f>
        <v>0</v>
      </c>
      <c r="N132" s="49">
        <f>F132+J132</f>
        <v>178</v>
      </c>
      <c r="O132" s="79">
        <f>G132+K132</f>
        <v>17.8</v>
      </c>
      <c r="P132" s="45">
        <f>I132+M132</f>
        <v>0</v>
      </c>
    </row>
    <row r="133" spans="2:16" ht="20.100000000000001" customHeight="1" x14ac:dyDescent="0.2">
      <c r="B133" s="38" t="s">
        <v>22</v>
      </c>
      <c r="C133" s="38" t="s">
        <v>10</v>
      </c>
      <c r="D133" s="47"/>
      <c r="E133" s="75"/>
      <c r="F133" s="47"/>
      <c r="G133" s="75"/>
      <c r="H133" s="39"/>
      <c r="I133" s="39"/>
      <c r="J133" s="47"/>
      <c r="K133" s="75"/>
      <c r="L133" s="39"/>
      <c r="M133" s="39"/>
      <c r="N133" s="47"/>
      <c r="O133" s="75"/>
      <c r="P133" s="39"/>
    </row>
    <row r="134" spans="2:16" ht="20.100000000000001" customHeight="1" x14ac:dyDescent="0.2">
      <c r="B134" s="38" t="s">
        <v>5</v>
      </c>
      <c r="C134" s="38" t="s">
        <v>6</v>
      </c>
      <c r="D134" s="84">
        <v>285</v>
      </c>
      <c r="E134" s="74">
        <f>D134/'Tonnages per afvalstroom'!$E$11</f>
        <v>28.5</v>
      </c>
      <c r="F134" s="46">
        <f>('Invullen O&amp;O-kosten'!$D$15/'Invullen O&amp;O-kosten'!$C$15)*D134</f>
        <v>0</v>
      </c>
      <c r="G134" s="76">
        <f>F134/'Tonnages per afvalstroom'!$E$11</f>
        <v>0</v>
      </c>
      <c r="H134" s="43">
        <f>'Invullen-Transportkosten'!I13</f>
        <v>0</v>
      </c>
      <c r="I134" s="43">
        <f>G134*H134</f>
        <v>0</v>
      </c>
      <c r="J134" s="48">
        <f>('Invullen O&amp;O-kosten'!$H$15/'Invullen O&amp;O-kosten'!$C$15)*D134</f>
        <v>285</v>
      </c>
      <c r="K134" s="71">
        <f>J134/'Tonnages per afvalstroom'!$E$11</f>
        <v>28.5</v>
      </c>
      <c r="L134" s="44">
        <f>'Invullen-Transportkosten'!O13</f>
        <v>0</v>
      </c>
      <c r="M134" s="44">
        <f>K134*L134</f>
        <v>0</v>
      </c>
      <c r="N134" s="49">
        <f>F134+J134</f>
        <v>285</v>
      </c>
      <c r="O134" s="79">
        <f>G134+K134</f>
        <v>28.5</v>
      </c>
      <c r="P134" s="45">
        <f>I134+M134</f>
        <v>0</v>
      </c>
    </row>
    <row r="135" spans="2:16" ht="20.100000000000001" customHeight="1" x14ac:dyDescent="0.2">
      <c r="B135" s="38" t="s">
        <v>23</v>
      </c>
      <c r="C135" s="38" t="s">
        <v>7</v>
      </c>
      <c r="D135" s="47"/>
      <c r="E135" s="75"/>
      <c r="F135" s="47"/>
      <c r="G135" s="75"/>
      <c r="H135" s="39"/>
      <c r="I135" s="39"/>
      <c r="J135" s="47"/>
      <c r="K135" s="75"/>
      <c r="L135" s="39"/>
      <c r="M135" s="39"/>
      <c r="N135" s="47"/>
      <c r="O135" s="75"/>
      <c r="P135" s="39"/>
    </row>
    <row r="136" spans="2:16" ht="20.100000000000001" customHeight="1" thickBot="1" x14ac:dyDescent="0.25">
      <c r="B136" s="215" t="s">
        <v>34</v>
      </c>
      <c r="C136" s="215" t="s">
        <v>35</v>
      </c>
      <c r="D136" s="85"/>
      <c r="E136" s="87"/>
      <c r="F136" s="85"/>
      <c r="G136" s="87"/>
      <c r="H136" s="226"/>
      <c r="I136" s="226"/>
      <c r="J136" s="85"/>
      <c r="K136" s="87"/>
      <c r="L136" s="226"/>
      <c r="M136" s="226"/>
      <c r="N136" s="85"/>
      <c r="O136" s="87"/>
      <c r="P136" s="226"/>
    </row>
    <row r="137" spans="2:16" ht="20.100000000000001" customHeight="1" x14ac:dyDescent="0.2">
      <c r="B137" s="201" t="s">
        <v>27</v>
      </c>
      <c r="C137" s="201"/>
      <c r="D137" s="214">
        <f>SUM(D128:D136)</f>
        <v>1489</v>
      </c>
      <c r="E137" s="202">
        <f>SUM(E128:E136)</f>
        <v>148.89999999999998</v>
      </c>
      <c r="F137" s="203">
        <f>SUM(F128:F136)</f>
        <v>0</v>
      </c>
      <c r="G137" s="204">
        <f>SUM(G128:G136)</f>
        <v>0</v>
      </c>
      <c r="H137" s="205"/>
      <c r="I137" s="205">
        <f>SUM(I128:I136)</f>
        <v>0</v>
      </c>
      <c r="J137" s="206">
        <f>SUM(J128:J136)</f>
        <v>1489</v>
      </c>
      <c r="K137" s="207">
        <f>SUM(K128:K136)</f>
        <v>148.89999999999998</v>
      </c>
      <c r="L137" s="208"/>
      <c r="M137" s="208">
        <f>SUM(M128:M136)</f>
        <v>0</v>
      </c>
      <c r="N137" s="209">
        <f>SUM(N128:N136)</f>
        <v>1489</v>
      </c>
      <c r="O137" s="210">
        <f>SUM(O128:O136)</f>
        <v>148.89999999999998</v>
      </c>
      <c r="P137" s="211">
        <f>SUM(P128:P136)</f>
        <v>0</v>
      </c>
    </row>
    <row r="139" spans="2:16" s="50" customFormat="1" ht="28.5" customHeight="1" x14ac:dyDescent="0.25">
      <c r="B139" s="51"/>
      <c r="C139" s="51"/>
      <c r="D139" s="60" t="s">
        <v>67</v>
      </c>
      <c r="E139" s="61"/>
      <c r="F139" s="62" t="s">
        <v>68</v>
      </c>
      <c r="G139" s="63"/>
      <c r="H139" s="63"/>
      <c r="I139" s="64"/>
      <c r="J139" s="65" t="s">
        <v>70</v>
      </c>
      <c r="K139" s="66"/>
      <c r="L139" s="66"/>
      <c r="M139" s="67"/>
      <c r="N139" s="68" t="s">
        <v>67</v>
      </c>
      <c r="O139" s="69"/>
      <c r="P139" s="70"/>
    </row>
    <row r="140" spans="2:16" s="37" customFormat="1" ht="47.25" customHeight="1" thickBot="1" x14ac:dyDescent="0.25">
      <c r="B140" s="188" t="s">
        <v>32</v>
      </c>
      <c r="C140" s="174"/>
      <c r="D140" s="139" t="s">
        <v>69</v>
      </c>
      <c r="E140" s="140" t="s">
        <v>30</v>
      </c>
      <c r="F140" s="141" t="s">
        <v>69</v>
      </c>
      <c r="G140" s="142" t="s">
        <v>30</v>
      </c>
      <c r="H140" s="142" t="s">
        <v>60</v>
      </c>
      <c r="I140" s="142" t="s">
        <v>57</v>
      </c>
      <c r="J140" s="143" t="s">
        <v>69</v>
      </c>
      <c r="K140" s="144" t="s">
        <v>30</v>
      </c>
      <c r="L140" s="144" t="s">
        <v>60</v>
      </c>
      <c r="M140" s="144" t="s">
        <v>57</v>
      </c>
      <c r="N140" s="145" t="s">
        <v>69</v>
      </c>
      <c r="O140" s="146" t="s">
        <v>30</v>
      </c>
      <c r="P140" s="146" t="s">
        <v>57</v>
      </c>
    </row>
    <row r="141" spans="2:16" ht="20.100000000000001" customHeight="1" x14ac:dyDescent="0.2">
      <c r="B141" s="161" t="s">
        <v>0</v>
      </c>
      <c r="C141" s="161" t="s">
        <v>11</v>
      </c>
      <c r="D141" s="187">
        <v>50</v>
      </c>
      <c r="E141" s="163">
        <f>D141/'Tonnages per afvalstroom'!$E$12</f>
        <v>5</v>
      </c>
      <c r="F141" s="164">
        <f>('Invullen O&amp;O-kosten'!$D$16/'Invullen O&amp;O-kosten'!$C$16)*D141</f>
        <v>0</v>
      </c>
      <c r="G141" s="165">
        <f>F141/'Tonnages per afvalstroom'!$E$12</f>
        <v>0</v>
      </c>
      <c r="H141" s="166">
        <f>'Invullen-Transportkosten'!I7</f>
        <v>0</v>
      </c>
      <c r="I141" s="166">
        <f>G141*H141</f>
        <v>0</v>
      </c>
      <c r="J141" s="167">
        <f>('Invullen O&amp;O-kosten'!$H$16/'Invullen O&amp;O-kosten'!$C$16)*D141</f>
        <v>50</v>
      </c>
      <c r="K141" s="168">
        <f>J141/'Tonnages per afvalstroom'!$E$12</f>
        <v>5</v>
      </c>
      <c r="L141" s="169">
        <f>'Invullen-Transportkosten'!O7</f>
        <v>0</v>
      </c>
      <c r="M141" s="169">
        <f>K141*L141</f>
        <v>0</v>
      </c>
      <c r="N141" s="170">
        <f t="shared" ref="N141:O143" si="17">F141+J141</f>
        <v>50</v>
      </c>
      <c r="O141" s="171">
        <f t="shared" si="17"/>
        <v>5</v>
      </c>
      <c r="P141" s="172">
        <f>I141+M141</f>
        <v>0</v>
      </c>
    </row>
    <row r="142" spans="2:16" ht="20.100000000000001" customHeight="1" x14ac:dyDescent="0.2">
      <c r="B142" s="38" t="s">
        <v>1</v>
      </c>
      <c r="C142" s="38" t="s">
        <v>9</v>
      </c>
      <c r="D142" s="80">
        <v>100</v>
      </c>
      <c r="E142" s="74">
        <f>D142/'Tonnages per afvalstroom'!$E$12</f>
        <v>10</v>
      </c>
      <c r="F142" s="46">
        <f>('Invullen O&amp;O-kosten'!$D$16/'Invullen O&amp;O-kosten'!$C$16)*D142</f>
        <v>0</v>
      </c>
      <c r="G142" s="76">
        <f>F142/'Tonnages per afvalstroom'!$E$12</f>
        <v>0</v>
      </c>
      <c r="H142" s="43">
        <f>'Invullen-Transportkosten'!I8</f>
        <v>0</v>
      </c>
      <c r="I142" s="43">
        <f>G142*H142</f>
        <v>0</v>
      </c>
      <c r="J142" s="48">
        <f>('Invullen O&amp;O-kosten'!$H$16/'Invullen O&amp;O-kosten'!$C$16)*D142</f>
        <v>100</v>
      </c>
      <c r="K142" s="71">
        <f>J142/'Tonnages per afvalstroom'!$E$12</f>
        <v>10</v>
      </c>
      <c r="L142" s="44">
        <f>'Invullen-Transportkosten'!O8</f>
        <v>0</v>
      </c>
      <c r="M142" s="44">
        <f>K142*L142</f>
        <v>0</v>
      </c>
      <c r="N142" s="49">
        <f t="shared" si="17"/>
        <v>100</v>
      </c>
      <c r="O142" s="79">
        <f t="shared" si="17"/>
        <v>10</v>
      </c>
      <c r="P142" s="45">
        <f>I142+M142</f>
        <v>0</v>
      </c>
    </row>
    <row r="143" spans="2:16" ht="20.100000000000001" customHeight="1" x14ac:dyDescent="0.2">
      <c r="B143" s="38" t="s">
        <v>2</v>
      </c>
      <c r="C143" s="38" t="s">
        <v>8</v>
      </c>
      <c r="D143" s="80">
        <v>100</v>
      </c>
      <c r="E143" s="74">
        <f>D143/'Tonnages per afvalstroom'!$E$12</f>
        <v>10</v>
      </c>
      <c r="F143" s="46">
        <f>('Invullen O&amp;O-kosten'!$D$16/'Invullen O&amp;O-kosten'!$C$16)*D143</f>
        <v>0</v>
      </c>
      <c r="G143" s="76">
        <f>F143/'Tonnages per afvalstroom'!$E$12</f>
        <v>0</v>
      </c>
      <c r="H143" s="43">
        <f>'Invullen-Transportkosten'!I9</f>
        <v>0</v>
      </c>
      <c r="I143" s="43">
        <f>G143*H143</f>
        <v>0</v>
      </c>
      <c r="J143" s="48">
        <f>('Invullen O&amp;O-kosten'!$H$16/'Invullen O&amp;O-kosten'!$C$16)*D143</f>
        <v>100</v>
      </c>
      <c r="K143" s="71">
        <f>J143/'Tonnages per afvalstroom'!$E$12</f>
        <v>10</v>
      </c>
      <c r="L143" s="44">
        <f>'Invullen-Transportkosten'!O9</f>
        <v>0</v>
      </c>
      <c r="M143" s="44">
        <f>K143*L143</f>
        <v>0</v>
      </c>
      <c r="N143" s="49">
        <f t="shared" si="17"/>
        <v>100</v>
      </c>
      <c r="O143" s="79">
        <f t="shared" si="17"/>
        <v>10</v>
      </c>
      <c r="P143" s="45">
        <f>I143+M143</f>
        <v>0</v>
      </c>
    </row>
    <row r="144" spans="2:16" ht="20.100000000000001" customHeight="1" x14ac:dyDescent="0.2">
      <c r="B144" s="38" t="s">
        <v>3</v>
      </c>
      <c r="C144" s="38" t="s">
        <v>10</v>
      </c>
      <c r="D144" s="81"/>
      <c r="E144" s="75"/>
      <c r="F144" s="47"/>
      <c r="G144" s="75"/>
      <c r="H144" s="39"/>
      <c r="I144" s="39"/>
      <c r="J144" s="47"/>
      <c r="K144" s="75"/>
      <c r="L144" s="39"/>
      <c r="M144" s="39"/>
      <c r="N144" s="47"/>
      <c r="O144" s="75"/>
      <c r="P144" s="39"/>
    </row>
    <row r="145" spans="2:16" ht="20.100000000000001" customHeight="1" x14ac:dyDescent="0.2">
      <c r="B145" s="38" t="s">
        <v>4</v>
      </c>
      <c r="C145" s="38" t="s">
        <v>7</v>
      </c>
      <c r="D145" s="80">
        <v>100</v>
      </c>
      <c r="E145" s="74">
        <f>D145/'Tonnages per afvalstroom'!$E$12</f>
        <v>10</v>
      </c>
      <c r="F145" s="46">
        <f>('Invullen O&amp;O-kosten'!$D$16/'Invullen O&amp;O-kosten'!$C$16)*D145</f>
        <v>0</v>
      </c>
      <c r="G145" s="76">
        <f>F145/'Tonnages per afvalstroom'!$E$12</f>
        <v>0</v>
      </c>
      <c r="H145" s="43">
        <f>'Invullen-Transportkosten'!I11</f>
        <v>0</v>
      </c>
      <c r="I145" s="43">
        <f>G145*H145</f>
        <v>0</v>
      </c>
      <c r="J145" s="48">
        <f>('Invullen O&amp;O-kosten'!$H$16/'Invullen O&amp;O-kosten'!$C$16)*D145</f>
        <v>100</v>
      </c>
      <c r="K145" s="71">
        <f>J145/'Tonnages per afvalstroom'!$E$12</f>
        <v>10</v>
      </c>
      <c r="L145" s="44">
        <f>'Invullen-Transportkosten'!O11</f>
        <v>0</v>
      </c>
      <c r="M145" s="44">
        <f>K145*L145</f>
        <v>0</v>
      </c>
      <c r="N145" s="49">
        <f>F145+J145</f>
        <v>100</v>
      </c>
      <c r="O145" s="79">
        <f>G145+K145</f>
        <v>10</v>
      </c>
      <c r="P145" s="45">
        <f>I145+M145</f>
        <v>0</v>
      </c>
    </row>
    <row r="146" spans="2:16" ht="20.100000000000001" customHeight="1" x14ac:dyDescent="0.2">
      <c r="B146" s="38" t="s">
        <v>22</v>
      </c>
      <c r="C146" s="38" t="s">
        <v>10</v>
      </c>
      <c r="D146" s="81"/>
      <c r="E146" s="75"/>
      <c r="F146" s="47"/>
      <c r="G146" s="75"/>
      <c r="H146" s="39"/>
      <c r="I146" s="39"/>
      <c r="J146" s="47"/>
      <c r="K146" s="75"/>
      <c r="L146" s="39"/>
      <c r="M146" s="39"/>
      <c r="N146" s="47"/>
      <c r="O146" s="75"/>
      <c r="P146" s="39"/>
    </row>
    <row r="147" spans="2:16" ht="20.100000000000001" customHeight="1" x14ac:dyDescent="0.2">
      <c r="B147" s="38" t="s">
        <v>5</v>
      </c>
      <c r="C147" s="38" t="s">
        <v>6</v>
      </c>
      <c r="D147" s="81"/>
      <c r="E147" s="75"/>
      <c r="F147" s="47"/>
      <c r="G147" s="75"/>
      <c r="H147" s="39"/>
      <c r="I147" s="39"/>
      <c r="J147" s="47"/>
      <c r="K147" s="75"/>
      <c r="L147" s="39"/>
      <c r="M147" s="39"/>
      <c r="N147" s="47"/>
      <c r="O147" s="75"/>
      <c r="P147" s="39"/>
    </row>
    <row r="148" spans="2:16" ht="20.100000000000001" customHeight="1" x14ac:dyDescent="0.2">
      <c r="B148" s="38" t="s">
        <v>23</v>
      </c>
      <c r="C148" s="38" t="s">
        <v>7</v>
      </c>
      <c r="D148" s="81"/>
      <c r="E148" s="75"/>
      <c r="F148" s="47"/>
      <c r="G148" s="75"/>
      <c r="H148" s="39"/>
      <c r="I148" s="39"/>
      <c r="J148" s="47"/>
      <c r="K148" s="75"/>
      <c r="L148" s="39"/>
      <c r="M148" s="39"/>
      <c r="N148" s="47"/>
      <c r="O148" s="75"/>
      <c r="P148" s="39"/>
    </row>
    <row r="149" spans="2:16" ht="20.100000000000001" customHeight="1" thickBot="1" x14ac:dyDescent="0.25">
      <c r="B149" s="215" t="s">
        <v>34</v>
      </c>
      <c r="C149" s="215" t="s">
        <v>35</v>
      </c>
      <c r="D149" s="82"/>
      <c r="E149" s="87"/>
      <c r="F149" s="85"/>
      <c r="G149" s="87"/>
      <c r="H149" s="226"/>
      <c r="I149" s="226"/>
      <c r="J149" s="85"/>
      <c r="K149" s="87"/>
      <c r="L149" s="226"/>
      <c r="M149" s="226"/>
      <c r="N149" s="85"/>
      <c r="O149" s="87"/>
      <c r="P149" s="226"/>
    </row>
    <row r="150" spans="2:16" ht="20.100000000000001" customHeight="1" x14ac:dyDescent="0.2">
      <c r="B150" s="201" t="s">
        <v>27</v>
      </c>
      <c r="C150" s="201"/>
      <c r="D150" s="214">
        <f>SUM(D141:D149)</f>
        <v>350</v>
      </c>
      <c r="E150" s="202">
        <f>SUM(E141:E149)</f>
        <v>35</v>
      </c>
      <c r="F150" s="203">
        <f>SUM(F141:F149)</f>
        <v>0</v>
      </c>
      <c r="G150" s="204">
        <f>SUM(G141:G149)</f>
        <v>0</v>
      </c>
      <c r="H150" s="205"/>
      <c r="I150" s="205">
        <f>SUM(I141:I149)</f>
        <v>0</v>
      </c>
      <c r="J150" s="206">
        <f>SUM(J141:J149)</f>
        <v>350</v>
      </c>
      <c r="K150" s="207">
        <f>SUM(K141:K149)</f>
        <v>35</v>
      </c>
      <c r="L150" s="208"/>
      <c r="M150" s="208">
        <f>SUM(M141:M149)</f>
        <v>0</v>
      </c>
      <c r="N150" s="209">
        <f>SUM(N141:N149)</f>
        <v>350</v>
      </c>
      <c r="O150" s="210">
        <f>SUM(O141:O149)</f>
        <v>35</v>
      </c>
      <c r="P150" s="211">
        <f>SUM(P141:P149)</f>
        <v>0</v>
      </c>
    </row>
    <row r="152" spans="2:16" s="50" customFormat="1" ht="28.5" customHeight="1" x14ac:dyDescent="0.25">
      <c r="B152" s="51"/>
      <c r="C152" s="51"/>
      <c r="D152" s="60" t="s">
        <v>67</v>
      </c>
      <c r="E152" s="61"/>
      <c r="F152" s="62" t="s">
        <v>68</v>
      </c>
      <c r="G152" s="63"/>
      <c r="H152" s="63"/>
      <c r="I152" s="64"/>
      <c r="J152" s="65" t="s">
        <v>70</v>
      </c>
      <c r="K152" s="66"/>
      <c r="L152" s="66"/>
      <c r="M152" s="67"/>
      <c r="N152" s="68" t="s">
        <v>67</v>
      </c>
      <c r="O152" s="69"/>
      <c r="P152" s="70"/>
    </row>
    <row r="153" spans="2:16" s="37" customFormat="1" ht="47.25" customHeight="1" thickBot="1" x14ac:dyDescent="0.25">
      <c r="B153" s="188" t="s">
        <v>25</v>
      </c>
      <c r="C153" s="174"/>
      <c r="D153" s="139" t="s">
        <v>69</v>
      </c>
      <c r="E153" s="140" t="s">
        <v>30</v>
      </c>
      <c r="F153" s="141" t="s">
        <v>69</v>
      </c>
      <c r="G153" s="142" t="s">
        <v>30</v>
      </c>
      <c r="H153" s="142" t="s">
        <v>60</v>
      </c>
      <c r="I153" s="142" t="s">
        <v>57</v>
      </c>
      <c r="J153" s="143" t="s">
        <v>69</v>
      </c>
      <c r="K153" s="144" t="s">
        <v>30</v>
      </c>
      <c r="L153" s="144" t="s">
        <v>60</v>
      </c>
      <c r="M153" s="144" t="s">
        <v>57</v>
      </c>
      <c r="N153" s="145" t="s">
        <v>69</v>
      </c>
      <c r="O153" s="146" t="s">
        <v>30</v>
      </c>
      <c r="P153" s="146" t="s">
        <v>57</v>
      </c>
    </row>
    <row r="154" spans="2:16" ht="20.100000000000001" customHeight="1" x14ac:dyDescent="0.2">
      <c r="B154" s="161" t="s">
        <v>0</v>
      </c>
      <c r="C154" s="161" t="s">
        <v>11</v>
      </c>
      <c r="D154" s="195">
        <v>30</v>
      </c>
      <c r="E154" s="163">
        <f>D154/'Tonnages per afvalstroom'!$E$13</f>
        <v>3</v>
      </c>
      <c r="F154" s="164">
        <f>('Invullen O&amp;O-kosten'!$D$17/'Invullen O&amp;O-kosten'!$C$17)*D154</f>
        <v>0</v>
      </c>
      <c r="G154" s="165">
        <f>F154/'Tonnages per afvalstroom'!$E$13</f>
        <v>0</v>
      </c>
      <c r="H154" s="166">
        <f>'Invullen-Transportkosten'!I7</f>
        <v>0</v>
      </c>
      <c r="I154" s="166">
        <f>G154*H154</f>
        <v>0</v>
      </c>
      <c r="J154" s="167">
        <f>('Invullen O&amp;O-kosten'!$H$17/'Invullen O&amp;O-kosten'!$C$17)*D154</f>
        <v>30</v>
      </c>
      <c r="K154" s="168">
        <f>J154/'Tonnages per afvalstroom'!$E$13</f>
        <v>3</v>
      </c>
      <c r="L154" s="169">
        <f>'Invullen-Transportkosten'!O7</f>
        <v>0</v>
      </c>
      <c r="M154" s="169">
        <f>K154*L154</f>
        <v>0</v>
      </c>
      <c r="N154" s="170">
        <f t="shared" ref="N154:O156" si="18">F154+J154</f>
        <v>30</v>
      </c>
      <c r="O154" s="171">
        <f t="shared" si="18"/>
        <v>3</v>
      </c>
      <c r="P154" s="172">
        <f>I154+M154</f>
        <v>0</v>
      </c>
    </row>
    <row r="155" spans="2:16" ht="20.100000000000001" customHeight="1" x14ac:dyDescent="0.2">
      <c r="B155" s="38" t="s">
        <v>1</v>
      </c>
      <c r="C155" s="38" t="s">
        <v>9</v>
      </c>
      <c r="D155" s="84">
        <v>30</v>
      </c>
      <c r="E155" s="74">
        <f>D155/'Tonnages per afvalstroom'!$E$13</f>
        <v>3</v>
      </c>
      <c r="F155" s="46">
        <f>('Invullen O&amp;O-kosten'!$D$17/'Invullen O&amp;O-kosten'!$C$17)*D155</f>
        <v>0</v>
      </c>
      <c r="G155" s="76">
        <f>F155/'Tonnages per afvalstroom'!$E$13</f>
        <v>0</v>
      </c>
      <c r="H155" s="43">
        <f>'Invullen-Transportkosten'!I8</f>
        <v>0</v>
      </c>
      <c r="I155" s="43">
        <f>G155*H155</f>
        <v>0</v>
      </c>
      <c r="J155" s="48">
        <f>('Invullen O&amp;O-kosten'!$H$17/'Invullen O&amp;O-kosten'!$C$17)*D155</f>
        <v>30</v>
      </c>
      <c r="K155" s="71">
        <f>J155/'Tonnages per afvalstroom'!$E$13</f>
        <v>3</v>
      </c>
      <c r="L155" s="44">
        <f>'Invullen-Transportkosten'!O8</f>
        <v>0</v>
      </c>
      <c r="M155" s="44">
        <f>K155*L155</f>
        <v>0</v>
      </c>
      <c r="N155" s="49">
        <f t="shared" si="18"/>
        <v>30</v>
      </c>
      <c r="O155" s="79">
        <f t="shared" si="18"/>
        <v>3</v>
      </c>
      <c r="P155" s="45">
        <f>I155+M155</f>
        <v>0</v>
      </c>
    </row>
    <row r="156" spans="2:16" ht="20.100000000000001" customHeight="1" x14ac:dyDescent="0.2">
      <c r="B156" s="38" t="s">
        <v>2</v>
      </c>
      <c r="C156" s="38" t="s">
        <v>8</v>
      </c>
      <c r="D156" s="84">
        <v>30</v>
      </c>
      <c r="E156" s="74">
        <f>D156/'Tonnages per afvalstroom'!$E$13</f>
        <v>3</v>
      </c>
      <c r="F156" s="46">
        <f>('Invullen O&amp;O-kosten'!$D$17/'Invullen O&amp;O-kosten'!$C$17)*D156</f>
        <v>0</v>
      </c>
      <c r="G156" s="76">
        <f>F156/'Tonnages per afvalstroom'!$E$13</f>
        <v>0</v>
      </c>
      <c r="H156" s="43">
        <f>'Invullen-Transportkosten'!I9</f>
        <v>0</v>
      </c>
      <c r="I156" s="43">
        <f>G156*H156</f>
        <v>0</v>
      </c>
      <c r="J156" s="48">
        <f>('Invullen O&amp;O-kosten'!$H$17/'Invullen O&amp;O-kosten'!$C$17)*D156</f>
        <v>30</v>
      </c>
      <c r="K156" s="71">
        <f>J156/'Tonnages per afvalstroom'!$E$13</f>
        <v>3</v>
      </c>
      <c r="L156" s="44">
        <f>'Invullen-Transportkosten'!O9</f>
        <v>0</v>
      </c>
      <c r="M156" s="44">
        <f>K156*L156</f>
        <v>0</v>
      </c>
      <c r="N156" s="49">
        <f t="shared" si="18"/>
        <v>30</v>
      </c>
      <c r="O156" s="79">
        <f t="shared" si="18"/>
        <v>3</v>
      </c>
      <c r="P156" s="45">
        <f>I156+M156</f>
        <v>0</v>
      </c>
    </row>
    <row r="157" spans="2:16" ht="20.100000000000001" customHeight="1" x14ac:dyDescent="0.2">
      <c r="B157" s="38" t="s">
        <v>3</v>
      </c>
      <c r="C157" s="38" t="s">
        <v>10</v>
      </c>
      <c r="D157" s="47"/>
      <c r="E157" s="75"/>
      <c r="F157" s="47"/>
      <c r="G157" s="75"/>
      <c r="H157" s="39"/>
      <c r="I157" s="39"/>
      <c r="J157" s="47"/>
      <c r="K157" s="75"/>
      <c r="L157" s="39"/>
      <c r="M157" s="39"/>
      <c r="N157" s="47"/>
      <c r="O157" s="75"/>
      <c r="P157" s="39"/>
    </row>
    <row r="158" spans="2:16" ht="20.100000000000001" customHeight="1" x14ac:dyDescent="0.2">
      <c r="B158" s="38" t="s">
        <v>4</v>
      </c>
      <c r="C158" s="38" t="s">
        <v>7</v>
      </c>
      <c r="D158" s="84">
        <v>30</v>
      </c>
      <c r="E158" s="74">
        <f>D158/'Tonnages per afvalstroom'!$E$13</f>
        <v>3</v>
      </c>
      <c r="F158" s="46">
        <f>('Invullen O&amp;O-kosten'!$D$17/'Invullen O&amp;O-kosten'!$C$17)*D158</f>
        <v>0</v>
      </c>
      <c r="G158" s="76">
        <f>F158/'Tonnages per afvalstroom'!$E$13</f>
        <v>0</v>
      </c>
      <c r="H158" s="43">
        <f>'Invullen-Transportkosten'!I11</f>
        <v>0</v>
      </c>
      <c r="I158" s="43">
        <f>G158*H158</f>
        <v>0</v>
      </c>
      <c r="J158" s="48">
        <f>('Invullen O&amp;O-kosten'!$H$17/'Invullen O&amp;O-kosten'!$C$17)*D158</f>
        <v>30</v>
      </c>
      <c r="K158" s="71">
        <f>J158/'Tonnages per afvalstroom'!$E$13</f>
        <v>3</v>
      </c>
      <c r="L158" s="44">
        <f>'Invullen-Transportkosten'!O11</f>
        <v>0</v>
      </c>
      <c r="M158" s="44">
        <f>K158*L158</f>
        <v>0</v>
      </c>
      <c r="N158" s="49">
        <f>F158+J158</f>
        <v>30</v>
      </c>
      <c r="O158" s="79">
        <f>G158+K158</f>
        <v>3</v>
      </c>
      <c r="P158" s="45">
        <f>I158+M158</f>
        <v>0</v>
      </c>
    </row>
    <row r="159" spans="2:16" ht="20.100000000000001" customHeight="1" x14ac:dyDescent="0.2">
      <c r="B159" s="38" t="s">
        <v>22</v>
      </c>
      <c r="C159" s="38" t="s">
        <v>10</v>
      </c>
      <c r="D159" s="47"/>
      <c r="E159" s="75"/>
      <c r="F159" s="47"/>
      <c r="G159" s="75"/>
      <c r="H159" s="39"/>
      <c r="I159" s="39"/>
      <c r="J159" s="47"/>
      <c r="K159" s="75"/>
      <c r="L159" s="39"/>
      <c r="M159" s="39"/>
      <c r="N159" s="47"/>
      <c r="O159" s="75"/>
      <c r="P159" s="39"/>
    </row>
    <row r="160" spans="2:16" ht="20.100000000000001" customHeight="1" x14ac:dyDescent="0.2">
      <c r="B160" s="38" t="s">
        <v>5</v>
      </c>
      <c r="C160" s="38" t="s">
        <v>6</v>
      </c>
      <c r="D160" s="47"/>
      <c r="E160" s="75"/>
      <c r="F160" s="47"/>
      <c r="G160" s="75"/>
      <c r="H160" s="39"/>
      <c r="I160" s="39"/>
      <c r="J160" s="47"/>
      <c r="K160" s="75"/>
      <c r="L160" s="39"/>
      <c r="M160" s="39"/>
      <c r="N160" s="47"/>
      <c r="O160" s="75"/>
      <c r="P160" s="39"/>
    </row>
    <row r="161" spans="2:16" ht="20.100000000000001" customHeight="1" x14ac:dyDescent="0.2">
      <c r="B161" s="38" t="s">
        <v>23</v>
      </c>
      <c r="C161" s="38" t="s">
        <v>7</v>
      </c>
      <c r="D161" s="47"/>
      <c r="E161" s="75"/>
      <c r="F161" s="47"/>
      <c r="G161" s="75"/>
      <c r="H161" s="39"/>
      <c r="I161" s="39"/>
      <c r="J161" s="47"/>
      <c r="K161" s="75"/>
      <c r="L161" s="39"/>
      <c r="M161" s="39"/>
      <c r="N161" s="47"/>
      <c r="O161" s="75"/>
      <c r="P161" s="39"/>
    </row>
    <row r="162" spans="2:16" ht="20.100000000000001" customHeight="1" thickBot="1" x14ac:dyDescent="0.25">
      <c r="B162" s="215" t="s">
        <v>34</v>
      </c>
      <c r="C162" s="215" t="s">
        <v>35</v>
      </c>
      <c r="D162" s="85"/>
      <c r="E162" s="87"/>
      <c r="F162" s="85"/>
      <c r="G162" s="87"/>
      <c r="H162" s="226"/>
      <c r="I162" s="226"/>
      <c r="J162" s="85"/>
      <c r="K162" s="87"/>
      <c r="L162" s="226"/>
      <c r="M162" s="226"/>
      <c r="N162" s="85"/>
      <c r="O162" s="87"/>
      <c r="P162" s="226"/>
    </row>
    <row r="163" spans="2:16" ht="20.100000000000001" customHeight="1" x14ac:dyDescent="0.2">
      <c r="B163" s="201" t="s">
        <v>27</v>
      </c>
      <c r="C163" s="201"/>
      <c r="D163" s="214">
        <f>SUM(D154:D162)</f>
        <v>120</v>
      </c>
      <c r="E163" s="202">
        <f>SUM(E154:E162)</f>
        <v>12</v>
      </c>
      <c r="F163" s="203">
        <f>SUM(F154:F162)</f>
        <v>0</v>
      </c>
      <c r="G163" s="204">
        <f>SUM(G154:G162)</f>
        <v>0</v>
      </c>
      <c r="H163" s="205"/>
      <c r="I163" s="205">
        <f>SUM(I154:I162)</f>
        <v>0</v>
      </c>
      <c r="J163" s="206">
        <f>SUM(J154:J162)</f>
        <v>120</v>
      </c>
      <c r="K163" s="207">
        <f>SUM(K154:K162)</f>
        <v>12</v>
      </c>
      <c r="L163" s="208"/>
      <c r="M163" s="208">
        <f>SUM(M154:M162)</f>
        <v>0</v>
      </c>
      <c r="N163" s="209">
        <f>SUM(N154:N162)</f>
        <v>120</v>
      </c>
      <c r="O163" s="210">
        <f>SUM(O154:O162)</f>
        <v>12</v>
      </c>
      <c r="P163" s="211">
        <f>SUM(P154:P162)</f>
        <v>0</v>
      </c>
    </row>
    <row r="165" spans="2:16" s="50" customFormat="1" ht="28.5" customHeight="1" x14ac:dyDescent="0.25">
      <c r="B165" s="51"/>
      <c r="C165" s="51"/>
      <c r="D165" s="60" t="s">
        <v>67</v>
      </c>
      <c r="E165" s="61"/>
      <c r="F165" s="62" t="s">
        <v>68</v>
      </c>
      <c r="G165" s="63"/>
      <c r="H165" s="63"/>
      <c r="I165" s="64"/>
      <c r="J165" s="65" t="s">
        <v>70</v>
      </c>
      <c r="K165" s="66"/>
      <c r="L165" s="66"/>
      <c r="M165" s="67"/>
      <c r="N165" s="68" t="s">
        <v>67</v>
      </c>
      <c r="O165" s="69"/>
      <c r="P165" s="70"/>
    </row>
    <row r="166" spans="2:16" s="37" customFormat="1" ht="47.25" customHeight="1" thickBot="1" x14ac:dyDescent="0.25">
      <c r="B166" s="188" t="s">
        <v>33</v>
      </c>
      <c r="C166" s="174"/>
      <c r="D166" s="139" t="s">
        <v>69</v>
      </c>
      <c r="E166" s="140" t="s">
        <v>30</v>
      </c>
      <c r="F166" s="141" t="s">
        <v>69</v>
      </c>
      <c r="G166" s="142" t="s">
        <v>30</v>
      </c>
      <c r="H166" s="142" t="s">
        <v>60</v>
      </c>
      <c r="I166" s="142" t="s">
        <v>57</v>
      </c>
      <c r="J166" s="143" t="s">
        <v>69</v>
      </c>
      <c r="K166" s="144" t="s">
        <v>30</v>
      </c>
      <c r="L166" s="144" t="s">
        <v>60</v>
      </c>
      <c r="M166" s="144" t="s">
        <v>57</v>
      </c>
      <c r="N166" s="145" t="s">
        <v>69</v>
      </c>
      <c r="O166" s="146" t="s">
        <v>30</v>
      </c>
      <c r="P166" s="146" t="s">
        <v>57</v>
      </c>
    </row>
    <row r="167" spans="2:16" ht="20.100000000000001" customHeight="1" x14ac:dyDescent="0.2">
      <c r="B167" s="161" t="s">
        <v>0</v>
      </c>
      <c r="C167" s="161" t="s">
        <v>11</v>
      </c>
      <c r="D167" s="227"/>
      <c r="E167" s="198"/>
      <c r="F167" s="199"/>
      <c r="G167" s="198"/>
      <c r="H167" s="200"/>
      <c r="I167" s="200"/>
      <c r="J167" s="199"/>
      <c r="K167" s="198"/>
      <c r="L167" s="200"/>
      <c r="M167" s="200"/>
      <c r="N167" s="199"/>
      <c r="O167" s="198"/>
      <c r="P167" s="200"/>
    </row>
    <row r="168" spans="2:16" ht="20.100000000000001" customHeight="1" x14ac:dyDescent="0.2">
      <c r="B168" s="38" t="s">
        <v>1</v>
      </c>
      <c r="C168" s="38" t="s">
        <v>9</v>
      </c>
      <c r="D168" s="81"/>
      <c r="E168" s="75"/>
      <c r="F168" s="47"/>
      <c r="G168" s="75"/>
      <c r="H168" s="39"/>
      <c r="I168" s="39"/>
      <c r="J168" s="47"/>
      <c r="K168" s="75"/>
      <c r="L168" s="39"/>
      <c r="M168" s="39"/>
      <c r="N168" s="47"/>
      <c r="O168" s="75"/>
      <c r="P168" s="39"/>
    </row>
    <row r="169" spans="2:16" ht="20.100000000000001" customHeight="1" x14ac:dyDescent="0.2">
      <c r="B169" s="38" t="s">
        <v>2</v>
      </c>
      <c r="C169" s="38" t="s">
        <v>8</v>
      </c>
      <c r="D169" s="81"/>
      <c r="E169" s="75"/>
      <c r="F169" s="47"/>
      <c r="G169" s="75"/>
      <c r="H169" s="39"/>
      <c r="I169" s="39"/>
      <c r="J169" s="47"/>
      <c r="K169" s="75"/>
      <c r="L169" s="39"/>
      <c r="M169" s="39"/>
      <c r="N169" s="47"/>
      <c r="O169" s="75"/>
      <c r="P169" s="39"/>
    </row>
    <row r="170" spans="2:16" ht="20.100000000000001" customHeight="1" x14ac:dyDescent="0.2">
      <c r="B170" s="38" t="s">
        <v>3</v>
      </c>
      <c r="C170" s="38" t="s">
        <v>10</v>
      </c>
      <c r="D170" s="81"/>
      <c r="E170" s="75"/>
      <c r="F170" s="47"/>
      <c r="G170" s="75"/>
      <c r="H170" s="39"/>
      <c r="I170" s="39"/>
      <c r="J170" s="47"/>
      <c r="K170" s="75"/>
      <c r="L170" s="39"/>
      <c r="M170" s="39"/>
      <c r="N170" s="47"/>
      <c r="O170" s="75"/>
      <c r="P170" s="39"/>
    </row>
    <row r="171" spans="2:16" ht="20.100000000000001" customHeight="1" x14ac:dyDescent="0.2">
      <c r="B171" s="38" t="s">
        <v>4</v>
      </c>
      <c r="C171" s="38" t="s">
        <v>7</v>
      </c>
      <c r="D171" s="81"/>
      <c r="E171" s="75"/>
      <c r="F171" s="47"/>
      <c r="G171" s="75"/>
      <c r="H171" s="39"/>
      <c r="I171" s="39"/>
      <c r="J171" s="47"/>
      <c r="K171" s="75"/>
      <c r="L171" s="39"/>
      <c r="M171" s="39"/>
      <c r="N171" s="47"/>
      <c r="O171" s="75"/>
      <c r="P171" s="39"/>
    </row>
    <row r="172" spans="2:16" ht="20.100000000000001" customHeight="1" x14ac:dyDescent="0.2">
      <c r="B172" s="38" t="s">
        <v>22</v>
      </c>
      <c r="C172" s="38" t="s">
        <v>10</v>
      </c>
      <c r="D172" s="80">
        <v>5</v>
      </c>
      <c r="E172" s="74">
        <f>D172/'Tonnages per afvalstroom'!$E$14</f>
        <v>1</v>
      </c>
      <c r="F172" s="46">
        <f>('Invullen O&amp;O-kosten'!$D$18/'Invullen O&amp;O-kosten'!$C$18)*D172</f>
        <v>0</v>
      </c>
      <c r="G172" s="76">
        <f>F172/'Tonnages per afvalstroom'!$E$14</f>
        <v>0</v>
      </c>
      <c r="H172" s="43">
        <f>'Invullen-Transportkosten'!I12</f>
        <v>0</v>
      </c>
      <c r="I172" s="43">
        <f>G172*H172</f>
        <v>0</v>
      </c>
      <c r="J172" s="48">
        <f>('Invullen O&amp;O-kosten'!$H$18/'Invullen O&amp;O-kosten'!$C$18)*D172</f>
        <v>5</v>
      </c>
      <c r="K172" s="71">
        <f>J172/'Tonnages per afvalstroom'!$E$14</f>
        <v>1</v>
      </c>
      <c r="L172" s="44">
        <f>'Invullen-Transportkosten'!O12</f>
        <v>0</v>
      </c>
      <c r="M172" s="44">
        <f>K172*L172</f>
        <v>0</v>
      </c>
      <c r="N172" s="49">
        <f t="shared" ref="N172:O174" si="19">F172+J172</f>
        <v>5</v>
      </c>
      <c r="O172" s="79">
        <f t="shared" si="19"/>
        <v>1</v>
      </c>
      <c r="P172" s="45">
        <f>I172+M172</f>
        <v>0</v>
      </c>
    </row>
    <row r="173" spans="2:16" ht="20.100000000000001" customHeight="1" x14ac:dyDescent="0.2">
      <c r="B173" s="38" t="s">
        <v>5</v>
      </c>
      <c r="C173" s="38" t="s">
        <v>6</v>
      </c>
      <c r="D173" s="80">
        <v>10</v>
      </c>
      <c r="E173" s="74">
        <f>D173/'Tonnages per afvalstroom'!$E$14</f>
        <v>2</v>
      </c>
      <c r="F173" s="46">
        <f>('Invullen O&amp;O-kosten'!$D$18/'Invullen O&amp;O-kosten'!$C$18)*D173</f>
        <v>0</v>
      </c>
      <c r="G173" s="76">
        <f>F173/'Tonnages per afvalstroom'!$E$14</f>
        <v>0</v>
      </c>
      <c r="H173" s="43">
        <f>'Invullen-Transportkosten'!I13</f>
        <v>0</v>
      </c>
      <c r="I173" s="43">
        <f>G173*H173</f>
        <v>0</v>
      </c>
      <c r="J173" s="48">
        <f>('Invullen O&amp;O-kosten'!$H$18/'Invullen O&amp;O-kosten'!$C$18)*D173</f>
        <v>10</v>
      </c>
      <c r="K173" s="71">
        <f>J173/'Tonnages per afvalstroom'!$E$14</f>
        <v>2</v>
      </c>
      <c r="L173" s="44">
        <f>'Invullen-Transportkosten'!O13</f>
        <v>0</v>
      </c>
      <c r="M173" s="44">
        <f>K173*L173</f>
        <v>0</v>
      </c>
      <c r="N173" s="49">
        <f t="shared" si="19"/>
        <v>10</v>
      </c>
      <c r="O173" s="79">
        <f t="shared" si="19"/>
        <v>2</v>
      </c>
      <c r="P173" s="45">
        <f>I173+M173</f>
        <v>0</v>
      </c>
    </row>
    <row r="174" spans="2:16" ht="20.100000000000001" customHeight="1" x14ac:dyDescent="0.2">
      <c r="B174" s="38" t="s">
        <v>23</v>
      </c>
      <c r="C174" s="38" t="s">
        <v>7</v>
      </c>
      <c r="D174" s="80">
        <v>10</v>
      </c>
      <c r="E174" s="74">
        <f>D174/'Tonnages per afvalstroom'!$E$14</f>
        <v>2</v>
      </c>
      <c r="F174" s="46">
        <f>('Invullen O&amp;O-kosten'!$D$18/'Invullen O&amp;O-kosten'!$C$18)*D174</f>
        <v>0</v>
      </c>
      <c r="G174" s="76">
        <f>F174/'Tonnages per afvalstroom'!$E$14</f>
        <v>0</v>
      </c>
      <c r="H174" s="43">
        <f>'Invullen-Transportkosten'!I14</f>
        <v>0</v>
      </c>
      <c r="I174" s="43">
        <f>G174*H174</f>
        <v>0</v>
      </c>
      <c r="J174" s="48">
        <f>('Invullen O&amp;O-kosten'!$H$18/'Invullen O&amp;O-kosten'!$C$18)*D174</f>
        <v>10</v>
      </c>
      <c r="K174" s="71">
        <f>J174/'Tonnages per afvalstroom'!$E$14</f>
        <v>2</v>
      </c>
      <c r="L174" s="44">
        <f>'Invullen-Transportkosten'!O14</f>
        <v>0</v>
      </c>
      <c r="M174" s="44">
        <f>K174*L174</f>
        <v>0</v>
      </c>
      <c r="N174" s="49">
        <f t="shared" si="19"/>
        <v>10</v>
      </c>
      <c r="O174" s="79">
        <f t="shared" si="19"/>
        <v>2</v>
      </c>
      <c r="P174" s="45">
        <f>I174+M174</f>
        <v>0</v>
      </c>
    </row>
    <row r="175" spans="2:16" ht="20.100000000000001" customHeight="1" thickBot="1" x14ac:dyDescent="0.25">
      <c r="B175" s="215" t="s">
        <v>34</v>
      </c>
      <c r="C175" s="215" t="s">
        <v>35</v>
      </c>
      <c r="D175" s="42"/>
      <c r="E175" s="87"/>
      <c r="F175" s="85"/>
      <c r="G175" s="87"/>
      <c r="H175" s="226"/>
      <c r="I175" s="226"/>
      <c r="J175" s="85"/>
      <c r="K175" s="87"/>
      <c r="L175" s="226"/>
      <c r="M175" s="226"/>
      <c r="N175" s="85"/>
      <c r="O175" s="87"/>
      <c r="P175" s="226"/>
    </row>
    <row r="176" spans="2:16" ht="20.100000000000001" customHeight="1" x14ac:dyDescent="0.2">
      <c r="B176" s="201" t="s">
        <v>27</v>
      </c>
      <c r="C176" s="201"/>
      <c r="D176" s="214">
        <f>SUM(D167:D175)</f>
        <v>25</v>
      </c>
      <c r="E176" s="202">
        <f>SUM(E167:E175)</f>
        <v>5</v>
      </c>
      <c r="F176" s="203">
        <f>SUM(F167:F175)</f>
        <v>0</v>
      </c>
      <c r="G176" s="204">
        <f>SUM(G167:G175)</f>
        <v>0</v>
      </c>
      <c r="H176" s="205"/>
      <c r="I176" s="205">
        <f>SUM(I167:I175)</f>
        <v>0</v>
      </c>
      <c r="J176" s="206">
        <f>SUM(J167:J175)</f>
        <v>25</v>
      </c>
      <c r="K176" s="207">
        <f>SUM(K167:K175)</f>
        <v>5</v>
      </c>
      <c r="L176" s="208"/>
      <c r="M176" s="208">
        <f>SUM(M167:M175)</f>
        <v>0</v>
      </c>
      <c r="N176" s="209">
        <f>SUM(N167:N175)</f>
        <v>25</v>
      </c>
      <c r="O176" s="210">
        <f>SUM(O167:O175)</f>
        <v>5</v>
      </c>
      <c r="P176" s="211">
        <f>SUM(P167:P175)</f>
        <v>0</v>
      </c>
    </row>
  </sheetData>
  <sheetProtection algorithmName="SHA-512" hashValue="Oana7AtMtdpxQUNtJCAeZbL0YYvzkPFw3cJQOwzMggHz2b/C4YB/O9x5DiXdIOgxSU96wx53Xf6cdMY4vWMA0w==" saltValue="YbFMPvwqPmFr5z2TtBhcsg==" spinCount="100000" sheet="1" objects="1" scenarios="1"/>
  <mergeCells count="3">
    <mergeCell ref="B5:C5"/>
    <mergeCell ref="B2:P2"/>
    <mergeCell ref="B20:P20"/>
  </mergeCells>
  <pageMargins left="0.70866141732283472" right="0.70866141732283472"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34947-6451-4FE2-A5A2-DB176770342A}">
  <sheetPr>
    <pageSetUpPr fitToPage="1"/>
  </sheetPr>
  <dimension ref="B1:BG20"/>
  <sheetViews>
    <sheetView workbookViewId="0">
      <selection activeCell="M7" sqref="M7"/>
    </sheetView>
  </sheetViews>
  <sheetFormatPr defaultRowHeight="12.75" x14ac:dyDescent="0.2"/>
  <cols>
    <col min="1" max="1" width="9.140625" style="1"/>
    <col min="2" max="2" width="22.140625" style="1" customWidth="1"/>
    <col min="3" max="3" width="25.85546875" style="1" customWidth="1"/>
    <col min="4" max="4" width="10.7109375" style="1" bestFit="1" customWidth="1"/>
    <col min="5" max="5" width="10.7109375" style="1" customWidth="1"/>
    <col min="6" max="6" width="10.42578125" style="1" customWidth="1"/>
    <col min="7" max="7" width="11.28515625" style="1" customWidth="1"/>
    <col min="8" max="9" width="10.7109375" style="1" customWidth="1"/>
    <col min="10" max="10" width="10" style="1" bestFit="1" customWidth="1"/>
    <col min="11" max="11" width="10.7109375" style="1" customWidth="1"/>
    <col min="12" max="12" width="10.42578125" style="1" customWidth="1"/>
    <col min="13" max="13" width="11.28515625" style="1" customWidth="1"/>
    <col min="14" max="14" width="9.7109375" style="1" customWidth="1"/>
    <col min="15" max="15" width="10.7109375" style="1" customWidth="1"/>
    <col min="16" max="16" width="10.28515625" style="1" bestFit="1" customWidth="1"/>
    <col min="17" max="17" width="10.85546875" style="1" bestFit="1" customWidth="1"/>
    <col min="18" max="20" width="10.28515625" style="1" customWidth="1"/>
    <col min="21" max="21" width="10.140625" style="1" customWidth="1"/>
    <col min="22" max="22" width="10.85546875" style="1" bestFit="1" customWidth="1"/>
    <col min="23" max="23" width="6.7109375" style="1" bestFit="1" customWidth="1"/>
    <col min="24" max="24" width="10.28515625" style="1" bestFit="1" customWidth="1"/>
    <col min="25" max="25" width="9" style="1" customWidth="1"/>
    <col min="26" max="26" width="9.7109375" style="1" bestFit="1" customWidth="1"/>
    <col min="27" max="27" width="10.85546875" style="1" bestFit="1" customWidth="1"/>
    <col min="28" max="28" width="8.140625" style="1" customWidth="1"/>
    <col min="29" max="29" width="10.28515625" style="1" bestFit="1" customWidth="1"/>
    <col min="30" max="30" width="9.7109375" style="1" customWidth="1"/>
    <col min="31" max="31" width="7.7109375" style="1" bestFit="1" customWidth="1"/>
    <col min="32" max="32" width="10.85546875" style="1" bestFit="1" customWidth="1"/>
    <col min="33" max="33" width="7.7109375" style="1" customWidth="1"/>
    <col min="34" max="34" width="10.28515625" style="1" bestFit="1" customWidth="1"/>
    <col min="35" max="35" width="7.7109375" style="1" bestFit="1" customWidth="1"/>
    <col min="36" max="36" width="9.140625" style="1"/>
    <col min="37" max="37" width="10.85546875" style="1" bestFit="1" customWidth="1"/>
    <col min="38" max="41" width="9.140625" style="1"/>
    <col min="42" max="42" width="10.85546875" style="1" bestFit="1" customWidth="1"/>
    <col min="43" max="46" width="9.140625" style="1"/>
    <col min="47" max="47" width="10.85546875" style="1" bestFit="1" customWidth="1"/>
    <col min="48" max="48" width="9.140625" style="1"/>
    <col min="49" max="49" width="10.28515625" style="1" bestFit="1" customWidth="1"/>
    <col min="50" max="51" width="9.140625" style="1"/>
    <col min="52" max="52" width="10.85546875" style="1" bestFit="1" customWidth="1"/>
    <col min="53" max="53" width="9.140625" style="1"/>
    <col min="54" max="54" width="10.28515625" style="1" bestFit="1" customWidth="1"/>
    <col min="55" max="57" width="9.140625" style="1"/>
    <col min="58" max="58" width="11.7109375" style="1" customWidth="1"/>
    <col min="59" max="16384" width="9.140625" style="1"/>
  </cols>
  <sheetData>
    <row r="1" spans="2:59" ht="20.100000000000001" customHeight="1" thickBot="1" x14ac:dyDescent="0.25">
      <c r="BE1" s="251" t="s">
        <v>31</v>
      </c>
      <c r="BF1" s="252"/>
      <c r="BG1" s="253"/>
    </row>
    <row r="2" spans="2:59" ht="30" customHeight="1" thickBot="1" x14ac:dyDescent="0.3">
      <c r="B2" s="114" t="s">
        <v>58</v>
      </c>
      <c r="C2" s="258"/>
      <c r="D2" s="259"/>
      <c r="E2" s="259"/>
      <c r="F2" s="259"/>
      <c r="G2" s="259"/>
      <c r="H2" s="259"/>
      <c r="I2" s="260"/>
    </row>
    <row r="3" spans="2:59" ht="30" customHeight="1" thickBot="1" x14ac:dyDescent="0.3">
      <c r="B3" s="115" t="s">
        <v>59</v>
      </c>
      <c r="C3" s="258"/>
      <c r="D3" s="259"/>
      <c r="E3" s="259"/>
      <c r="F3" s="259"/>
      <c r="G3" s="259"/>
      <c r="H3" s="259"/>
      <c r="I3" s="260"/>
    </row>
    <row r="4" spans="2:59" ht="20.100000000000001" customHeight="1" thickBot="1" x14ac:dyDescent="0.25"/>
    <row r="5" spans="2:59" ht="20.100000000000001" customHeight="1" thickBot="1" x14ac:dyDescent="0.25">
      <c r="B5" s="251" t="s">
        <v>29</v>
      </c>
      <c r="C5" s="252"/>
      <c r="D5" s="255" t="s">
        <v>36</v>
      </c>
      <c r="E5" s="256"/>
      <c r="F5" s="256"/>
      <c r="G5" s="256"/>
      <c r="H5" s="256"/>
      <c r="I5" s="257"/>
      <c r="J5" s="255" t="s">
        <v>37</v>
      </c>
      <c r="K5" s="256"/>
      <c r="L5" s="256"/>
      <c r="M5" s="256"/>
      <c r="N5" s="256"/>
      <c r="O5" s="257"/>
      <c r="P5" s="2"/>
      <c r="Q5" s="2"/>
      <c r="R5" s="254"/>
      <c r="S5" s="254"/>
      <c r="T5" s="254"/>
    </row>
    <row r="6" spans="2:59" ht="57" customHeight="1" thickBot="1" x14ac:dyDescent="0.25">
      <c r="B6" s="123" t="s">
        <v>14</v>
      </c>
      <c r="C6" s="124"/>
      <c r="D6" s="16" t="s">
        <v>12</v>
      </c>
      <c r="E6" s="19" t="s">
        <v>63</v>
      </c>
      <c r="F6" s="18" t="s">
        <v>62</v>
      </c>
      <c r="G6" s="17" t="s">
        <v>38</v>
      </c>
      <c r="H6" s="17" t="s">
        <v>13</v>
      </c>
      <c r="I6" s="3" t="s">
        <v>39</v>
      </c>
      <c r="J6" s="19" t="s">
        <v>12</v>
      </c>
      <c r="K6" s="19" t="s">
        <v>63</v>
      </c>
      <c r="L6" s="18" t="s">
        <v>62</v>
      </c>
      <c r="M6" s="17" t="s">
        <v>38</v>
      </c>
      <c r="N6" s="17" t="s">
        <v>13</v>
      </c>
      <c r="O6" s="3" t="s">
        <v>39</v>
      </c>
      <c r="P6" s="4"/>
      <c r="Q6" s="4"/>
      <c r="R6" s="4"/>
      <c r="S6" s="4"/>
      <c r="T6" s="4"/>
    </row>
    <row r="7" spans="2:59" ht="20.100000000000001" customHeight="1" x14ac:dyDescent="0.2">
      <c r="B7" s="116" t="s">
        <v>0</v>
      </c>
      <c r="C7" s="117" t="s">
        <v>11</v>
      </c>
      <c r="D7" s="118"/>
      <c r="E7" s="118"/>
      <c r="F7" s="119"/>
      <c r="G7" s="120">
        <f t="shared" ref="G7:G15" si="0">F7/60*125</f>
        <v>0</v>
      </c>
      <c r="H7" s="121">
        <f t="shared" ref="H7:H15" si="1">E7*0.201</f>
        <v>0</v>
      </c>
      <c r="I7" s="122">
        <f t="shared" ref="I7:I15" si="2">G7+H7</f>
        <v>0</v>
      </c>
      <c r="J7" s="118"/>
      <c r="K7" s="118"/>
      <c r="L7" s="119"/>
      <c r="M7" s="120">
        <f t="shared" ref="M7:M15" si="3">L7/60*125</f>
        <v>0</v>
      </c>
      <c r="N7" s="121">
        <f t="shared" ref="N7:N15" si="4">K7*0.201</f>
        <v>0</v>
      </c>
      <c r="O7" s="122">
        <f t="shared" ref="O7:O15" si="5">M7+N7</f>
        <v>0</v>
      </c>
    </row>
    <row r="8" spans="2:59" ht="20.100000000000001" customHeight="1" x14ac:dyDescent="0.2">
      <c r="B8" s="5" t="s">
        <v>1</v>
      </c>
      <c r="C8" s="6" t="s">
        <v>9</v>
      </c>
      <c r="D8" s="118"/>
      <c r="E8" s="118"/>
      <c r="F8" s="107"/>
      <c r="G8" s="7">
        <f t="shared" si="0"/>
        <v>0</v>
      </c>
      <c r="H8" s="8">
        <f t="shared" si="1"/>
        <v>0</v>
      </c>
      <c r="I8" s="9">
        <f t="shared" si="2"/>
        <v>0</v>
      </c>
      <c r="J8" s="118"/>
      <c r="K8" s="118"/>
      <c r="L8" s="107"/>
      <c r="M8" s="7">
        <f t="shared" si="3"/>
        <v>0</v>
      </c>
      <c r="N8" s="8">
        <f t="shared" si="4"/>
        <v>0</v>
      </c>
      <c r="O8" s="9">
        <f t="shared" si="5"/>
        <v>0</v>
      </c>
    </row>
    <row r="9" spans="2:59" ht="20.100000000000001" customHeight="1" x14ac:dyDescent="0.2">
      <c r="B9" s="5" t="s">
        <v>2</v>
      </c>
      <c r="C9" s="6" t="s">
        <v>8</v>
      </c>
      <c r="D9" s="118"/>
      <c r="E9" s="118"/>
      <c r="F9" s="107"/>
      <c r="G9" s="7">
        <f t="shared" si="0"/>
        <v>0</v>
      </c>
      <c r="H9" s="8">
        <f t="shared" si="1"/>
        <v>0</v>
      </c>
      <c r="I9" s="9">
        <f t="shared" si="2"/>
        <v>0</v>
      </c>
      <c r="J9" s="118"/>
      <c r="K9" s="118"/>
      <c r="L9" s="107"/>
      <c r="M9" s="7">
        <f t="shared" si="3"/>
        <v>0</v>
      </c>
      <c r="N9" s="8">
        <f t="shared" si="4"/>
        <v>0</v>
      </c>
      <c r="O9" s="9">
        <f t="shared" si="5"/>
        <v>0</v>
      </c>
      <c r="Q9" s="10"/>
    </row>
    <row r="10" spans="2:59" ht="20.100000000000001" customHeight="1" x14ac:dyDescent="0.2">
      <c r="B10" s="5" t="s">
        <v>3</v>
      </c>
      <c r="C10" s="6" t="s">
        <v>10</v>
      </c>
      <c r="D10" s="118"/>
      <c r="E10" s="118"/>
      <c r="F10" s="107"/>
      <c r="G10" s="7">
        <f t="shared" si="0"/>
        <v>0</v>
      </c>
      <c r="H10" s="8">
        <f t="shared" si="1"/>
        <v>0</v>
      </c>
      <c r="I10" s="9">
        <f t="shared" si="2"/>
        <v>0</v>
      </c>
      <c r="J10" s="118"/>
      <c r="K10" s="118"/>
      <c r="L10" s="107"/>
      <c r="M10" s="7">
        <f t="shared" si="3"/>
        <v>0</v>
      </c>
      <c r="N10" s="8">
        <f t="shared" si="4"/>
        <v>0</v>
      </c>
      <c r="O10" s="9">
        <f t="shared" si="5"/>
        <v>0</v>
      </c>
      <c r="Q10" s="10"/>
      <c r="T10" s="10"/>
    </row>
    <row r="11" spans="2:59" ht="20.100000000000001" customHeight="1" x14ac:dyDescent="0.2">
      <c r="B11" s="5" t="s">
        <v>4</v>
      </c>
      <c r="C11" s="6" t="s">
        <v>7</v>
      </c>
      <c r="D11" s="118"/>
      <c r="E11" s="118"/>
      <c r="F11" s="107"/>
      <c r="G11" s="7">
        <f t="shared" si="0"/>
        <v>0</v>
      </c>
      <c r="H11" s="8">
        <f t="shared" si="1"/>
        <v>0</v>
      </c>
      <c r="I11" s="9">
        <f t="shared" si="2"/>
        <v>0</v>
      </c>
      <c r="J11" s="118"/>
      <c r="K11" s="118"/>
      <c r="L11" s="107"/>
      <c r="M11" s="7">
        <f t="shared" si="3"/>
        <v>0</v>
      </c>
      <c r="N11" s="8">
        <f t="shared" si="4"/>
        <v>0</v>
      </c>
      <c r="O11" s="9">
        <f t="shared" si="5"/>
        <v>0</v>
      </c>
      <c r="T11" s="10"/>
    </row>
    <row r="12" spans="2:59" ht="20.100000000000001" customHeight="1" x14ac:dyDescent="0.2">
      <c r="B12" s="5" t="s">
        <v>22</v>
      </c>
      <c r="C12" s="6" t="s">
        <v>10</v>
      </c>
      <c r="D12" s="118"/>
      <c r="E12" s="118"/>
      <c r="F12" s="107"/>
      <c r="G12" s="7">
        <f t="shared" si="0"/>
        <v>0</v>
      </c>
      <c r="H12" s="8">
        <f t="shared" si="1"/>
        <v>0</v>
      </c>
      <c r="I12" s="9">
        <f t="shared" si="2"/>
        <v>0</v>
      </c>
      <c r="J12" s="118"/>
      <c r="K12" s="118"/>
      <c r="L12" s="107"/>
      <c r="M12" s="7">
        <f t="shared" si="3"/>
        <v>0</v>
      </c>
      <c r="N12" s="8">
        <f t="shared" si="4"/>
        <v>0</v>
      </c>
      <c r="O12" s="9">
        <f t="shared" si="5"/>
        <v>0</v>
      </c>
      <c r="Q12" s="10"/>
      <c r="T12" s="10"/>
    </row>
    <row r="13" spans="2:59" ht="20.100000000000001" customHeight="1" x14ac:dyDescent="0.2">
      <c r="B13" s="5" t="s">
        <v>5</v>
      </c>
      <c r="C13" s="6" t="s">
        <v>6</v>
      </c>
      <c r="D13" s="118"/>
      <c r="E13" s="118"/>
      <c r="F13" s="107"/>
      <c r="G13" s="7">
        <f t="shared" si="0"/>
        <v>0</v>
      </c>
      <c r="H13" s="8">
        <f t="shared" si="1"/>
        <v>0</v>
      </c>
      <c r="I13" s="9">
        <f t="shared" si="2"/>
        <v>0</v>
      </c>
      <c r="J13" s="118"/>
      <c r="K13" s="118"/>
      <c r="L13" s="107"/>
      <c r="M13" s="7">
        <f t="shared" si="3"/>
        <v>0</v>
      </c>
      <c r="N13" s="8">
        <f t="shared" si="4"/>
        <v>0</v>
      </c>
      <c r="O13" s="9">
        <f t="shared" si="5"/>
        <v>0</v>
      </c>
      <c r="Q13" s="10"/>
    </row>
    <row r="14" spans="2:59" ht="20.100000000000001" customHeight="1" x14ac:dyDescent="0.2">
      <c r="B14" s="5" t="s">
        <v>23</v>
      </c>
      <c r="C14" s="6" t="s">
        <v>7</v>
      </c>
      <c r="D14" s="118"/>
      <c r="E14" s="118"/>
      <c r="F14" s="107"/>
      <c r="G14" s="7">
        <f t="shared" si="0"/>
        <v>0</v>
      </c>
      <c r="H14" s="8">
        <f t="shared" si="1"/>
        <v>0</v>
      </c>
      <c r="I14" s="9">
        <f t="shared" si="2"/>
        <v>0</v>
      </c>
      <c r="J14" s="118"/>
      <c r="K14" s="118"/>
      <c r="L14" s="107"/>
      <c r="M14" s="7">
        <f t="shared" si="3"/>
        <v>0</v>
      </c>
      <c r="N14" s="8">
        <f t="shared" si="4"/>
        <v>0</v>
      </c>
      <c r="O14" s="9">
        <f t="shared" si="5"/>
        <v>0</v>
      </c>
      <c r="T14" s="10"/>
    </row>
    <row r="15" spans="2:59" ht="20.100000000000001" customHeight="1" thickBot="1" x14ac:dyDescent="0.25">
      <c r="B15" s="11" t="s">
        <v>26</v>
      </c>
      <c r="C15" s="12" t="s">
        <v>28</v>
      </c>
      <c r="D15" s="234"/>
      <c r="E15" s="108"/>
      <c r="F15" s="109"/>
      <c r="G15" s="13">
        <f t="shared" si="0"/>
        <v>0</v>
      </c>
      <c r="H15" s="14">
        <f t="shared" si="1"/>
        <v>0</v>
      </c>
      <c r="I15" s="15">
        <f t="shared" si="2"/>
        <v>0</v>
      </c>
      <c r="J15" s="234"/>
      <c r="K15" s="108"/>
      <c r="L15" s="109"/>
      <c r="M15" s="13">
        <f t="shared" si="3"/>
        <v>0</v>
      </c>
      <c r="N15" s="14">
        <f t="shared" si="4"/>
        <v>0</v>
      </c>
      <c r="O15" s="15">
        <f t="shared" si="5"/>
        <v>0</v>
      </c>
      <c r="Q15" s="10"/>
      <c r="T15" s="10"/>
    </row>
    <row r="16" spans="2:59" ht="20.100000000000001" customHeight="1" x14ac:dyDescent="0.2"/>
    <row r="17" spans="2:8" s="50" customFormat="1" ht="30" customHeight="1" x14ac:dyDescent="0.25">
      <c r="B17" s="242" t="s">
        <v>66</v>
      </c>
      <c r="C17" s="243"/>
      <c r="D17" s="243"/>
      <c r="E17" s="243"/>
      <c r="F17" s="243"/>
      <c r="G17" s="244"/>
      <c r="H17" s="244"/>
    </row>
    <row r="18" spans="2:8" s="50" customFormat="1" ht="30" customHeight="1" x14ac:dyDescent="0.25">
      <c r="B18" s="245" t="s">
        <v>75</v>
      </c>
      <c r="C18" s="246"/>
      <c r="D18" s="246"/>
      <c r="E18" s="246"/>
      <c r="F18" s="246"/>
      <c r="G18" s="247"/>
      <c r="H18" s="247"/>
    </row>
    <row r="19" spans="2:8" s="50" customFormat="1" ht="30" customHeight="1" x14ac:dyDescent="0.25">
      <c r="B19" s="245" t="s">
        <v>84</v>
      </c>
      <c r="C19" s="247"/>
      <c r="D19" s="247"/>
      <c r="E19" s="247"/>
      <c r="F19" s="247"/>
      <c r="G19" s="247"/>
      <c r="H19" s="247"/>
    </row>
    <row r="20" spans="2:8" s="50" customFormat="1" ht="30" customHeight="1" x14ac:dyDescent="0.25">
      <c r="B20" s="248" t="s">
        <v>74</v>
      </c>
      <c r="C20" s="249"/>
      <c r="D20" s="249"/>
      <c r="E20" s="249"/>
      <c r="F20" s="249"/>
      <c r="G20" s="250"/>
      <c r="H20" s="250"/>
    </row>
  </sheetData>
  <sheetProtection algorithmName="SHA-512" hashValue="oPfJc9/fUEgFXkwSirdef0Aw9DPQX8jkYwq1bqTJD33XqwsFgUirsxrrqqp1554FTzRnrvxfsO7yTFMEMy6zEQ==" saltValue="789mamZP0Pv6EcuO+o6gqw==" spinCount="100000" sheet="1" objects="1" scenarios="1"/>
  <mergeCells count="11">
    <mergeCell ref="B17:H17"/>
    <mergeCell ref="B18:H18"/>
    <mergeCell ref="B20:H20"/>
    <mergeCell ref="B19:H19"/>
    <mergeCell ref="BE1:BG1"/>
    <mergeCell ref="B5:C5"/>
    <mergeCell ref="R5:T5"/>
    <mergeCell ref="J5:O5"/>
    <mergeCell ref="D5:I5"/>
    <mergeCell ref="C2:I2"/>
    <mergeCell ref="C3:I3"/>
  </mergeCells>
  <dataValidations count="3">
    <dataValidation type="decimal" operator="lessThanOrEqual" allowBlank="1" showInputMessage="1" showErrorMessage="1" sqref="L10" xr:uid="{B3C91603-CA61-41CD-AEAE-7C8E16FDE34F}">
      <formula1>40</formula1>
    </dataValidation>
    <dataValidation type="decimal" allowBlank="1" showInputMessage="1" showErrorMessage="1" errorTitle="Km overschrijdt afstand" error="Meer km dan afstand vv (kolom D) of negatief getal." sqref="K7:K15 E8:E15 E7" xr:uid="{F08D1248-1296-437A-BA33-4F92F890DAED}">
      <formula1>0</formula1>
      <formula2>D7</formula2>
    </dataValidation>
    <dataValidation type="decimal" allowBlank="1" showInputMessage="1" showErrorMessage="1" errorTitle="Afstand vv tussen 0 en 50 km" error="Afstand vv moet liggen tussen 0 en maximaal 50 km heen en terug." sqref="D7:D15 J7:J15" xr:uid="{AC2898A8-696E-4162-BCD8-0B823E3DCAE3}">
      <formula1>0</formula1>
      <formula2>50</formula2>
    </dataValidation>
  </dataValidations>
  <pageMargins left="0.70866141732283472" right="0.70866141732283472" top="0.74803149606299213" bottom="0.74803149606299213" header="0.31496062992125984" footer="0.31496062992125984"/>
  <pageSetup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CB6B-936F-47CB-AEB3-B6074A4391C3}">
  <sheetPr>
    <pageSetUpPr fitToPage="1"/>
  </sheetPr>
  <dimension ref="B1:Q120"/>
  <sheetViews>
    <sheetView tabSelected="1" zoomScaleNormal="100" workbookViewId="0">
      <selection activeCell="J14" sqref="J14"/>
    </sheetView>
  </sheetViews>
  <sheetFormatPr defaultRowHeight="12.75" x14ac:dyDescent="0.2"/>
  <cols>
    <col min="1" max="1" width="9.140625" style="1"/>
    <col min="2" max="2" width="26.42578125" style="1" customWidth="1"/>
    <col min="3" max="3" width="15.5703125" style="1" customWidth="1"/>
    <col min="4" max="4" width="14.7109375" style="1" customWidth="1"/>
    <col min="5" max="5" width="15.85546875" style="1" customWidth="1"/>
    <col min="6" max="6" width="12.42578125" style="1" customWidth="1"/>
    <col min="7" max="7" width="16.7109375" style="1" customWidth="1"/>
    <col min="8" max="8" width="14.7109375" style="1" customWidth="1"/>
    <col min="9" max="9" width="15.85546875" style="1" customWidth="1"/>
    <col min="10" max="10" width="12.5703125" style="1" customWidth="1"/>
    <col min="11" max="11" width="16.7109375" style="1" customWidth="1"/>
    <col min="12" max="12" width="14.7109375" style="1" customWidth="1"/>
    <col min="13" max="13" width="20.7109375" style="1" customWidth="1"/>
    <col min="14" max="14" width="8.140625" style="1" customWidth="1"/>
    <col min="15" max="16384" width="9.140625" style="1"/>
  </cols>
  <sheetData>
    <row r="1" spans="2:17" ht="20.100000000000001" customHeight="1" thickBot="1" x14ac:dyDescent="0.25"/>
    <row r="2" spans="2:17" ht="30" customHeight="1" thickBot="1" x14ac:dyDescent="0.3">
      <c r="B2" s="114" t="s">
        <v>58</v>
      </c>
      <c r="C2" s="258"/>
      <c r="D2" s="269"/>
      <c r="E2" s="269"/>
      <c r="F2" s="269"/>
      <c r="G2" s="269"/>
      <c r="H2" s="269"/>
      <c r="I2" s="270"/>
      <c r="J2" s="270"/>
      <c r="K2" s="271"/>
      <c r="N2"/>
    </row>
    <row r="3" spans="2:17" ht="30" customHeight="1" thickBot="1" x14ac:dyDescent="0.3">
      <c r="B3" s="115" t="s">
        <v>59</v>
      </c>
      <c r="C3" s="258"/>
      <c r="D3" s="269"/>
      <c r="E3" s="269"/>
      <c r="F3" s="269"/>
      <c r="G3" s="269"/>
      <c r="H3" s="269"/>
      <c r="I3" s="270"/>
      <c r="J3" s="270"/>
      <c r="K3" s="271"/>
    </row>
    <row r="4" spans="2:17" ht="20.100000000000001" customHeight="1" thickBot="1" x14ac:dyDescent="0.25"/>
    <row r="5" spans="2:17" ht="20.100000000000001" customHeight="1" thickBot="1" x14ac:dyDescent="0.25">
      <c r="D5" s="255" t="s">
        <v>52</v>
      </c>
      <c r="E5" s="256"/>
      <c r="F5" s="256"/>
      <c r="G5" s="257"/>
      <c r="H5" s="255" t="s">
        <v>53</v>
      </c>
      <c r="I5" s="256"/>
      <c r="J5" s="256"/>
      <c r="K5" s="257"/>
      <c r="L5" s="255" t="s">
        <v>64</v>
      </c>
      <c r="M5" s="257"/>
    </row>
    <row r="6" spans="2:17" s="4" customFormat="1" ht="43.5" customHeight="1" thickBot="1" x14ac:dyDescent="0.3">
      <c r="B6" s="16" t="s">
        <v>51</v>
      </c>
      <c r="C6" s="17" t="s">
        <v>61</v>
      </c>
      <c r="D6" s="16" t="s">
        <v>65</v>
      </c>
      <c r="E6" s="18" t="s">
        <v>56</v>
      </c>
      <c r="F6" s="19" t="s">
        <v>55</v>
      </c>
      <c r="G6" s="20" t="s">
        <v>54</v>
      </c>
      <c r="H6" s="72" t="s">
        <v>65</v>
      </c>
      <c r="I6" s="19" t="s">
        <v>56</v>
      </c>
      <c r="J6" s="18" t="s">
        <v>55</v>
      </c>
      <c r="K6" s="20" t="s">
        <v>54</v>
      </c>
      <c r="L6" s="72" t="s">
        <v>65</v>
      </c>
      <c r="M6" s="20" t="s">
        <v>54</v>
      </c>
      <c r="N6" s="21"/>
    </row>
    <row r="7" spans="2:17" ht="20.100000000000001" customHeight="1" x14ac:dyDescent="0.2">
      <c r="B7" s="32" t="s">
        <v>40</v>
      </c>
      <c r="C7" s="22">
        <v>4926</v>
      </c>
      <c r="D7" s="105"/>
      <c r="E7" s="23">
        <v>11.35</v>
      </c>
      <c r="F7" s="106"/>
      <c r="G7" s="24">
        <f>D7*F7</f>
        <v>0</v>
      </c>
      <c r="H7" s="73">
        <f t="shared" ref="H7:H18" si="0">C7-D7</f>
        <v>4926</v>
      </c>
      <c r="I7" s="237">
        <v>11.35</v>
      </c>
      <c r="J7" s="239"/>
      <c r="K7" s="24">
        <f t="shared" ref="K7:K18" si="1">H7*J7</f>
        <v>0</v>
      </c>
      <c r="L7" s="73">
        <f t="shared" ref="L7:L18" si="2">D7+H7</f>
        <v>4926</v>
      </c>
      <c r="M7" s="24">
        <f>G7+K7</f>
        <v>0</v>
      </c>
      <c r="N7" s="25"/>
    </row>
    <row r="8" spans="2:17" ht="20.100000000000001" customHeight="1" x14ac:dyDescent="0.2">
      <c r="B8" s="33" t="s">
        <v>41</v>
      </c>
      <c r="C8" s="26">
        <v>626</v>
      </c>
      <c r="D8" s="105"/>
      <c r="E8" s="27">
        <v>11.35</v>
      </c>
      <c r="F8" s="106"/>
      <c r="G8" s="28">
        <f t="shared" ref="G8:G18" si="3">D8*F8</f>
        <v>0</v>
      </c>
      <c r="H8" s="73">
        <f t="shared" si="0"/>
        <v>626</v>
      </c>
      <c r="I8" s="238">
        <v>11.35</v>
      </c>
      <c r="J8" s="240"/>
      <c r="K8" s="28">
        <f t="shared" si="1"/>
        <v>0</v>
      </c>
      <c r="L8" s="73">
        <f t="shared" si="2"/>
        <v>626</v>
      </c>
      <c r="M8" s="24">
        <f t="shared" ref="M8:M18" si="4">G8+K8</f>
        <v>0</v>
      </c>
      <c r="N8" s="25"/>
    </row>
    <row r="9" spans="2:17" ht="20.100000000000001" customHeight="1" x14ac:dyDescent="0.25">
      <c r="B9" s="33" t="s">
        <v>42</v>
      </c>
      <c r="C9" s="26">
        <v>11801</v>
      </c>
      <c r="D9" s="105"/>
      <c r="E9" s="27">
        <v>7.6</v>
      </c>
      <c r="F9" s="106"/>
      <c r="G9" s="28">
        <f t="shared" si="3"/>
        <v>0</v>
      </c>
      <c r="H9" s="73">
        <f t="shared" si="0"/>
        <v>11801</v>
      </c>
      <c r="I9" s="238">
        <v>7.6</v>
      </c>
      <c r="J9" s="240"/>
      <c r="K9" s="28">
        <f t="shared" si="1"/>
        <v>0</v>
      </c>
      <c r="L9" s="73">
        <f t="shared" si="2"/>
        <v>11801</v>
      </c>
      <c r="M9" s="24">
        <f t="shared" si="4"/>
        <v>0</v>
      </c>
      <c r="N9" s="25"/>
      <c r="Q9"/>
    </row>
    <row r="10" spans="2:17" ht="20.100000000000001" customHeight="1" x14ac:dyDescent="0.25">
      <c r="B10" s="33" t="s">
        <v>43</v>
      </c>
      <c r="C10" s="26">
        <v>756</v>
      </c>
      <c r="D10" s="105"/>
      <c r="E10" s="27">
        <v>4.8</v>
      </c>
      <c r="F10" s="106"/>
      <c r="G10" s="28">
        <f t="shared" si="3"/>
        <v>0</v>
      </c>
      <c r="H10" s="73">
        <f t="shared" si="0"/>
        <v>756</v>
      </c>
      <c r="I10" s="238">
        <v>4.8</v>
      </c>
      <c r="J10" s="240"/>
      <c r="K10" s="28">
        <f t="shared" si="1"/>
        <v>0</v>
      </c>
      <c r="L10" s="73">
        <f t="shared" si="2"/>
        <v>756</v>
      </c>
      <c r="M10" s="24">
        <f t="shared" si="4"/>
        <v>0</v>
      </c>
      <c r="N10" s="25"/>
      <c r="O10"/>
    </row>
    <row r="11" spans="2:17" ht="20.100000000000001" customHeight="1" x14ac:dyDescent="0.25">
      <c r="B11" s="33" t="s">
        <v>45</v>
      </c>
      <c r="C11" s="26">
        <v>3983</v>
      </c>
      <c r="D11" s="105"/>
      <c r="E11" s="27">
        <v>7.6</v>
      </c>
      <c r="F11" s="106"/>
      <c r="G11" s="28">
        <f t="shared" si="3"/>
        <v>0</v>
      </c>
      <c r="H11" s="73">
        <f t="shared" si="0"/>
        <v>3983</v>
      </c>
      <c r="I11" s="238">
        <v>7.6</v>
      </c>
      <c r="J11" s="240"/>
      <c r="K11" s="28">
        <f t="shared" si="1"/>
        <v>0</v>
      </c>
      <c r="L11" s="73">
        <f t="shared" si="2"/>
        <v>3983</v>
      </c>
      <c r="M11" s="24">
        <f t="shared" si="4"/>
        <v>0</v>
      </c>
      <c r="N11" s="25"/>
      <c r="O11"/>
    </row>
    <row r="12" spans="2:17" ht="20.100000000000001" customHeight="1" x14ac:dyDescent="0.2">
      <c r="B12" s="33" t="s">
        <v>46</v>
      </c>
      <c r="C12" s="26">
        <v>260</v>
      </c>
      <c r="D12" s="105"/>
      <c r="E12" s="27">
        <v>7.6</v>
      </c>
      <c r="F12" s="106"/>
      <c r="G12" s="28">
        <f t="shared" si="3"/>
        <v>0</v>
      </c>
      <c r="H12" s="73">
        <f t="shared" si="0"/>
        <v>260</v>
      </c>
      <c r="I12" s="238">
        <v>7.6</v>
      </c>
      <c r="J12" s="240"/>
      <c r="K12" s="28">
        <f t="shared" si="1"/>
        <v>0</v>
      </c>
      <c r="L12" s="73">
        <f t="shared" si="2"/>
        <v>260</v>
      </c>
      <c r="M12" s="24">
        <f t="shared" si="4"/>
        <v>0</v>
      </c>
      <c r="N12" s="25"/>
    </row>
    <row r="13" spans="2:17" ht="20.100000000000001" customHeight="1" x14ac:dyDescent="0.2">
      <c r="B13" s="33" t="s">
        <v>47</v>
      </c>
      <c r="C13" s="26">
        <v>88</v>
      </c>
      <c r="D13" s="105"/>
      <c r="E13" s="27">
        <v>6.05</v>
      </c>
      <c r="F13" s="106"/>
      <c r="G13" s="28">
        <f t="shared" si="3"/>
        <v>0</v>
      </c>
      <c r="H13" s="73">
        <f t="shared" si="0"/>
        <v>88</v>
      </c>
      <c r="I13" s="238">
        <v>6.05</v>
      </c>
      <c r="J13" s="240"/>
      <c r="K13" s="28">
        <f t="shared" si="1"/>
        <v>0</v>
      </c>
      <c r="L13" s="73">
        <f t="shared" si="2"/>
        <v>88</v>
      </c>
      <c r="M13" s="24">
        <f t="shared" si="4"/>
        <v>0</v>
      </c>
      <c r="N13" s="25"/>
    </row>
    <row r="14" spans="2:17" ht="20.100000000000001" customHeight="1" x14ac:dyDescent="0.2">
      <c r="B14" s="33" t="s">
        <v>21</v>
      </c>
      <c r="C14" s="26">
        <v>36</v>
      </c>
      <c r="D14" s="105"/>
      <c r="E14" s="27">
        <v>11.35</v>
      </c>
      <c r="F14" s="106"/>
      <c r="G14" s="28">
        <f t="shared" si="3"/>
        <v>0</v>
      </c>
      <c r="H14" s="73">
        <f t="shared" si="0"/>
        <v>36</v>
      </c>
      <c r="I14" s="238">
        <v>11.35</v>
      </c>
      <c r="J14" s="240"/>
      <c r="K14" s="28">
        <f t="shared" si="1"/>
        <v>0</v>
      </c>
      <c r="L14" s="73">
        <f t="shared" si="2"/>
        <v>36</v>
      </c>
      <c r="M14" s="24">
        <f t="shared" si="4"/>
        <v>0</v>
      </c>
      <c r="N14" s="25"/>
    </row>
    <row r="15" spans="2:17" ht="20.100000000000001" customHeight="1" x14ac:dyDescent="0.2">
      <c r="B15" s="34" t="s">
        <v>48</v>
      </c>
      <c r="C15" s="26">
        <v>1489</v>
      </c>
      <c r="D15" s="105"/>
      <c r="E15" s="27">
        <v>2.2999999999999998</v>
      </c>
      <c r="F15" s="106"/>
      <c r="G15" s="28">
        <f t="shared" si="3"/>
        <v>0</v>
      </c>
      <c r="H15" s="73">
        <f t="shared" si="0"/>
        <v>1489</v>
      </c>
      <c r="I15" s="238">
        <v>2.2999999999999998</v>
      </c>
      <c r="J15" s="240"/>
      <c r="K15" s="28">
        <f t="shared" si="1"/>
        <v>0</v>
      </c>
      <c r="L15" s="73">
        <f t="shared" si="2"/>
        <v>1489</v>
      </c>
      <c r="M15" s="24">
        <f t="shared" si="4"/>
        <v>0</v>
      </c>
      <c r="N15" s="25"/>
    </row>
    <row r="16" spans="2:17" ht="20.100000000000001" customHeight="1" x14ac:dyDescent="0.2">
      <c r="B16" s="33" t="s">
        <v>50</v>
      </c>
      <c r="C16" s="26">
        <v>350</v>
      </c>
      <c r="D16" s="105"/>
      <c r="E16" s="27">
        <v>7</v>
      </c>
      <c r="F16" s="106"/>
      <c r="G16" s="28">
        <f t="shared" si="3"/>
        <v>0</v>
      </c>
      <c r="H16" s="73">
        <f t="shared" si="0"/>
        <v>350</v>
      </c>
      <c r="I16" s="238">
        <v>7</v>
      </c>
      <c r="J16" s="240"/>
      <c r="K16" s="28">
        <f t="shared" si="1"/>
        <v>0</v>
      </c>
      <c r="L16" s="73">
        <f t="shared" si="2"/>
        <v>350</v>
      </c>
      <c r="M16" s="24">
        <f t="shared" si="4"/>
        <v>0</v>
      </c>
      <c r="N16" s="25"/>
    </row>
    <row r="17" spans="2:14" ht="20.100000000000001" customHeight="1" x14ac:dyDescent="0.2">
      <c r="B17" s="33" t="s">
        <v>49</v>
      </c>
      <c r="C17" s="26">
        <v>120</v>
      </c>
      <c r="D17" s="105"/>
      <c r="E17" s="27">
        <v>3.25</v>
      </c>
      <c r="F17" s="106"/>
      <c r="G17" s="28">
        <f t="shared" si="3"/>
        <v>0</v>
      </c>
      <c r="H17" s="73">
        <f t="shared" si="0"/>
        <v>120</v>
      </c>
      <c r="I17" s="238">
        <v>3.25</v>
      </c>
      <c r="J17" s="240"/>
      <c r="K17" s="28">
        <f t="shared" si="1"/>
        <v>0</v>
      </c>
      <c r="L17" s="73">
        <f t="shared" si="2"/>
        <v>120</v>
      </c>
      <c r="M17" s="24">
        <f t="shared" si="4"/>
        <v>0</v>
      </c>
      <c r="N17" s="25"/>
    </row>
    <row r="18" spans="2:14" ht="20.100000000000001" customHeight="1" thickBot="1" x14ac:dyDescent="0.25">
      <c r="B18" s="35" t="s">
        <v>44</v>
      </c>
      <c r="C18" s="29">
        <v>25</v>
      </c>
      <c r="D18" s="105"/>
      <c r="E18" s="30">
        <v>4.5</v>
      </c>
      <c r="F18" s="106"/>
      <c r="G18" s="31">
        <f t="shared" si="3"/>
        <v>0</v>
      </c>
      <c r="H18" s="73">
        <f t="shared" si="0"/>
        <v>25</v>
      </c>
      <c r="I18" s="238">
        <v>4.5</v>
      </c>
      <c r="J18" s="241"/>
      <c r="K18" s="31">
        <f t="shared" si="1"/>
        <v>0</v>
      </c>
      <c r="L18" s="73">
        <f t="shared" si="2"/>
        <v>25</v>
      </c>
      <c r="M18" s="24">
        <f t="shared" si="4"/>
        <v>0</v>
      </c>
      <c r="N18" s="25"/>
    </row>
    <row r="19" spans="2:14" ht="20.100000000000001" customHeight="1" thickBot="1" x14ac:dyDescent="0.3">
      <c r="B19" s="36" t="s">
        <v>83</v>
      </c>
      <c r="C19" s="228">
        <f>SUM(C7:C18)</f>
        <v>24460</v>
      </c>
      <c r="D19" s="235">
        <f>SUM(D7:D18)</f>
        <v>0</v>
      </c>
      <c r="E19" s="229"/>
      <c r="F19" s="229"/>
      <c r="G19" s="236">
        <f>SUM(G7:G18)</f>
        <v>0</v>
      </c>
      <c r="H19" s="235">
        <f>SUM(H7:H18)</f>
        <v>24460</v>
      </c>
      <c r="I19" s="229"/>
      <c r="J19" s="229"/>
      <c r="K19" s="236">
        <f>SUM(K7:K18)</f>
        <v>0</v>
      </c>
      <c r="L19" s="228">
        <f>SUM(L7:L18)</f>
        <v>24460</v>
      </c>
      <c r="M19" s="230">
        <f>SUM(M7:M18)</f>
        <v>0</v>
      </c>
      <c r="N19" s="232" t="s">
        <v>82</v>
      </c>
    </row>
    <row r="20" spans="2:14" ht="20.100000000000001" customHeight="1" x14ac:dyDescent="0.2"/>
    <row r="21" spans="2:14" s="50" customFormat="1" ht="30" customHeight="1" x14ac:dyDescent="0.25">
      <c r="B21" s="242" t="s">
        <v>66</v>
      </c>
      <c r="C21" s="243"/>
      <c r="D21" s="243"/>
      <c r="E21" s="243"/>
      <c r="F21" s="243"/>
      <c r="G21" s="244"/>
      <c r="H21" s="244"/>
    </row>
    <row r="22" spans="2:14" s="50" customFormat="1" ht="38.25" customHeight="1" x14ac:dyDescent="0.25">
      <c r="B22" s="245" t="s">
        <v>80</v>
      </c>
      <c r="C22" s="246"/>
      <c r="D22" s="246"/>
      <c r="E22" s="246"/>
      <c r="F22" s="246"/>
      <c r="G22" s="247"/>
      <c r="H22" s="247"/>
    </row>
    <row r="23" spans="2:14" s="50" customFormat="1" ht="69" customHeight="1" x14ac:dyDescent="0.25">
      <c r="B23" s="245" t="s">
        <v>79</v>
      </c>
      <c r="C23" s="267"/>
      <c r="D23" s="267"/>
      <c r="E23" s="267"/>
      <c r="F23" s="267"/>
      <c r="G23" s="268"/>
      <c r="H23" s="268"/>
    </row>
    <row r="24" spans="2:14" ht="20.100000000000001" customHeight="1" x14ac:dyDescent="0.2"/>
    <row r="25" spans="2:14" ht="20.100000000000001" customHeight="1" x14ac:dyDescent="0.2"/>
    <row r="26" spans="2:14" ht="20.100000000000001" customHeight="1" x14ac:dyDescent="0.2"/>
    <row r="27" spans="2:14" ht="20.100000000000001" customHeight="1" x14ac:dyDescent="0.2"/>
    <row r="28" spans="2:14" ht="20.100000000000001" customHeight="1" x14ac:dyDescent="0.2"/>
    <row r="29" spans="2:14" ht="20.100000000000001" customHeight="1" x14ac:dyDescent="0.2"/>
    <row r="30" spans="2:14" ht="20.100000000000001" customHeight="1" x14ac:dyDescent="0.2"/>
    <row r="31" spans="2:14" ht="20.100000000000001" customHeight="1" x14ac:dyDescent="0.2"/>
    <row r="32" spans="2:14"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sheetData>
  <sheetProtection algorithmName="SHA-512" hashValue="lOYH0NqF4zRVBeZeSsVWVKPEzqxPRc3NjfPsb+2Y4OTiebVORPmvMSpZOdWcdmfwN/BUVSEWxkt8ieZvpMxq6Q==" saltValue="RdDDFn0uhcRyehGUAMWSDw==" spinCount="100000" sheet="1" objects="1" scenarios="1"/>
  <mergeCells count="8">
    <mergeCell ref="C2:K2"/>
    <mergeCell ref="C3:K3"/>
    <mergeCell ref="D5:G5"/>
    <mergeCell ref="H5:K5"/>
    <mergeCell ref="B21:H21"/>
    <mergeCell ref="B22:H22"/>
    <mergeCell ref="B23:H23"/>
    <mergeCell ref="L5:M5"/>
  </mergeCells>
  <conditionalFormatting sqref="D7:D18 H7:H18">
    <cfRule type="expression" dxfId="1" priority="1">
      <formula>D7&lt;0</formula>
    </cfRule>
    <cfRule type="expression" priority="2">
      <formula>D7</formula>
    </cfRule>
  </conditionalFormatting>
  <conditionalFormatting sqref="H7:H18">
    <cfRule type="expression" dxfId="0" priority="3">
      <formula>ISBLANK($D7)</formula>
    </cfRule>
  </conditionalFormatting>
  <dataValidations count="7">
    <dataValidation type="custom" showInputMessage="1" showErrorMessage="1" sqref="L7" xr:uid="{9CE9BEF4-ED22-417A-9418-A4BA0A1A5973}">
      <formula1>D7+H7=C7</formula1>
    </dataValidation>
    <dataValidation type="custom" allowBlank="1" showInputMessage="1" showErrorMessage="1" sqref="H7" xr:uid="{6AD898F6-7C75-4427-A16C-C6188C927349}">
      <formula1>AND(D7&gt;=0,H7&gt;=0,C7&gt;=0,H7+D7=C7)</formula1>
    </dataValidation>
    <dataValidation type="custom" allowBlank="1" showInputMessage="1" showErrorMessage="1" sqref="H8" xr:uid="{FABD1364-2A76-4D30-BDAB-1964F779BDFF}">
      <formula1>D8+H8=N8</formula1>
    </dataValidation>
    <dataValidation type="whole" allowBlank="1" showInputMessage="1" showErrorMessage="1" error="het ingevulde getal is niet binnen 0 en het totaalgewicht!" prompt="voer een heel getal in, minimaal 0, maximaal het totaal tonnage" sqref="D8:D17 D18" xr:uid="{032EBD54-94F0-490E-97E7-AC137205D0B1}">
      <formula1>0</formula1>
      <formula2>C8</formula2>
    </dataValidation>
    <dataValidation type="whole" allowBlank="1" showInputMessage="1" showErrorMessage="1" error="Het ingevulde getal is niet binnen 0 en het totaalgewicht!" prompt="voer een heel getal in, minimaal 0, maximaal het totaal tonnage" sqref="D7" xr:uid="{7D528516-6425-4B3C-B74D-0E064EE31565}">
      <formula1>0</formula1>
      <formula2>C7</formula2>
    </dataValidation>
    <dataValidation type="custom" allowBlank="1" showInputMessage="1" showErrorMessage="1" errorTitle="Tarief overschrijdt bovengrens" error="Tarief overschrijdt bovengrens (kolom E)." sqref="F7:F18" xr:uid="{6AB0EECA-1235-4F7A-9453-6A4831DFB285}">
      <formula1>F7&lt;=E7</formula1>
    </dataValidation>
    <dataValidation type="custom" allowBlank="1" showInputMessage="1" showErrorMessage="1" errorTitle="Tarief overschrijdt bovengrens" error="Tarief overschrijdt bovengrens (kolom I)._x000a_" sqref="J7:J18" xr:uid="{FEF89FBA-DE81-4129-A5B8-5773CE418AE2}">
      <formula1>J7&lt;=I7</formula1>
    </dataValidation>
  </dataValidations>
  <pageMargins left="0.70866141732283472" right="0.70866141732283472" top="0.74803149606299213" bottom="0.74803149606299213" header="0.31496062992125984" footer="0.31496062992125984"/>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Tonnages per afvalstroom</vt:lpstr>
      <vt:lpstr>Transportkosten totaal</vt:lpstr>
      <vt:lpstr>Invullen-Transportkosten</vt:lpstr>
      <vt:lpstr>Invullen O&amp;O-kosten</vt:lpstr>
      <vt:lpstr>'Invullen O&amp;O-kosten'!Afdrukbereik</vt:lpstr>
      <vt:lpstr>'Invullen-Transportkosten'!Afdrukbereik</vt:lpstr>
      <vt:lpstr>'Transportkosten totaal'!Afdrukbereik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Rutzerveld</dc:creator>
  <cp:lastModifiedBy>Ton Daamen</cp:lastModifiedBy>
  <cp:lastPrinted>2026-09-09T13:36:58Z</cp:lastPrinted>
  <dcterms:created xsi:type="dcterms:W3CDTF">2026-05-12T16:38:33Z</dcterms:created>
  <dcterms:modified xsi:type="dcterms:W3CDTF">2026-10-12T15:19:43Z</dcterms:modified>
</cp:coreProperties>
</file>