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ACTUEEL 2026\CONSULTANCY\Projecten 2026\26CC113 RWM- 2 aanbestedingen milieuparkstromen 2026\4\Aanbesteding overslag\"/>
    </mc:Choice>
  </mc:AlternateContent>
  <xr:revisionPtr revIDLastSave="0" documentId="13_ncr:1_{AF757D8D-AD02-4C54-8571-8582C7E0F2A1}" xr6:coauthVersionLast="47" xr6:coauthVersionMax="47" xr10:uidLastSave="{00000000-0000-0000-0000-000000000000}"/>
  <bookViews>
    <workbookView xWindow="-120" yWindow="-120" windowWidth="29040" windowHeight="15720" activeTab="2" xr2:uid="{06D600B2-1236-4435-B1F2-AFED9E5AA215}"/>
  </bookViews>
  <sheets>
    <sheet name="Tonnages per afvalstroom" sheetId="10" r:id="rId1"/>
    <sheet name="Transportkosten totaal" sheetId="3" r:id="rId2"/>
    <sheet name="Invullen-Transportkosten" sheetId="4" r:id="rId3"/>
    <sheet name="Invullen O&amp;O-kosten" sheetId="9" r:id="rId4"/>
  </sheets>
  <definedNames>
    <definedName name="_xlnm.Print_Area" localSheetId="3">'Invullen O&amp;O-kosten'!$B$2:$M$20</definedName>
    <definedName name="_xlnm.Print_Area" localSheetId="2">'Invullen-Transportkosten'!$B$2:$O$15</definedName>
    <definedName name="_xlnm.Print_Area" localSheetId="1">'Transportkosten totaal'!$B$4:$P$190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9" l="1"/>
  <c r="C20" i="9"/>
  <c r="D172" i="3"/>
  <c r="D170" i="3"/>
  <c r="D169" i="3"/>
  <c r="D168" i="3"/>
  <c r="H7" i="9" l="1"/>
  <c r="H8" i="9"/>
  <c r="H9" i="9"/>
  <c r="H10" i="9"/>
  <c r="H11" i="9"/>
  <c r="H12" i="9"/>
  <c r="H13" i="9"/>
  <c r="H14" i="9"/>
  <c r="H15" i="9"/>
  <c r="H16" i="9"/>
  <c r="H17" i="9"/>
  <c r="H18" i="9"/>
  <c r="L18" i="9" s="1"/>
  <c r="H19" i="9"/>
  <c r="H20" i="9" l="1"/>
  <c r="L8" i="9"/>
  <c r="L7" i="9"/>
  <c r="D16" i="3"/>
  <c r="F25" i="3"/>
  <c r="J188" i="3" l="1"/>
  <c r="K188" i="3" s="1"/>
  <c r="J187" i="3"/>
  <c r="K187" i="3" s="1"/>
  <c r="J186" i="3"/>
  <c r="K186" i="3" s="1"/>
  <c r="F188" i="3"/>
  <c r="G188" i="3" s="1"/>
  <c r="F187" i="3"/>
  <c r="G187" i="3" s="1"/>
  <c r="F186" i="3"/>
  <c r="G186" i="3" s="1"/>
  <c r="E188" i="3"/>
  <c r="E187" i="3"/>
  <c r="E186" i="3"/>
  <c r="J159" i="3"/>
  <c r="K159" i="3" s="1"/>
  <c r="J157" i="3"/>
  <c r="K157" i="3" s="1"/>
  <c r="J156" i="3"/>
  <c r="K156" i="3" s="1"/>
  <c r="J155" i="3"/>
  <c r="K155" i="3" s="1"/>
  <c r="F159" i="3"/>
  <c r="G159" i="3" s="1"/>
  <c r="F157" i="3"/>
  <c r="G157" i="3" s="1"/>
  <c r="F156" i="3"/>
  <c r="G156" i="3" s="1"/>
  <c r="F155" i="3"/>
  <c r="G155" i="3" s="1"/>
  <c r="E159" i="3"/>
  <c r="E157" i="3"/>
  <c r="E156" i="3"/>
  <c r="E155" i="3"/>
  <c r="D164" i="3"/>
  <c r="E164" i="3"/>
  <c r="E16" i="3" s="1"/>
  <c r="J146" i="3"/>
  <c r="K146" i="3" s="1"/>
  <c r="J144" i="3"/>
  <c r="K144" i="3" s="1"/>
  <c r="J143" i="3"/>
  <c r="K143" i="3" s="1"/>
  <c r="J142" i="3"/>
  <c r="K142" i="3" s="1"/>
  <c r="F146" i="3"/>
  <c r="G146" i="3" s="1"/>
  <c r="F144" i="3"/>
  <c r="G144" i="3" s="1"/>
  <c r="F143" i="3"/>
  <c r="G143" i="3" s="1"/>
  <c r="F142" i="3"/>
  <c r="G142" i="3" s="1"/>
  <c r="E146" i="3"/>
  <c r="E144" i="3"/>
  <c r="E143" i="3"/>
  <c r="E142" i="3"/>
  <c r="D151" i="3"/>
  <c r="D15" i="3" s="1"/>
  <c r="E151" i="3"/>
  <c r="E15" i="3" s="1"/>
  <c r="J135" i="3"/>
  <c r="K135" i="3" s="1"/>
  <c r="J133" i="3"/>
  <c r="K133" i="3" s="1"/>
  <c r="J131" i="3"/>
  <c r="K131" i="3" s="1"/>
  <c r="J130" i="3"/>
  <c r="K130" i="3" s="1"/>
  <c r="J129" i="3"/>
  <c r="K129" i="3" s="1"/>
  <c r="F135" i="3"/>
  <c r="G135" i="3" s="1"/>
  <c r="F133" i="3"/>
  <c r="G133" i="3" s="1"/>
  <c r="F131" i="3"/>
  <c r="G131" i="3" s="1"/>
  <c r="F130" i="3"/>
  <c r="G130" i="3" s="1"/>
  <c r="F129" i="3"/>
  <c r="G129" i="3" s="1"/>
  <c r="E135" i="3"/>
  <c r="E133" i="3"/>
  <c r="E131" i="3"/>
  <c r="E130" i="3"/>
  <c r="E129" i="3"/>
  <c r="D15" i="10"/>
  <c r="D14" i="10"/>
  <c r="D13" i="10"/>
  <c r="D12" i="10"/>
  <c r="D11" i="10"/>
  <c r="D10" i="10"/>
  <c r="D9" i="10"/>
  <c r="D8" i="10"/>
  <c r="D7" i="10"/>
  <c r="D6" i="10"/>
  <c r="D5" i="10"/>
  <c r="D4" i="10"/>
  <c r="D3" i="10"/>
  <c r="N186" i="3" l="1"/>
  <c r="N187" i="3"/>
  <c r="N188" i="3"/>
  <c r="D190" i="3"/>
  <c r="D18" i="3" s="1"/>
  <c r="J168" i="3"/>
  <c r="K168" i="3" s="1"/>
  <c r="F168" i="3"/>
  <c r="G168" i="3" s="1"/>
  <c r="E168" i="3"/>
  <c r="D177" i="3"/>
  <c r="D17" i="3" s="1"/>
  <c r="J169" i="3"/>
  <c r="K169" i="3" s="1"/>
  <c r="F169" i="3"/>
  <c r="G169" i="3" s="1"/>
  <c r="E169" i="3"/>
  <c r="J170" i="3"/>
  <c r="K170" i="3" s="1"/>
  <c r="F170" i="3"/>
  <c r="G170" i="3" s="1"/>
  <c r="E170" i="3"/>
  <c r="J172" i="3"/>
  <c r="K172" i="3" s="1"/>
  <c r="F172" i="3"/>
  <c r="G172" i="3" s="1"/>
  <c r="E172" i="3"/>
  <c r="N168" i="3"/>
  <c r="N172" i="3"/>
  <c r="F164" i="3"/>
  <c r="F16" i="3" s="1"/>
  <c r="N155" i="3"/>
  <c r="J164" i="3"/>
  <c r="J16" i="3" s="1"/>
  <c r="N156" i="3"/>
  <c r="N157" i="3"/>
  <c r="N159" i="3"/>
  <c r="F151" i="3"/>
  <c r="F15" i="3" s="1"/>
  <c r="N142" i="3"/>
  <c r="J151" i="3"/>
  <c r="J15" i="3" s="1"/>
  <c r="N143" i="3"/>
  <c r="N144" i="3"/>
  <c r="N146" i="3"/>
  <c r="D138" i="3"/>
  <c r="D14" i="3" s="1"/>
  <c r="J120" i="3"/>
  <c r="J118" i="3"/>
  <c r="J117" i="3"/>
  <c r="J116" i="3"/>
  <c r="F120" i="3"/>
  <c r="F118" i="3"/>
  <c r="F117" i="3"/>
  <c r="F116" i="3"/>
  <c r="D125" i="3"/>
  <c r="D13" i="3" s="1"/>
  <c r="J104" i="3"/>
  <c r="F104" i="3"/>
  <c r="D112" i="3"/>
  <c r="D12" i="3" s="1"/>
  <c r="J94" i="3"/>
  <c r="J92" i="3"/>
  <c r="J91" i="3"/>
  <c r="J90" i="3"/>
  <c r="F177" i="3" l="1"/>
  <c r="F17" i="3" s="1"/>
  <c r="N170" i="3"/>
  <c r="N169" i="3"/>
  <c r="J177" i="3"/>
  <c r="J17" i="3" s="1"/>
  <c r="O188" i="3"/>
  <c r="O187" i="3"/>
  <c r="O186" i="3"/>
  <c r="E190" i="3"/>
  <c r="E18" i="3" s="1"/>
  <c r="F190" i="3"/>
  <c r="F18" i="3" s="1"/>
  <c r="N190" i="3"/>
  <c r="N18" i="3" s="1"/>
  <c r="J190" i="3"/>
  <c r="J18" i="3" s="1"/>
  <c r="E177" i="3"/>
  <c r="E17" i="3" s="1"/>
  <c r="O172" i="3"/>
  <c r="O170" i="3"/>
  <c r="O169" i="3"/>
  <c r="K177" i="3"/>
  <c r="K17" i="3" s="1"/>
  <c r="G177" i="3"/>
  <c r="G17" i="3" s="1"/>
  <c r="O168" i="3"/>
  <c r="N177" i="3"/>
  <c r="N17" i="3" s="1"/>
  <c r="O159" i="3"/>
  <c r="O157" i="3"/>
  <c r="O156" i="3"/>
  <c r="K164" i="3"/>
  <c r="K16" i="3" s="1"/>
  <c r="G164" i="3"/>
  <c r="G16" i="3" s="1"/>
  <c r="O155" i="3"/>
  <c r="N164" i="3"/>
  <c r="N16" i="3" s="1"/>
  <c r="O146" i="3"/>
  <c r="O144" i="3"/>
  <c r="O143" i="3"/>
  <c r="K151" i="3"/>
  <c r="K15" i="3" s="1"/>
  <c r="G151" i="3"/>
  <c r="G15" i="3" s="1"/>
  <c r="O142" i="3"/>
  <c r="O151" i="3" s="1"/>
  <c r="O15" i="3" s="1"/>
  <c r="N151" i="3"/>
  <c r="N15" i="3" s="1"/>
  <c r="N135" i="3"/>
  <c r="F138" i="3"/>
  <c r="F14" i="3" s="1"/>
  <c r="N129" i="3"/>
  <c r="J138" i="3"/>
  <c r="J14" i="3" s="1"/>
  <c r="N130" i="3"/>
  <c r="N131" i="3"/>
  <c r="N133" i="3"/>
  <c r="N120" i="3"/>
  <c r="N118" i="3"/>
  <c r="N116" i="3"/>
  <c r="F125" i="3"/>
  <c r="F13" i="3" s="1"/>
  <c r="N117" i="3"/>
  <c r="N125" i="3" s="1"/>
  <c r="N13" i="3" s="1"/>
  <c r="J125" i="3"/>
  <c r="J13" i="3" s="1"/>
  <c r="F112" i="3"/>
  <c r="F12" i="3" s="1"/>
  <c r="J112" i="3"/>
  <c r="J12" i="3" s="1"/>
  <c r="N104" i="3"/>
  <c r="O164" i="3" l="1"/>
  <c r="O16" i="3" s="1"/>
  <c r="O177" i="3"/>
  <c r="O17" i="3" s="1"/>
  <c r="K190" i="3"/>
  <c r="K18" i="3" s="1"/>
  <c r="G190" i="3"/>
  <c r="G18" i="3" s="1"/>
  <c r="N138" i="3"/>
  <c r="N14" i="3" s="1"/>
  <c r="N112" i="3"/>
  <c r="N12" i="3" s="1"/>
  <c r="O190" i="3" l="1"/>
  <c r="O18" i="3" s="1"/>
  <c r="F94" i="3"/>
  <c r="F92" i="3"/>
  <c r="F91" i="3"/>
  <c r="F90" i="3"/>
  <c r="J83" i="3"/>
  <c r="J82" i="3"/>
  <c r="J81" i="3"/>
  <c r="J79" i="3"/>
  <c r="J78" i="3"/>
  <c r="J77" i="3"/>
  <c r="F83" i="3"/>
  <c r="F82" i="3"/>
  <c r="F81" i="3"/>
  <c r="F79" i="3"/>
  <c r="F78" i="3"/>
  <c r="F77" i="3"/>
  <c r="F71" i="3"/>
  <c r="F70" i="3"/>
  <c r="F69" i="3"/>
  <c r="F68" i="3"/>
  <c r="F66" i="3"/>
  <c r="F65" i="3"/>
  <c r="F64" i="3"/>
  <c r="J71" i="3"/>
  <c r="K71" i="3" s="1"/>
  <c r="J70" i="3"/>
  <c r="K70" i="3" s="1"/>
  <c r="J69" i="3"/>
  <c r="K69" i="3" s="1"/>
  <c r="J68" i="3"/>
  <c r="K68" i="3" s="1"/>
  <c r="J66" i="3"/>
  <c r="K66" i="3" s="1"/>
  <c r="J65" i="3"/>
  <c r="K65" i="3" s="1"/>
  <c r="J64" i="3"/>
  <c r="K64" i="3" s="1"/>
  <c r="D85" i="3"/>
  <c r="D73" i="3"/>
  <c r="D9" i="3" s="1"/>
  <c r="N90" i="3" l="1"/>
  <c r="N91" i="3"/>
  <c r="N92" i="3"/>
  <c r="N94" i="3"/>
  <c r="D99" i="3"/>
  <c r="D11" i="3" s="1"/>
  <c r="D86" i="3"/>
  <c r="D10" i="3" s="1"/>
  <c r="J85" i="3"/>
  <c r="F85" i="3"/>
  <c r="N85" i="3"/>
  <c r="N77" i="3"/>
  <c r="N78" i="3"/>
  <c r="N79" i="3"/>
  <c r="N81" i="3"/>
  <c r="N82" i="3"/>
  <c r="N83" i="3"/>
  <c r="J58" i="3"/>
  <c r="J54" i="3"/>
  <c r="J53" i="3"/>
  <c r="J52" i="3"/>
  <c r="J51" i="3"/>
  <c r="F58" i="3"/>
  <c r="F54" i="3"/>
  <c r="F53" i="3"/>
  <c r="F52" i="3"/>
  <c r="F51" i="3"/>
  <c r="D57" i="3"/>
  <c r="D56" i="3"/>
  <c r="D55" i="3"/>
  <c r="D46" i="3"/>
  <c r="J31" i="3"/>
  <c r="K31" i="3" s="1"/>
  <c r="J30" i="3"/>
  <c r="K30" i="3" s="1"/>
  <c r="J29" i="3"/>
  <c r="K29" i="3" s="1"/>
  <c r="J27" i="3"/>
  <c r="K27" i="3" s="1"/>
  <c r="J26" i="3"/>
  <c r="K26" i="3" s="1"/>
  <c r="J25" i="3"/>
  <c r="K25" i="3" s="1"/>
  <c r="F31" i="3"/>
  <c r="G31" i="3" s="1"/>
  <c r="F30" i="3"/>
  <c r="G30" i="3" s="1"/>
  <c r="F29" i="3"/>
  <c r="G29" i="3" s="1"/>
  <c r="F27" i="3"/>
  <c r="G27" i="3" s="1"/>
  <c r="F26" i="3"/>
  <c r="G26" i="3" s="1"/>
  <c r="G25" i="3"/>
  <c r="E58" i="3" l="1"/>
  <c r="E54" i="3"/>
  <c r="E53" i="3"/>
  <c r="E52" i="3"/>
  <c r="E51" i="3"/>
  <c r="E71" i="3"/>
  <c r="E70" i="3"/>
  <c r="E69" i="3"/>
  <c r="E68" i="3"/>
  <c r="E66" i="3"/>
  <c r="E65" i="3"/>
  <c r="E64" i="3"/>
  <c r="G71" i="3"/>
  <c r="G66" i="3"/>
  <c r="G65" i="3"/>
  <c r="G64" i="3"/>
  <c r="G83" i="3"/>
  <c r="G82" i="3"/>
  <c r="G81" i="3"/>
  <c r="G79" i="3"/>
  <c r="G78" i="3"/>
  <c r="G77" i="3"/>
  <c r="E83" i="3"/>
  <c r="E82" i="3"/>
  <c r="E81" i="3"/>
  <c r="E79" i="3"/>
  <c r="E78" i="3"/>
  <c r="E77" i="3"/>
  <c r="K77" i="3"/>
  <c r="K78" i="3"/>
  <c r="K79" i="3"/>
  <c r="K81" i="3"/>
  <c r="K82" i="3"/>
  <c r="O82" i="3" s="1"/>
  <c r="K83" i="3"/>
  <c r="O83" i="3" s="1"/>
  <c r="E85" i="3"/>
  <c r="K90" i="3"/>
  <c r="K91" i="3"/>
  <c r="K92" i="3"/>
  <c r="K94" i="3"/>
  <c r="E94" i="3"/>
  <c r="E92" i="3"/>
  <c r="E91" i="3"/>
  <c r="E90" i="3"/>
  <c r="E99" i="3" s="1"/>
  <c r="E11" i="3" s="1"/>
  <c r="G90" i="3"/>
  <c r="G91" i="3"/>
  <c r="G92" i="3"/>
  <c r="O92" i="3" s="1"/>
  <c r="G94" i="3"/>
  <c r="O94" i="3" s="1"/>
  <c r="E104" i="3"/>
  <c r="E112" i="3" s="1"/>
  <c r="E12" i="3" s="1"/>
  <c r="G104" i="3"/>
  <c r="K104" i="3"/>
  <c r="E138" i="3"/>
  <c r="E14" i="3" s="1"/>
  <c r="E120" i="3"/>
  <c r="E118" i="3"/>
  <c r="E117" i="3"/>
  <c r="E116" i="3"/>
  <c r="E125" i="3" s="1"/>
  <c r="E13" i="3" s="1"/>
  <c r="G116" i="3"/>
  <c r="G117" i="3"/>
  <c r="G118" i="3"/>
  <c r="G120" i="3"/>
  <c r="K116" i="3"/>
  <c r="K117" i="3"/>
  <c r="K118" i="3"/>
  <c r="K120" i="3"/>
  <c r="G51" i="3"/>
  <c r="G52" i="3"/>
  <c r="G53" i="3"/>
  <c r="G54" i="3"/>
  <c r="G58" i="3"/>
  <c r="K51" i="3"/>
  <c r="K52" i="3"/>
  <c r="K53" i="3"/>
  <c r="K54" i="3"/>
  <c r="K58" i="3"/>
  <c r="E43" i="3"/>
  <c r="E42" i="3"/>
  <c r="E41" i="3"/>
  <c r="E40" i="3"/>
  <c r="E39" i="3"/>
  <c r="E38" i="3"/>
  <c r="E46" i="3"/>
  <c r="E31" i="3"/>
  <c r="E30" i="3"/>
  <c r="E29" i="3"/>
  <c r="E27" i="3"/>
  <c r="E26" i="3"/>
  <c r="E25" i="3"/>
  <c r="F99" i="3"/>
  <c r="F11" i="3" s="1"/>
  <c r="J99" i="3"/>
  <c r="J11" i="3" s="1"/>
  <c r="N99" i="3"/>
  <c r="N11" i="3" s="1"/>
  <c r="G85" i="3"/>
  <c r="F86" i="3"/>
  <c r="F10" i="3" s="1"/>
  <c r="K85" i="3"/>
  <c r="J86" i="3"/>
  <c r="J10" i="3" s="1"/>
  <c r="N86" i="3"/>
  <c r="N10" i="3" s="1"/>
  <c r="N64" i="3"/>
  <c r="N65" i="3"/>
  <c r="N66" i="3"/>
  <c r="G68" i="3"/>
  <c r="G69" i="3"/>
  <c r="G70" i="3"/>
  <c r="N71" i="3"/>
  <c r="D60" i="3"/>
  <c r="D8" i="3" s="1"/>
  <c r="J55" i="3"/>
  <c r="K55" i="3" s="1"/>
  <c r="F55" i="3"/>
  <c r="G55" i="3" s="1"/>
  <c r="E55" i="3"/>
  <c r="J56" i="3"/>
  <c r="K56" i="3" s="1"/>
  <c r="F56" i="3"/>
  <c r="G56" i="3" s="1"/>
  <c r="E56" i="3"/>
  <c r="J57" i="3"/>
  <c r="K57" i="3" s="1"/>
  <c r="F57" i="3"/>
  <c r="G57" i="3" s="1"/>
  <c r="E57" i="3"/>
  <c r="N58" i="3"/>
  <c r="N51" i="3"/>
  <c r="N52" i="3"/>
  <c r="N53" i="3"/>
  <c r="N54" i="3"/>
  <c r="E60" i="3"/>
  <c r="E8" i="3" s="1"/>
  <c r="D47" i="3"/>
  <c r="D7" i="3" s="1"/>
  <c r="E47" i="3"/>
  <c r="E7" i="3" s="1"/>
  <c r="N25" i="3"/>
  <c r="N26" i="3"/>
  <c r="N27" i="3"/>
  <c r="N29" i="3"/>
  <c r="N30" i="3"/>
  <c r="N31" i="3"/>
  <c r="O25" i="3"/>
  <c r="G86" i="3" l="1"/>
  <c r="G10" i="3" s="1"/>
  <c r="O78" i="3"/>
  <c r="O79" i="3"/>
  <c r="G99" i="3"/>
  <c r="G11" i="3" s="1"/>
  <c r="O91" i="3"/>
  <c r="O81" i="3"/>
  <c r="O85" i="3"/>
  <c r="N55" i="3"/>
  <c r="K99" i="3"/>
  <c r="K11" i="3" s="1"/>
  <c r="N56" i="3"/>
  <c r="O77" i="3"/>
  <c r="O86" i="3" s="1"/>
  <c r="O10" i="3" s="1"/>
  <c r="N57" i="3"/>
  <c r="N60" i="3" s="1"/>
  <c r="N8" i="3" s="1"/>
  <c r="O90" i="3"/>
  <c r="O99" i="3" s="1"/>
  <c r="O11" i="3" s="1"/>
  <c r="O133" i="3"/>
  <c r="O131" i="3"/>
  <c r="O130" i="3"/>
  <c r="K138" i="3"/>
  <c r="K14" i="3" s="1"/>
  <c r="G138" i="3"/>
  <c r="G14" i="3" s="1"/>
  <c r="O129" i="3"/>
  <c r="O135" i="3"/>
  <c r="K125" i="3"/>
  <c r="K13" i="3" s="1"/>
  <c r="O120" i="3"/>
  <c r="O118" i="3"/>
  <c r="O117" i="3"/>
  <c r="O116" i="3"/>
  <c r="G125" i="3"/>
  <c r="G13" i="3" s="1"/>
  <c r="K112" i="3"/>
  <c r="K12" i="3" s="1"/>
  <c r="O104" i="3"/>
  <c r="O112" i="3" s="1"/>
  <c r="O12" i="3" s="1"/>
  <c r="G112" i="3"/>
  <c r="G12" i="3" s="1"/>
  <c r="E86" i="3"/>
  <c r="E10" i="3" s="1"/>
  <c r="K86" i="3"/>
  <c r="K10" i="3" s="1"/>
  <c r="G73" i="3"/>
  <c r="G9" i="3" s="1"/>
  <c r="O71" i="3"/>
  <c r="N70" i="3"/>
  <c r="N69" i="3"/>
  <c r="E73" i="3"/>
  <c r="E9" i="3" s="1"/>
  <c r="N68" i="3"/>
  <c r="F73" i="3"/>
  <c r="F9" i="3" s="1"/>
  <c r="J73" i="3"/>
  <c r="J9" i="3" s="1"/>
  <c r="O66" i="3"/>
  <c r="O65" i="3"/>
  <c r="K73" i="3"/>
  <c r="K9" i="3" s="1"/>
  <c r="O64" i="3"/>
  <c r="O58" i="3"/>
  <c r="O57" i="3"/>
  <c r="F60" i="3"/>
  <c r="F8" i="3" s="1"/>
  <c r="J60" i="3"/>
  <c r="J8" i="3" s="1"/>
  <c r="O56" i="3"/>
  <c r="O55" i="3"/>
  <c r="O54" i="3"/>
  <c r="O53" i="3"/>
  <c r="O52" i="3"/>
  <c r="K60" i="3"/>
  <c r="K8" i="3" s="1"/>
  <c r="G60" i="3"/>
  <c r="G8" i="3" s="1"/>
  <c r="O51" i="3"/>
  <c r="O31" i="3"/>
  <c r="O30" i="3"/>
  <c r="O29" i="3"/>
  <c r="O27" i="3"/>
  <c r="O26" i="3"/>
  <c r="N73" i="3" l="1"/>
  <c r="N9" i="3" s="1"/>
  <c r="O125" i="3"/>
  <c r="O13" i="3" s="1"/>
  <c r="O138" i="3"/>
  <c r="O14" i="3" s="1"/>
  <c r="O68" i="3"/>
  <c r="O69" i="3"/>
  <c r="O70" i="3"/>
  <c r="O60" i="3"/>
  <c r="O8" i="3" s="1"/>
  <c r="O73" i="3" l="1"/>
  <c r="O9" i="3" s="1"/>
  <c r="L19" i="9" l="1"/>
  <c r="L17" i="9"/>
  <c r="L16" i="9"/>
  <c r="L15" i="9"/>
  <c r="L14" i="9"/>
  <c r="L13" i="9"/>
  <c r="L12" i="9"/>
  <c r="L11" i="9"/>
  <c r="L10" i="9"/>
  <c r="L9" i="9"/>
  <c r="L20" i="9" s="1"/>
  <c r="K19" i="9" l="1"/>
  <c r="K18" i="9"/>
  <c r="K17" i="9"/>
  <c r="K16" i="9"/>
  <c r="K15" i="9"/>
  <c r="K14" i="9"/>
  <c r="K13" i="9"/>
  <c r="K12" i="9"/>
  <c r="K11" i="9"/>
  <c r="K10" i="9"/>
  <c r="K9" i="9"/>
  <c r="K7" i="9"/>
  <c r="G19" i="9"/>
  <c r="M19" i="9" s="1"/>
  <c r="G18" i="9"/>
  <c r="M18" i="9" s="1"/>
  <c r="G17" i="9"/>
  <c r="M17" i="9" s="1"/>
  <c r="G16" i="9"/>
  <c r="M16" i="9" s="1"/>
  <c r="G15" i="9"/>
  <c r="M15" i="9" s="1"/>
  <c r="G14" i="9"/>
  <c r="G13" i="9"/>
  <c r="G12" i="9"/>
  <c r="G11" i="9"/>
  <c r="M11" i="9" s="1"/>
  <c r="G10" i="9"/>
  <c r="G9" i="9"/>
  <c r="G7" i="9"/>
  <c r="N15" i="4"/>
  <c r="M15" i="4"/>
  <c r="O15" i="4" s="1"/>
  <c r="N14" i="4"/>
  <c r="M14" i="4"/>
  <c r="O14" i="4" s="1"/>
  <c r="N13" i="4"/>
  <c r="M13" i="4"/>
  <c r="O13" i="4" s="1"/>
  <c r="N12" i="4"/>
  <c r="M12" i="4"/>
  <c r="O12" i="4" s="1"/>
  <c r="L186" i="3" s="1"/>
  <c r="M186" i="3" s="1"/>
  <c r="N11" i="4"/>
  <c r="M11" i="4"/>
  <c r="O11" i="4" s="1"/>
  <c r="N10" i="4"/>
  <c r="M10" i="4"/>
  <c r="O10" i="4" s="1"/>
  <c r="N9" i="4"/>
  <c r="M9" i="4"/>
  <c r="O9" i="4" s="1"/>
  <c r="N8" i="4"/>
  <c r="M8" i="4"/>
  <c r="O8" i="4" s="1"/>
  <c r="N7" i="4"/>
  <c r="M7" i="4"/>
  <c r="O7" i="4" s="1"/>
  <c r="H15" i="4"/>
  <c r="H14" i="4"/>
  <c r="H13" i="4"/>
  <c r="H12" i="4"/>
  <c r="H11" i="4"/>
  <c r="H10" i="4"/>
  <c r="H9" i="4"/>
  <c r="H8" i="4"/>
  <c r="H7" i="4"/>
  <c r="G15" i="4"/>
  <c r="I15" i="4" s="1"/>
  <c r="G14" i="4"/>
  <c r="I14" i="4" s="1"/>
  <c r="G13" i="4"/>
  <c r="I13" i="4" s="1"/>
  <c r="G12" i="4"/>
  <c r="I12" i="4" s="1"/>
  <c r="G11" i="4"/>
  <c r="I11" i="4" s="1"/>
  <c r="G10" i="4"/>
  <c r="I10" i="4" s="1"/>
  <c r="G9" i="4"/>
  <c r="I9" i="4" s="1"/>
  <c r="G8" i="4"/>
  <c r="I8" i="4" s="1"/>
  <c r="G7" i="4"/>
  <c r="I7" i="4" s="1"/>
  <c r="M14" i="9" l="1"/>
  <c r="M12" i="9"/>
  <c r="M9" i="9"/>
  <c r="M10" i="9"/>
  <c r="M13" i="9"/>
  <c r="L33" i="3"/>
  <c r="L85" i="3"/>
  <c r="M85" i="3" s="1"/>
  <c r="L46" i="3"/>
  <c r="L169" i="3"/>
  <c r="M169" i="3" s="1"/>
  <c r="L156" i="3"/>
  <c r="M156" i="3" s="1"/>
  <c r="L143" i="3"/>
  <c r="M143" i="3" s="1"/>
  <c r="L130" i="3"/>
  <c r="M130" i="3" s="1"/>
  <c r="L117" i="3"/>
  <c r="M117" i="3" s="1"/>
  <c r="L104" i="3"/>
  <c r="M104" i="3" s="1"/>
  <c r="M112" i="3" s="1"/>
  <c r="M12" i="3" s="1"/>
  <c r="L91" i="3"/>
  <c r="M91" i="3" s="1"/>
  <c r="L170" i="3"/>
  <c r="M170" i="3" s="1"/>
  <c r="L157" i="3"/>
  <c r="M157" i="3" s="1"/>
  <c r="L144" i="3"/>
  <c r="M144" i="3" s="1"/>
  <c r="L131" i="3"/>
  <c r="M131" i="3" s="1"/>
  <c r="L118" i="3"/>
  <c r="M118" i="3" s="1"/>
  <c r="L92" i="3"/>
  <c r="M92" i="3" s="1"/>
  <c r="L172" i="3"/>
  <c r="M172" i="3" s="1"/>
  <c r="L159" i="3"/>
  <c r="M159" i="3" s="1"/>
  <c r="L146" i="3"/>
  <c r="M146" i="3" s="1"/>
  <c r="L133" i="3"/>
  <c r="M133" i="3" s="1"/>
  <c r="L120" i="3"/>
  <c r="M120" i="3" s="1"/>
  <c r="L94" i="3"/>
  <c r="M94" i="3" s="1"/>
  <c r="L187" i="3"/>
  <c r="M187" i="3" s="1"/>
  <c r="L135" i="3"/>
  <c r="M135" i="3" s="1"/>
  <c r="L188" i="3"/>
  <c r="M188" i="3" s="1"/>
  <c r="L71" i="3"/>
  <c r="M71" i="3" s="1"/>
  <c r="L58" i="3"/>
  <c r="M58" i="3" s="1"/>
  <c r="L168" i="3"/>
  <c r="M168" i="3" s="1"/>
  <c r="L155" i="3"/>
  <c r="M155" i="3" s="1"/>
  <c r="L142" i="3"/>
  <c r="M142" i="3" s="1"/>
  <c r="L129" i="3"/>
  <c r="M129" i="3" s="1"/>
  <c r="L116" i="3"/>
  <c r="M116" i="3" s="1"/>
  <c r="L90" i="3"/>
  <c r="M90" i="3" s="1"/>
  <c r="L77" i="3"/>
  <c r="M77" i="3" s="1"/>
  <c r="L64" i="3"/>
  <c r="M64" i="3" s="1"/>
  <c r="L51" i="3"/>
  <c r="M51" i="3" s="1"/>
  <c r="L38" i="3"/>
  <c r="L25" i="3"/>
  <c r="M25" i="3" s="1"/>
  <c r="H26" i="3"/>
  <c r="I26" i="3" s="1"/>
  <c r="H169" i="3"/>
  <c r="I169" i="3" s="1"/>
  <c r="P169" i="3" s="1"/>
  <c r="H156" i="3"/>
  <c r="I156" i="3" s="1"/>
  <c r="P156" i="3" s="1"/>
  <c r="H143" i="3"/>
  <c r="I143" i="3" s="1"/>
  <c r="P143" i="3" s="1"/>
  <c r="H130" i="3"/>
  <c r="I130" i="3" s="1"/>
  <c r="P130" i="3" s="1"/>
  <c r="H117" i="3"/>
  <c r="I117" i="3" s="1"/>
  <c r="P117" i="3" s="1"/>
  <c r="H104" i="3"/>
  <c r="I104" i="3" s="1"/>
  <c r="H91" i="3"/>
  <c r="I91" i="3" s="1"/>
  <c r="P91" i="3" s="1"/>
  <c r="H78" i="3"/>
  <c r="I78" i="3" s="1"/>
  <c r="H65" i="3"/>
  <c r="I65" i="3" s="1"/>
  <c r="H52" i="3"/>
  <c r="I52" i="3" s="1"/>
  <c r="H39" i="3"/>
  <c r="H27" i="3"/>
  <c r="I27" i="3" s="1"/>
  <c r="H170" i="3"/>
  <c r="I170" i="3" s="1"/>
  <c r="H157" i="3"/>
  <c r="I157" i="3" s="1"/>
  <c r="P157" i="3" s="1"/>
  <c r="H144" i="3"/>
  <c r="I144" i="3" s="1"/>
  <c r="P144" i="3" s="1"/>
  <c r="H131" i="3"/>
  <c r="I131" i="3" s="1"/>
  <c r="P131" i="3" s="1"/>
  <c r="H118" i="3"/>
  <c r="I118" i="3" s="1"/>
  <c r="H92" i="3"/>
  <c r="I92" i="3" s="1"/>
  <c r="H79" i="3"/>
  <c r="I79" i="3" s="1"/>
  <c r="H66" i="3"/>
  <c r="I66" i="3" s="1"/>
  <c r="H53" i="3"/>
  <c r="I53" i="3" s="1"/>
  <c r="H40" i="3"/>
  <c r="H54" i="3"/>
  <c r="I54" i="3" s="1"/>
  <c r="H41" i="3"/>
  <c r="H29" i="3"/>
  <c r="I29" i="3" s="1"/>
  <c r="H172" i="3"/>
  <c r="I172" i="3" s="1"/>
  <c r="P172" i="3" s="1"/>
  <c r="H159" i="3"/>
  <c r="I159" i="3" s="1"/>
  <c r="P159" i="3" s="1"/>
  <c r="H146" i="3"/>
  <c r="I146" i="3" s="1"/>
  <c r="P146" i="3" s="1"/>
  <c r="H133" i="3"/>
  <c r="I133" i="3" s="1"/>
  <c r="P133" i="3" s="1"/>
  <c r="H120" i="3"/>
  <c r="I120" i="3" s="1"/>
  <c r="P120" i="3" s="1"/>
  <c r="H94" i="3"/>
  <c r="I94" i="3" s="1"/>
  <c r="P94" i="3" s="1"/>
  <c r="H81" i="3"/>
  <c r="I81" i="3" s="1"/>
  <c r="H68" i="3"/>
  <c r="I68" i="3" s="1"/>
  <c r="H55" i="3"/>
  <c r="I55" i="3" s="1"/>
  <c r="H42" i="3"/>
  <c r="H30" i="3"/>
  <c r="I30" i="3" s="1"/>
  <c r="H186" i="3"/>
  <c r="I186" i="3" s="1"/>
  <c r="H82" i="3"/>
  <c r="I82" i="3" s="1"/>
  <c r="H69" i="3"/>
  <c r="I69" i="3" s="1"/>
  <c r="H56" i="3"/>
  <c r="I56" i="3" s="1"/>
  <c r="H43" i="3"/>
  <c r="H31" i="3"/>
  <c r="I31" i="3" s="1"/>
  <c r="H187" i="3"/>
  <c r="I187" i="3" s="1"/>
  <c r="H135" i="3"/>
  <c r="I135" i="3" s="1"/>
  <c r="H83" i="3"/>
  <c r="I83" i="3" s="1"/>
  <c r="H70" i="3"/>
  <c r="I70" i="3" s="1"/>
  <c r="H57" i="3"/>
  <c r="I57" i="3" s="1"/>
  <c r="H188" i="3"/>
  <c r="I188" i="3" s="1"/>
  <c r="H71" i="3"/>
  <c r="I71" i="3" s="1"/>
  <c r="H58" i="3"/>
  <c r="I58" i="3" s="1"/>
  <c r="P58" i="3" s="1"/>
  <c r="H33" i="3"/>
  <c r="H85" i="3"/>
  <c r="I85" i="3" s="1"/>
  <c r="P85" i="3" s="1"/>
  <c r="H46" i="3"/>
  <c r="H168" i="3"/>
  <c r="I168" i="3" s="1"/>
  <c r="H155" i="3"/>
  <c r="I155" i="3" s="1"/>
  <c r="H142" i="3"/>
  <c r="I142" i="3" s="1"/>
  <c r="H129" i="3"/>
  <c r="I129" i="3" s="1"/>
  <c r="H116" i="3"/>
  <c r="I116" i="3" s="1"/>
  <c r="H90" i="3"/>
  <c r="I90" i="3" s="1"/>
  <c r="H77" i="3"/>
  <c r="I77" i="3" s="1"/>
  <c r="H64" i="3"/>
  <c r="I64" i="3" s="1"/>
  <c r="H51" i="3"/>
  <c r="I51" i="3" s="1"/>
  <c r="H38" i="3"/>
  <c r="H25" i="3"/>
  <c r="I25" i="3" s="1"/>
  <c r="P25" i="3" s="1"/>
  <c r="L31" i="3"/>
  <c r="M31" i="3" s="1"/>
  <c r="L83" i="3"/>
  <c r="M83" i="3" s="1"/>
  <c r="P83" i="3" s="1"/>
  <c r="L70" i="3"/>
  <c r="M70" i="3" s="1"/>
  <c r="L57" i="3"/>
  <c r="M57" i="3" s="1"/>
  <c r="L30" i="3"/>
  <c r="M30" i="3" s="1"/>
  <c r="L82" i="3"/>
  <c r="M82" i="3" s="1"/>
  <c r="L69" i="3"/>
  <c r="M69" i="3" s="1"/>
  <c r="L56" i="3"/>
  <c r="M56" i="3" s="1"/>
  <c r="L43" i="3"/>
  <c r="L29" i="3"/>
  <c r="M29" i="3" s="1"/>
  <c r="P29" i="3" s="1"/>
  <c r="L81" i="3"/>
  <c r="M81" i="3" s="1"/>
  <c r="P81" i="3" s="1"/>
  <c r="L68" i="3"/>
  <c r="M68" i="3" s="1"/>
  <c r="L55" i="3"/>
  <c r="M55" i="3" s="1"/>
  <c r="P55" i="3" s="1"/>
  <c r="L42" i="3"/>
  <c r="L54" i="3"/>
  <c r="M54" i="3" s="1"/>
  <c r="P54" i="3" s="1"/>
  <c r="L41" i="3"/>
  <c r="L27" i="3"/>
  <c r="M27" i="3" s="1"/>
  <c r="L79" i="3"/>
  <c r="M79" i="3" s="1"/>
  <c r="L66" i="3"/>
  <c r="M66" i="3" s="1"/>
  <c r="L53" i="3"/>
  <c r="M53" i="3" s="1"/>
  <c r="P53" i="3" s="1"/>
  <c r="L40" i="3"/>
  <c r="L26" i="3"/>
  <c r="M26" i="3" s="1"/>
  <c r="P26" i="3" s="1"/>
  <c r="L78" i="3"/>
  <c r="M78" i="3" s="1"/>
  <c r="L65" i="3"/>
  <c r="M65" i="3" s="1"/>
  <c r="L52" i="3"/>
  <c r="M52" i="3" s="1"/>
  <c r="L39" i="3"/>
  <c r="M7" i="9"/>
  <c r="D33" i="3"/>
  <c r="E33" i="3" s="1"/>
  <c r="P118" i="3" l="1"/>
  <c r="P92" i="3"/>
  <c r="P68" i="3"/>
  <c r="P71" i="3"/>
  <c r="P66" i="3"/>
  <c r="P70" i="3"/>
  <c r="P69" i="3"/>
  <c r="P79" i="3"/>
  <c r="P82" i="3"/>
  <c r="P56" i="3"/>
  <c r="P57" i="3"/>
  <c r="P135" i="3"/>
  <c r="P31" i="3"/>
  <c r="P27" i="3"/>
  <c r="P30" i="3"/>
  <c r="M164" i="3"/>
  <c r="M16" i="3" s="1"/>
  <c r="M177" i="3"/>
  <c r="M17" i="3" s="1"/>
  <c r="P188" i="3"/>
  <c r="P170" i="3"/>
  <c r="P187" i="3"/>
  <c r="M99" i="3"/>
  <c r="M11" i="3" s="1"/>
  <c r="M125" i="3"/>
  <c r="M13" i="3" s="1"/>
  <c r="M138" i="3"/>
  <c r="M14" i="3" s="1"/>
  <c r="M151" i="3"/>
  <c r="M15" i="3" s="1"/>
  <c r="M190" i="3"/>
  <c r="M18" i="3" s="1"/>
  <c r="P186" i="3"/>
  <c r="I190" i="3"/>
  <c r="I18" i="3" s="1"/>
  <c r="P104" i="3"/>
  <c r="P112" i="3" s="1"/>
  <c r="P12" i="3" s="1"/>
  <c r="I112" i="3"/>
  <c r="I12" i="3" s="1"/>
  <c r="P51" i="3"/>
  <c r="I60" i="3"/>
  <c r="I8" i="3" s="1"/>
  <c r="P64" i="3"/>
  <c r="I73" i="3"/>
  <c r="I9" i="3" s="1"/>
  <c r="I86" i="3"/>
  <c r="I10" i="3" s="1"/>
  <c r="P77" i="3"/>
  <c r="P90" i="3"/>
  <c r="I99" i="3"/>
  <c r="I11" i="3" s="1"/>
  <c r="P116" i="3"/>
  <c r="P125" i="3" s="1"/>
  <c r="P13" i="3" s="1"/>
  <c r="I125" i="3"/>
  <c r="I13" i="3" s="1"/>
  <c r="I138" i="3"/>
  <c r="I14" i="3" s="1"/>
  <c r="P129" i="3"/>
  <c r="P138" i="3" s="1"/>
  <c r="P14" i="3" s="1"/>
  <c r="I151" i="3"/>
  <c r="I15" i="3" s="1"/>
  <c r="P142" i="3"/>
  <c r="P151" i="3" s="1"/>
  <c r="P15" i="3" s="1"/>
  <c r="I164" i="3"/>
  <c r="I16" i="3" s="1"/>
  <c r="P155" i="3"/>
  <c r="P164" i="3" s="1"/>
  <c r="P16" i="3" s="1"/>
  <c r="I177" i="3"/>
  <c r="I17" i="3" s="1"/>
  <c r="P168" i="3"/>
  <c r="P177" i="3" s="1"/>
  <c r="P17" i="3" s="1"/>
  <c r="M60" i="3"/>
  <c r="M8" i="3" s="1"/>
  <c r="P52" i="3"/>
  <c r="M73" i="3"/>
  <c r="M9" i="3" s="1"/>
  <c r="P65" i="3"/>
  <c r="P78" i="3"/>
  <c r="M86" i="3"/>
  <c r="M10" i="3" s="1"/>
  <c r="F33" i="3"/>
  <c r="G33" i="3" s="1"/>
  <c r="J33" i="3"/>
  <c r="K33" i="3" s="1"/>
  <c r="D34" i="3"/>
  <c r="D6" i="3" s="1"/>
  <c r="D19" i="3" s="1"/>
  <c r="E34" i="3"/>
  <c r="E6" i="3" s="1"/>
  <c r="E19" i="3" s="1"/>
  <c r="P99" i="3" l="1"/>
  <c r="P11" i="3" s="1"/>
  <c r="P73" i="3"/>
  <c r="P9" i="3" s="1"/>
  <c r="P60" i="3"/>
  <c r="P8" i="3" s="1"/>
  <c r="F34" i="3"/>
  <c r="F6" i="3" s="1"/>
  <c r="P190" i="3"/>
  <c r="P18" i="3" s="1"/>
  <c r="P86" i="3"/>
  <c r="P10" i="3" s="1"/>
  <c r="N33" i="3"/>
  <c r="N34" i="3" s="1"/>
  <c r="N6" i="3" s="1"/>
  <c r="O33" i="3"/>
  <c r="O34" i="3" s="1"/>
  <c r="O6" i="3" s="1"/>
  <c r="J34" i="3"/>
  <c r="J6" i="3" s="1"/>
  <c r="I33" i="3"/>
  <c r="G34" i="3"/>
  <c r="G6" i="3" s="1"/>
  <c r="I34" i="3" l="1"/>
  <c r="I6" i="3" s="1"/>
  <c r="M33" i="3"/>
  <c r="K34" i="3"/>
  <c r="K6" i="3" s="1"/>
  <c r="M34" i="3" l="1"/>
  <c r="M6" i="3" s="1"/>
  <c r="P33" i="3"/>
  <c r="P34" i="3" s="1"/>
  <c r="P6" i="3" s="1"/>
  <c r="F38" i="3" l="1"/>
  <c r="G8" i="9"/>
  <c r="G20" i="9"/>
  <c r="F46" i="3"/>
  <c r="G46" i="3" s="1"/>
  <c r="F43" i="3"/>
  <c r="G43" i="3" s="1"/>
  <c r="F42" i="3"/>
  <c r="G42" i="3" s="1"/>
  <c r="F41" i="3"/>
  <c r="G41" i="3" s="1"/>
  <c r="F40" i="3"/>
  <c r="G40" i="3" s="1"/>
  <c r="F39" i="3"/>
  <c r="F47" i="3" l="1"/>
  <c r="F7" i="3" s="1"/>
  <c r="F19" i="3" s="1"/>
  <c r="G39" i="3"/>
  <c r="J38" i="3"/>
  <c r="J46" i="3"/>
  <c r="J43" i="3"/>
  <c r="J42" i="3"/>
  <c r="J41" i="3"/>
  <c r="J40" i="3"/>
  <c r="J39" i="3"/>
  <c r="K8" i="9"/>
  <c r="K20" i="9" s="1"/>
  <c r="I40" i="3"/>
  <c r="I41" i="3"/>
  <c r="I42" i="3"/>
  <c r="I43" i="3"/>
  <c r="I46" i="3"/>
  <c r="N38" i="3"/>
  <c r="G38" i="3"/>
  <c r="M8" i="9" l="1"/>
  <c r="M20" i="9" s="1"/>
  <c r="I38" i="3"/>
  <c r="G47" i="3"/>
  <c r="G7" i="3" s="1"/>
  <c r="G19" i="3" s="1"/>
  <c r="K39" i="3"/>
  <c r="M39" i="3" s="1"/>
  <c r="N39" i="3"/>
  <c r="K40" i="3"/>
  <c r="N40" i="3"/>
  <c r="K41" i="3"/>
  <c r="N41" i="3"/>
  <c r="K42" i="3"/>
  <c r="N42" i="3"/>
  <c r="K43" i="3"/>
  <c r="N43" i="3"/>
  <c r="K46" i="3"/>
  <c r="N46" i="3"/>
  <c r="K38" i="3"/>
  <c r="J47" i="3"/>
  <c r="J7" i="3" s="1"/>
  <c r="J19" i="3" s="1"/>
  <c r="I39" i="3"/>
  <c r="P39" i="3" s="1"/>
  <c r="O39" i="3"/>
  <c r="M38" i="3" l="1"/>
  <c r="K47" i="3"/>
  <c r="K7" i="3" s="1"/>
  <c r="K19" i="3" s="1"/>
  <c r="O38" i="3"/>
  <c r="M46" i="3"/>
  <c r="P46" i="3" s="1"/>
  <c r="O46" i="3"/>
  <c r="M43" i="3"/>
  <c r="P43" i="3" s="1"/>
  <c r="O43" i="3"/>
  <c r="M42" i="3"/>
  <c r="P42" i="3" s="1"/>
  <c r="O42" i="3"/>
  <c r="M41" i="3"/>
  <c r="P41" i="3" s="1"/>
  <c r="O41" i="3"/>
  <c r="M40" i="3"/>
  <c r="P40" i="3" s="1"/>
  <c r="O40" i="3"/>
  <c r="N47" i="3"/>
  <c r="N7" i="3" s="1"/>
  <c r="N19" i="3" s="1"/>
  <c r="P38" i="3"/>
  <c r="I47" i="3"/>
  <c r="I7" i="3" s="1"/>
  <c r="I19" i="3" s="1"/>
  <c r="P47" i="3" l="1"/>
  <c r="P7" i="3" s="1"/>
  <c r="P19" i="3" s="1"/>
  <c r="O47" i="3"/>
  <c r="O7" i="3" s="1"/>
  <c r="O19" i="3" s="1"/>
  <c r="M47" i="3"/>
  <c r="M7" i="3" s="1"/>
  <c r="M19" i="3" s="1"/>
</calcChain>
</file>

<file path=xl/sharedStrings.xml><?xml version="1.0" encoding="utf-8"?>
<sst xmlns="http://schemas.openxmlformats.org/spreadsheetml/2006/main" count="611" uniqueCount="88">
  <si>
    <t>MP Sittard</t>
  </si>
  <si>
    <t>MP Geleen</t>
  </si>
  <si>
    <t>MP Born</t>
  </si>
  <si>
    <t>MP Beek</t>
  </si>
  <si>
    <t>MP Stein</t>
  </si>
  <si>
    <t>Gemeentewerf Geleen</t>
  </si>
  <si>
    <t>Jubileumplein 11, Geleen</t>
  </si>
  <si>
    <t>Stadhouderslaan 245, Stein</t>
  </si>
  <si>
    <t>Florianstraat 5, Born</t>
  </si>
  <si>
    <t>Nijverheidsweg 10, Geleen</t>
  </si>
  <si>
    <t>De Haamen 3, Beek</t>
  </si>
  <si>
    <t>Milieuparkweg 11, Sittard</t>
  </si>
  <si>
    <t>Afstand vv. (km)</t>
  </si>
  <si>
    <t xml:space="preserve">Kilometer-heffing vv. (€) </t>
  </si>
  <si>
    <t xml:space="preserve"> </t>
  </si>
  <si>
    <t>GHRA-SORT</t>
  </si>
  <si>
    <t>GHRA-SHRED</t>
  </si>
  <si>
    <t>GROENMIX</t>
  </si>
  <si>
    <t>BLAD</t>
  </si>
  <si>
    <t>C-HOUT</t>
  </si>
  <si>
    <t>BITUMEN</t>
  </si>
  <si>
    <t>PE/PP</t>
  </si>
  <si>
    <t>Gemeentewerf Beek</t>
  </si>
  <si>
    <t xml:space="preserve">Gemeentewerf Stein </t>
  </si>
  <si>
    <t>PUIN</t>
  </si>
  <si>
    <t>GIPS</t>
  </si>
  <si>
    <t>Kringloop het Goed</t>
  </si>
  <si>
    <t>TOTAAL</t>
  </si>
  <si>
    <t>Rijksweg-Zuid 208,Sittard</t>
  </si>
  <si>
    <t>Kruistabel transport</t>
  </si>
  <si>
    <t>Aantal transporten</t>
  </si>
  <si>
    <t>TOTALE TRANSPORTKOSTEN</t>
  </si>
  <si>
    <t>LAMINAAT</t>
  </si>
  <si>
    <t>SCHOFFELGROEN</t>
  </si>
  <si>
    <t>Kringloopwarenhuis het Goed</t>
  </si>
  <si>
    <t>Rijksweg 208, Sittard</t>
  </si>
  <si>
    <t>O&amp;O-locatie 1</t>
  </si>
  <si>
    <t>O&amp;O-locatie 2</t>
  </si>
  <si>
    <t>Transport-    kosten vv. (€)</t>
  </si>
  <si>
    <t>Totale kosten per transport vv. (€)</t>
  </si>
  <si>
    <t xml:space="preserve">GHRA- ter sortering                                                </t>
  </si>
  <si>
    <t xml:space="preserve">GHRA- ter shreddering </t>
  </si>
  <si>
    <t xml:space="preserve">GROENMIX                                                              </t>
  </si>
  <si>
    <t xml:space="preserve">BLAD                                                                           </t>
  </si>
  <si>
    <t xml:space="preserve">SCHOFFELGROEN                            </t>
  </si>
  <si>
    <t xml:space="preserve">A+B HOUT gemengd                                              </t>
  </si>
  <si>
    <t xml:space="preserve">C-HOUT                                                                 </t>
  </si>
  <si>
    <t xml:space="preserve">BITUMEN                                                                  </t>
  </si>
  <si>
    <t xml:space="preserve">SCHOON PUIN                                                         </t>
  </si>
  <si>
    <t xml:space="preserve">GIPS (nieuwe stroom)                                                                              </t>
  </si>
  <si>
    <t xml:space="preserve">LAMINAAT (nieuwe stroom)               </t>
  </si>
  <si>
    <t xml:space="preserve">EPS </t>
  </si>
  <si>
    <t>EPS</t>
  </si>
  <si>
    <t>Afvalstroom</t>
  </si>
  <si>
    <t>O&amp;O locatie 1</t>
  </si>
  <si>
    <t>O&amp;O locatie 2</t>
  </si>
  <si>
    <t>Inschrijving totale O&amp;O-kosten per jaar (€)</t>
  </si>
  <si>
    <t xml:space="preserve">Inschrijving O&amp;O kosten (€/ton) </t>
  </si>
  <si>
    <t>Bovengrens O&amp;O-kosten (€//ton)</t>
  </si>
  <si>
    <t>Transport-kosten (€/jaar)</t>
  </si>
  <si>
    <t>Adres O&amp;O-locatie 1</t>
  </si>
  <si>
    <t>Adres O&amp;O-locatie 2</t>
  </si>
  <si>
    <t>Kosten per transport (€)</t>
  </si>
  <si>
    <t>Totaal tonnage /jaar</t>
  </si>
  <si>
    <t>Transport-tijd vv. (min.)</t>
  </si>
  <si>
    <t>Waarvan onder km-heffing vv. (km)</t>
  </si>
  <si>
    <t>Totaal locatie 1 en 2</t>
  </si>
  <si>
    <t>Tonnage/
jaar</t>
  </si>
  <si>
    <t>Geel gearceerde cellen zijn in te vullen cellen.</t>
  </si>
  <si>
    <t>Totaal</t>
  </si>
  <si>
    <t>Locatie 1</t>
  </si>
  <si>
    <t>Tonnage</t>
  </si>
  <si>
    <t>Locatie 2</t>
  </si>
  <si>
    <t>Ton per jaar</t>
  </si>
  <si>
    <t>Ton per transport</t>
  </si>
  <si>
    <t>A-B HOUT GEMENGD</t>
  </si>
  <si>
    <t>Bij inschrijving met  2 op- en overslaglocaties, vul dan per locatie de gegevens in.</t>
  </si>
  <si>
    <t>De afstand vice versa mag maximaal 40 km bedragen.</t>
  </si>
  <si>
    <t>Vul altijd een getal in zonder toevoeging van 'km' of  'min'. Dit vult Excel zelf aan.</t>
  </si>
  <si>
    <t>TOTAAL PER AFVALSTROOM EN  TOTAAL OVER ALLE AFVALSTROMEN</t>
  </si>
  <si>
    <t>Hieronder staan de resultaten per afvalstroom en per herkomstlocatie.</t>
  </si>
  <si>
    <t>In dit werkblad zijn per afvalstroom de kosten per transport zoals u die heeft ingevuld in werkblad 'Invullen-Transportkosten' per locatie gekoppeld aan het aantal transporten per locatie.
Het aantal transporten per afvalstroom per locatie is berekend op basis van de tonnages zoals u die heeft ingevuld in het werkblad ' Invullen O&amp;O-kosten' en een gemiddeld gewicht per transport (zie werkblad 'Tonnages per afvalstroom).
Voorbeeld: GHRA-SORT totaal 4.926 ton. Op locatie 1 neemt u 1.925 ton in (39%)  en op locatie 2 neemt u 3.000 ton in (61%). Deze verhouding berekenen we door voor elke herkomstlocatie. Voorbeeld Milieupark Sittard GHRA-SORT totaal 1.465 ton . voor locatie 1 wordt dit dan 39% x 1.465 ton = 572,8 ton. Het gemiddeld gewicht van een transport GHRA is 3,1 ton. Dit betekent voor locatie 1 een aantal van 184,8 transporten. We rekenen verder met een cijfer achter de komma omdat zo eenduidig is hoe de rekensom wordt gemaakt. Het betreft immers een berekening van de fictieve jaarlijkse transportkosten.</t>
  </si>
  <si>
    <t>Bij locatie 1 (kolom D) vul je het tonnage in dat je op deze locatie op- en overslaat. Is dit het totaal tonnage zoals vermeld in kolom C, dan verschijnt bij locatie 2 (kolom H) 0 ton. Vul je bij locatie 1 een deel van het totaal tonnage uit kolom C in, dan verschijnt voor locatie 2 automatisch de resterende hoeveelheid, zodat het totaal van locatie 1 en 2 gelijk is aan het totaal tonnage (kolom C).</t>
  </si>
  <si>
    <t>Vul altijd een getal in zonder toevoeging van 'ton' of  '€'. Dit vult Excel zelf aan. In kolom D kun je aleen hele getallen invullen.</t>
  </si>
  <si>
    <t>Fictieve jaarlijkse transportkosten</t>
  </si>
  <si>
    <t>Jaarlijkse kosten voor op- en overslag</t>
  </si>
  <si>
    <t xml:space="preserve">TOTAAL </t>
  </si>
  <si>
    <t>Voor EPS is uitgegaan van aantal transporten/ inwegingen. Het betreft 250 inwegingen van elk circa 100 kg. Dit komt overeen met 25 ton. De bovengrens voor O&amp;O kosten is een tarief per inweging.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</si>
</sst>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quot;€&quot;\ #,##0.00;&quot;€&quot;\ \-#,##0.00"/>
    <numFmt numFmtId="164" formatCode="#,##0\ &quot;ton&quot;"/>
    <numFmt numFmtId="165" formatCode="0\ &quot;min&quot;"/>
    <numFmt numFmtId="166" formatCode="#,##0.0\ &quot;ton&quot;"/>
    <numFmt numFmtId="167" formatCode="#,##0.0\ &quot;km&quot;"/>
    <numFmt numFmtId="168" formatCode="#,##0.0\ &quot;ton&quot;\ "/>
    <numFmt numFmtId="169" formatCode="#,##0.0"/>
    <numFmt numFmtId="170" formatCode="0.0"/>
    <numFmt numFmtId="171" formatCode="#,##0.00;\-#,##0.0"/>
    <numFmt numFmtId="172" formatCode="#,##0.00;\-#,##0."/>
    <numFmt numFmtId="173" formatCode="#,##0\ &quot;inwegingen&quot;"/>
    <numFmt numFmtId="174" formatCode="&quot;€&quot;\ #,##0.00\ &quot;/inweging&quot;"/>
  </numFmts>
  <fonts count="11"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0"/>
      <color theme="0" tint="-0.499984740745262"/>
      <name val="Arial"/>
      <family val="2"/>
    </font>
    <font>
      <i/>
      <sz val="10"/>
      <color rgb="FF000000"/>
      <name val="Arial"/>
      <family val="2"/>
    </font>
    <font>
      <sz val="11"/>
      <color theme="0"/>
      <name val="Calibri"/>
      <family val="2"/>
      <scheme val="minor"/>
    </font>
    <font>
      <sz val="12"/>
      <color theme="0"/>
      <name val="Arial"/>
      <family val="2"/>
    </font>
    <font>
      <sz val="12"/>
      <color theme="0"/>
      <name val="Calibri"/>
      <family val="2"/>
      <scheme val="minor"/>
    </font>
    <font>
      <b/>
      <sz val="12"/>
      <color theme="1"/>
      <name val="Arial"/>
      <family val="2"/>
    </font>
    <font>
      <b/>
      <sz val="12"/>
      <color theme="0"/>
      <name val="Arial"/>
      <family val="2"/>
    </font>
  </fonts>
  <fills count="12">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85DFFF"/>
        <bgColor indexed="64"/>
      </patternFill>
    </fill>
    <fill>
      <patternFill patternType="solid">
        <fgColor theme="5" tint="0.79998168889431442"/>
        <bgColor indexed="64"/>
      </patternFill>
    </fill>
    <fill>
      <patternFill patternType="solid">
        <fgColor theme="0"/>
        <bgColor indexed="64"/>
      </patternFill>
    </fill>
    <fill>
      <patternFill patternType="solid">
        <fgColor rgb="FFA7E8FF"/>
        <bgColor indexed="64"/>
      </patternFill>
    </fill>
    <fill>
      <patternFill patternType="solid">
        <fgColor theme="7" tint="0.59999389629810485"/>
        <bgColor indexed="64"/>
      </patternFill>
    </fill>
    <fill>
      <patternFill patternType="solid">
        <fgColor rgb="FF002060"/>
        <bgColor indexed="64"/>
      </patternFill>
    </fill>
    <fill>
      <patternFill patternType="solid">
        <fgColor theme="4" tint="0.79998168889431442"/>
        <bgColor indexed="64"/>
      </patternFill>
    </fill>
    <fill>
      <patternFill patternType="solid">
        <fgColor theme="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287">
    <xf numFmtId="0" fontId="0" fillId="0" borderId="0" xfId="0"/>
    <xf numFmtId="0" fontId="2" fillId="0" borderId="0" xfId="0" applyFont="1"/>
    <xf numFmtId="0" fontId="2" fillId="0" borderId="0" xfId="0" applyFont="1" applyAlignment="1">
      <alignment horizontal="center" vertical="center"/>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xf numFmtId="0" fontId="2" fillId="0" borderId="6" xfId="0" applyFont="1" applyBorder="1"/>
    <xf numFmtId="7" fontId="2" fillId="4" borderId="1" xfId="0" applyNumberFormat="1" applyFont="1" applyFill="1" applyBorder="1"/>
    <xf numFmtId="7" fontId="2" fillId="4" borderId="6" xfId="0" applyNumberFormat="1" applyFont="1" applyFill="1" applyBorder="1"/>
    <xf numFmtId="7" fontId="2" fillId="4" borderId="18" xfId="0" applyNumberFormat="1" applyFont="1" applyFill="1" applyBorder="1"/>
    <xf numFmtId="4" fontId="2" fillId="0" borderId="0" xfId="0" applyNumberFormat="1" applyFont="1"/>
    <xf numFmtId="0" fontId="2" fillId="0" borderId="4" xfId="0" applyFont="1" applyBorder="1"/>
    <xf numFmtId="0" fontId="2" fillId="0" borderId="19" xfId="0" applyFont="1" applyBorder="1"/>
    <xf numFmtId="7" fontId="2" fillId="4" borderId="5" xfId="0" applyNumberFormat="1" applyFont="1" applyFill="1" applyBorder="1"/>
    <xf numFmtId="7" fontId="2" fillId="4" borderId="19" xfId="0" applyNumberFormat="1" applyFont="1" applyFill="1" applyBorder="1"/>
    <xf numFmtId="7" fontId="2" fillId="4" borderId="20" xfId="0" applyNumberFormat="1" applyFont="1" applyFill="1" applyBorder="1"/>
    <xf numFmtId="0" fontId="2" fillId="0" borderId="8"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7" xfId="0" applyFont="1" applyBorder="1" applyAlignment="1">
      <alignment horizontal="center" vertical="center" wrapText="1"/>
    </xf>
    <xf numFmtId="0" fontId="2" fillId="4" borderId="10" xfId="0" applyFont="1" applyFill="1" applyBorder="1" applyAlignment="1">
      <alignment horizontal="center" vertical="center" wrapText="1"/>
    </xf>
    <xf numFmtId="0" fontId="4" fillId="0" borderId="0" xfId="0" applyFont="1" applyAlignment="1">
      <alignment horizontal="right" vertical="center" wrapText="1"/>
    </xf>
    <xf numFmtId="164" fontId="2" fillId="0" borderId="23" xfId="0" applyNumberFormat="1" applyFont="1" applyBorder="1"/>
    <xf numFmtId="7" fontId="2" fillId="0" borderId="24" xfId="0" applyNumberFormat="1" applyFont="1" applyBorder="1"/>
    <xf numFmtId="7" fontId="2" fillId="4" borderId="25" xfId="0" applyNumberFormat="1" applyFont="1" applyFill="1" applyBorder="1"/>
    <xf numFmtId="164" fontId="4" fillId="0" borderId="0" xfId="0" applyNumberFormat="1" applyFont="1" applyAlignment="1">
      <alignment horizontal="right"/>
    </xf>
    <xf numFmtId="164" fontId="2" fillId="0" borderId="6" xfId="0" applyNumberFormat="1" applyFont="1" applyBorder="1"/>
    <xf numFmtId="7" fontId="2" fillId="0" borderId="1" xfId="0" applyNumberFormat="1" applyFont="1" applyBorder="1"/>
    <xf numFmtId="7" fontId="2" fillId="4" borderId="3" xfId="0" applyNumberFormat="1" applyFont="1" applyFill="1" applyBorder="1"/>
    <xf numFmtId="164" fontId="2" fillId="0" borderId="13" xfId="0" applyNumberFormat="1" applyFont="1" applyBorder="1"/>
    <xf numFmtId="7" fontId="2" fillId="0" borderId="5" xfId="0" applyNumberFormat="1" applyFont="1" applyBorder="1"/>
    <xf numFmtId="7" fontId="2" fillId="4" borderId="12" xfId="0" applyNumberFormat="1" applyFont="1" applyFill="1" applyBorder="1"/>
    <xf numFmtId="0" fontId="3" fillId="0" borderId="22" xfId="0" applyFont="1" applyBorder="1" applyAlignment="1">
      <alignment horizontal="left" vertical="center" indent="1"/>
    </xf>
    <xf numFmtId="0" fontId="3" fillId="0" borderId="2" xfId="0" applyFont="1" applyBorder="1" applyAlignment="1">
      <alignment horizontal="left" vertical="center" indent="1"/>
    </xf>
    <xf numFmtId="0" fontId="2" fillId="0" borderId="2" xfId="0" applyFont="1" applyBorder="1" applyAlignment="1">
      <alignment horizontal="left" vertical="center" indent="1"/>
    </xf>
    <xf numFmtId="0" fontId="3" fillId="0" borderId="11" xfId="0" applyFont="1" applyBorder="1" applyAlignment="1">
      <alignment horizontal="left" vertical="center" indent="1"/>
    </xf>
    <xf numFmtId="0" fontId="5" fillId="0" borderId="8" xfId="0" applyFont="1" applyBorder="1" applyAlignment="1">
      <alignment horizontal="left" vertical="center" indent="1"/>
    </xf>
    <xf numFmtId="0" fontId="1" fillId="0" borderId="0" xfId="0" applyFont="1"/>
    <xf numFmtId="0" fontId="2" fillId="0" borderId="1" xfId="0" applyFont="1" applyBorder="1"/>
    <xf numFmtId="7" fontId="2" fillId="3" borderId="1" xfId="0" applyNumberFormat="1" applyFont="1" applyFill="1" applyBorder="1"/>
    <xf numFmtId="164" fontId="2" fillId="3" borderId="1" xfId="0" applyNumberFormat="1" applyFont="1" applyFill="1" applyBorder="1"/>
    <xf numFmtId="3" fontId="2" fillId="3" borderId="1" xfId="0" applyNumberFormat="1" applyFont="1" applyFill="1" applyBorder="1"/>
    <xf numFmtId="164" fontId="2" fillId="3" borderId="7" xfId="0" applyNumberFormat="1" applyFont="1" applyFill="1" applyBorder="1"/>
    <xf numFmtId="7" fontId="2" fillId="7" borderId="1" xfId="0" applyNumberFormat="1" applyFont="1" applyFill="1" applyBorder="1"/>
    <xf numFmtId="7" fontId="2" fillId="5" borderId="1" xfId="0" applyNumberFormat="1" applyFont="1" applyFill="1" applyBorder="1"/>
    <xf numFmtId="7" fontId="2" fillId="8" borderId="1" xfId="0" applyNumberFormat="1" applyFont="1" applyFill="1" applyBorder="1"/>
    <xf numFmtId="166" fontId="2" fillId="7" borderId="1" xfId="0" applyNumberFormat="1" applyFont="1" applyFill="1" applyBorder="1"/>
    <xf numFmtId="166" fontId="2" fillId="3" borderId="1" xfId="0" applyNumberFormat="1" applyFont="1" applyFill="1" applyBorder="1"/>
    <xf numFmtId="166" fontId="2" fillId="5" borderId="1" xfId="0" applyNumberFormat="1" applyFont="1" applyFill="1" applyBorder="1"/>
    <xf numFmtId="166" fontId="2" fillId="8" borderId="1" xfId="0" applyNumberFormat="1" applyFont="1" applyFill="1" applyBorder="1"/>
    <xf numFmtId="0" fontId="2"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right" vertical="center" wrapText="1" indent="1"/>
    </xf>
    <xf numFmtId="0" fontId="1" fillId="0" borderId="1" xfId="0" applyFont="1" applyBorder="1" applyAlignment="1">
      <alignment horizontal="right" wrapText="1" indent="1"/>
    </xf>
    <xf numFmtId="0" fontId="3" fillId="0" borderId="1" xfId="0" applyFont="1" applyBorder="1" applyAlignment="1">
      <alignment horizontal="left" vertical="center"/>
    </xf>
    <xf numFmtId="164" fontId="2" fillId="0" borderId="1" xfId="0" applyNumberFormat="1" applyFont="1" applyBorder="1" applyAlignment="1">
      <alignment horizontal="right" indent="1"/>
    </xf>
    <xf numFmtId="3" fontId="2" fillId="0" borderId="1" xfId="0" applyNumberFormat="1" applyFont="1" applyBorder="1" applyAlignment="1">
      <alignment horizontal="right" indent="1"/>
    </xf>
    <xf numFmtId="168" fontId="2" fillId="0" borderId="1" xfId="0" applyNumberFormat="1" applyFont="1" applyBorder="1" applyAlignment="1">
      <alignment horizontal="right" indent="1"/>
    </xf>
    <xf numFmtId="0" fontId="2" fillId="0" borderId="1" xfId="0" applyFont="1" applyBorder="1" applyAlignment="1">
      <alignment horizontal="left" vertical="center"/>
    </xf>
    <xf numFmtId="0" fontId="1" fillId="0" borderId="6" xfId="0" applyFont="1" applyBorder="1" applyAlignment="1">
      <alignment horizontal="center" vertical="center"/>
    </xf>
    <xf numFmtId="0" fontId="1" fillId="0" borderId="29" xfId="0" applyFont="1" applyBorder="1" applyAlignment="1">
      <alignment horizontal="center" vertical="center"/>
    </xf>
    <xf numFmtId="0" fontId="1" fillId="7" borderId="6" xfId="0" applyFont="1" applyFill="1" applyBorder="1" applyAlignment="1">
      <alignment horizontal="center" vertical="center"/>
    </xf>
    <xf numFmtId="0" fontId="1" fillId="7" borderId="30" xfId="0" applyFont="1" applyFill="1" applyBorder="1" applyAlignment="1">
      <alignment horizontal="center" vertical="center"/>
    </xf>
    <xf numFmtId="0" fontId="1" fillId="7" borderId="29"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30" xfId="0" applyFont="1" applyFill="1" applyBorder="1" applyAlignment="1">
      <alignment horizontal="center" vertical="center"/>
    </xf>
    <xf numFmtId="0" fontId="1" fillId="5" borderId="29"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30" xfId="0" applyFont="1" applyFill="1" applyBorder="1" applyAlignment="1">
      <alignment horizontal="center" vertical="center"/>
    </xf>
    <xf numFmtId="0" fontId="1" fillId="8" borderId="29" xfId="0" applyFont="1" applyFill="1" applyBorder="1" applyAlignment="1">
      <alignment horizontal="center" vertical="center"/>
    </xf>
    <xf numFmtId="169" fontId="2" fillId="5" borderId="1" xfId="0" applyNumberFormat="1" applyFont="1" applyFill="1" applyBorder="1"/>
    <xf numFmtId="0" fontId="2" fillId="4" borderId="8" xfId="0" applyFont="1" applyFill="1" applyBorder="1" applyAlignment="1">
      <alignment horizontal="center" vertical="center" wrapText="1"/>
    </xf>
    <xf numFmtId="164" fontId="2" fillId="4" borderId="22" xfId="0" applyNumberFormat="1" applyFont="1" applyFill="1" applyBorder="1"/>
    <xf numFmtId="169" fontId="2" fillId="0" borderId="1" xfId="0" applyNumberFormat="1" applyFont="1" applyBorder="1"/>
    <xf numFmtId="169" fontId="2" fillId="3" borderId="1" xfId="0" applyNumberFormat="1" applyFont="1" applyFill="1" applyBorder="1"/>
    <xf numFmtId="169" fontId="2" fillId="7" borderId="1" xfId="0" applyNumberFormat="1" applyFont="1" applyFill="1" applyBorder="1"/>
    <xf numFmtId="169" fontId="2" fillId="0" borderId="29" xfId="0" applyNumberFormat="1" applyFont="1" applyBorder="1"/>
    <xf numFmtId="169" fontId="2" fillId="3" borderId="29" xfId="0" applyNumberFormat="1" applyFont="1" applyFill="1" applyBorder="1"/>
    <xf numFmtId="169" fontId="2" fillId="8" borderId="1" xfId="0" applyNumberFormat="1" applyFont="1" applyFill="1" applyBorder="1"/>
    <xf numFmtId="168" fontId="2" fillId="0" borderId="1" xfId="0" applyNumberFormat="1" applyFont="1" applyBorder="1"/>
    <xf numFmtId="168" fontId="2" fillId="3" borderId="1" xfId="0" applyNumberFormat="1" applyFont="1" applyFill="1" applyBorder="1"/>
    <xf numFmtId="168" fontId="2" fillId="3" borderId="7" xfId="0" applyNumberFormat="1" applyFont="1" applyFill="1" applyBorder="1"/>
    <xf numFmtId="170" fontId="2" fillId="5" borderId="1" xfId="0" applyNumberFormat="1" applyFont="1" applyFill="1" applyBorder="1"/>
    <xf numFmtId="166" fontId="2" fillId="0" borderId="1" xfId="0" applyNumberFormat="1" applyFont="1" applyBorder="1"/>
    <xf numFmtId="166" fontId="2" fillId="3" borderId="7" xfId="0" applyNumberFormat="1" applyFont="1" applyFill="1" applyBorder="1"/>
    <xf numFmtId="166" fontId="2" fillId="0" borderId="7" xfId="0" applyNumberFormat="1" applyFont="1" applyBorder="1"/>
    <xf numFmtId="169" fontId="2" fillId="3" borderId="7" xfId="0" applyNumberFormat="1" applyFont="1" applyFill="1" applyBorder="1"/>
    <xf numFmtId="0" fontId="1" fillId="0" borderId="1" xfId="0" applyFont="1" applyBorder="1" applyAlignment="1">
      <alignment vertical="center" wrapText="1"/>
    </xf>
    <xf numFmtId="166" fontId="2" fillId="0" borderId="1" xfId="0" applyNumberFormat="1" applyFont="1" applyBorder="1" applyAlignment="1">
      <alignment vertical="center"/>
    </xf>
    <xf numFmtId="169" fontId="2" fillId="0" borderId="1" xfId="0" applyNumberFormat="1" applyFont="1" applyBorder="1" applyAlignment="1">
      <alignment vertical="center"/>
    </xf>
    <xf numFmtId="0" fontId="2" fillId="0" borderId="1" xfId="0" applyFont="1" applyBorder="1" applyAlignment="1">
      <alignment vertical="center"/>
    </xf>
    <xf numFmtId="168" fontId="2" fillId="0" borderId="1" xfId="0" applyNumberFormat="1" applyFont="1" applyBorder="1" applyAlignment="1">
      <alignment vertical="center"/>
    </xf>
    <xf numFmtId="166" fontId="2" fillId="7" borderId="1" xfId="0" applyNumberFormat="1" applyFont="1" applyFill="1" applyBorder="1" applyAlignment="1">
      <alignment vertical="center"/>
    </xf>
    <xf numFmtId="169" fontId="2" fillId="7" borderId="1" xfId="0" applyNumberFormat="1" applyFont="1" applyFill="1" applyBorder="1" applyAlignment="1">
      <alignment vertical="center"/>
    </xf>
    <xf numFmtId="7" fontId="2" fillId="7" borderId="1" xfId="0" applyNumberFormat="1" applyFont="1" applyFill="1" applyBorder="1" applyAlignment="1">
      <alignment vertical="center"/>
    </xf>
    <xf numFmtId="168" fontId="2" fillId="7" borderId="1" xfId="0" applyNumberFormat="1" applyFont="1" applyFill="1" applyBorder="1" applyAlignment="1">
      <alignment vertical="center"/>
    </xf>
    <xf numFmtId="171" fontId="2" fillId="7" borderId="1" xfId="0" applyNumberFormat="1" applyFont="1" applyFill="1" applyBorder="1" applyAlignment="1">
      <alignment vertical="center"/>
    </xf>
    <xf numFmtId="166" fontId="2" fillId="5" borderId="1" xfId="0" applyNumberFormat="1" applyFont="1" applyFill="1" applyBorder="1" applyAlignment="1">
      <alignment vertical="center"/>
    </xf>
    <xf numFmtId="169" fontId="2" fillId="5" borderId="1" xfId="0" applyNumberFormat="1" applyFont="1" applyFill="1" applyBorder="1" applyAlignment="1">
      <alignment vertical="center"/>
    </xf>
    <xf numFmtId="7" fontId="2" fillId="5" borderId="1" xfId="0" applyNumberFormat="1" applyFont="1" applyFill="1" applyBorder="1" applyAlignment="1">
      <alignment vertical="center"/>
    </xf>
    <xf numFmtId="168" fontId="2" fillId="5" borderId="1" xfId="0" applyNumberFormat="1" applyFont="1" applyFill="1" applyBorder="1" applyAlignment="1">
      <alignment vertical="center"/>
    </xf>
    <xf numFmtId="171" fontId="2" fillId="5" borderId="1" xfId="0" applyNumberFormat="1" applyFont="1" applyFill="1" applyBorder="1" applyAlignment="1">
      <alignment vertical="center"/>
    </xf>
    <xf numFmtId="166" fontId="2" fillId="8" borderId="1" xfId="0" applyNumberFormat="1" applyFont="1" applyFill="1" applyBorder="1" applyAlignment="1">
      <alignment vertical="center"/>
    </xf>
    <xf numFmtId="169" fontId="2" fillId="8" borderId="1" xfId="0" applyNumberFormat="1" applyFont="1" applyFill="1" applyBorder="1" applyAlignment="1">
      <alignment vertical="center"/>
    </xf>
    <xf numFmtId="7" fontId="2" fillId="8" borderId="1" xfId="0" applyNumberFormat="1" applyFont="1" applyFill="1" applyBorder="1" applyAlignment="1">
      <alignment vertical="center"/>
    </xf>
    <xf numFmtId="168" fontId="2" fillId="8" borderId="1" xfId="0" applyNumberFormat="1" applyFont="1" applyFill="1" applyBorder="1" applyAlignment="1">
      <alignment vertical="center"/>
    </xf>
    <xf numFmtId="172" fontId="2" fillId="8" borderId="1" xfId="0" applyNumberFormat="1" applyFont="1" applyFill="1" applyBorder="1" applyAlignment="1">
      <alignment vertical="center"/>
    </xf>
    <xf numFmtId="0" fontId="2" fillId="0" borderId="1" xfId="0" applyFont="1" applyBorder="1" applyAlignment="1">
      <alignment vertical="center" wrapText="1"/>
    </xf>
    <xf numFmtId="164" fontId="2" fillId="2" borderId="22" xfId="0" applyNumberFormat="1" applyFont="1" applyFill="1" applyBorder="1" applyProtection="1">
      <protection locked="0"/>
    </xf>
    <xf numFmtId="7" fontId="2" fillId="2" borderId="28" xfId="0" applyNumberFormat="1" applyFont="1" applyFill="1" applyBorder="1" applyProtection="1">
      <protection locked="0"/>
    </xf>
    <xf numFmtId="165" fontId="2" fillId="2" borderId="1" xfId="0" applyNumberFormat="1" applyFont="1" applyFill="1" applyBorder="1" applyProtection="1">
      <protection locked="0"/>
    </xf>
    <xf numFmtId="167" fontId="2" fillId="2" borderId="4" xfId="0" applyNumberFormat="1" applyFont="1" applyFill="1" applyBorder="1" applyProtection="1">
      <protection locked="0"/>
    </xf>
    <xf numFmtId="165" fontId="2" fillId="2" borderId="5" xfId="0" applyNumberFormat="1" applyFont="1" applyFill="1" applyBorder="1" applyProtection="1">
      <protection locked="0"/>
    </xf>
    <xf numFmtId="0" fontId="2" fillId="0" borderId="0" xfId="0" applyFont="1" applyAlignment="1">
      <alignment vertical="center" wrapText="1"/>
    </xf>
    <xf numFmtId="166" fontId="2" fillId="0" borderId="0" xfId="0" applyNumberFormat="1" applyFont="1" applyAlignment="1">
      <alignment vertical="center"/>
    </xf>
    <xf numFmtId="169" fontId="2" fillId="0" borderId="0" xfId="0" applyNumberFormat="1" applyFont="1" applyAlignment="1">
      <alignment vertical="center"/>
    </xf>
    <xf numFmtId="7" fontId="2" fillId="0" borderId="0" xfId="0" applyNumberFormat="1" applyFont="1" applyAlignment="1">
      <alignment vertical="center"/>
    </xf>
    <xf numFmtId="0" fontId="3" fillId="10" borderId="1" xfId="0" applyFont="1" applyFill="1" applyBorder="1" applyAlignment="1">
      <alignment horizontal="left" vertical="center"/>
    </xf>
    <xf numFmtId="164" fontId="2" fillId="10" borderId="1" xfId="0" applyNumberFormat="1" applyFont="1" applyFill="1" applyBorder="1" applyAlignment="1">
      <alignment horizontal="right" indent="1"/>
    </xf>
    <xf numFmtId="3" fontId="2" fillId="10" borderId="1" xfId="0" applyNumberFormat="1" applyFont="1" applyFill="1" applyBorder="1" applyAlignment="1">
      <alignment horizontal="right" indent="1"/>
    </xf>
    <xf numFmtId="168" fontId="2" fillId="10" borderId="1" xfId="0" applyNumberFormat="1" applyFont="1" applyFill="1" applyBorder="1" applyAlignment="1">
      <alignment horizontal="right" indent="1"/>
    </xf>
    <xf numFmtId="0" fontId="2" fillId="6" borderId="15" xfId="0" applyFont="1" applyFill="1" applyBorder="1"/>
    <xf numFmtId="0" fontId="2" fillId="6" borderId="34" xfId="0" applyFont="1" applyFill="1" applyBorder="1"/>
    <xf numFmtId="0" fontId="2" fillId="0" borderId="22" xfId="0" applyFont="1" applyBorder="1"/>
    <xf numFmtId="0" fontId="2" fillId="0" borderId="23" xfId="0" applyFont="1" applyBorder="1"/>
    <xf numFmtId="167" fontId="2" fillId="2" borderId="22" xfId="0" applyNumberFormat="1" applyFont="1" applyFill="1" applyBorder="1" applyProtection="1">
      <protection locked="0"/>
    </xf>
    <xf numFmtId="165" fontId="2" fillId="2" borderId="24" xfId="0" applyNumberFormat="1" applyFont="1" applyFill="1" applyBorder="1" applyProtection="1">
      <protection locked="0"/>
    </xf>
    <xf numFmtId="7" fontId="2" fillId="4" borderId="24" xfId="0" applyNumberFormat="1" applyFont="1" applyFill="1" applyBorder="1"/>
    <xf numFmtId="7" fontId="2" fillId="4" borderId="23" xfId="0" applyNumberFormat="1" applyFont="1" applyFill="1" applyBorder="1"/>
    <xf numFmtId="7" fontId="2" fillId="4" borderId="21" xfId="0" applyNumberFormat="1" applyFont="1" applyFill="1" applyBorder="1"/>
    <xf numFmtId="0" fontId="2" fillId="0" borderId="8" xfId="0" applyFont="1" applyBorder="1"/>
    <xf numFmtId="0" fontId="2" fillId="0" borderId="26" xfId="0" applyFont="1" applyBorder="1"/>
    <xf numFmtId="0" fontId="2" fillId="0" borderId="24" xfId="0" applyFont="1" applyBorder="1" applyAlignment="1">
      <alignment vertical="center"/>
    </xf>
    <xf numFmtId="0" fontId="1" fillId="0" borderId="24" xfId="0" applyFont="1" applyBorder="1" applyAlignment="1">
      <alignment vertical="center" wrapText="1"/>
    </xf>
    <xf numFmtId="166" fontId="2" fillId="0" borderId="24" xfId="0" applyNumberFormat="1" applyFont="1" applyBorder="1" applyAlignment="1">
      <alignment vertical="center"/>
    </xf>
    <xf numFmtId="169" fontId="2" fillId="0" borderId="24" xfId="0" applyNumberFormat="1" applyFont="1" applyBorder="1" applyAlignment="1">
      <alignment vertical="center"/>
    </xf>
    <xf numFmtId="166" fontId="2" fillId="7" borderId="24" xfId="0" applyNumberFormat="1" applyFont="1" applyFill="1" applyBorder="1" applyAlignment="1">
      <alignment vertical="center"/>
    </xf>
    <xf numFmtId="169" fontId="2" fillId="7" borderId="24" xfId="0" applyNumberFormat="1" applyFont="1" applyFill="1" applyBorder="1" applyAlignment="1">
      <alignment vertical="center"/>
    </xf>
    <xf numFmtId="7" fontId="2" fillId="7" borderId="24" xfId="0" applyNumberFormat="1" applyFont="1" applyFill="1" applyBorder="1" applyAlignment="1">
      <alignment vertical="center"/>
    </xf>
    <xf numFmtId="166" fontId="2" fillId="5" borderId="24" xfId="0" applyNumberFormat="1" applyFont="1" applyFill="1" applyBorder="1" applyAlignment="1">
      <alignment vertical="center"/>
    </xf>
    <xf numFmtId="169" fontId="2" fillId="5" borderId="24" xfId="0" applyNumberFormat="1" applyFont="1" applyFill="1" applyBorder="1" applyAlignment="1">
      <alignment vertical="center"/>
    </xf>
    <xf numFmtId="0" fontId="2" fillId="5" borderId="24" xfId="0" applyFont="1" applyFill="1" applyBorder="1" applyAlignment="1">
      <alignment vertical="center"/>
    </xf>
    <xf numFmtId="7" fontId="2" fillId="5" borderId="24" xfId="0" applyNumberFormat="1" applyFont="1" applyFill="1" applyBorder="1" applyAlignment="1">
      <alignment vertical="center"/>
    </xf>
    <xf numFmtId="166" fontId="2" fillId="8" borderId="24" xfId="0" applyNumberFormat="1" applyFont="1" applyFill="1" applyBorder="1" applyAlignment="1">
      <alignment vertical="center"/>
    </xf>
    <xf numFmtId="169" fontId="2" fillId="8" borderId="24" xfId="0" applyNumberFormat="1" applyFont="1" applyFill="1" applyBorder="1" applyAlignment="1">
      <alignment vertical="center"/>
    </xf>
    <xf numFmtId="7" fontId="2" fillId="8" borderId="24" xfId="0" applyNumberFormat="1" applyFont="1" applyFill="1" applyBorder="1" applyAlignment="1">
      <alignment vertical="center"/>
    </xf>
    <xf numFmtId="0" fontId="1" fillId="0" borderId="5" xfId="0" applyFont="1" applyBorder="1" applyAlignment="1">
      <alignment horizontal="right" vertical="center"/>
    </xf>
    <xf numFmtId="0" fontId="1" fillId="0" borderId="5" xfId="0" applyFont="1" applyBorder="1" applyAlignment="1">
      <alignment horizontal="right" vertical="center" wrapText="1"/>
    </xf>
    <xf numFmtId="0" fontId="1" fillId="7" borderId="5" xfId="0" applyFont="1" applyFill="1" applyBorder="1" applyAlignment="1">
      <alignment horizontal="right" vertical="center"/>
    </xf>
    <xf numFmtId="0" fontId="1" fillId="7" borderId="5" xfId="0" applyFont="1" applyFill="1" applyBorder="1" applyAlignment="1">
      <alignment horizontal="right" vertical="center" wrapText="1"/>
    </xf>
    <xf numFmtId="0" fontId="1" fillId="5" borderId="5" xfId="0" applyFont="1" applyFill="1" applyBorder="1" applyAlignment="1">
      <alignment horizontal="right" vertical="center"/>
    </xf>
    <xf numFmtId="0" fontId="1" fillId="5" borderId="5" xfId="0" applyFont="1" applyFill="1" applyBorder="1" applyAlignment="1">
      <alignment horizontal="right" vertical="center" wrapText="1"/>
    </xf>
    <xf numFmtId="0" fontId="1" fillId="8" borderId="5" xfId="0" applyFont="1" applyFill="1" applyBorder="1" applyAlignment="1">
      <alignment horizontal="right" vertical="center"/>
    </xf>
    <xf numFmtId="0" fontId="1" fillId="8" borderId="5" xfId="0" applyFont="1" applyFill="1" applyBorder="1" applyAlignment="1">
      <alignment horizontal="right" vertical="center" wrapText="1"/>
    </xf>
    <xf numFmtId="0" fontId="2" fillId="0" borderId="24" xfId="0" applyFont="1" applyBorder="1" applyAlignment="1">
      <alignment vertical="center" wrapText="1"/>
    </xf>
    <xf numFmtId="0" fontId="2" fillId="0" borderId="5" xfId="0" applyFont="1" applyBorder="1" applyAlignment="1">
      <alignment vertical="center" wrapText="1"/>
    </xf>
    <xf numFmtId="0" fontId="1" fillId="0" borderId="5" xfId="0" applyFont="1" applyBorder="1" applyAlignment="1">
      <alignment vertical="center" wrapText="1"/>
    </xf>
    <xf numFmtId="166" fontId="2" fillId="0" borderId="5" xfId="0" applyNumberFormat="1" applyFont="1" applyBorder="1" applyAlignment="1">
      <alignment vertical="center"/>
    </xf>
    <xf numFmtId="169" fontId="2" fillId="0" borderId="5" xfId="0" applyNumberFormat="1" applyFont="1" applyBorder="1" applyAlignment="1">
      <alignment vertical="center"/>
    </xf>
    <xf numFmtId="166" fontId="2" fillId="7" borderId="5" xfId="0" applyNumberFormat="1" applyFont="1" applyFill="1" applyBorder="1" applyAlignment="1">
      <alignment vertical="center"/>
    </xf>
    <xf numFmtId="171" fontId="2" fillId="7" borderId="5" xfId="0" applyNumberFormat="1" applyFont="1" applyFill="1" applyBorder="1" applyAlignment="1">
      <alignment vertical="center"/>
    </xf>
    <xf numFmtId="7" fontId="2" fillId="7" borderId="5" xfId="0" applyNumberFormat="1" applyFont="1" applyFill="1" applyBorder="1" applyAlignment="1">
      <alignment vertical="center"/>
    </xf>
    <xf numFmtId="166" fontId="2" fillId="5" borderId="5" xfId="0" applyNumberFormat="1" applyFont="1" applyFill="1" applyBorder="1" applyAlignment="1">
      <alignment vertical="center"/>
    </xf>
    <xf numFmtId="171" fontId="2" fillId="5" borderId="5" xfId="0" applyNumberFormat="1" applyFont="1" applyFill="1" applyBorder="1" applyAlignment="1">
      <alignment vertical="center"/>
    </xf>
    <xf numFmtId="7" fontId="2" fillId="5" borderId="5" xfId="0" applyNumberFormat="1" applyFont="1" applyFill="1" applyBorder="1" applyAlignment="1">
      <alignment vertical="center"/>
    </xf>
    <xf numFmtId="166" fontId="2" fillId="8" borderId="5" xfId="0" applyNumberFormat="1" applyFont="1" applyFill="1" applyBorder="1" applyAlignment="1">
      <alignment vertical="center"/>
    </xf>
    <xf numFmtId="172" fontId="2" fillId="8" borderId="5" xfId="0" applyNumberFormat="1" applyFont="1" applyFill="1" applyBorder="1" applyAlignment="1">
      <alignment vertical="center"/>
    </xf>
    <xf numFmtId="7" fontId="2" fillId="8" borderId="5" xfId="0" applyNumberFormat="1" applyFont="1" applyFill="1" applyBorder="1" applyAlignment="1">
      <alignment vertical="center"/>
    </xf>
    <xf numFmtId="0" fontId="2" fillId="0" borderId="24" xfId="0" applyFont="1" applyBorder="1"/>
    <xf numFmtId="169" fontId="2" fillId="0" borderId="28" xfId="0" applyNumberFormat="1" applyFont="1" applyBorder="1"/>
    <xf numFmtId="169" fontId="2" fillId="0" borderId="24" xfId="0" applyNumberFormat="1" applyFont="1" applyBorder="1"/>
    <xf numFmtId="166" fontId="2" fillId="7" borderId="24" xfId="0" applyNumberFormat="1" applyFont="1" applyFill="1" applyBorder="1"/>
    <xf numFmtId="169" fontId="2" fillId="7" borderId="24" xfId="0" applyNumberFormat="1" applyFont="1" applyFill="1" applyBorder="1"/>
    <xf numFmtId="7" fontId="2" fillId="7" borderId="24" xfId="0" applyNumberFormat="1" applyFont="1" applyFill="1" applyBorder="1"/>
    <xf numFmtId="166" fontId="2" fillId="5" borderId="24" xfId="0" applyNumberFormat="1" applyFont="1" applyFill="1" applyBorder="1"/>
    <xf numFmtId="169" fontId="2" fillId="5" borderId="24" xfId="0" applyNumberFormat="1" applyFont="1" applyFill="1" applyBorder="1"/>
    <xf numFmtId="7" fontId="2" fillId="5" borderId="24" xfId="0" applyNumberFormat="1" applyFont="1" applyFill="1" applyBorder="1"/>
    <xf numFmtId="166" fontId="2" fillId="8" borderId="24" xfId="0" applyNumberFormat="1" applyFont="1" applyFill="1" applyBorder="1"/>
    <xf numFmtId="169" fontId="2" fillId="8" borderId="24" xfId="0" applyNumberFormat="1" applyFont="1" applyFill="1" applyBorder="1"/>
    <xf numFmtId="7" fontId="2" fillId="8" borderId="24" xfId="0" applyNumberFormat="1" applyFont="1" applyFill="1" applyBorder="1"/>
    <xf numFmtId="0" fontId="1" fillId="0" borderId="19" xfId="0" applyFont="1" applyBorder="1" applyAlignment="1">
      <alignment vertical="center"/>
    </xf>
    <xf numFmtId="0" fontId="1" fillId="0" borderId="35" xfId="0" applyFont="1" applyBorder="1"/>
    <xf numFmtId="0" fontId="2" fillId="0" borderId="5" xfId="0" applyFont="1" applyBorder="1"/>
    <xf numFmtId="169" fontId="2" fillId="0" borderId="35" xfId="0" applyNumberFormat="1" applyFont="1" applyBorder="1"/>
    <xf numFmtId="169" fontId="2" fillId="0" borderId="5" xfId="0" applyNumberFormat="1" applyFont="1" applyBorder="1"/>
    <xf numFmtId="166" fontId="2" fillId="7" borderId="5" xfId="0" applyNumberFormat="1" applyFont="1" applyFill="1" applyBorder="1"/>
    <xf numFmtId="169" fontId="2" fillId="7" borderId="5" xfId="0" applyNumberFormat="1" applyFont="1" applyFill="1" applyBorder="1"/>
    <xf numFmtId="7" fontId="2" fillId="7" borderId="5" xfId="0" applyNumberFormat="1" applyFont="1" applyFill="1" applyBorder="1"/>
    <xf numFmtId="166" fontId="2" fillId="5" borderId="5" xfId="0" applyNumberFormat="1" applyFont="1" applyFill="1" applyBorder="1"/>
    <xf numFmtId="169" fontId="2" fillId="5" borderId="5" xfId="0" applyNumberFormat="1" applyFont="1" applyFill="1" applyBorder="1"/>
    <xf numFmtId="7" fontId="2" fillId="5" borderId="5" xfId="0" applyNumberFormat="1" applyFont="1" applyFill="1" applyBorder="1"/>
    <xf numFmtId="166" fontId="2" fillId="8" borderId="5" xfId="0" applyNumberFormat="1" applyFont="1" applyFill="1" applyBorder="1"/>
    <xf numFmtId="169" fontId="2" fillId="8" borderId="5" xfId="0" applyNumberFormat="1" applyFont="1" applyFill="1" applyBorder="1"/>
    <xf numFmtId="7" fontId="2" fillId="8" borderId="5" xfId="0" applyNumberFormat="1" applyFont="1" applyFill="1" applyBorder="1"/>
    <xf numFmtId="168" fontId="2" fillId="0" borderId="24" xfId="0" applyNumberFormat="1" applyFont="1" applyBorder="1"/>
    <xf numFmtId="0" fontId="1" fillId="0" borderId="5" xfId="0" applyFont="1" applyBorder="1" applyAlignment="1">
      <alignment vertical="center"/>
    </xf>
    <xf numFmtId="168" fontId="2" fillId="0" borderId="5" xfId="0" applyNumberFormat="1" applyFont="1" applyBorder="1"/>
    <xf numFmtId="168" fontId="2" fillId="3" borderId="5" xfId="0" applyNumberFormat="1" applyFont="1" applyFill="1" applyBorder="1"/>
    <xf numFmtId="169" fontId="2" fillId="3" borderId="5" xfId="0" applyNumberFormat="1" applyFont="1" applyFill="1" applyBorder="1"/>
    <xf numFmtId="166" fontId="2" fillId="3" borderId="5" xfId="0" applyNumberFormat="1" applyFont="1" applyFill="1" applyBorder="1"/>
    <xf numFmtId="7" fontId="2" fillId="3" borderId="5" xfId="0" applyNumberFormat="1" applyFont="1" applyFill="1" applyBorder="1"/>
    <xf numFmtId="170" fontId="2" fillId="3" borderId="5" xfId="0" applyNumberFormat="1" applyFont="1" applyFill="1" applyBorder="1"/>
    <xf numFmtId="166" fontId="2" fillId="0" borderId="24" xfId="0" applyNumberFormat="1" applyFont="1" applyBorder="1"/>
    <xf numFmtId="170" fontId="2" fillId="5" borderId="24" xfId="0" applyNumberFormat="1" applyFont="1" applyFill="1" applyBorder="1"/>
    <xf numFmtId="164" fontId="2" fillId="3" borderId="24" xfId="0" applyNumberFormat="1" applyFont="1" applyFill="1" applyBorder="1"/>
    <xf numFmtId="169" fontId="2" fillId="3" borderId="24" xfId="0" applyNumberFormat="1" applyFont="1" applyFill="1" applyBorder="1"/>
    <xf numFmtId="166" fontId="2" fillId="3" borderId="24" xfId="0" applyNumberFormat="1" applyFont="1" applyFill="1" applyBorder="1"/>
    <xf numFmtId="7" fontId="2" fillId="3" borderId="24" xfId="0" applyNumberFormat="1" applyFont="1" applyFill="1" applyBorder="1"/>
    <xf numFmtId="0" fontId="1" fillId="0" borderId="36" xfId="0" applyFont="1" applyBorder="1"/>
    <xf numFmtId="169" fontId="1" fillId="0" borderId="36" xfId="0" applyNumberFormat="1" applyFont="1" applyBorder="1"/>
    <xf numFmtId="166" fontId="1" fillId="7" borderId="36" xfId="0" applyNumberFormat="1" applyFont="1" applyFill="1" applyBorder="1"/>
    <xf numFmtId="169" fontId="1" fillId="7" borderId="36" xfId="0" applyNumberFormat="1" applyFont="1" applyFill="1" applyBorder="1"/>
    <xf numFmtId="7" fontId="1" fillId="7" borderId="36" xfId="0" applyNumberFormat="1" applyFont="1" applyFill="1" applyBorder="1"/>
    <xf numFmtId="166" fontId="1" fillId="5" borderId="36" xfId="0" applyNumberFormat="1" applyFont="1" applyFill="1" applyBorder="1"/>
    <xf numFmtId="169" fontId="1" fillId="5" borderId="36" xfId="0" applyNumberFormat="1" applyFont="1" applyFill="1" applyBorder="1"/>
    <xf numFmtId="7" fontId="1" fillId="5" borderId="36" xfId="0" applyNumberFormat="1" applyFont="1" applyFill="1" applyBorder="1"/>
    <xf numFmtId="166" fontId="1" fillId="8" borderId="36" xfId="0" applyNumberFormat="1" applyFont="1" applyFill="1" applyBorder="1"/>
    <xf numFmtId="169" fontId="1" fillId="8" borderId="36" xfId="0" applyNumberFormat="1" applyFont="1" applyFill="1" applyBorder="1"/>
    <xf numFmtId="7" fontId="1" fillId="8" borderId="36" xfId="0" applyNumberFormat="1" applyFont="1" applyFill="1" applyBorder="1"/>
    <xf numFmtId="168" fontId="1" fillId="0" borderId="36" xfId="0" applyNumberFormat="1" applyFont="1" applyBorder="1"/>
    <xf numFmtId="170" fontId="1" fillId="5" borderId="36" xfId="0" applyNumberFormat="1" applyFont="1" applyFill="1" applyBorder="1"/>
    <xf numFmtId="166" fontId="1" fillId="0" borderId="36" xfId="0" applyNumberFormat="1" applyFont="1" applyBorder="1"/>
    <xf numFmtId="0" fontId="2" fillId="0" borderId="7" xfId="0" applyFont="1" applyBorder="1"/>
    <xf numFmtId="169" fontId="2" fillId="0" borderId="7" xfId="0" applyNumberFormat="1" applyFont="1" applyBorder="1"/>
    <xf numFmtId="166" fontId="2" fillId="7" borderId="7" xfId="0" applyNumberFormat="1" applyFont="1" applyFill="1" applyBorder="1"/>
    <xf numFmtId="169" fontId="2" fillId="7" borderId="7" xfId="0" applyNumberFormat="1" applyFont="1" applyFill="1" applyBorder="1"/>
    <xf numFmtId="7" fontId="2" fillId="7" borderId="7" xfId="0" applyNumberFormat="1" applyFont="1" applyFill="1" applyBorder="1"/>
    <xf numFmtId="166" fontId="2" fillId="5" borderId="7" xfId="0" applyNumberFormat="1" applyFont="1" applyFill="1" applyBorder="1"/>
    <xf numFmtId="169" fontId="2" fillId="5" borderId="7" xfId="0" applyNumberFormat="1" applyFont="1" applyFill="1" applyBorder="1"/>
    <xf numFmtId="7" fontId="2" fillId="5" borderId="7" xfId="0" applyNumberFormat="1" applyFont="1" applyFill="1" applyBorder="1"/>
    <xf numFmtId="166" fontId="2" fillId="8" borderId="7" xfId="0" applyNumberFormat="1" applyFont="1" applyFill="1" applyBorder="1"/>
    <xf numFmtId="169" fontId="2" fillId="8" borderId="7" xfId="0" applyNumberFormat="1" applyFont="1" applyFill="1" applyBorder="1"/>
    <xf numFmtId="7" fontId="2" fillId="8" borderId="7" xfId="0" applyNumberFormat="1" applyFont="1" applyFill="1" applyBorder="1"/>
    <xf numFmtId="7" fontId="2" fillId="3" borderId="7" xfId="0" applyNumberFormat="1" applyFont="1" applyFill="1" applyBorder="1"/>
    <xf numFmtId="168" fontId="2" fillId="3" borderId="24" xfId="0" applyNumberFormat="1" applyFont="1" applyFill="1" applyBorder="1"/>
    <xf numFmtId="164" fontId="2" fillId="4" borderId="17" xfId="0" applyNumberFormat="1" applyFont="1" applyFill="1" applyBorder="1"/>
    <xf numFmtId="0" fontId="2" fillId="4" borderId="17" xfId="0" applyFont="1" applyFill="1" applyBorder="1"/>
    <xf numFmtId="7" fontId="10" fillId="11" borderId="14" xfId="0" applyNumberFormat="1" applyFont="1" applyFill="1" applyBorder="1"/>
    <xf numFmtId="7" fontId="10" fillId="11" borderId="24" xfId="0" applyNumberFormat="1" applyFont="1" applyFill="1" applyBorder="1" applyAlignment="1">
      <alignment vertical="center"/>
    </xf>
    <xf numFmtId="0" fontId="9" fillId="0" borderId="0" xfId="0" applyFont="1"/>
    <xf numFmtId="0" fontId="9" fillId="0" borderId="0" xfId="0" applyFont="1" applyAlignment="1">
      <alignment vertical="center"/>
    </xf>
    <xf numFmtId="173" fontId="2" fillId="0" borderId="6" xfId="0" applyNumberFormat="1" applyFont="1" applyBorder="1"/>
    <xf numFmtId="174" fontId="2" fillId="0" borderId="1" xfId="0" applyNumberFormat="1" applyFont="1" applyBorder="1"/>
    <xf numFmtId="173" fontId="2" fillId="2" borderId="22" xfId="0" applyNumberFormat="1" applyFont="1" applyFill="1" applyBorder="1" applyProtection="1">
      <protection locked="0"/>
    </xf>
    <xf numFmtId="173" fontId="2" fillId="4" borderId="22" xfId="0" applyNumberFormat="1" applyFont="1" applyFill="1" applyBorder="1"/>
    <xf numFmtId="167" fontId="2" fillId="2" borderId="20" xfId="0" applyNumberFormat="1" applyFont="1" applyFill="1" applyBorder="1" applyProtection="1">
      <protection locked="0"/>
    </xf>
    <xf numFmtId="164" fontId="2" fillId="4" borderId="8" xfId="0" applyNumberFormat="1" applyFont="1" applyFill="1" applyBorder="1"/>
    <xf numFmtId="7" fontId="2" fillId="4" borderId="10" xfId="0" applyNumberFormat="1" applyFont="1" applyFill="1" applyBorder="1"/>
    <xf numFmtId="7" fontId="2" fillId="0" borderId="37" xfId="0" applyNumberFormat="1" applyFont="1" applyBorder="1"/>
    <xf numFmtId="7" fontId="2" fillId="0" borderId="30" xfId="0" applyNumberFormat="1" applyFont="1" applyBorder="1"/>
    <xf numFmtId="174" fontId="2" fillId="0" borderId="30" xfId="0" applyNumberFormat="1" applyFont="1" applyBorder="1"/>
    <xf numFmtId="7" fontId="2" fillId="2" borderId="36" xfId="0" applyNumberFormat="1" applyFont="1" applyFill="1" applyBorder="1" applyProtection="1">
      <protection locked="0"/>
    </xf>
    <xf numFmtId="7" fontId="2" fillId="2" borderId="24" xfId="0" applyNumberFormat="1" applyFont="1" applyFill="1" applyBorder="1" applyProtection="1">
      <protection locked="0"/>
    </xf>
    <xf numFmtId="7" fontId="2" fillId="2" borderId="5" xfId="0" applyNumberFormat="1" applyFont="1" applyFill="1" applyBorder="1" applyProtection="1">
      <protection locked="0"/>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2" borderId="15" xfId="0" applyFont="1" applyFill="1" applyBorder="1" applyAlignment="1" applyProtection="1">
      <alignment wrapText="1"/>
      <protection locked="0"/>
    </xf>
    <xf numFmtId="0" fontId="2" fillId="2" borderId="17" xfId="0" applyFont="1" applyFill="1" applyBorder="1" applyAlignment="1" applyProtection="1">
      <alignment wrapText="1"/>
      <protection locked="0"/>
    </xf>
    <xf numFmtId="0" fontId="0" fillId="0" borderId="17" xfId="0" applyBorder="1" applyAlignment="1">
      <alignment wrapText="1"/>
    </xf>
    <xf numFmtId="0" fontId="0" fillId="0" borderId="16" xfId="0" applyBorder="1" applyAlignment="1">
      <alignment wrapText="1"/>
    </xf>
    <xf numFmtId="0" fontId="2" fillId="0" borderId="17" xfId="0" applyFont="1" applyBorder="1" applyAlignment="1">
      <alignment horizontal="center" vertical="center"/>
    </xf>
    <xf numFmtId="0" fontId="7" fillId="9" borderId="0" xfId="0" applyFont="1" applyFill="1" applyAlignment="1">
      <alignment horizontal="left" vertical="center" wrapText="1"/>
    </xf>
    <xf numFmtId="0" fontId="8" fillId="9" borderId="0" xfId="0" applyFont="1" applyFill="1" applyAlignment="1">
      <alignment horizontal="left" vertical="center" wrapText="1"/>
    </xf>
    <xf numFmtId="0" fontId="6" fillId="9" borderId="0" xfId="0" applyFont="1" applyFill="1" applyAlignment="1">
      <alignment vertical="center"/>
    </xf>
    <xf numFmtId="0" fontId="7" fillId="9" borderId="33" xfId="0" applyFont="1" applyFill="1" applyBorder="1" applyAlignment="1">
      <alignment horizontal="left" vertical="center" wrapText="1"/>
    </xf>
    <xf numFmtId="0" fontId="6" fillId="9" borderId="33" xfId="0" applyFont="1" applyFill="1" applyBorder="1" applyAlignment="1">
      <alignment horizontal="left" vertical="center" wrapText="1"/>
    </xf>
    <xf numFmtId="0" fontId="6" fillId="9" borderId="33" xfId="0" applyFont="1" applyFill="1" applyBorder="1" applyAlignment="1">
      <alignment vertical="center"/>
    </xf>
    <xf numFmtId="0" fontId="7" fillId="9" borderId="32" xfId="0" applyFont="1" applyFill="1" applyBorder="1" applyAlignment="1">
      <alignment horizontal="left" vertical="center" wrapText="1"/>
    </xf>
    <xf numFmtId="0" fontId="6" fillId="9" borderId="32" xfId="0" applyFont="1" applyFill="1" applyBorder="1" applyAlignment="1">
      <alignment horizontal="left" vertical="center" wrapText="1"/>
    </xf>
    <xf numFmtId="0" fontId="6" fillId="9" borderId="32" xfId="0" applyFont="1" applyFill="1" applyBorder="1" applyAlignment="1">
      <alignment vertical="center" wrapText="1"/>
    </xf>
    <xf numFmtId="0" fontId="1" fillId="0" borderId="19" xfId="0" applyFont="1" applyBorder="1" applyAlignment="1">
      <alignment vertical="center" wrapText="1"/>
    </xf>
    <xf numFmtId="0" fontId="0" fillId="0" borderId="35" xfId="0" applyBorder="1" applyAlignment="1">
      <alignment wrapText="1"/>
    </xf>
    <xf numFmtId="0" fontId="7" fillId="9" borderId="0" xfId="0" applyFont="1" applyFill="1" applyAlignment="1">
      <alignment vertical="center" wrapText="1"/>
    </xf>
    <xf numFmtId="0" fontId="0" fillId="0" borderId="0" xfId="0" applyAlignment="1">
      <alignment vertical="center"/>
    </xf>
    <xf numFmtId="0" fontId="8" fillId="9" borderId="0" xfId="0" applyFont="1" applyFill="1" applyAlignment="1">
      <alignment vertical="center" wrapText="1"/>
    </xf>
    <xf numFmtId="0" fontId="7" fillId="9" borderId="31" xfId="0" applyFont="1" applyFill="1" applyBorder="1" applyAlignment="1">
      <alignment horizontal="left" vertical="center" wrapText="1"/>
    </xf>
    <xf numFmtId="0" fontId="8" fillId="9" borderId="31" xfId="0" applyFont="1" applyFill="1" applyBorder="1" applyAlignment="1">
      <alignment horizontal="left" vertical="center" wrapText="1"/>
    </xf>
    <xf numFmtId="0" fontId="6" fillId="9" borderId="31" xfId="0" applyFont="1" applyFill="1" applyBorder="1" applyAlignment="1">
      <alignment vertical="center"/>
    </xf>
    <xf numFmtId="0" fontId="1" fillId="0" borderId="15" xfId="0" applyFont="1" applyBorder="1" applyAlignment="1">
      <alignment wrapText="1"/>
    </xf>
    <xf numFmtId="0" fontId="1" fillId="0" borderId="17" xfId="0" applyFont="1" applyBorder="1" applyAlignment="1">
      <alignment wrapText="1"/>
    </xf>
    <xf numFmtId="0" fontId="1" fillId="0" borderId="16" xfId="0" applyFont="1" applyBorder="1" applyAlignment="1">
      <alignment wrapText="1"/>
    </xf>
    <xf numFmtId="0" fontId="2" fillId="0" borderId="0" xfId="0" applyFont="1" applyAlignment="1">
      <alignment horizontal="center" vertical="center"/>
    </xf>
    <xf numFmtId="0" fontId="0" fillId="2" borderId="17" xfId="0" applyFill="1" applyBorder="1" applyAlignment="1">
      <alignment wrapText="1"/>
    </xf>
    <xf numFmtId="0" fontId="0" fillId="2" borderId="16" xfId="0" applyFill="1" applyBorder="1" applyAlignment="1">
      <alignment wrapText="1"/>
    </xf>
    <xf numFmtId="0" fontId="8" fillId="9" borderId="32" xfId="0" applyFont="1" applyFill="1" applyBorder="1" applyAlignment="1">
      <alignment horizontal="left" vertical="center" wrapText="1"/>
    </xf>
    <xf numFmtId="0" fontId="6" fillId="9" borderId="32" xfId="0" applyFont="1" applyFill="1" applyBorder="1" applyAlignment="1">
      <alignment vertical="center"/>
    </xf>
  </cellXfs>
  <cellStyles count="1">
    <cellStyle name="Standaard" xfId="0" builtinId="0"/>
  </cellStyles>
  <dxfs count="2">
    <dxf>
      <font>
        <color rgb="FF85DFFF"/>
      </font>
    </dxf>
    <dxf>
      <fill>
        <patternFill>
          <bgColor rgb="FFFF0000"/>
        </patternFill>
      </fill>
    </dxf>
  </dxfs>
  <tableStyles count="0" defaultTableStyle="TableStyleMedium2" defaultPivotStyle="PivotStyleLight16"/>
  <colors>
    <mruColors>
      <color rgb="FF85DFFF"/>
      <color rgb="FFA7E8FF"/>
      <color rgb="FF43CEFF"/>
      <color rgb="FF21C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0ABE-5E4A-4FEE-B6A6-8440DAB6B327}">
  <dimension ref="B2:E16"/>
  <sheetViews>
    <sheetView topLeftCell="A7" workbookViewId="0">
      <selection activeCell="F14" sqref="F14"/>
    </sheetView>
  </sheetViews>
  <sheetFormatPr defaultRowHeight="15" x14ac:dyDescent="0.25"/>
  <cols>
    <col min="2" max="2" width="26.7109375" customWidth="1"/>
    <col min="3" max="3" width="12.140625" customWidth="1"/>
    <col min="4" max="4" width="13.140625" customWidth="1"/>
    <col min="5" max="5" width="11.140625" customWidth="1"/>
  </cols>
  <sheetData>
    <row r="2" spans="2:5" ht="33.75" customHeight="1" x14ac:dyDescent="0.25">
      <c r="B2" s="52" t="s">
        <v>53</v>
      </c>
      <c r="C2" s="53" t="s">
        <v>73</v>
      </c>
      <c r="D2" s="54" t="s">
        <v>30</v>
      </c>
      <c r="E2" s="54" t="s">
        <v>74</v>
      </c>
    </row>
    <row r="3" spans="2:5" ht="18" customHeight="1" x14ac:dyDescent="0.25">
      <c r="B3" s="55" t="s">
        <v>40</v>
      </c>
      <c r="C3" s="56">
        <v>4926</v>
      </c>
      <c r="D3" s="57">
        <f>C3/E3</f>
        <v>1589.0322580645161</v>
      </c>
      <c r="E3" s="58">
        <v>3.1</v>
      </c>
    </row>
    <row r="4" spans="2:5" ht="18" customHeight="1" x14ac:dyDescent="0.25">
      <c r="B4" s="55" t="s">
        <v>41</v>
      </c>
      <c r="C4" s="56">
        <v>626</v>
      </c>
      <c r="D4" s="57">
        <f t="shared" ref="D4:D15" si="0">C4/E4</f>
        <v>347.77777777777777</v>
      </c>
      <c r="E4" s="58">
        <v>1.8</v>
      </c>
    </row>
    <row r="5" spans="2:5" ht="18" customHeight="1" x14ac:dyDescent="0.25">
      <c r="B5" s="55" t="s">
        <v>42</v>
      </c>
      <c r="C5" s="56">
        <v>11801</v>
      </c>
      <c r="D5" s="57">
        <f t="shared" si="0"/>
        <v>2950.25</v>
      </c>
      <c r="E5" s="58">
        <v>4</v>
      </c>
    </row>
    <row r="6" spans="2:5" ht="18" customHeight="1" x14ac:dyDescent="0.25">
      <c r="B6" s="55" t="s">
        <v>43</v>
      </c>
      <c r="C6" s="56">
        <v>756</v>
      </c>
      <c r="D6" s="57">
        <f t="shared" si="0"/>
        <v>189</v>
      </c>
      <c r="E6" s="58">
        <v>4</v>
      </c>
    </row>
    <row r="7" spans="2:5" ht="18" customHeight="1" x14ac:dyDescent="0.25">
      <c r="B7" s="55" t="s">
        <v>45</v>
      </c>
      <c r="C7" s="56">
        <v>3983</v>
      </c>
      <c r="D7" s="57">
        <f t="shared" si="0"/>
        <v>1106.3888888888889</v>
      </c>
      <c r="E7" s="58">
        <v>3.6</v>
      </c>
    </row>
    <row r="8" spans="2:5" ht="18" customHeight="1" x14ac:dyDescent="0.25">
      <c r="B8" s="55" t="s">
        <v>46</v>
      </c>
      <c r="C8" s="56">
        <v>260</v>
      </c>
      <c r="D8" s="57">
        <f t="shared" si="0"/>
        <v>96.296296296296291</v>
      </c>
      <c r="E8" s="58">
        <v>2.7</v>
      </c>
    </row>
    <row r="9" spans="2:5" ht="18" customHeight="1" x14ac:dyDescent="0.25">
      <c r="B9" s="55" t="s">
        <v>47</v>
      </c>
      <c r="C9" s="56">
        <v>88</v>
      </c>
      <c r="D9" s="57">
        <f t="shared" si="0"/>
        <v>8.8000000000000007</v>
      </c>
      <c r="E9" s="58">
        <v>10</v>
      </c>
    </row>
    <row r="10" spans="2:5" ht="18" customHeight="1" x14ac:dyDescent="0.25">
      <c r="B10" s="55" t="s">
        <v>21</v>
      </c>
      <c r="C10" s="56">
        <v>36</v>
      </c>
      <c r="D10" s="57">
        <f t="shared" si="0"/>
        <v>18</v>
      </c>
      <c r="E10" s="58">
        <v>2</v>
      </c>
    </row>
    <row r="11" spans="2:5" ht="18" customHeight="1" x14ac:dyDescent="0.25">
      <c r="B11" s="59" t="s">
        <v>48</v>
      </c>
      <c r="C11" s="56">
        <v>1489</v>
      </c>
      <c r="D11" s="57">
        <f t="shared" si="0"/>
        <v>148.9</v>
      </c>
      <c r="E11" s="58">
        <v>10</v>
      </c>
    </row>
    <row r="12" spans="2:5" ht="18" customHeight="1" x14ac:dyDescent="0.25">
      <c r="B12" s="55" t="s">
        <v>50</v>
      </c>
      <c r="C12" s="56">
        <v>350</v>
      </c>
      <c r="D12" s="57">
        <f t="shared" si="0"/>
        <v>35</v>
      </c>
      <c r="E12" s="58">
        <v>10</v>
      </c>
    </row>
    <row r="13" spans="2:5" ht="18" customHeight="1" x14ac:dyDescent="0.25">
      <c r="B13" s="55" t="s">
        <v>49</v>
      </c>
      <c r="C13" s="56">
        <v>120</v>
      </c>
      <c r="D13" s="57">
        <f t="shared" si="0"/>
        <v>12</v>
      </c>
      <c r="E13" s="58">
        <v>10</v>
      </c>
    </row>
    <row r="14" spans="2:5" ht="18" customHeight="1" x14ac:dyDescent="0.25">
      <c r="B14" s="118" t="s">
        <v>51</v>
      </c>
      <c r="C14" s="119">
        <v>25</v>
      </c>
      <c r="D14" s="120">
        <f t="shared" si="0"/>
        <v>250</v>
      </c>
      <c r="E14" s="121">
        <v>0.1</v>
      </c>
    </row>
    <row r="15" spans="2:5" ht="18" customHeight="1" x14ac:dyDescent="0.25">
      <c r="B15" s="55" t="s">
        <v>44</v>
      </c>
      <c r="C15" s="56">
        <v>25</v>
      </c>
      <c r="D15" s="57">
        <f t="shared" si="0"/>
        <v>5</v>
      </c>
      <c r="E15" s="58">
        <v>5</v>
      </c>
    </row>
    <row r="16" spans="2:5" ht="18" customHeight="1" x14ac:dyDescent="0.25"/>
  </sheetData>
  <sheetProtection algorithmName="SHA-512" hashValue="QtfprG+tOK/DzXJHBImP+c/c5a6MHEW46OUo6RGwTx4FUS9TS90hKFprw8tOwDpPHvG9whHMn+0tyNvp/8YycA==" saltValue="CbwQ+UljMZ1c5Px8kskhlg=="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FE03-A1BA-405A-8846-FA0233B5BF42}">
  <dimension ref="B1:Q190"/>
  <sheetViews>
    <sheetView topLeftCell="A173" zoomScaleNormal="100" workbookViewId="0">
      <selection activeCell="N177" sqref="N177"/>
    </sheetView>
  </sheetViews>
  <sheetFormatPr defaultRowHeight="12.75" x14ac:dyDescent="0.2"/>
  <cols>
    <col min="1" max="1" width="4.140625" style="1" customWidth="1"/>
    <col min="2" max="2" width="25.28515625" style="1" customWidth="1"/>
    <col min="3" max="3" width="24.28515625" style="1" customWidth="1"/>
    <col min="4" max="4" width="12.42578125" style="1" customWidth="1"/>
    <col min="5" max="8" width="12.7109375" style="1" customWidth="1"/>
    <col min="9" max="9" width="16.7109375" style="1" customWidth="1"/>
    <col min="10" max="12" width="12.7109375" style="1" customWidth="1"/>
    <col min="13" max="13" width="16.7109375" style="1" customWidth="1"/>
    <col min="14" max="15" width="12.7109375" style="1" customWidth="1"/>
    <col min="16" max="16" width="20.5703125" style="1" customWidth="1"/>
    <col min="17" max="20" width="12.7109375" style="1" customWidth="1"/>
    <col min="21" max="16384" width="9.140625" style="1"/>
  </cols>
  <sheetData>
    <row r="1" spans="2:16" s="50" customFormat="1" ht="27" customHeight="1" x14ac:dyDescent="0.25">
      <c r="C1" s="51"/>
    </row>
    <row r="2" spans="2:16" s="50" customFormat="1" ht="121.5" customHeight="1" x14ac:dyDescent="0.25">
      <c r="B2" s="273" t="s">
        <v>81</v>
      </c>
      <c r="C2" s="274"/>
      <c r="D2" s="274"/>
      <c r="E2" s="274"/>
      <c r="F2" s="274"/>
      <c r="G2" s="274"/>
      <c r="H2" s="274"/>
      <c r="I2" s="274"/>
      <c r="J2" s="274"/>
      <c r="K2" s="274"/>
      <c r="L2" s="274"/>
      <c r="M2" s="274"/>
      <c r="N2" s="274"/>
      <c r="O2" s="274"/>
      <c r="P2" s="274"/>
    </row>
    <row r="3" spans="2:16" s="50" customFormat="1" ht="29.25" customHeight="1" x14ac:dyDescent="0.25">
      <c r="B3" s="51"/>
      <c r="C3" s="51"/>
    </row>
    <row r="4" spans="2:16" s="50" customFormat="1" ht="28.5" customHeight="1" x14ac:dyDescent="0.25">
      <c r="B4" s="51"/>
      <c r="D4" s="60" t="s">
        <v>69</v>
      </c>
      <c r="E4" s="61"/>
      <c r="F4" s="62" t="s">
        <v>70</v>
      </c>
      <c r="G4" s="63"/>
      <c r="H4" s="63"/>
      <c r="I4" s="64"/>
      <c r="J4" s="65" t="s">
        <v>72</v>
      </c>
      <c r="K4" s="66"/>
      <c r="L4" s="66"/>
      <c r="M4" s="67"/>
      <c r="N4" s="68" t="s">
        <v>69</v>
      </c>
      <c r="O4" s="69"/>
      <c r="P4" s="70"/>
    </row>
    <row r="5" spans="2:16" s="37" customFormat="1" ht="47.25" customHeight="1" thickBot="1" x14ac:dyDescent="0.3">
      <c r="B5" s="271" t="s">
        <v>79</v>
      </c>
      <c r="C5" s="272"/>
      <c r="D5" s="147" t="s">
        <v>71</v>
      </c>
      <c r="E5" s="148" t="s">
        <v>30</v>
      </c>
      <c r="F5" s="149" t="s">
        <v>71</v>
      </c>
      <c r="G5" s="150" t="s">
        <v>30</v>
      </c>
      <c r="H5" s="150" t="s">
        <v>62</v>
      </c>
      <c r="I5" s="150" t="s">
        <v>59</v>
      </c>
      <c r="J5" s="151" t="s">
        <v>71</v>
      </c>
      <c r="K5" s="152" t="s">
        <v>30</v>
      </c>
      <c r="L5" s="152" t="s">
        <v>62</v>
      </c>
      <c r="M5" s="152" t="s">
        <v>59</v>
      </c>
      <c r="N5" s="153" t="s">
        <v>71</v>
      </c>
      <c r="O5" s="154" t="s">
        <v>30</v>
      </c>
      <c r="P5" s="154" t="s">
        <v>59</v>
      </c>
    </row>
    <row r="6" spans="2:16" s="50" customFormat="1" ht="18" customHeight="1" x14ac:dyDescent="0.25">
      <c r="B6" s="133" t="s">
        <v>15</v>
      </c>
      <c r="C6" s="134"/>
      <c r="D6" s="135">
        <f>D34</f>
        <v>4926</v>
      </c>
      <c r="E6" s="136">
        <f>E34</f>
        <v>1589.0322580645161</v>
      </c>
      <c r="F6" s="137">
        <f>F34</f>
        <v>0</v>
      </c>
      <c r="G6" s="138">
        <f>G34</f>
        <v>0</v>
      </c>
      <c r="H6" s="138"/>
      <c r="I6" s="139">
        <f>I34</f>
        <v>0</v>
      </c>
      <c r="J6" s="140">
        <f>J34</f>
        <v>4926</v>
      </c>
      <c r="K6" s="141">
        <f>K34</f>
        <v>1589.0322580645161</v>
      </c>
      <c r="L6" s="142"/>
      <c r="M6" s="143">
        <f>M34</f>
        <v>0</v>
      </c>
      <c r="N6" s="144">
        <f>N34</f>
        <v>4926</v>
      </c>
      <c r="O6" s="145">
        <f>O34</f>
        <v>1589.0322580645161</v>
      </c>
      <c r="P6" s="146">
        <f>P34</f>
        <v>0</v>
      </c>
    </row>
    <row r="7" spans="2:16" s="50" customFormat="1" ht="18" customHeight="1" x14ac:dyDescent="0.25">
      <c r="B7" s="91" t="s">
        <v>16</v>
      </c>
      <c r="C7" s="88"/>
      <c r="D7" s="92">
        <f>D47</f>
        <v>626</v>
      </c>
      <c r="E7" s="90">
        <f>E47</f>
        <v>347.77777777777771</v>
      </c>
      <c r="F7" s="96">
        <f>F47</f>
        <v>0</v>
      </c>
      <c r="G7" s="94">
        <f>G47</f>
        <v>0</v>
      </c>
      <c r="H7" s="96"/>
      <c r="I7" s="95">
        <f>I47</f>
        <v>0</v>
      </c>
      <c r="J7" s="101">
        <f>J47</f>
        <v>626</v>
      </c>
      <c r="K7" s="99">
        <f>K47</f>
        <v>347.77777777777771</v>
      </c>
      <c r="L7" s="101"/>
      <c r="M7" s="100">
        <f>M47</f>
        <v>0</v>
      </c>
      <c r="N7" s="106">
        <f>N47</f>
        <v>626</v>
      </c>
      <c r="O7" s="104">
        <f>O47</f>
        <v>347.77777777777771</v>
      </c>
      <c r="P7" s="105">
        <f>P47</f>
        <v>0</v>
      </c>
    </row>
    <row r="8" spans="2:16" s="50" customFormat="1" ht="18" customHeight="1" x14ac:dyDescent="0.25">
      <c r="B8" s="91" t="s">
        <v>17</v>
      </c>
      <c r="C8" s="88"/>
      <c r="D8" s="92">
        <f>D60</f>
        <v>11801</v>
      </c>
      <c r="E8" s="90">
        <f>E60</f>
        <v>2950.25</v>
      </c>
      <c r="F8" s="96">
        <f>F60</f>
        <v>0</v>
      </c>
      <c r="G8" s="94">
        <f>G60</f>
        <v>0</v>
      </c>
      <c r="H8" s="96"/>
      <c r="I8" s="95">
        <f>I60</f>
        <v>0</v>
      </c>
      <c r="J8" s="101">
        <f>J60</f>
        <v>11801</v>
      </c>
      <c r="K8" s="99">
        <f>K60</f>
        <v>2950.25</v>
      </c>
      <c r="L8" s="101"/>
      <c r="M8" s="100">
        <f>M60</f>
        <v>0</v>
      </c>
      <c r="N8" s="106">
        <f>N60</f>
        <v>11801</v>
      </c>
      <c r="O8" s="104">
        <f>O60</f>
        <v>2950.25</v>
      </c>
      <c r="P8" s="105">
        <f>P60</f>
        <v>0</v>
      </c>
    </row>
    <row r="9" spans="2:16" s="50" customFormat="1" ht="18" customHeight="1" x14ac:dyDescent="0.25">
      <c r="B9" s="91" t="s">
        <v>18</v>
      </c>
      <c r="C9" s="88"/>
      <c r="D9" s="89">
        <f>D73</f>
        <v>756</v>
      </c>
      <c r="E9" s="90">
        <f>E73</f>
        <v>189</v>
      </c>
      <c r="F9" s="93">
        <f>F73</f>
        <v>0</v>
      </c>
      <c r="G9" s="94">
        <f>G73</f>
        <v>0</v>
      </c>
      <c r="H9" s="93"/>
      <c r="I9" s="95">
        <f>I73</f>
        <v>0</v>
      </c>
      <c r="J9" s="98">
        <f>J73</f>
        <v>756</v>
      </c>
      <c r="K9" s="99">
        <f>K73</f>
        <v>189</v>
      </c>
      <c r="L9" s="98"/>
      <c r="M9" s="100">
        <f>M73</f>
        <v>0</v>
      </c>
      <c r="N9" s="103">
        <f>N73</f>
        <v>756</v>
      </c>
      <c r="O9" s="104">
        <f>O73</f>
        <v>189</v>
      </c>
      <c r="P9" s="105">
        <f>P73</f>
        <v>0</v>
      </c>
    </row>
    <row r="10" spans="2:16" s="50" customFormat="1" ht="18" customHeight="1" x14ac:dyDescent="0.25">
      <c r="B10" s="91" t="s">
        <v>75</v>
      </c>
      <c r="C10" s="88"/>
      <c r="D10" s="89">
        <f>D86</f>
        <v>3983</v>
      </c>
      <c r="E10" s="90">
        <f>E86</f>
        <v>1106.3888888888887</v>
      </c>
      <c r="F10" s="93">
        <f>F86</f>
        <v>0</v>
      </c>
      <c r="G10" s="94">
        <f>G86</f>
        <v>0</v>
      </c>
      <c r="H10" s="93"/>
      <c r="I10" s="95">
        <f>I86</f>
        <v>0</v>
      </c>
      <c r="J10" s="98">
        <f>J86</f>
        <v>3983</v>
      </c>
      <c r="K10" s="99">
        <f>K86</f>
        <v>1106.3888888888887</v>
      </c>
      <c r="L10" s="98"/>
      <c r="M10" s="100">
        <f>M86</f>
        <v>0</v>
      </c>
      <c r="N10" s="103">
        <f>N86</f>
        <v>3983</v>
      </c>
      <c r="O10" s="104">
        <f>O86</f>
        <v>1106.3888888888887</v>
      </c>
      <c r="P10" s="105">
        <f>P86</f>
        <v>0</v>
      </c>
    </row>
    <row r="11" spans="2:16" s="50" customFormat="1" ht="18" customHeight="1" x14ac:dyDescent="0.25">
      <c r="B11" s="91" t="s">
        <v>19</v>
      </c>
      <c r="C11" s="88"/>
      <c r="D11" s="89">
        <f>D99</f>
        <v>260</v>
      </c>
      <c r="E11" s="90">
        <f>E99</f>
        <v>96.296296296296291</v>
      </c>
      <c r="F11" s="93">
        <f>F99</f>
        <v>0</v>
      </c>
      <c r="G11" s="94">
        <f>G99</f>
        <v>0</v>
      </c>
      <c r="H11" s="93"/>
      <c r="I11" s="95">
        <f>I99</f>
        <v>0</v>
      </c>
      <c r="J11" s="98">
        <f>J99</f>
        <v>260</v>
      </c>
      <c r="K11" s="99">
        <f>K99</f>
        <v>96.296296296296291</v>
      </c>
      <c r="L11" s="98"/>
      <c r="M11" s="100">
        <f>M99</f>
        <v>0</v>
      </c>
      <c r="N11" s="103">
        <f>N99</f>
        <v>260</v>
      </c>
      <c r="O11" s="104">
        <f>O99</f>
        <v>96.296296296296291</v>
      </c>
      <c r="P11" s="105">
        <f>P99</f>
        <v>0</v>
      </c>
    </row>
    <row r="12" spans="2:16" s="50" customFormat="1" ht="18" customHeight="1" x14ac:dyDescent="0.25">
      <c r="B12" s="91" t="s">
        <v>20</v>
      </c>
      <c r="C12" s="88"/>
      <c r="D12" s="89">
        <f>D112</f>
        <v>88</v>
      </c>
      <c r="E12" s="90">
        <f>E112</f>
        <v>8.8000000000000007</v>
      </c>
      <c r="F12" s="93">
        <f>F112</f>
        <v>0</v>
      </c>
      <c r="G12" s="94">
        <f>G112</f>
        <v>0</v>
      </c>
      <c r="H12" s="93"/>
      <c r="I12" s="95">
        <f>I112</f>
        <v>0</v>
      </c>
      <c r="J12" s="98">
        <f>J112</f>
        <v>88</v>
      </c>
      <c r="K12" s="99">
        <f>K112</f>
        <v>8.8000000000000007</v>
      </c>
      <c r="L12" s="98"/>
      <c r="M12" s="100">
        <f>M112</f>
        <v>0</v>
      </c>
      <c r="N12" s="103">
        <f>N112</f>
        <v>88</v>
      </c>
      <c r="O12" s="104">
        <f>O112</f>
        <v>8.8000000000000007</v>
      </c>
      <c r="P12" s="105">
        <f>P112</f>
        <v>0</v>
      </c>
    </row>
    <row r="13" spans="2:16" s="50" customFormat="1" ht="18" customHeight="1" x14ac:dyDescent="0.25">
      <c r="B13" s="91" t="s">
        <v>21</v>
      </c>
      <c r="C13" s="88"/>
      <c r="D13" s="89">
        <f>D125</f>
        <v>36</v>
      </c>
      <c r="E13" s="90">
        <f>E125</f>
        <v>18</v>
      </c>
      <c r="F13" s="93">
        <f>F125</f>
        <v>0</v>
      </c>
      <c r="G13" s="94">
        <f>G125</f>
        <v>0</v>
      </c>
      <c r="H13" s="93"/>
      <c r="I13" s="95">
        <f>I125</f>
        <v>0</v>
      </c>
      <c r="J13" s="98">
        <f>J125</f>
        <v>36</v>
      </c>
      <c r="K13" s="99">
        <f>K125</f>
        <v>18</v>
      </c>
      <c r="L13" s="98"/>
      <c r="M13" s="100">
        <f>M125</f>
        <v>0</v>
      </c>
      <c r="N13" s="103">
        <f>N125</f>
        <v>36</v>
      </c>
      <c r="O13" s="104">
        <f>O125</f>
        <v>18</v>
      </c>
      <c r="P13" s="105">
        <f>P125</f>
        <v>0</v>
      </c>
    </row>
    <row r="14" spans="2:16" s="50" customFormat="1" ht="18" customHeight="1" x14ac:dyDescent="0.25">
      <c r="B14" s="91" t="s">
        <v>24</v>
      </c>
      <c r="C14" s="88"/>
      <c r="D14" s="89">
        <f>D138</f>
        <v>1489</v>
      </c>
      <c r="E14" s="90">
        <f>E138</f>
        <v>148.89999999999998</v>
      </c>
      <c r="F14" s="93">
        <f>F138</f>
        <v>0</v>
      </c>
      <c r="G14" s="94">
        <f>G138</f>
        <v>0</v>
      </c>
      <c r="H14" s="93"/>
      <c r="I14" s="95">
        <f>I138</f>
        <v>0</v>
      </c>
      <c r="J14" s="98">
        <f>J138</f>
        <v>1489</v>
      </c>
      <c r="K14" s="99">
        <f>K138</f>
        <v>148.89999999999998</v>
      </c>
      <c r="L14" s="98"/>
      <c r="M14" s="100">
        <f>M138</f>
        <v>0</v>
      </c>
      <c r="N14" s="103">
        <f>N138</f>
        <v>1489</v>
      </c>
      <c r="O14" s="104">
        <f>O138</f>
        <v>148.89999999999998</v>
      </c>
      <c r="P14" s="105">
        <f>P138</f>
        <v>0</v>
      </c>
    </row>
    <row r="15" spans="2:16" s="50" customFormat="1" ht="18" customHeight="1" x14ac:dyDescent="0.25">
      <c r="B15" s="91" t="s">
        <v>32</v>
      </c>
      <c r="C15" s="88"/>
      <c r="D15" s="89">
        <f>D151</f>
        <v>350</v>
      </c>
      <c r="E15" s="90">
        <f>E151</f>
        <v>35</v>
      </c>
      <c r="F15" s="93">
        <f>F151</f>
        <v>0</v>
      </c>
      <c r="G15" s="94">
        <f>G151</f>
        <v>0</v>
      </c>
      <c r="H15" s="93"/>
      <c r="I15" s="95">
        <f>I151</f>
        <v>0</v>
      </c>
      <c r="J15" s="98">
        <f>J151</f>
        <v>350</v>
      </c>
      <c r="K15" s="99">
        <f>K151</f>
        <v>35</v>
      </c>
      <c r="L15" s="98"/>
      <c r="M15" s="100">
        <f>M151</f>
        <v>0</v>
      </c>
      <c r="N15" s="103">
        <f>N151</f>
        <v>350</v>
      </c>
      <c r="O15" s="104">
        <f>O151</f>
        <v>35</v>
      </c>
      <c r="P15" s="105">
        <f>P151</f>
        <v>0</v>
      </c>
    </row>
    <row r="16" spans="2:16" s="50" customFormat="1" ht="18" customHeight="1" x14ac:dyDescent="0.25">
      <c r="B16" s="91" t="s">
        <v>25</v>
      </c>
      <c r="C16" s="88"/>
      <c r="D16" s="89">
        <f>D164</f>
        <v>120</v>
      </c>
      <c r="E16" s="90">
        <f>E164</f>
        <v>12</v>
      </c>
      <c r="F16" s="93">
        <f>F164</f>
        <v>0</v>
      </c>
      <c r="G16" s="94">
        <f>G164</f>
        <v>0</v>
      </c>
      <c r="H16" s="93"/>
      <c r="I16" s="95">
        <f>I164</f>
        <v>0</v>
      </c>
      <c r="J16" s="98">
        <f>J164</f>
        <v>120</v>
      </c>
      <c r="K16" s="99">
        <f>K164</f>
        <v>12</v>
      </c>
      <c r="L16" s="98"/>
      <c r="M16" s="100">
        <f>M164</f>
        <v>0</v>
      </c>
      <c r="N16" s="103">
        <f>N164</f>
        <v>120</v>
      </c>
      <c r="O16" s="104">
        <f>O164</f>
        <v>12</v>
      </c>
      <c r="P16" s="105">
        <f>P164</f>
        <v>0</v>
      </c>
    </row>
    <row r="17" spans="2:17" s="50" customFormat="1" ht="18" customHeight="1" x14ac:dyDescent="0.25">
      <c r="B17" s="108" t="s">
        <v>52</v>
      </c>
      <c r="C17" s="88"/>
      <c r="D17" s="89">
        <f>D177</f>
        <v>25.015499999999999</v>
      </c>
      <c r="E17" s="90">
        <f>E177</f>
        <v>250.15499999999997</v>
      </c>
      <c r="F17" s="93">
        <f>F177</f>
        <v>0</v>
      </c>
      <c r="G17" s="97">
        <f>G177</f>
        <v>0</v>
      </c>
      <c r="H17" s="93"/>
      <c r="I17" s="95">
        <f>I177</f>
        <v>0</v>
      </c>
      <c r="J17" s="98">
        <f>J177</f>
        <v>25.015499999999999</v>
      </c>
      <c r="K17" s="102">
        <f>K177</f>
        <v>250.15499999999997</v>
      </c>
      <c r="L17" s="98"/>
      <c r="M17" s="100">
        <f>M177</f>
        <v>0</v>
      </c>
      <c r="N17" s="103">
        <f>N177</f>
        <v>25.015499999999999</v>
      </c>
      <c r="O17" s="107">
        <f>O177</f>
        <v>250.15499999999997</v>
      </c>
      <c r="P17" s="105">
        <f>P177</f>
        <v>0</v>
      </c>
    </row>
    <row r="18" spans="2:17" s="50" customFormat="1" ht="18" customHeight="1" thickBot="1" x14ac:dyDescent="0.3">
      <c r="B18" s="156" t="s">
        <v>33</v>
      </c>
      <c r="C18" s="157"/>
      <c r="D18" s="158">
        <f>D190</f>
        <v>25</v>
      </c>
      <c r="E18" s="159">
        <f>E190</f>
        <v>5</v>
      </c>
      <c r="F18" s="160">
        <f>F190</f>
        <v>0</v>
      </c>
      <c r="G18" s="161">
        <f>G190</f>
        <v>0</v>
      </c>
      <c r="H18" s="160"/>
      <c r="I18" s="162">
        <f>I190</f>
        <v>0</v>
      </c>
      <c r="J18" s="163">
        <f>J190</f>
        <v>25</v>
      </c>
      <c r="K18" s="164">
        <f>K190</f>
        <v>5</v>
      </c>
      <c r="L18" s="163"/>
      <c r="M18" s="165">
        <f>M190</f>
        <v>0</v>
      </c>
      <c r="N18" s="166">
        <f>N190</f>
        <v>25</v>
      </c>
      <c r="O18" s="167">
        <f>O190</f>
        <v>5</v>
      </c>
      <c r="P18" s="168">
        <f>P190</f>
        <v>0</v>
      </c>
    </row>
    <row r="19" spans="2:17" s="50" customFormat="1" ht="18" customHeight="1" x14ac:dyDescent="0.25">
      <c r="B19" s="155" t="s">
        <v>27</v>
      </c>
      <c r="C19" s="134"/>
      <c r="D19" s="135">
        <f>SUM(D6:D18)</f>
        <v>24485.015500000001</v>
      </c>
      <c r="E19" s="136">
        <f>SUM(E6:E18)</f>
        <v>6756.6002210274792</v>
      </c>
      <c r="F19" s="137">
        <f>SUM(F6:F18)</f>
        <v>0</v>
      </c>
      <c r="G19" s="138">
        <f>SUM(G6:G18)</f>
        <v>0</v>
      </c>
      <c r="H19" s="137"/>
      <c r="I19" s="139">
        <f>SUM(I6:I18)</f>
        <v>0</v>
      </c>
      <c r="J19" s="140">
        <f>SUM(J6:J18)</f>
        <v>24485.015500000001</v>
      </c>
      <c r="K19" s="141">
        <f>SUM(K6:K18)</f>
        <v>6756.6002210274792</v>
      </c>
      <c r="L19" s="140"/>
      <c r="M19" s="143">
        <f>SUM(M6:M18)</f>
        <v>0</v>
      </c>
      <c r="N19" s="144">
        <f>SUM(N6:N18)</f>
        <v>24485.015500000001</v>
      </c>
      <c r="O19" s="145">
        <f>SUM(O6:O18)</f>
        <v>6756.6002210274792</v>
      </c>
      <c r="P19" s="239">
        <f>SUM(P6:P18)</f>
        <v>0</v>
      </c>
      <c r="Q19" s="241" t="s">
        <v>84</v>
      </c>
    </row>
    <row r="20" spans="2:17" s="50" customFormat="1" ht="25.5" customHeight="1" x14ac:dyDescent="0.25">
      <c r="B20" s="114"/>
      <c r="C20" s="51"/>
      <c r="D20" s="115"/>
      <c r="E20" s="116"/>
      <c r="F20" s="115"/>
      <c r="G20" s="116"/>
      <c r="H20" s="115"/>
      <c r="I20" s="117"/>
      <c r="J20" s="115"/>
      <c r="K20" s="116"/>
      <c r="L20" s="115"/>
      <c r="M20" s="117"/>
      <c r="N20" s="115"/>
      <c r="O20" s="116"/>
      <c r="P20" s="117"/>
    </row>
    <row r="21" spans="2:17" s="50" customFormat="1" ht="25.5" customHeight="1" x14ac:dyDescent="0.25">
      <c r="B21" s="273" t="s">
        <v>80</v>
      </c>
      <c r="C21" s="275"/>
      <c r="D21" s="264"/>
      <c r="E21" s="264"/>
      <c r="F21" s="274"/>
      <c r="G21" s="274"/>
      <c r="H21" s="274"/>
      <c r="I21" s="274"/>
      <c r="J21" s="274"/>
      <c r="K21" s="274"/>
      <c r="L21" s="274"/>
      <c r="M21" s="274"/>
      <c r="N21" s="274"/>
      <c r="O21" s="274"/>
      <c r="P21" s="274"/>
    </row>
    <row r="22" spans="2:17" s="50" customFormat="1" ht="28.5" customHeight="1" x14ac:dyDescent="0.25">
      <c r="B22" s="51"/>
      <c r="C22" s="51"/>
    </row>
    <row r="23" spans="2:17" s="50" customFormat="1" ht="28.5" customHeight="1" x14ac:dyDescent="0.25">
      <c r="B23" s="51"/>
      <c r="C23" s="51"/>
      <c r="D23" s="60" t="s">
        <v>69</v>
      </c>
      <c r="E23" s="61"/>
      <c r="F23" s="62" t="s">
        <v>70</v>
      </c>
      <c r="G23" s="63"/>
      <c r="H23" s="63"/>
      <c r="I23" s="64"/>
      <c r="J23" s="65" t="s">
        <v>72</v>
      </c>
      <c r="K23" s="66"/>
      <c r="L23" s="66"/>
      <c r="M23" s="67"/>
      <c r="N23" s="68" t="s">
        <v>69</v>
      </c>
      <c r="O23" s="69"/>
      <c r="P23" s="70"/>
    </row>
    <row r="24" spans="2:17" s="37" customFormat="1" ht="47.25" customHeight="1" thickBot="1" x14ac:dyDescent="0.25">
      <c r="B24" s="181" t="s">
        <v>15</v>
      </c>
      <c r="C24" s="182"/>
      <c r="D24" s="147" t="s">
        <v>71</v>
      </c>
      <c r="E24" s="148" t="s">
        <v>30</v>
      </c>
      <c r="F24" s="149" t="s">
        <v>71</v>
      </c>
      <c r="G24" s="150" t="s">
        <v>30</v>
      </c>
      <c r="H24" s="150" t="s">
        <v>62</v>
      </c>
      <c r="I24" s="150" t="s">
        <v>59</v>
      </c>
      <c r="J24" s="151" t="s">
        <v>71</v>
      </c>
      <c r="K24" s="152" t="s">
        <v>30</v>
      </c>
      <c r="L24" s="152" t="s">
        <v>62</v>
      </c>
      <c r="M24" s="152" t="s">
        <v>59</v>
      </c>
      <c r="N24" s="153" t="s">
        <v>71</v>
      </c>
      <c r="O24" s="154" t="s">
        <v>30</v>
      </c>
      <c r="P24" s="154" t="s">
        <v>59</v>
      </c>
    </row>
    <row r="25" spans="2:17" ht="20.100000000000001" customHeight="1" x14ac:dyDescent="0.2">
      <c r="B25" s="169" t="s">
        <v>0</v>
      </c>
      <c r="C25" s="169" t="s">
        <v>11</v>
      </c>
      <c r="D25" s="170">
        <v>1465</v>
      </c>
      <c r="E25" s="171">
        <f>D25/'Tonnages per afvalstroom'!$E$3</f>
        <v>472.58064516129031</v>
      </c>
      <c r="F25" s="172">
        <f>('Invullen O&amp;O-kosten'!$D$7/'Invullen O&amp;O-kosten'!$C$7)*D25</f>
        <v>0</v>
      </c>
      <c r="G25" s="173">
        <f>F25/'Tonnages per afvalstroom'!$E$3</f>
        <v>0</v>
      </c>
      <c r="H25" s="174">
        <f>'Invullen-Transportkosten'!I7</f>
        <v>0</v>
      </c>
      <c r="I25" s="174">
        <f>G25*H25</f>
        <v>0</v>
      </c>
      <c r="J25" s="175">
        <f>('Invullen O&amp;O-kosten'!$H$7/'Invullen O&amp;O-kosten'!$C$7)*D25</f>
        <v>1465</v>
      </c>
      <c r="K25" s="176">
        <f>J25/'Tonnages per afvalstroom'!$E$3</f>
        <v>472.58064516129031</v>
      </c>
      <c r="L25" s="177">
        <f>'Invullen-Transportkosten'!O7</f>
        <v>0</v>
      </c>
      <c r="M25" s="177">
        <f>K25*L25</f>
        <v>0</v>
      </c>
      <c r="N25" s="178">
        <f t="shared" ref="N25:O27" si="0">F25+J25</f>
        <v>1465</v>
      </c>
      <c r="O25" s="179">
        <f t="shared" si="0"/>
        <v>472.58064516129031</v>
      </c>
      <c r="P25" s="180">
        <f>I25+M25</f>
        <v>0</v>
      </c>
    </row>
    <row r="26" spans="2:17" ht="20.100000000000001" customHeight="1" x14ac:dyDescent="0.2">
      <c r="B26" s="38" t="s">
        <v>1</v>
      </c>
      <c r="C26" s="38" t="s">
        <v>9</v>
      </c>
      <c r="D26" s="77">
        <v>1514</v>
      </c>
      <c r="E26" s="74">
        <f>D26/'Tonnages per afvalstroom'!$E$3</f>
        <v>488.38709677419354</v>
      </c>
      <c r="F26" s="46">
        <f>('Invullen O&amp;O-kosten'!$D$7/'Invullen O&amp;O-kosten'!$C$7)*D26</f>
        <v>0</v>
      </c>
      <c r="G26" s="76">
        <f>F26/'Tonnages per afvalstroom'!$E$3</f>
        <v>0</v>
      </c>
      <c r="H26" s="43">
        <f>'Invullen-Transportkosten'!I8</f>
        <v>0</v>
      </c>
      <c r="I26" s="43">
        <f>G26*H26</f>
        <v>0</v>
      </c>
      <c r="J26" s="48">
        <f>('Invullen O&amp;O-kosten'!$H$7/'Invullen O&amp;O-kosten'!$C$7)*D26</f>
        <v>1514</v>
      </c>
      <c r="K26" s="71">
        <f>J26/'Tonnages per afvalstroom'!$E$3</f>
        <v>488.38709677419354</v>
      </c>
      <c r="L26" s="44">
        <f>'Invullen-Transportkosten'!O8</f>
        <v>0</v>
      </c>
      <c r="M26" s="44">
        <f>K26*L26</f>
        <v>0</v>
      </c>
      <c r="N26" s="49">
        <f t="shared" si="0"/>
        <v>1514</v>
      </c>
      <c r="O26" s="79">
        <f t="shared" si="0"/>
        <v>488.38709677419354</v>
      </c>
      <c r="P26" s="45">
        <f>I26+M26</f>
        <v>0</v>
      </c>
    </row>
    <row r="27" spans="2:17" ht="20.100000000000001" customHeight="1" x14ac:dyDescent="0.2">
      <c r="B27" s="38" t="s">
        <v>2</v>
      </c>
      <c r="C27" s="38" t="s">
        <v>8</v>
      </c>
      <c r="D27" s="77">
        <v>899</v>
      </c>
      <c r="E27" s="74">
        <f>D27/'Tonnages per afvalstroom'!$E$3</f>
        <v>290</v>
      </c>
      <c r="F27" s="46">
        <f>('Invullen O&amp;O-kosten'!$D$7/'Invullen O&amp;O-kosten'!$C$7)*D27</f>
        <v>0</v>
      </c>
      <c r="G27" s="76">
        <f>F27/'Tonnages per afvalstroom'!$E$3</f>
        <v>0</v>
      </c>
      <c r="H27" s="43">
        <f>'Invullen-Transportkosten'!I9</f>
        <v>0</v>
      </c>
      <c r="I27" s="43">
        <f>G27*H27</f>
        <v>0</v>
      </c>
      <c r="J27" s="48">
        <f>('Invullen O&amp;O-kosten'!$H$7/'Invullen O&amp;O-kosten'!$C$7)*D27</f>
        <v>899</v>
      </c>
      <c r="K27" s="71">
        <f>J27/'Tonnages per afvalstroom'!$E$3</f>
        <v>290</v>
      </c>
      <c r="L27" s="44">
        <f>'Invullen-Transportkosten'!O9</f>
        <v>0</v>
      </c>
      <c r="M27" s="44">
        <f>K27*L27</f>
        <v>0</v>
      </c>
      <c r="N27" s="49">
        <f t="shared" si="0"/>
        <v>899</v>
      </c>
      <c r="O27" s="79">
        <f t="shared" si="0"/>
        <v>290</v>
      </c>
      <c r="P27" s="45">
        <f>I27+M27</f>
        <v>0</v>
      </c>
    </row>
    <row r="28" spans="2:17" ht="20.100000000000001" customHeight="1" x14ac:dyDescent="0.2">
      <c r="B28" s="38" t="s">
        <v>3</v>
      </c>
      <c r="C28" s="38" t="s">
        <v>10</v>
      </c>
      <c r="D28" s="78"/>
      <c r="E28" s="75"/>
      <c r="F28" s="47"/>
      <c r="G28" s="75"/>
      <c r="H28" s="39"/>
      <c r="I28" s="39"/>
      <c r="J28" s="47"/>
      <c r="K28" s="41"/>
      <c r="L28" s="39"/>
      <c r="M28" s="39"/>
      <c r="N28" s="47"/>
      <c r="O28" s="75"/>
      <c r="P28" s="39"/>
    </row>
    <row r="29" spans="2:17" ht="20.100000000000001" customHeight="1" x14ac:dyDescent="0.2">
      <c r="B29" s="38" t="s">
        <v>4</v>
      </c>
      <c r="C29" s="38" t="s">
        <v>7</v>
      </c>
      <c r="D29" s="77">
        <v>579</v>
      </c>
      <c r="E29" s="74">
        <f>D29/'Tonnages per afvalstroom'!$E$3</f>
        <v>186.7741935483871</v>
      </c>
      <c r="F29" s="46">
        <f>('Invullen O&amp;O-kosten'!$D$7/'Invullen O&amp;O-kosten'!$C$7)*D29</f>
        <v>0</v>
      </c>
      <c r="G29" s="76">
        <f>F29/'Tonnages per afvalstroom'!$E$3</f>
        <v>0</v>
      </c>
      <c r="H29" s="43">
        <f>'Invullen-Transportkosten'!I11</f>
        <v>0</v>
      </c>
      <c r="I29" s="43">
        <f>G29*H29</f>
        <v>0</v>
      </c>
      <c r="J29" s="48">
        <f>('Invullen O&amp;O-kosten'!$H$7/'Invullen O&amp;O-kosten'!$C$7)*D29</f>
        <v>579</v>
      </c>
      <c r="K29" s="71">
        <f>J29/'Tonnages per afvalstroom'!$E$3</f>
        <v>186.7741935483871</v>
      </c>
      <c r="L29" s="44">
        <f>'Invullen-Transportkosten'!O11</f>
        <v>0</v>
      </c>
      <c r="M29" s="44">
        <f>K29*L29</f>
        <v>0</v>
      </c>
      <c r="N29" s="49">
        <f t="shared" ref="N29:O31" si="1">F29+J29</f>
        <v>579</v>
      </c>
      <c r="O29" s="79">
        <f t="shared" si="1"/>
        <v>186.7741935483871</v>
      </c>
      <c r="P29" s="45">
        <f>I29+M29</f>
        <v>0</v>
      </c>
    </row>
    <row r="30" spans="2:17" ht="20.100000000000001" customHeight="1" x14ac:dyDescent="0.2">
      <c r="B30" s="38" t="s">
        <v>22</v>
      </c>
      <c r="C30" s="38" t="s">
        <v>10</v>
      </c>
      <c r="D30" s="77">
        <v>14</v>
      </c>
      <c r="E30" s="74">
        <f>D30/'Tonnages per afvalstroom'!$E$3</f>
        <v>4.5161290322580641</v>
      </c>
      <c r="F30" s="46">
        <f>('Invullen O&amp;O-kosten'!$D$7/'Invullen O&amp;O-kosten'!$C$7)*D30</f>
        <v>0</v>
      </c>
      <c r="G30" s="76">
        <f>F30/'Tonnages per afvalstroom'!$E$3</f>
        <v>0</v>
      </c>
      <c r="H30" s="43">
        <f>'Invullen-Transportkosten'!I12</f>
        <v>0</v>
      </c>
      <c r="I30" s="43">
        <f>G30*H30</f>
        <v>0</v>
      </c>
      <c r="J30" s="48">
        <f>('Invullen O&amp;O-kosten'!$H$7/'Invullen O&amp;O-kosten'!$C$7)*D30</f>
        <v>14</v>
      </c>
      <c r="K30" s="71">
        <f>J30/'Tonnages per afvalstroom'!$E$3</f>
        <v>4.5161290322580641</v>
      </c>
      <c r="L30" s="44">
        <f>'Invullen-Transportkosten'!O12</f>
        <v>0</v>
      </c>
      <c r="M30" s="44">
        <f>K30*L30</f>
        <v>0</v>
      </c>
      <c r="N30" s="49">
        <f t="shared" si="1"/>
        <v>14</v>
      </c>
      <c r="O30" s="79">
        <f t="shared" si="1"/>
        <v>4.5161290322580641</v>
      </c>
      <c r="P30" s="45">
        <f>I30+M30</f>
        <v>0</v>
      </c>
    </row>
    <row r="31" spans="2:17" ht="20.100000000000001" customHeight="1" x14ac:dyDescent="0.2">
      <c r="B31" s="38" t="s">
        <v>5</v>
      </c>
      <c r="C31" s="38" t="s">
        <v>6</v>
      </c>
      <c r="D31" s="77">
        <v>183</v>
      </c>
      <c r="E31" s="74">
        <f>D31/'Tonnages per afvalstroom'!$E$3</f>
        <v>59.032258064516128</v>
      </c>
      <c r="F31" s="46">
        <f>('Invullen O&amp;O-kosten'!$D$7/'Invullen O&amp;O-kosten'!$C$7)*D31</f>
        <v>0</v>
      </c>
      <c r="G31" s="76">
        <f>F31/'Tonnages per afvalstroom'!$E$3</f>
        <v>0</v>
      </c>
      <c r="H31" s="43">
        <f>'Invullen-Transportkosten'!I13</f>
        <v>0</v>
      </c>
      <c r="I31" s="43">
        <f>G31*H31</f>
        <v>0</v>
      </c>
      <c r="J31" s="48">
        <f>('Invullen O&amp;O-kosten'!$H$7/'Invullen O&amp;O-kosten'!$C$7)*D31</f>
        <v>183</v>
      </c>
      <c r="K31" s="71">
        <f>J31/'Tonnages per afvalstroom'!$E$3</f>
        <v>59.032258064516128</v>
      </c>
      <c r="L31" s="44">
        <f>'Invullen-Transportkosten'!O13</f>
        <v>0</v>
      </c>
      <c r="M31" s="44">
        <f>K31*L31</f>
        <v>0</v>
      </c>
      <c r="N31" s="49">
        <f t="shared" si="1"/>
        <v>183</v>
      </c>
      <c r="O31" s="79">
        <f t="shared" si="1"/>
        <v>59.032258064516128</v>
      </c>
      <c r="P31" s="45">
        <f>I31+M31</f>
        <v>0</v>
      </c>
    </row>
    <row r="32" spans="2:17" ht="20.100000000000001" customHeight="1" x14ac:dyDescent="0.2">
      <c r="B32" s="38" t="s">
        <v>23</v>
      </c>
      <c r="C32" s="38" t="s">
        <v>7</v>
      </c>
      <c r="D32" s="78"/>
      <c r="E32" s="75"/>
      <c r="F32" s="47"/>
      <c r="G32" s="75"/>
      <c r="H32" s="39"/>
      <c r="I32" s="39"/>
      <c r="J32" s="47"/>
      <c r="K32" s="41"/>
      <c r="L32" s="39"/>
      <c r="M32" s="39"/>
      <c r="N32" s="47"/>
      <c r="O32" s="75"/>
      <c r="P32" s="39"/>
    </row>
    <row r="33" spans="2:16" ht="20.100000000000001" customHeight="1" thickBot="1" x14ac:dyDescent="0.25">
      <c r="B33" s="183" t="s">
        <v>34</v>
      </c>
      <c r="C33" s="183" t="s">
        <v>35</v>
      </c>
      <c r="D33" s="184">
        <f>15+241+13+3</f>
        <v>272</v>
      </c>
      <c r="E33" s="185">
        <f>D33/'Tonnages per afvalstroom'!$E$3</f>
        <v>87.741935483870961</v>
      </c>
      <c r="F33" s="186">
        <f>('Invullen O&amp;O-kosten'!$D$7/'Invullen O&amp;O-kosten'!$C$7)*D33</f>
        <v>0</v>
      </c>
      <c r="G33" s="187">
        <f>F33/'Tonnages per afvalstroom'!$E$3</f>
        <v>0</v>
      </c>
      <c r="H33" s="188">
        <f>'Invullen-Transportkosten'!I15</f>
        <v>0</v>
      </c>
      <c r="I33" s="188">
        <f>G33*H33</f>
        <v>0</v>
      </c>
      <c r="J33" s="189">
        <f>('Invullen O&amp;O-kosten'!$H$7/'Invullen O&amp;O-kosten'!$C$7)*D33</f>
        <v>272</v>
      </c>
      <c r="K33" s="190">
        <f>J33/'Tonnages per afvalstroom'!$E$3</f>
        <v>87.741935483870961</v>
      </c>
      <c r="L33" s="191">
        <f>'Invullen-Transportkosten'!O15</f>
        <v>0</v>
      </c>
      <c r="M33" s="191">
        <f>K33*L33</f>
        <v>0</v>
      </c>
      <c r="N33" s="192">
        <f>F33+J33</f>
        <v>272</v>
      </c>
      <c r="O33" s="193">
        <f>G33+K33</f>
        <v>87.741935483870961</v>
      </c>
      <c r="P33" s="194">
        <f>I33+M33</f>
        <v>0</v>
      </c>
    </row>
    <row r="34" spans="2:16" ht="20.100000000000001" customHeight="1" x14ac:dyDescent="0.2">
      <c r="B34" s="209" t="s">
        <v>27</v>
      </c>
      <c r="C34" s="209"/>
      <c r="D34" s="210">
        <f>SUM(D25:D33)</f>
        <v>4926</v>
      </c>
      <c r="E34" s="210">
        <f>SUM(E25:E33)</f>
        <v>1589.0322580645161</v>
      </c>
      <c r="F34" s="211">
        <f>SUM(F25:F33)</f>
        <v>0</v>
      </c>
      <c r="G34" s="212">
        <f>SUM(G25:G33)</f>
        <v>0</v>
      </c>
      <c r="H34" s="213"/>
      <c r="I34" s="213">
        <f>SUM(I25:I33)</f>
        <v>0</v>
      </c>
      <c r="J34" s="214">
        <f>SUM(J25:J33)</f>
        <v>4926</v>
      </c>
      <c r="K34" s="215">
        <f>SUM(K25:K33)</f>
        <v>1589.0322580645161</v>
      </c>
      <c r="L34" s="216"/>
      <c r="M34" s="216">
        <f>SUM(M25:M33)</f>
        <v>0</v>
      </c>
      <c r="N34" s="217">
        <f>SUM(N25:N33)</f>
        <v>4926</v>
      </c>
      <c r="O34" s="218">
        <f>SUM(O25:O33)</f>
        <v>1589.0322580645161</v>
      </c>
      <c r="P34" s="219">
        <f>SUM(P25:P33)</f>
        <v>0</v>
      </c>
    </row>
    <row r="35" spans="2:16" ht="20.100000000000001" customHeight="1" x14ac:dyDescent="0.2"/>
    <row r="36" spans="2:16" s="50" customFormat="1" ht="28.5" customHeight="1" x14ac:dyDescent="0.25">
      <c r="B36" s="51"/>
      <c r="C36" s="51"/>
      <c r="D36" s="60" t="s">
        <v>69</v>
      </c>
      <c r="E36" s="61"/>
      <c r="F36" s="62" t="s">
        <v>70</v>
      </c>
      <c r="G36" s="63"/>
      <c r="H36" s="63"/>
      <c r="I36" s="64"/>
      <c r="J36" s="65" t="s">
        <v>72</v>
      </c>
      <c r="K36" s="66"/>
      <c r="L36" s="66"/>
      <c r="M36" s="67"/>
      <c r="N36" s="68" t="s">
        <v>69</v>
      </c>
      <c r="O36" s="69"/>
      <c r="P36" s="70"/>
    </row>
    <row r="37" spans="2:16" s="37" customFormat="1" ht="47.25" customHeight="1" thickBot="1" x14ac:dyDescent="0.25">
      <c r="B37" s="196" t="s">
        <v>16</v>
      </c>
      <c r="C37" s="182"/>
      <c r="D37" s="147" t="s">
        <v>71</v>
      </c>
      <c r="E37" s="148" t="s">
        <v>30</v>
      </c>
      <c r="F37" s="149" t="s">
        <v>71</v>
      </c>
      <c r="G37" s="150" t="s">
        <v>30</v>
      </c>
      <c r="H37" s="150" t="s">
        <v>62</v>
      </c>
      <c r="I37" s="150" t="s">
        <v>59</v>
      </c>
      <c r="J37" s="151" t="s">
        <v>71</v>
      </c>
      <c r="K37" s="152" t="s">
        <v>30</v>
      </c>
      <c r="L37" s="152" t="s">
        <v>62</v>
      </c>
      <c r="M37" s="152" t="s">
        <v>59</v>
      </c>
      <c r="N37" s="153" t="s">
        <v>71</v>
      </c>
      <c r="O37" s="154" t="s">
        <v>30</v>
      </c>
      <c r="P37" s="154" t="s">
        <v>59</v>
      </c>
    </row>
    <row r="38" spans="2:16" ht="20.100000000000001" customHeight="1" x14ac:dyDescent="0.2">
      <c r="B38" s="169" t="s">
        <v>0</v>
      </c>
      <c r="C38" s="169" t="s">
        <v>11</v>
      </c>
      <c r="D38" s="195">
        <v>114</v>
      </c>
      <c r="E38" s="171">
        <f>D38/'Tonnages per afvalstroom'!$E$4</f>
        <v>63.333333333333329</v>
      </c>
      <c r="F38" s="172">
        <f>('Invullen O&amp;O-kosten'!$D$8/'Invullen O&amp;O-kosten'!$C$8)*D38</f>
        <v>0</v>
      </c>
      <c r="G38" s="173">
        <f>F38/'Tonnages per afvalstroom'!$E$4</f>
        <v>0</v>
      </c>
      <c r="H38" s="174">
        <f>'Invullen-Transportkosten'!I7</f>
        <v>0</v>
      </c>
      <c r="I38" s="174">
        <f t="shared" ref="I38:I43" si="2">G38*H38</f>
        <v>0</v>
      </c>
      <c r="J38" s="175">
        <f>('Invullen O&amp;O-kosten'!$H$8/'Invullen O&amp;O-kosten'!$C$8)*D38</f>
        <v>114</v>
      </c>
      <c r="K38" s="176">
        <f>J38/'Tonnages per afvalstroom'!$E$4</f>
        <v>63.333333333333329</v>
      </c>
      <c r="L38" s="177">
        <f>'Invullen-Transportkosten'!O7</f>
        <v>0</v>
      </c>
      <c r="M38" s="177">
        <f t="shared" ref="M38:M43" si="3">K38*L38</f>
        <v>0</v>
      </c>
      <c r="N38" s="178">
        <f t="shared" ref="N38:O43" si="4">F38+J38</f>
        <v>114</v>
      </c>
      <c r="O38" s="179">
        <f t="shared" si="4"/>
        <v>63.333333333333329</v>
      </c>
      <c r="P38" s="180">
        <f t="shared" ref="P38:P43" si="5">I38+M38</f>
        <v>0</v>
      </c>
    </row>
    <row r="39" spans="2:16" ht="20.100000000000001" customHeight="1" x14ac:dyDescent="0.2">
      <c r="B39" s="38" t="s">
        <v>1</v>
      </c>
      <c r="C39" s="38" t="s">
        <v>9</v>
      </c>
      <c r="D39" s="80">
        <v>185</v>
      </c>
      <c r="E39" s="74">
        <f>D39/'Tonnages per afvalstroom'!$E$4</f>
        <v>102.77777777777777</v>
      </c>
      <c r="F39" s="46">
        <f>('Invullen O&amp;O-kosten'!$D$8/'Invullen O&amp;O-kosten'!$C$8)*D39</f>
        <v>0</v>
      </c>
      <c r="G39" s="76">
        <f>F39/'Tonnages per afvalstroom'!$E$4</f>
        <v>0</v>
      </c>
      <c r="H39" s="43">
        <f>'Invullen-Transportkosten'!I8</f>
        <v>0</v>
      </c>
      <c r="I39" s="43">
        <f t="shared" si="2"/>
        <v>0</v>
      </c>
      <c r="J39" s="48">
        <f>('Invullen O&amp;O-kosten'!$H$8/'Invullen O&amp;O-kosten'!$C$8)*D39</f>
        <v>185</v>
      </c>
      <c r="K39" s="71">
        <f>J39/'Tonnages per afvalstroom'!$E$4</f>
        <v>102.77777777777777</v>
      </c>
      <c r="L39" s="44">
        <f>'Invullen-Transportkosten'!O8</f>
        <v>0</v>
      </c>
      <c r="M39" s="44">
        <f t="shared" si="3"/>
        <v>0</v>
      </c>
      <c r="N39" s="49">
        <f t="shared" si="4"/>
        <v>185</v>
      </c>
      <c r="O39" s="79">
        <f t="shared" si="4"/>
        <v>102.77777777777777</v>
      </c>
      <c r="P39" s="45">
        <f t="shared" si="5"/>
        <v>0</v>
      </c>
    </row>
    <row r="40" spans="2:16" ht="20.100000000000001" customHeight="1" x14ac:dyDescent="0.2">
      <c r="B40" s="38" t="s">
        <v>2</v>
      </c>
      <c r="C40" s="38" t="s">
        <v>8</v>
      </c>
      <c r="D40" s="80">
        <v>144</v>
      </c>
      <c r="E40" s="74">
        <f>D40/'Tonnages per afvalstroom'!$E$4</f>
        <v>80</v>
      </c>
      <c r="F40" s="46">
        <f>('Invullen O&amp;O-kosten'!$D$8/'Invullen O&amp;O-kosten'!$C$8)*D40</f>
        <v>0</v>
      </c>
      <c r="G40" s="76">
        <f>F40/'Tonnages per afvalstroom'!$E$4</f>
        <v>0</v>
      </c>
      <c r="H40" s="43">
        <f>'Invullen-Transportkosten'!I9</f>
        <v>0</v>
      </c>
      <c r="I40" s="43">
        <f t="shared" si="2"/>
        <v>0</v>
      </c>
      <c r="J40" s="48">
        <f>('Invullen O&amp;O-kosten'!$H$8/'Invullen O&amp;O-kosten'!$C$8)*D40</f>
        <v>144</v>
      </c>
      <c r="K40" s="71">
        <f>J40/'Tonnages per afvalstroom'!$E$4</f>
        <v>80</v>
      </c>
      <c r="L40" s="44">
        <f>'Invullen-Transportkosten'!O9</f>
        <v>0</v>
      </c>
      <c r="M40" s="44">
        <f t="shared" si="3"/>
        <v>0</v>
      </c>
      <c r="N40" s="49">
        <f t="shared" si="4"/>
        <v>144</v>
      </c>
      <c r="O40" s="79">
        <f t="shared" si="4"/>
        <v>80</v>
      </c>
      <c r="P40" s="45">
        <f t="shared" si="5"/>
        <v>0</v>
      </c>
    </row>
    <row r="41" spans="2:16" ht="20.100000000000001" customHeight="1" x14ac:dyDescent="0.2">
      <c r="B41" s="38" t="s">
        <v>3</v>
      </c>
      <c r="C41" s="38" t="s">
        <v>10</v>
      </c>
      <c r="D41" s="80">
        <v>3</v>
      </c>
      <c r="E41" s="74">
        <f>D41/'Tonnages per afvalstroom'!$E$4</f>
        <v>1.6666666666666665</v>
      </c>
      <c r="F41" s="46">
        <f>('Invullen O&amp;O-kosten'!$D$8/'Invullen O&amp;O-kosten'!$C$8)*D41</f>
        <v>0</v>
      </c>
      <c r="G41" s="76">
        <f>F41/'Tonnages per afvalstroom'!$E$4</f>
        <v>0</v>
      </c>
      <c r="H41" s="43">
        <f>'Invullen-Transportkosten'!I10</f>
        <v>0</v>
      </c>
      <c r="I41" s="43">
        <f t="shared" si="2"/>
        <v>0</v>
      </c>
      <c r="J41" s="48">
        <f>('Invullen O&amp;O-kosten'!$H$8/'Invullen O&amp;O-kosten'!$C$8)*D41</f>
        <v>3</v>
      </c>
      <c r="K41" s="71">
        <f>J41/'Tonnages per afvalstroom'!$E$4</f>
        <v>1.6666666666666665</v>
      </c>
      <c r="L41" s="44">
        <f>'Invullen-Transportkosten'!O10</f>
        <v>0</v>
      </c>
      <c r="M41" s="44">
        <f t="shared" si="3"/>
        <v>0</v>
      </c>
      <c r="N41" s="49">
        <f t="shared" si="4"/>
        <v>3</v>
      </c>
      <c r="O41" s="79">
        <f t="shared" si="4"/>
        <v>1.6666666666666665</v>
      </c>
      <c r="P41" s="45">
        <f t="shared" si="5"/>
        <v>0</v>
      </c>
    </row>
    <row r="42" spans="2:16" ht="20.100000000000001" customHeight="1" x14ac:dyDescent="0.2">
      <c r="B42" s="38" t="s">
        <v>4</v>
      </c>
      <c r="C42" s="38" t="s">
        <v>7</v>
      </c>
      <c r="D42" s="80">
        <v>106</v>
      </c>
      <c r="E42" s="74">
        <f>D42/'Tonnages per afvalstroom'!$E$4</f>
        <v>58.888888888888886</v>
      </c>
      <c r="F42" s="46">
        <f>('Invullen O&amp;O-kosten'!$D$8/'Invullen O&amp;O-kosten'!$C$8)*D42</f>
        <v>0</v>
      </c>
      <c r="G42" s="76">
        <f>F42/'Tonnages per afvalstroom'!$E$4</f>
        <v>0</v>
      </c>
      <c r="H42" s="43">
        <f>'Invullen-Transportkosten'!I11</f>
        <v>0</v>
      </c>
      <c r="I42" s="43">
        <f t="shared" si="2"/>
        <v>0</v>
      </c>
      <c r="J42" s="48">
        <f>('Invullen O&amp;O-kosten'!$H$8/'Invullen O&amp;O-kosten'!$C$8)*D42</f>
        <v>106</v>
      </c>
      <c r="K42" s="71">
        <f>J42/'Tonnages per afvalstroom'!$E$4</f>
        <v>58.888888888888886</v>
      </c>
      <c r="L42" s="44">
        <f>'Invullen-Transportkosten'!O11</f>
        <v>0</v>
      </c>
      <c r="M42" s="44">
        <f t="shared" si="3"/>
        <v>0</v>
      </c>
      <c r="N42" s="49">
        <f t="shared" si="4"/>
        <v>106</v>
      </c>
      <c r="O42" s="79">
        <f t="shared" si="4"/>
        <v>58.888888888888886</v>
      </c>
      <c r="P42" s="45">
        <f t="shared" si="5"/>
        <v>0</v>
      </c>
    </row>
    <row r="43" spans="2:16" ht="20.100000000000001" customHeight="1" x14ac:dyDescent="0.2">
      <c r="B43" s="38" t="s">
        <v>22</v>
      </c>
      <c r="C43" s="38" t="s">
        <v>10</v>
      </c>
      <c r="D43" s="80">
        <v>4</v>
      </c>
      <c r="E43" s="74">
        <f>D43/'Tonnages per afvalstroom'!$E$4</f>
        <v>2.2222222222222223</v>
      </c>
      <c r="F43" s="46">
        <f>('Invullen O&amp;O-kosten'!$D$8/'Invullen O&amp;O-kosten'!$C$8)*D43</f>
        <v>0</v>
      </c>
      <c r="G43" s="76">
        <f>F43/'Tonnages per afvalstroom'!$E$4</f>
        <v>0</v>
      </c>
      <c r="H43" s="43">
        <f>'Invullen-Transportkosten'!I12</f>
        <v>0</v>
      </c>
      <c r="I43" s="43">
        <f t="shared" si="2"/>
        <v>0</v>
      </c>
      <c r="J43" s="48">
        <f>('Invullen O&amp;O-kosten'!$H$8/'Invullen O&amp;O-kosten'!$C$8)*D43</f>
        <v>4</v>
      </c>
      <c r="K43" s="71">
        <f>J43/'Tonnages per afvalstroom'!$E$4</f>
        <v>2.2222222222222223</v>
      </c>
      <c r="L43" s="44">
        <f>'Invullen-Transportkosten'!O12</f>
        <v>0</v>
      </c>
      <c r="M43" s="44">
        <f t="shared" si="3"/>
        <v>0</v>
      </c>
      <c r="N43" s="49">
        <f t="shared" si="4"/>
        <v>4</v>
      </c>
      <c r="O43" s="79">
        <f t="shared" si="4"/>
        <v>2.2222222222222223</v>
      </c>
      <c r="P43" s="45">
        <f t="shared" si="5"/>
        <v>0</v>
      </c>
    </row>
    <row r="44" spans="2:16" ht="20.100000000000001" customHeight="1" x14ac:dyDescent="0.2">
      <c r="B44" s="38" t="s">
        <v>5</v>
      </c>
      <c r="C44" s="38" t="s">
        <v>6</v>
      </c>
      <c r="D44" s="81"/>
      <c r="E44" s="41"/>
      <c r="F44" s="47"/>
      <c r="G44" s="41"/>
      <c r="H44" s="39"/>
      <c r="I44" s="39"/>
      <c r="J44" s="47"/>
      <c r="K44" s="75"/>
      <c r="L44" s="39"/>
      <c r="M44" s="39"/>
      <c r="N44" s="47"/>
      <c r="O44" s="75"/>
      <c r="P44" s="39"/>
    </row>
    <row r="45" spans="2:16" ht="20.100000000000001" customHeight="1" x14ac:dyDescent="0.2">
      <c r="B45" s="38" t="s">
        <v>23</v>
      </c>
      <c r="C45" s="38" t="s">
        <v>7</v>
      </c>
      <c r="D45" s="81"/>
      <c r="E45" s="41"/>
      <c r="F45" s="47"/>
      <c r="G45" s="41"/>
      <c r="H45" s="39"/>
      <c r="I45" s="39"/>
      <c r="J45" s="47"/>
      <c r="K45" s="75"/>
      <c r="L45" s="39"/>
      <c r="M45" s="39"/>
      <c r="N45" s="47"/>
      <c r="O45" s="75"/>
      <c r="P45" s="39"/>
    </row>
    <row r="46" spans="2:16" ht="20.100000000000001" customHeight="1" thickBot="1" x14ac:dyDescent="0.25">
      <c r="B46" s="183" t="s">
        <v>34</v>
      </c>
      <c r="C46" s="183" t="s">
        <v>35</v>
      </c>
      <c r="D46" s="197">
        <f>4+66</f>
        <v>70</v>
      </c>
      <c r="E46" s="185">
        <f>D46/'Tonnages per afvalstroom'!$E$4</f>
        <v>38.888888888888886</v>
      </c>
      <c r="F46" s="186">
        <f>('Invullen O&amp;O-kosten'!$D$8/'Invullen O&amp;O-kosten'!$C$8)*D46</f>
        <v>0</v>
      </c>
      <c r="G46" s="187">
        <f>F46/'Tonnages per afvalstroom'!$E$4</f>
        <v>0</v>
      </c>
      <c r="H46" s="188">
        <f>'Invullen-Transportkosten'!I15</f>
        <v>0</v>
      </c>
      <c r="I46" s="188">
        <f>G46*H46</f>
        <v>0</v>
      </c>
      <c r="J46" s="189">
        <f>('Invullen O&amp;O-kosten'!$H$8/'Invullen O&amp;O-kosten'!$C$8)*D46</f>
        <v>70</v>
      </c>
      <c r="K46" s="190">
        <f>J46/'Tonnages per afvalstroom'!$E$4</f>
        <v>38.888888888888886</v>
      </c>
      <c r="L46" s="191">
        <f>'Invullen-Transportkosten'!O15</f>
        <v>0</v>
      </c>
      <c r="M46" s="191">
        <f>K46*L46</f>
        <v>0</v>
      </c>
      <c r="N46" s="192">
        <f>F46+J46</f>
        <v>70</v>
      </c>
      <c r="O46" s="193">
        <f>G46+K46</f>
        <v>38.888888888888886</v>
      </c>
      <c r="P46" s="194">
        <f>I46+M46</f>
        <v>0</v>
      </c>
    </row>
    <row r="47" spans="2:16" ht="20.100000000000001" customHeight="1" x14ac:dyDescent="0.2">
      <c r="B47" s="209" t="s">
        <v>27</v>
      </c>
      <c r="C47" s="209"/>
      <c r="D47" s="220">
        <f>SUM(D38:D46)</f>
        <v>626</v>
      </c>
      <c r="E47" s="210">
        <f>SUM(E38:E46)</f>
        <v>347.77777777777771</v>
      </c>
      <c r="F47" s="211">
        <f>SUM(F38:F46)</f>
        <v>0</v>
      </c>
      <c r="G47" s="212">
        <f>SUM(G38:G46)</f>
        <v>0</v>
      </c>
      <c r="H47" s="213"/>
      <c r="I47" s="213">
        <f>SUM(I38:I46)</f>
        <v>0</v>
      </c>
      <c r="J47" s="214">
        <f>SUM(J38:J46)</f>
        <v>626</v>
      </c>
      <c r="K47" s="215">
        <f>SUM(K38:K46)</f>
        <v>347.77777777777771</v>
      </c>
      <c r="L47" s="216"/>
      <c r="M47" s="216">
        <f>SUM(M38:M46)</f>
        <v>0</v>
      </c>
      <c r="N47" s="217">
        <f>SUM(N38:N46)</f>
        <v>626</v>
      </c>
      <c r="O47" s="218">
        <f>SUM(O38:O46)</f>
        <v>347.77777777777771</v>
      </c>
      <c r="P47" s="219">
        <f>SUM(P38:P46)</f>
        <v>0</v>
      </c>
    </row>
    <row r="49" spans="2:16" s="50" customFormat="1" ht="28.5" customHeight="1" x14ac:dyDescent="0.25">
      <c r="B49" s="51"/>
      <c r="C49" s="51"/>
      <c r="D49" s="60" t="s">
        <v>69</v>
      </c>
      <c r="E49" s="61"/>
      <c r="F49" s="62" t="s">
        <v>70</v>
      </c>
      <c r="G49" s="63"/>
      <c r="H49" s="63"/>
      <c r="I49" s="64"/>
      <c r="J49" s="65" t="s">
        <v>72</v>
      </c>
      <c r="K49" s="66"/>
      <c r="L49" s="66"/>
      <c r="M49" s="67"/>
      <c r="N49" s="68" t="s">
        <v>69</v>
      </c>
      <c r="O49" s="69"/>
      <c r="P49" s="70"/>
    </row>
    <row r="50" spans="2:16" s="37" customFormat="1" ht="47.25" customHeight="1" thickBot="1" x14ac:dyDescent="0.25">
      <c r="B50" s="196" t="s">
        <v>17</v>
      </c>
      <c r="C50" s="182"/>
      <c r="D50" s="147" t="s">
        <v>71</v>
      </c>
      <c r="E50" s="148" t="s">
        <v>30</v>
      </c>
      <c r="F50" s="149" t="s">
        <v>71</v>
      </c>
      <c r="G50" s="150" t="s">
        <v>30</v>
      </c>
      <c r="H50" s="150" t="s">
        <v>62</v>
      </c>
      <c r="I50" s="150" t="s">
        <v>59</v>
      </c>
      <c r="J50" s="151" t="s">
        <v>71</v>
      </c>
      <c r="K50" s="152" t="s">
        <v>30</v>
      </c>
      <c r="L50" s="152" t="s">
        <v>62</v>
      </c>
      <c r="M50" s="152" t="s">
        <v>59</v>
      </c>
      <c r="N50" s="153" t="s">
        <v>71</v>
      </c>
      <c r="O50" s="154" t="s">
        <v>30</v>
      </c>
      <c r="P50" s="154" t="s">
        <v>59</v>
      </c>
    </row>
    <row r="51" spans="2:16" ht="20.100000000000001" customHeight="1" x14ac:dyDescent="0.2">
      <c r="B51" s="169" t="s">
        <v>0</v>
      </c>
      <c r="C51" s="169" t="s">
        <v>11</v>
      </c>
      <c r="D51" s="195">
        <v>1050</v>
      </c>
      <c r="E51" s="171">
        <f>D51/'Tonnages per afvalstroom'!$E$5</f>
        <v>262.5</v>
      </c>
      <c r="F51" s="172">
        <f>('Invullen O&amp;O-kosten'!$D$9/'Invullen O&amp;O-kosten'!$C$9)*D51</f>
        <v>0</v>
      </c>
      <c r="G51" s="173">
        <f>F51/'Tonnages per afvalstroom'!$E$5</f>
        <v>0</v>
      </c>
      <c r="H51" s="174">
        <f>'Invullen-Transportkosten'!I7</f>
        <v>0</v>
      </c>
      <c r="I51" s="174">
        <f t="shared" ref="I51:I58" si="6">G51*H51</f>
        <v>0</v>
      </c>
      <c r="J51" s="175">
        <f>('Invullen O&amp;O-kosten'!$H$9/'Invullen O&amp;O-kosten'!$C$9)*D51</f>
        <v>1050</v>
      </c>
      <c r="K51" s="204">
        <f>J51/'Tonnages per afvalstroom'!$E$5</f>
        <v>262.5</v>
      </c>
      <c r="L51" s="177">
        <f>'Invullen-Transportkosten'!O7</f>
        <v>0</v>
      </c>
      <c r="M51" s="177">
        <f t="shared" ref="M51:M58" si="7">K51*L51</f>
        <v>0</v>
      </c>
      <c r="N51" s="178">
        <f t="shared" ref="N51:O58" si="8">F51+J51</f>
        <v>1050</v>
      </c>
      <c r="O51" s="179">
        <f t="shared" si="8"/>
        <v>262.5</v>
      </c>
      <c r="P51" s="180">
        <f t="shared" ref="P51:P58" si="9">I51+M51</f>
        <v>0</v>
      </c>
    </row>
    <row r="52" spans="2:16" ht="20.100000000000001" customHeight="1" x14ac:dyDescent="0.2">
      <c r="B52" s="38" t="s">
        <v>1</v>
      </c>
      <c r="C52" s="38" t="s">
        <v>9</v>
      </c>
      <c r="D52" s="80">
        <v>2102</v>
      </c>
      <c r="E52" s="74">
        <f>D52/'Tonnages per afvalstroom'!$E$5</f>
        <v>525.5</v>
      </c>
      <c r="F52" s="46">
        <f>('Invullen O&amp;O-kosten'!$D$9/'Invullen O&amp;O-kosten'!$C$9)*D52</f>
        <v>0</v>
      </c>
      <c r="G52" s="76">
        <f>F52/'Tonnages per afvalstroom'!$E$5</f>
        <v>0</v>
      </c>
      <c r="H52" s="43">
        <f>'Invullen-Transportkosten'!I8</f>
        <v>0</v>
      </c>
      <c r="I52" s="43">
        <f t="shared" si="6"/>
        <v>0</v>
      </c>
      <c r="J52" s="48">
        <f>('Invullen O&amp;O-kosten'!$H$9/'Invullen O&amp;O-kosten'!$C$9)*D52</f>
        <v>2102</v>
      </c>
      <c r="K52" s="83">
        <f>J52/'Tonnages per afvalstroom'!$E$5</f>
        <v>525.5</v>
      </c>
      <c r="L52" s="44">
        <f>'Invullen-Transportkosten'!O8</f>
        <v>0</v>
      </c>
      <c r="M52" s="44">
        <f t="shared" si="7"/>
        <v>0</v>
      </c>
      <c r="N52" s="49">
        <f t="shared" si="8"/>
        <v>2102</v>
      </c>
      <c r="O52" s="79">
        <f t="shared" si="8"/>
        <v>525.5</v>
      </c>
      <c r="P52" s="45">
        <f t="shared" si="9"/>
        <v>0</v>
      </c>
    </row>
    <row r="53" spans="2:16" ht="20.100000000000001" customHeight="1" x14ac:dyDescent="0.2">
      <c r="B53" s="38" t="s">
        <v>2</v>
      </c>
      <c r="C53" s="38" t="s">
        <v>8</v>
      </c>
      <c r="D53" s="80">
        <v>2003</v>
      </c>
      <c r="E53" s="74">
        <f>D53/'Tonnages per afvalstroom'!$E$5</f>
        <v>500.75</v>
      </c>
      <c r="F53" s="46">
        <f>('Invullen O&amp;O-kosten'!$D$9/'Invullen O&amp;O-kosten'!$C$9)*D53</f>
        <v>0</v>
      </c>
      <c r="G53" s="76">
        <f>F53/'Tonnages per afvalstroom'!$E$5</f>
        <v>0</v>
      </c>
      <c r="H53" s="43">
        <f>'Invullen-Transportkosten'!I9</f>
        <v>0</v>
      </c>
      <c r="I53" s="43">
        <f t="shared" si="6"/>
        <v>0</v>
      </c>
      <c r="J53" s="48">
        <f>('Invullen O&amp;O-kosten'!$H$9/'Invullen O&amp;O-kosten'!$C$9)*D53</f>
        <v>2003</v>
      </c>
      <c r="K53" s="83">
        <f>J53/'Tonnages per afvalstroom'!$E$5</f>
        <v>500.75</v>
      </c>
      <c r="L53" s="44">
        <f>'Invullen-Transportkosten'!O9</f>
        <v>0</v>
      </c>
      <c r="M53" s="44">
        <f t="shared" si="7"/>
        <v>0</v>
      </c>
      <c r="N53" s="49">
        <f t="shared" si="8"/>
        <v>2003</v>
      </c>
      <c r="O53" s="79">
        <f t="shared" si="8"/>
        <v>500.75</v>
      </c>
      <c r="P53" s="45">
        <f t="shared" si="9"/>
        <v>0</v>
      </c>
    </row>
    <row r="54" spans="2:16" ht="20.100000000000001" customHeight="1" x14ac:dyDescent="0.2">
      <c r="B54" s="38" t="s">
        <v>3</v>
      </c>
      <c r="C54" s="38" t="s">
        <v>10</v>
      </c>
      <c r="D54" s="80">
        <v>410</v>
      </c>
      <c r="E54" s="74">
        <f>D54/'Tonnages per afvalstroom'!$E$5</f>
        <v>102.5</v>
      </c>
      <c r="F54" s="46">
        <f>('Invullen O&amp;O-kosten'!$D$9/'Invullen O&amp;O-kosten'!$C$9)*D54</f>
        <v>0</v>
      </c>
      <c r="G54" s="76">
        <f>F54/'Tonnages per afvalstroom'!$E$5</f>
        <v>0</v>
      </c>
      <c r="H54" s="43">
        <f>'Invullen-Transportkosten'!I10</f>
        <v>0</v>
      </c>
      <c r="I54" s="43">
        <f t="shared" si="6"/>
        <v>0</v>
      </c>
      <c r="J54" s="48">
        <f>('Invullen O&amp;O-kosten'!$H$9/'Invullen O&amp;O-kosten'!$C$9)*D54</f>
        <v>410</v>
      </c>
      <c r="K54" s="83">
        <f>J54/'Tonnages per afvalstroom'!$E$5</f>
        <v>102.5</v>
      </c>
      <c r="L54" s="44">
        <f>'Invullen-Transportkosten'!O10</f>
        <v>0</v>
      </c>
      <c r="M54" s="44">
        <f t="shared" si="7"/>
        <v>0</v>
      </c>
      <c r="N54" s="49">
        <f t="shared" si="8"/>
        <v>410</v>
      </c>
      <c r="O54" s="79">
        <f t="shared" si="8"/>
        <v>102.5</v>
      </c>
      <c r="P54" s="45">
        <f t="shared" si="9"/>
        <v>0</v>
      </c>
    </row>
    <row r="55" spans="2:16" ht="20.100000000000001" customHeight="1" x14ac:dyDescent="0.2">
      <c r="B55" s="38" t="s">
        <v>4</v>
      </c>
      <c r="C55" s="38" t="s">
        <v>7</v>
      </c>
      <c r="D55" s="80">
        <f>2010+32</f>
        <v>2042</v>
      </c>
      <c r="E55" s="74">
        <f>D55/'Tonnages per afvalstroom'!$E$5</f>
        <v>510.5</v>
      </c>
      <c r="F55" s="46">
        <f>('Invullen O&amp;O-kosten'!$D$9/'Invullen O&amp;O-kosten'!$C$9)*D55</f>
        <v>0</v>
      </c>
      <c r="G55" s="76">
        <f>F55/'Tonnages per afvalstroom'!$E$5</f>
        <v>0</v>
      </c>
      <c r="H55" s="43">
        <f>'Invullen-Transportkosten'!I11</f>
        <v>0</v>
      </c>
      <c r="I55" s="43">
        <f t="shared" si="6"/>
        <v>0</v>
      </c>
      <c r="J55" s="48">
        <f>('Invullen O&amp;O-kosten'!$H$9/'Invullen O&amp;O-kosten'!$C$9)*D55</f>
        <v>2042</v>
      </c>
      <c r="K55" s="83">
        <f>J55/'Tonnages per afvalstroom'!$E$5</f>
        <v>510.5</v>
      </c>
      <c r="L55" s="44">
        <f>'Invullen-Transportkosten'!O11</f>
        <v>0</v>
      </c>
      <c r="M55" s="44">
        <f t="shared" si="7"/>
        <v>0</v>
      </c>
      <c r="N55" s="49">
        <f t="shared" si="8"/>
        <v>2042</v>
      </c>
      <c r="O55" s="79">
        <f t="shared" si="8"/>
        <v>510.5</v>
      </c>
      <c r="P55" s="45">
        <f t="shared" si="9"/>
        <v>0</v>
      </c>
    </row>
    <row r="56" spans="2:16" ht="20.100000000000001" customHeight="1" x14ac:dyDescent="0.2">
      <c r="B56" s="38" t="s">
        <v>22</v>
      </c>
      <c r="C56" s="38" t="s">
        <v>10</v>
      </c>
      <c r="D56" s="80">
        <f>22+159</f>
        <v>181</v>
      </c>
      <c r="E56" s="74">
        <f>D56/'Tonnages per afvalstroom'!$E$5</f>
        <v>45.25</v>
      </c>
      <c r="F56" s="46">
        <f>('Invullen O&amp;O-kosten'!$D$9/'Invullen O&amp;O-kosten'!$C$9)*D56</f>
        <v>0</v>
      </c>
      <c r="G56" s="76">
        <f>F56/'Tonnages per afvalstroom'!$E$5</f>
        <v>0</v>
      </c>
      <c r="H56" s="43">
        <f>'Invullen-Transportkosten'!I12</f>
        <v>0</v>
      </c>
      <c r="I56" s="43">
        <f t="shared" si="6"/>
        <v>0</v>
      </c>
      <c r="J56" s="48">
        <f>('Invullen O&amp;O-kosten'!$H$9/'Invullen O&amp;O-kosten'!$C$9)*D56</f>
        <v>181</v>
      </c>
      <c r="K56" s="83">
        <f>J56/'Tonnages per afvalstroom'!$E$5</f>
        <v>45.25</v>
      </c>
      <c r="L56" s="44">
        <f>'Invullen-Transportkosten'!O12</f>
        <v>0</v>
      </c>
      <c r="M56" s="44">
        <f t="shared" si="7"/>
        <v>0</v>
      </c>
      <c r="N56" s="49">
        <f t="shared" si="8"/>
        <v>181</v>
      </c>
      <c r="O56" s="79">
        <f t="shared" si="8"/>
        <v>45.25</v>
      </c>
      <c r="P56" s="45">
        <f t="shared" si="9"/>
        <v>0</v>
      </c>
    </row>
    <row r="57" spans="2:16" ht="20.100000000000001" customHeight="1" x14ac:dyDescent="0.2">
      <c r="B57" s="38" t="s">
        <v>5</v>
      </c>
      <c r="C57" s="38" t="s">
        <v>6</v>
      </c>
      <c r="D57" s="80">
        <f>334+499+99+2876+90+8</f>
        <v>3906</v>
      </c>
      <c r="E57" s="74">
        <f>D57/'Tonnages per afvalstroom'!$E$5</f>
        <v>976.5</v>
      </c>
      <c r="F57" s="46">
        <f>('Invullen O&amp;O-kosten'!$D$9/'Invullen O&amp;O-kosten'!$C$9)*D57</f>
        <v>0</v>
      </c>
      <c r="G57" s="76">
        <f>F57/'Tonnages per afvalstroom'!$E$5</f>
        <v>0</v>
      </c>
      <c r="H57" s="43">
        <f>'Invullen-Transportkosten'!I13</f>
        <v>0</v>
      </c>
      <c r="I57" s="43">
        <f t="shared" si="6"/>
        <v>0</v>
      </c>
      <c r="J57" s="48">
        <f>('Invullen O&amp;O-kosten'!$H$9/'Invullen O&amp;O-kosten'!$C$9)*D57</f>
        <v>3906</v>
      </c>
      <c r="K57" s="83">
        <f>J57/'Tonnages per afvalstroom'!$E$5</f>
        <v>976.5</v>
      </c>
      <c r="L57" s="44">
        <f>'Invullen-Transportkosten'!O13</f>
        <v>0</v>
      </c>
      <c r="M57" s="44">
        <f t="shared" si="7"/>
        <v>0</v>
      </c>
      <c r="N57" s="49">
        <f t="shared" si="8"/>
        <v>3906</v>
      </c>
      <c r="O57" s="79">
        <f t="shared" si="8"/>
        <v>976.5</v>
      </c>
      <c r="P57" s="45">
        <f t="shared" si="9"/>
        <v>0</v>
      </c>
    </row>
    <row r="58" spans="2:16" ht="20.100000000000001" customHeight="1" x14ac:dyDescent="0.2">
      <c r="B58" s="38" t="s">
        <v>23</v>
      </c>
      <c r="C58" s="38" t="s">
        <v>7</v>
      </c>
      <c r="D58" s="80">
        <v>107</v>
      </c>
      <c r="E58" s="74">
        <f>D58/'Tonnages per afvalstroom'!$E$5</f>
        <v>26.75</v>
      </c>
      <c r="F58" s="46">
        <f>('Invullen O&amp;O-kosten'!$D$9/'Invullen O&amp;O-kosten'!$C$9)*D58</f>
        <v>0</v>
      </c>
      <c r="G58" s="76">
        <f>F58/'Tonnages per afvalstroom'!$E$5</f>
        <v>0</v>
      </c>
      <c r="H58" s="43">
        <f>'Invullen-Transportkosten'!I14</f>
        <v>0</v>
      </c>
      <c r="I58" s="43">
        <f t="shared" si="6"/>
        <v>0</v>
      </c>
      <c r="J58" s="48">
        <f>('Invullen O&amp;O-kosten'!$H$9/'Invullen O&amp;O-kosten'!$C$9)*D58</f>
        <v>107</v>
      </c>
      <c r="K58" s="83">
        <f>J58/'Tonnages per afvalstroom'!$E$5</f>
        <v>26.75</v>
      </c>
      <c r="L58" s="44">
        <f>'Invullen-Transportkosten'!O14</f>
        <v>0</v>
      </c>
      <c r="M58" s="44">
        <f t="shared" si="7"/>
        <v>0</v>
      </c>
      <c r="N58" s="49">
        <f t="shared" si="8"/>
        <v>107</v>
      </c>
      <c r="O58" s="79">
        <f t="shared" si="8"/>
        <v>26.75</v>
      </c>
      <c r="P58" s="45">
        <f t="shared" si="9"/>
        <v>0</v>
      </c>
    </row>
    <row r="59" spans="2:16" ht="20.100000000000001" customHeight="1" thickBot="1" x14ac:dyDescent="0.25">
      <c r="B59" s="183" t="s">
        <v>34</v>
      </c>
      <c r="C59" s="183" t="s">
        <v>35</v>
      </c>
      <c r="D59" s="198"/>
      <c r="E59" s="199"/>
      <c r="F59" s="200"/>
      <c r="G59" s="199"/>
      <c r="H59" s="201"/>
      <c r="I59" s="201"/>
      <c r="J59" s="200"/>
      <c r="K59" s="202"/>
      <c r="L59" s="201"/>
      <c r="M59" s="201"/>
      <c r="N59" s="200"/>
      <c r="O59" s="199"/>
      <c r="P59" s="201"/>
    </row>
    <row r="60" spans="2:16" ht="20.100000000000001" customHeight="1" x14ac:dyDescent="0.2">
      <c r="B60" s="209" t="s">
        <v>27</v>
      </c>
      <c r="C60" s="209"/>
      <c r="D60" s="220">
        <f>SUM(D51:D59)</f>
        <v>11801</v>
      </c>
      <c r="E60" s="210">
        <f>SUM(E51:E59)</f>
        <v>2950.25</v>
      </c>
      <c r="F60" s="211">
        <f>SUM(F51:F59)</f>
        <v>0</v>
      </c>
      <c r="G60" s="212">
        <f>SUM(G51:G59)</f>
        <v>0</v>
      </c>
      <c r="H60" s="213"/>
      <c r="I60" s="213">
        <f>SUM(I51:I59)</f>
        <v>0</v>
      </c>
      <c r="J60" s="214">
        <f>SUM(J51:J59)</f>
        <v>11801</v>
      </c>
      <c r="K60" s="221">
        <f>SUM(K51:K59)</f>
        <v>2950.25</v>
      </c>
      <c r="L60" s="216"/>
      <c r="M60" s="216">
        <f>SUM(M51:M59)</f>
        <v>0</v>
      </c>
      <c r="N60" s="217">
        <f>SUM(N51:N59)</f>
        <v>11801</v>
      </c>
      <c r="O60" s="218">
        <f>SUM(O51:O59)</f>
        <v>2950.25</v>
      </c>
      <c r="P60" s="219">
        <f>SUM(P51:P59)</f>
        <v>0</v>
      </c>
    </row>
    <row r="62" spans="2:16" s="50" customFormat="1" ht="28.5" customHeight="1" x14ac:dyDescent="0.25">
      <c r="B62" s="51"/>
      <c r="C62" s="51"/>
      <c r="D62" s="60" t="s">
        <v>69</v>
      </c>
      <c r="E62" s="61"/>
      <c r="F62" s="62" t="s">
        <v>70</v>
      </c>
      <c r="G62" s="63"/>
      <c r="H62" s="63"/>
      <c r="I62" s="64"/>
      <c r="J62" s="65" t="s">
        <v>72</v>
      </c>
      <c r="K62" s="66"/>
      <c r="L62" s="66"/>
      <c r="M62" s="67"/>
      <c r="N62" s="68" t="s">
        <v>69</v>
      </c>
      <c r="O62" s="69"/>
      <c r="P62" s="70"/>
    </row>
    <row r="63" spans="2:16" s="37" customFormat="1" ht="47.25" customHeight="1" thickBot="1" x14ac:dyDescent="0.25">
      <c r="B63" s="196" t="s">
        <v>18</v>
      </c>
      <c r="C63" s="182"/>
      <c r="D63" s="147" t="s">
        <v>71</v>
      </c>
      <c r="E63" s="148" t="s">
        <v>30</v>
      </c>
      <c r="F63" s="149" t="s">
        <v>71</v>
      </c>
      <c r="G63" s="150" t="s">
        <v>30</v>
      </c>
      <c r="H63" s="150" t="s">
        <v>62</v>
      </c>
      <c r="I63" s="150" t="s">
        <v>59</v>
      </c>
      <c r="J63" s="151" t="s">
        <v>71</v>
      </c>
      <c r="K63" s="152" t="s">
        <v>30</v>
      </c>
      <c r="L63" s="152" t="s">
        <v>62</v>
      </c>
      <c r="M63" s="152" t="s">
        <v>59</v>
      </c>
      <c r="N63" s="153" t="s">
        <v>71</v>
      </c>
      <c r="O63" s="154" t="s">
        <v>30</v>
      </c>
      <c r="P63" s="154" t="s">
        <v>59</v>
      </c>
    </row>
    <row r="64" spans="2:16" ht="20.100000000000001" customHeight="1" x14ac:dyDescent="0.2">
      <c r="B64" s="169" t="s">
        <v>0</v>
      </c>
      <c r="C64" s="169" t="s">
        <v>11</v>
      </c>
      <c r="D64" s="203">
        <v>9</v>
      </c>
      <c r="E64" s="171">
        <f>D64/'Tonnages per afvalstroom'!$E$6</f>
        <v>2.25</v>
      </c>
      <c r="F64" s="172">
        <f>('Invullen O&amp;O-kosten'!$D$10/'Invullen O&amp;O-kosten'!$C$10)*D64</f>
        <v>0</v>
      </c>
      <c r="G64" s="173">
        <f>F64/'Tonnages per afvalstroom'!$E$6</f>
        <v>0</v>
      </c>
      <c r="H64" s="174">
        <f>'Invullen-Transportkosten'!I7</f>
        <v>0</v>
      </c>
      <c r="I64" s="174">
        <f>G64*H64</f>
        <v>0</v>
      </c>
      <c r="J64" s="175">
        <f>('Invullen O&amp;O-kosten'!$H$10/'Invullen O&amp;O-kosten'!$C$10)*D64</f>
        <v>9</v>
      </c>
      <c r="K64" s="176">
        <f>J64/'Tonnages per afvalstroom'!$E$6</f>
        <v>2.25</v>
      </c>
      <c r="L64" s="177">
        <f>'Invullen-Transportkosten'!O7</f>
        <v>0</v>
      </c>
      <c r="M64" s="177">
        <f>K64*L64</f>
        <v>0</v>
      </c>
      <c r="N64" s="178">
        <f t="shared" ref="N64:O66" si="10">F64+J64</f>
        <v>9</v>
      </c>
      <c r="O64" s="179">
        <f t="shared" si="10"/>
        <v>2.25</v>
      </c>
      <c r="P64" s="180">
        <f>I64+M64</f>
        <v>0</v>
      </c>
    </row>
    <row r="65" spans="2:16" ht="20.100000000000001" customHeight="1" x14ac:dyDescent="0.2">
      <c r="B65" s="38" t="s">
        <v>1</v>
      </c>
      <c r="C65" s="38" t="s">
        <v>9</v>
      </c>
      <c r="D65" s="84">
        <v>9</v>
      </c>
      <c r="E65" s="74">
        <f>D65/'Tonnages per afvalstroom'!$E$6</f>
        <v>2.25</v>
      </c>
      <c r="F65" s="46">
        <f>('Invullen O&amp;O-kosten'!$D$10/'Invullen O&amp;O-kosten'!$C$10)*D65</f>
        <v>0</v>
      </c>
      <c r="G65" s="76">
        <f>F65/'Tonnages per afvalstroom'!$E$6</f>
        <v>0</v>
      </c>
      <c r="H65" s="43">
        <f>'Invullen-Transportkosten'!I8</f>
        <v>0</v>
      </c>
      <c r="I65" s="43">
        <f>G65*H65</f>
        <v>0</v>
      </c>
      <c r="J65" s="48">
        <f>('Invullen O&amp;O-kosten'!$H$10/'Invullen O&amp;O-kosten'!$C$10)*D65</f>
        <v>9</v>
      </c>
      <c r="K65" s="71">
        <f>J65/'Tonnages per afvalstroom'!$E$6</f>
        <v>2.25</v>
      </c>
      <c r="L65" s="44">
        <f>'Invullen-Transportkosten'!O8</f>
        <v>0</v>
      </c>
      <c r="M65" s="44">
        <f>K65*L65</f>
        <v>0</v>
      </c>
      <c r="N65" s="49">
        <f t="shared" si="10"/>
        <v>9</v>
      </c>
      <c r="O65" s="79">
        <f t="shared" si="10"/>
        <v>2.25</v>
      </c>
      <c r="P65" s="45">
        <f>I65+M65</f>
        <v>0</v>
      </c>
    </row>
    <row r="66" spans="2:16" ht="20.100000000000001" customHeight="1" x14ac:dyDescent="0.2">
      <c r="B66" s="38" t="s">
        <v>2</v>
      </c>
      <c r="C66" s="38" t="s">
        <v>8</v>
      </c>
      <c r="D66" s="84">
        <v>10</v>
      </c>
      <c r="E66" s="74">
        <f>D66/'Tonnages per afvalstroom'!$E$6</f>
        <v>2.5</v>
      </c>
      <c r="F66" s="46">
        <f>('Invullen O&amp;O-kosten'!$D$10/'Invullen O&amp;O-kosten'!$C$10)*D66</f>
        <v>0</v>
      </c>
      <c r="G66" s="76">
        <f>F66/'Tonnages per afvalstroom'!$E$6</f>
        <v>0</v>
      </c>
      <c r="H66" s="43">
        <f>'Invullen-Transportkosten'!I9</f>
        <v>0</v>
      </c>
      <c r="I66" s="43">
        <f>G66*H66</f>
        <v>0</v>
      </c>
      <c r="J66" s="48">
        <f>('Invullen O&amp;O-kosten'!$H$10/'Invullen O&amp;O-kosten'!$C$10)*D66</f>
        <v>10</v>
      </c>
      <c r="K66" s="71">
        <f>J66/'Tonnages per afvalstroom'!$E$6</f>
        <v>2.5</v>
      </c>
      <c r="L66" s="44">
        <f>'Invullen-Transportkosten'!O9</f>
        <v>0</v>
      </c>
      <c r="M66" s="44">
        <f>K66*L66</f>
        <v>0</v>
      </c>
      <c r="N66" s="49">
        <f t="shared" si="10"/>
        <v>10</v>
      </c>
      <c r="O66" s="79">
        <f t="shared" si="10"/>
        <v>2.5</v>
      </c>
      <c r="P66" s="45">
        <f>I66+M66</f>
        <v>0</v>
      </c>
    </row>
    <row r="67" spans="2:16" ht="20.100000000000001" customHeight="1" x14ac:dyDescent="0.2">
      <c r="B67" s="38" t="s">
        <v>3</v>
      </c>
      <c r="C67" s="38" t="s">
        <v>10</v>
      </c>
      <c r="D67" s="47"/>
      <c r="E67" s="75"/>
      <c r="F67" s="47"/>
      <c r="G67" s="75"/>
      <c r="H67" s="39"/>
      <c r="I67" s="39"/>
      <c r="J67" s="47"/>
      <c r="K67" s="75"/>
      <c r="L67" s="39"/>
      <c r="M67" s="39"/>
      <c r="N67" s="47"/>
      <c r="O67" s="75"/>
      <c r="P67" s="39"/>
    </row>
    <row r="68" spans="2:16" ht="20.100000000000001" customHeight="1" x14ac:dyDescent="0.2">
      <c r="B68" s="38" t="s">
        <v>4</v>
      </c>
      <c r="C68" s="38" t="s">
        <v>7</v>
      </c>
      <c r="D68" s="84">
        <v>3</v>
      </c>
      <c r="E68" s="74">
        <f>D68/'Tonnages per afvalstroom'!$E$6</f>
        <v>0.75</v>
      </c>
      <c r="F68" s="46">
        <f>('Invullen O&amp;O-kosten'!$D$10/'Invullen O&amp;O-kosten'!$C$10)*D68</f>
        <v>0</v>
      </c>
      <c r="G68" s="76">
        <f>F68/'Tonnages per afvalstroom'!$E$6</f>
        <v>0</v>
      </c>
      <c r="H68" s="43">
        <f>'Invullen-Transportkosten'!I11</f>
        <v>0</v>
      </c>
      <c r="I68" s="43">
        <f>G68*H68</f>
        <v>0</v>
      </c>
      <c r="J68" s="48">
        <f>('Invullen O&amp;O-kosten'!$H$10/'Invullen O&amp;O-kosten'!$C$10)*D68</f>
        <v>3</v>
      </c>
      <c r="K68" s="71">
        <f>J68/'Tonnages per afvalstroom'!$E$6</f>
        <v>0.75</v>
      </c>
      <c r="L68" s="44">
        <f>'Invullen-Transportkosten'!O11</f>
        <v>0</v>
      </c>
      <c r="M68" s="44">
        <f>K68*L68</f>
        <v>0</v>
      </c>
      <c r="N68" s="49">
        <f t="shared" ref="N68:O71" si="11">F68+J68</f>
        <v>3</v>
      </c>
      <c r="O68" s="79">
        <f t="shared" si="11"/>
        <v>0.75</v>
      </c>
      <c r="P68" s="45">
        <f>I68+M68</f>
        <v>0</v>
      </c>
    </row>
    <row r="69" spans="2:16" ht="20.100000000000001" customHeight="1" x14ac:dyDescent="0.2">
      <c r="B69" s="38" t="s">
        <v>22</v>
      </c>
      <c r="C69" s="38" t="s">
        <v>10</v>
      </c>
      <c r="D69" s="84">
        <v>359</v>
      </c>
      <c r="E69" s="74">
        <f>D69/'Tonnages per afvalstroom'!$E$6</f>
        <v>89.75</v>
      </c>
      <c r="F69" s="46">
        <f>('Invullen O&amp;O-kosten'!$D$10/'Invullen O&amp;O-kosten'!$C$10)*D69</f>
        <v>0</v>
      </c>
      <c r="G69" s="76">
        <f>F69/'Tonnages per afvalstroom'!$E$6</f>
        <v>0</v>
      </c>
      <c r="H69" s="43">
        <f>'Invullen-Transportkosten'!I12</f>
        <v>0</v>
      </c>
      <c r="I69" s="43">
        <f>G69*H69</f>
        <v>0</v>
      </c>
      <c r="J69" s="48">
        <f>('Invullen O&amp;O-kosten'!$H$10/'Invullen O&amp;O-kosten'!$C$10)*D69</f>
        <v>359</v>
      </c>
      <c r="K69" s="71">
        <f>J69/'Tonnages per afvalstroom'!$E$6</f>
        <v>89.75</v>
      </c>
      <c r="L69" s="44">
        <f>'Invullen-Transportkosten'!O12</f>
        <v>0</v>
      </c>
      <c r="M69" s="44">
        <f>K69*L69</f>
        <v>0</v>
      </c>
      <c r="N69" s="49">
        <f t="shared" si="11"/>
        <v>359</v>
      </c>
      <c r="O69" s="79">
        <f t="shared" si="11"/>
        <v>89.75</v>
      </c>
      <c r="P69" s="45">
        <f>I69+M69</f>
        <v>0</v>
      </c>
    </row>
    <row r="70" spans="2:16" ht="20.100000000000001" customHeight="1" x14ac:dyDescent="0.2">
      <c r="B70" s="38" t="s">
        <v>5</v>
      </c>
      <c r="C70" s="38" t="s">
        <v>6</v>
      </c>
      <c r="D70" s="84">
        <v>16</v>
      </c>
      <c r="E70" s="74">
        <f>D70/'Tonnages per afvalstroom'!$E$6</f>
        <v>4</v>
      </c>
      <c r="F70" s="46">
        <f>('Invullen O&amp;O-kosten'!$D$10/'Invullen O&amp;O-kosten'!$C$10)*D70</f>
        <v>0</v>
      </c>
      <c r="G70" s="76">
        <f>F70/'Tonnages per afvalstroom'!$E$6</f>
        <v>0</v>
      </c>
      <c r="H70" s="43">
        <f>'Invullen-Transportkosten'!I13</f>
        <v>0</v>
      </c>
      <c r="I70" s="43">
        <f>G70*H70</f>
        <v>0</v>
      </c>
      <c r="J70" s="48">
        <f>('Invullen O&amp;O-kosten'!$H$10/'Invullen O&amp;O-kosten'!$C$10)*D70</f>
        <v>16</v>
      </c>
      <c r="K70" s="71">
        <f>J70/'Tonnages per afvalstroom'!$E$6</f>
        <v>4</v>
      </c>
      <c r="L70" s="44">
        <f>'Invullen-Transportkosten'!O13</f>
        <v>0</v>
      </c>
      <c r="M70" s="44">
        <f>K70*L70</f>
        <v>0</v>
      </c>
      <c r="N70" s="49">
        <f t="shared" si="11"/>
        <v>16</v>
      </c>
      <c r="O70" s="79">
        <f t="shared" si="11"/>
        <v>4</v>
      </c>
      <c r="P70" s="45">
        <f>I70+M70</f>
        <v>0</v>
      </c>
    </row>
    <row r="71" spans="2:16" ht="20.100000000000001" customHeight="1" x14ac:dyDescent="0.2">
      <c r="B71" s="38" t="s">
        <v>23</v>
      </c>
      <c r="C71" s="38" t="s">
        <v>7</v>
      </c>
      <c r="D71" s="84">
        <v>350</v>
      </c>
      <c r="E71" s="74">
        <f>D71/'Tonnages per afvalstroom'!$E$6</f>
        <v>87.5</v>
      </c>
      <c r="F71" s="46">
        <f>('Invullen O&amp;O-kosten'!$D$10/'Invullen O&amp;O-kosten'!$C$10)*D71</f>
        <v>0</v>
      </c>
      <c r="G71" s="76">
        <f>F71/'Tonnages per afvalstroom'!$E$6</f>
        <v>0</v>
      </c>
      <c r="H71" s="43">
        <f>'Invullen-Transportkosten'!I14</f>
        <v>0</v>
      </c>
      <c r="I71" s="43">
        <f>G71*H71</f>
        <v>0</v>
      </c>
      <c r="J71" s="48">
        <f>('Invullen O&amp;O-kosten'!$H$10/'Invullen O&amp;O-kosten'!$C$10)*D71</f>
        <v>350</v>
      </c>
      <c r="K71" s="71">
        <f>J71/'Tonnages per afvalstroom'!$E$6</f>
        <v>87.5</v>
      </c>
      <c r="L71" s="44">
        <f>'Invullen-Transportkosten'!O14</f>
        <v>0</v>
      </c>
      <c r="M71" s="44">
        <f>K71*L71</f>
        <v>0</v>
      </c>
      <c r="N71" s="49">
        <f t="shared" si="11"/>
        <v>350</v>
      </c>
      <c r="O71" s="79">
        <f t="shared" si="11"/>
        <v>87.5</v>
      </c>
      <c r="P71" s="45">
        <f>I71+M71</f>
        <v>0</v>
      </c>
    </row>
    <row r="72" spans="2:16" ht="20.100000000000001" customHeight="1" thickBot="1" x14ac:dyDescent="0.25">
      <c r="B72" s="183" t="s">
        <v>34</v>
      </c>
      <c r="C72" s="183" t="s">
        <v>35</v>
      </c>
      <c r="D72" s="200"/>
      <c r="E72" s="199"/>
      <c r="F72" s="200"/>
      <c r="G72" s="199"/>
      <c r="H72" s="201"/>
      <c r="I72" s="201"/>
      <c r="J72" s="200"/>
      <c r="K72" s="199"/>
      <c r="L72" s="201"/>
      <c r="M72" s="201"/>
      <c r="N72" s="200"/>
      <c r="O72" s="199"/>
      <c r="P72" s="201"/>
    </row>
    <row r="73" spans="2:16" ht="20.100000000000001" customHeight="1" x14ac:dyDescent="0.2">
      <c r="B73" s="209" t="s">
        <v>27</v>
      </c>
      <c r="C73" s="209"/>
      <c r="D73" s="222">
        <f>SUM(D64:D72)</f>
        <v>756</v>
      </c>
      <c r="E73" s="210">
        <f>SUM(E64:E72)</f>
        <v>189</v>
      </c>
      <c r="F73" s="211">
        <f>SUM(F64:F72)</f>
        <v>0</v>
      </c>
      <c r="G73" s="212">
        <f>SUM(G64:G72)</f>
        <v>0</v>
      </c>
      <c r="H73" s="213"/>
      <c r="I73" s="213">
        <f>SUM(I64:I72)</f>
        <v>0</v>
      </c>
      <c r="J73" s="214">
        <f>SUM(J64:J72)</f>
        <v>756</v>
      </c>
      <c r="K73" s="215">
        <f>SUM(K64:K72)</f>
        <v>189</v>
      </c>
      <c r="L73" s="216"/>
      <c r="M73" s="216">
        <f>SUM(M64:M72)</f>
        <v>0</v>
      </c>
      <c r="N73" s="217">
        <f>SUM(N64:N72)</f>
        <v>756</v>
      </c>
      <c r="O73" s="218">
        <f>SUM(O64:O72)</f>
        <v>189</v>
      </c>
      <c r="P73" s="219">
        <f>SUM(P64:P72)</f>
        <v>0</v>
      </c>
    </row>
    <row r="75" spans="2:16" s="50" customFormat="1" ht="28.5" customHeight="1" x14ac:dyDescent="0.25">
      <c r="B75" s="51"/>
      <c r="C75" s="51"/>
      <c r="D75" s="60" t="s">
        <v>69</v>
      </c>
      <c r="E75" s="61"/>
      <c r="F75" s="62" t="s">
        <v>70</v>
      </c>
      <c r="G75" s="63"/>
      <c r="H75" s="63"/>
      <c r="I75" s="64"/>
      <c r="J75" s="65" t="s">
        <v>72</v>
      </c>
      <c r="K75" s="66"/>
      <c r="L75" s="66"/>
      <c r="M75" s="67"/>
      <c r="N75" s="68" t="s">
        <v>69</v>
      </c>
      <c r="O75" s="69"/>
      <c r="P75" s="70"/>
    </row>
    <row r="76" spans="2:16" s="37" customFormat="1" ht="47.25" customHeight="1" thickBot="1" x14ac:dyDescent="0.25">
      <c r="B76" s="196" t="s">
        <v>75</v>
      </c>
      <c r="C76" s="182"/>
      <c r="D76" s="147" t="s">
        <v>71</v>
      </c>
      <c r="E76" s="148" t="s">
        <v>30</v>
      </c>
      <c r="F76" s="149" t="s">
        <v>71</v>
      </c>
      <c r="G76" s="150" t="s">
        <v>30</v>
      </c>
      <c r="H76" s="150" t="s">
        <v>62</v>
      </c>
      <c r="I76" s="150" t="s">
        <v>59</v>
      </c>
      <c r="J76" s="151" t="s">
        <v>71</v>
      </c>
      <c r="K76" s="152" t="s">
        <v>30</v>
      </c>
      <c r="L76" s="152" t="s">
        <v>62</v>
      </c>
      <c r="M76" s="152" t="s">
        <v>59</v>
      </c>
      <c r="N76" s="153" t="s">
        <v>71</v>
      </c>
      <c r="O76" s="154" t="s">
        <v>30</v>
      </c>
      <c r="P76" s="154" t="s">
        <v>59</v>
      </c>
    </row>
    <row r="77" spans="2:16" ht="20.100000000000001" customHeight="1" x14ac:dyDescent="0.2">
      <c r="B77" s="169" t="s">
        <v>0</v>
      </c>
      <c r="C77" s="169" t="s">
        <v>11</v>
      </c>
      <c r="D77" s="203">
        <v>956</v>
      </c>
      <c r="E77" s="171">
        <f>D77/'Tonnages per afvalstroom'!$E$7</f>
        <v>265.55555555555554</v>
      </c>
      <c r="F77" s="172">
        <f>('Invullen O&amp;O-kosten'!$D$11/'Invullen O&amp;O-kosten'!$C$11)*D77</f>
        <v>0</v>
      </c>
      <c r="G77" s="173">
        <f>F77/'Tonnages per afvalstroom'!$E$7</f>
        <v>0</v>
      </c>
      <c r="H77" s="174">
        <f>'Invullen-Transportkosten'!I7</f>
        <v>0</v>
      </c>
      <c r="I77" s="174">
        <f>G77*H77</f>
        <v>0</v>
      </c>
      <c r="J77" s="175">
        <f>('Invullen O&amp;O-kosten'!$H$11/'Invullen O&amp;O-kosten'!$C$11)*D77</f>
        <v>956</v>
      </c>
      <c r="K77" s="176">
        <f>J77/'Tonnages per afvalstroom'!$E$7</f>
        <v>265.55555555555554</v>
      </c>
      <c r="L77" s="177">
        <f>'Invullen-Transportkosten'!O7</f>
        <v>0</v>
      </c>
      <c r="M77" s="177">
        <f>K77*L77</f>
        <v>0</v>
      </c>
      <c r="N77" s="178">
        <f t="shared" ref="N77:O79" si="12">F77+J77</f>
        <v>956</v>
      </c>
      <c r="O77" s="179">
        <f t="shared" si="12"/>
        <v>265.55555555555554</v>
      </c>
      <c r="P77" s="180">
        <f>I77+M77</f>
        <v>0</v>
      </c>
    </row>
    <row r="78" spans="2:16" ht="20.100000000000001" customHeight="1" x14ac:dyDescent="0.2">
      <c r="B78" s="38" t="s">
        <v>1</v>
      </c>
      <c r="C78" s="38" t="s">
        <v>9</v>
      </c>
      <c r="D78" s="84">
        <v>1350</v>
      </c>
      <c r="E78" s="74">
        <f>D78/'Tonnages per afvalstroom'!$E$7</f>
        <v>375</v>
      </c>
      <c r="F78" s="46">
        <f>('Invullen O&amp;O-kosten'!$D$11/'Invullen O&amp;O-kosten'!$C$11)*D78</f>
        <v>0</v>
      </c>
      <c r="G78" s="76">
        <f>F78/'Tonnages per afvalstroom'!$E$7</f>
        <v>0</v>
      </c>
      <c r="H78" s="43">
        <f>'Invullen-Transportkosten'!I8</f>
        <v>0</v>
      </c>
      <c r="I78" s="43">
        <f>G78*H78</f>
        <v>0</v>
      </c>
      <c r="J78" s="48">
        <f>('Invullen O&amp;O-kosten'!$H$11/'Invullen O&amp;O-kosten'!$C$11)*D78</f>
        <v>1350</v>
      </c>
      <c r="K78" s="71">
        <f>J78/'Tonnages per afvalstroom'!$E$7</f>
        <v>375</v>
      </c>
      <c r="L78" s="44">
        <f>'Invullen-Transportkosten'!O8</f>
        <v>0</v>
      </c>
      <c r="M78" s="44">
        <f>K78*L78</f>
        <v>0</v>
      </c>
      <c r="N78" s="49">
        <f t="shared" si="12"/>
        <v>1350</v>
      </c>
      <c r="O78" s="79">
        <f t="shared" si="12"/>
        <v>375</v>
      </c>
      <c r="P78" s="45">
        <f>I78+M78</f>
        <v>0</v>
      </c>
    </row>
    <row r="79" spans="2:16" ht="20.100000000000001" customHeight="1" x14ac:dyDescent="0.2">
      <c r="B79" s="38" t="s">
        <v>2</v>
      </c>
      <c r="C79" s="38" t="s">
        <v>8</v>
      </c>
      <c r="D79" s="84">
        <v>820</v>
      </c>
      <c r="E79" s="74">
        <f>D79/'Tonnages per afvalstroom'!$E$7</f>
        <v>227.77777777777777</v>
      </c>
      <c r="F79" s="46">
        <f>('Invullen O&amp;O-kosten'!$D$11/'Invullen O&amp;O-kosten'!$C$11)*D79</f>
        <v>0</v>
      </c>
      <c r="G79" s="76">
        <f>F79/'Tonnages per afvalstroom'!$E$7</f>
        <v>0</v>
      </c>
      <c r="H79" s="43">
        <f>'Invullen-Transportkosten'!I9</f>
        <v>0</v>
      </c>
      <c r="I79" s="43">
        <f>G79*H79</f>
        <v>0</v>
      </c>
      <c r="J79" s="48">
        <f>('Invullen O&amp;O-kosten'!$H$11/'Invullen O&amp;O-kosten'!$C$11)*D79</f>
        <v>820</v>
      </c>
      <c r="K79" s="71">
        <f>J79/'Tonnages per afvalstroom'!$E$7</f>
        <v>227.77777777777777</v>
      </c>
      <c r="L79" s="44">
        <f>'Invullen-Transportkosten'!O9</f>
        <v>0</v>
      </c>
      <c r="M79" s="44">
        <f>K79*L79</f>
        <v>0</v>
      </c>
      <c r="N79" s="49">
        <f t="shared" si="12"/>
        <v>820</v>
      </c>
      <c r="O79" s="79">
        <f t="shared" si="12"/>
        <v>227.77777777777777</v>
      </c>
      <c r="P79" s="45">
        <f>I79+M79</f>
        <v>0</v>
      </c>
    </row>
    <row r="80" spans="2:16" ht="20.100000000000001" customHeight="1" x14ac:dyDescent="0.2">
      <c r="B80" s="38" t="s">
        <v>3</v>
      </c>
      <c r="C80" s="38" t="s">
        <v>10</v>
      </c>
      <c r="D80" s="47"/>
      <c r="E80" s="75"/>
      <c r="F80" s="47"/>
      <c r="G80" s="75"/>
      <c r="H80" s="39"/>
      <c r="I80" s="39"/>
      <c r="J80" s="47"/>
      <c r="K80" s="75"/>
      <c r="L80" s="39"/>
      <c r="M80" s="39"/>
      <c r="N80" s="47"/>
      <c r="O80" s="75"/>
      <c r="P80" s="39"/>
    </row>
    <row r="81" spans="2:16" ht="20.100000000000001" customHeight="1" x14ac:dyDescent="0.2">
      <c r="B81" s="38" t="s">
        <v>4</v>
      </c>
      <c r="C81" s="38" t="s">
        <v>7</v>
      </c>
      <c r="D81" s="84">
        <v>679</v>
      </c>
      <c r="E81" s="74">
        <f>D81/'Tonnages per afvalstroom'!$E$7</f>
        <v>188.61111111111111</v>
      </c>
      <c r="F81" s="46">
        <f>('Invullen O&amp;O-kosten'!$D$11/'Invullen O&amp;O-kosten'!$C$11)*D81</f>
        <v>0</v>
      </c>
      <c r="G81" s="76">
        <f>F81/'Tonnages per afvalstroom'!$E$7</f>
        <v>0</v>
      </c>
      <c r="H81" s="43">
        <f>'Invullen-Transportkosten'!I11</f>
        <v>0</v>
      </c>
      <c r="I81" s="43">
        <f>G81*H81</f>
        <v>0</v>
      </c>
      <c r="J81" s="48">
        <f>('Invullen O&amp;O-kosten'!$H$11/'Invullen O&amp;O-kosten'!$C$11)*D81</f>
        <v>679</v>
      </c>
      <c r="K81" s="71">
        <f>J81/'Tonnages per afvalstroom'!$E$7</f>
        <v>188.61111111111111</v>
      </c>
      <c r="L81" s="44">
        <f>'Invullen-Transportkosten'!O11</f>
        <v>0</v>
      </c>
      <c r="M81" s="44">
        <f>K81*L81</f>
        <v>0</v>
      </c>
      <c r="N81" s="49">
        <f t="shared" ref="N81:O83" si="13">F81+J81</f>
        <v>679</v>
      </c>
      <c r="O81" s="79">
        <f t="shared" si="13"/>
        <v>188.61111111111111</v>
      </c>
      <c r="P81" s="45">
        <f>I81+M81</f>
        <v>0</v>
      </c>
    </row>
    <row r="82" spans="2:16" ht="20.100000000000001" customHeight="1" x14ac:dyDescent="0.2">
      <c r="B82" s="38" t="s">
        <v>22</v>
      </c>
      <c r="C82" s="38" t="s">
        <v>10</v>
      </c>
      <c r="D82" s="84">
        <v>1</v>
      </c>
      <c r="E82" s="74">
        <f>D82/'Tonnages per afvalstroom'!$E$7</f>
        <v>0.27777777777777779</v>
      </c>
      <c r="F82" s="46">
        <f>('Invullen O&amp;O-kosten'!$D$11/'Invullen O&amp;O-kosten'!$C$11)*D82</f>
        <v>0</v>
      </c>
      <c r="G82" s="76">
        <f>F82/'Tonnages per afvalstroom'!$E$7</f>
        <v>0</v>
      </c>
      <c r="H82" s="43">
        <f>'Invullen-Transportkosten'!I12</f>
        <v>0</v>
      </c>
      <c r="I82" s="43">
        <f>G82*H82</f>
        <v>0</v>
      </c>
      <c r="J82" s="48">
        <f>('Invullen O&amp;O-kosten'!$H$11/'Invullen O&amp;O-kosten'!$C$11)*D82</f>
        <v>1</v>
      </c>
      <c r="K82" s="71">
        <f>J82/'Tonnages per afvalstroom'!$E$7</f>
        <v>0.27777777777777779</v>
      </c>
      <c r="L82" s="44">
        <f>'Invullen-Transportkosten'!O12</f>
        <v>0</v>
      </c>
      <c r="M82" s="44">
        <f>K82*L82</f>
        <v>0</v>
      </c>
      <c r="N82" s="49">
        <f t="shared" si="13"/>
        <v>1</v>
      </c>
      <c r="O82" s="79">
        <f t="shared" si="13"/>
        <v>0.27777777777777779</v>
      </c>
      <c r="P82" s="45">
        <f>I82+M82</f>
        <v>0</v>
      </c>
    </row>
    <row r="83" spans="2:16" ht="20.100000000000001" customHeight="1" x14ac:dyDescent="0.2">
      <c r="B83" s="38" t="s">
        <v>5</v>
      </c>
      <c r="C83" s="38" t="s">
        <v>6</v>
      </c>
      <c r="D83" s="84">
        <v>21</v>
      </c>
      <c r="E83" s="74">
        <f>D83/'Tonnages per afvalstroom'!$E$7</f>
        <v>5.833333333333333</v>
      </c>
      <c r="F83" s="46">
        <f>('Invullen O&amp;O-kosten'!$D$11/'Invullen O&amp;O-kosten'!$C$11)*D83</f>
        <v>0</v>
      </c>
      <c r="G83" s="76">
        <f>F83/'Tonnages per afvalstroom'!$E$7</f>
        <v>0</v>
      </c>
      <c r="H83" s="43">
        <f>'Invullen-Transportkosten'!I13</f>
        <v>0</v>
      </c>
      <c r="I83" s="43">
        <f>G83*H83</f>
        <v>0</v>
      </c>
      <c r="J83" s="48">
        <f>('Invullen O&amp;O-kosten'!$H$11/'Invullen O&amp;O-kosten'!$C$11)*D83</f>
        <v>21</v>
      </c>
      <c r="K83" s="71">
        <f>J83/'Tonnages per afvalstroom'!$E$7</f>
        <v>5.833333333333333</v>
      </c>
      <c r="L83" s="44">
        <f>'Invullen-Transportkosten'!O13</f>
        <v>0</v>
      </c>
      <c r="M83" s="44">
        <f>K83*L83</f>
        <v>0</v>
      </c>
      <c r="N83" s="49">
        <f t="shared" si="13"/>
        <v>21</v>
      </c>
      <c r="O83" s="79">
        <f t="shared" si="13"/>
        <v>5.833333333333333</v>
      </c>
      <c r="P83" s="45">
        <f>I83+M83</f>
        <v>0</v>
      </c>
    </row>
    <row r="84" spans="2:16" ht="20.100000000000001" customHeight="1" x14ac:dyDescent="0.2">
      <c r="B84" s="38" t="s">
        <v>23</v>
      </c>
      <c r="C84" s="38" t="s">
        <v>7</v>
      </c>
      <c r="D84" s="47"/>
      <c r="E84" s="75"/>
      <c r="F84" s="47"/>
      <c r="G84" s="75"/>
      <c r="H84" s="39"/>
      <c r="I84" s="39"/>
      <c r="J84" s="47"/>
      <c r="K84" s="75"/>
      <c r="L84" s="39"/>
      <c r="M84" s="39"/>
      <c r="N84" s="47"/>
      <c r="O84" s="75"/>
      <c r="P84" s="39"/>
    </row>
    <row r="85" spans="2:16" ht="20.100000000000001" customHeight="1" thickBot="1" x14ac:dyDescent="0.25">
      <c r="B85" s="223" t="s">
        <v>34</v>
      </c>
      <c r="C85" s="223" t="s">
        <v>35</v>
      </c>
      <c r="D85" s="86">
        <f>8+141+7</f>
        <v>156</v>
      </c>
      <c r="E85" s="224">
        <f>D85/'Tonnages per afvalstroom'!$E$7</f>
        <v>43.333333333333336</v>
      </c>
      <c r="F85" s="225">
        <f>('Invullen O&amp;O-kosten'!$D$11/'Invullen O&amp;O-kosten'!$C$11)*D85</f>
        <v>0</v>
      </c>
      <c r="G85" s="226">
        <f>F85/'Tonnages per afvalstroom'!$E$7</f>
        <v>0</v>
      </c>
      <c r="H85" s="227">
        <f>'Invullen-Transportkosten'!I15</f>
        <v>0</v>
      </c>
      <c r="I85" s="227">
        <f>G85*H85</f>
        <v>0</v>
      </c>
      <c r="J85" s="228">
        <f>('Invullen O&amp;O-kosten'!$H$11/'Invullen O&amp;O-kosten'!$C$11)*D85</f>
        <v>156</v>
      </c>
      <c r="K85" s="229">
        <f>J85/'Tonnages per afvalstroom'!$E$7</f>
        <v>43.333333333333336</v>
      </c>
      <c r="L85" s="230">
        <f>'Invullen-Transportkosten'!O15</f>
        <v>0</v>
      </c>
      <c r="M85" s="230">
        <f>K85*L85</f>
        <v>0</v>
      </c>
      <c r="N85" s="231">
        <f>F85+J85</f>
        <v>156</v>
      </c>
      <c r="O85" s="232">
        <f>G85+K85</f>
        <v>43.333333333333336</v>
      </c>
      <c r="P85" s="233">
        <f>I85+M85</f>
        <v>0</v>
      </c>
    </row>
    <row r="86" spans="2:16" ht="20.100000000000001" customHeight="1" x14ac:dyDescent="0.2">
      <c r="B86" s="209" t="s">
        <v>27</v>
      </c>
      <c r="C86" s="209"/>
      <c r="D86" s="222">
        <f>SUM(D77:D85)</f>
        <v>3983</v>
      </c>
      <c r="E86" s="210">
        <f>SUM(E77:E85)</f>
        <v>1106.3888888888887</v>
      </c>
      <c r="F86" s="211">
        <f>SUM(F77:F85)</f>
        <v>0</v>
      </c>
      <c r="G86" s="212">
        <f>SUM(G77:G85)</f>
        <v>0</v>
      </c>
      <c r="H86" s="213"/>
      <c r="I86" s="213">
        <f>SUM(I77:I85)</f>
        <v>0</v>
      </c>
      <c r="J86" s="214">
        <f>SUM(J77:J85)</f>
        <v>3983</v>
      </c>
      <c r="K86" s="215">
        <f>SUM(K77:K85)</f>
        <v>1106.3888888888887</v>
      </c>
      <c r="L86" s="216"/>
      <c r="M86" s="216">
        <f>SUM(M77:M85)</f>
        <v>0</v>
      </c>
      <c r="N86" s="217">
        <f>SUM(N77:N85)</f>
        <v>3983</v>
      </c>
      <c r="O86" s="218">
        <f>SUM(O77:O85)</f>
        <v>1106.3888888888887</v>
      </c>
      <c r="P86" s="219">
        <f>SUM(P77:P85)</f>
        <v>0</v>
      </c>
    </row>
    <row r="87" spans="2:16" ht="12" customHeight="1" x14ac:dyDescent="0.2"/>
    <row r="88" spans="2:16" s="50" customFormat="1" ht="28.5" customHeight="1" x14ac:dyDescent="0.25">
      <c r="B88" s="51"/>
      <c r="C88" s="51"/>
      <c r="D88" s="60" t="s">
        <v>69</v>
      </c>
      <c r="E88" s="61"/>
      <c r="F88" s="62" t="s">
        <v>70</v>
      </c>
      <c r="G88" s="63"/>
      <c r="H88" s="63"/>
      <c r="I88" s="64"/>
      <c r="J88" s="65" t="s">
        <v>72</v>
      </c>
      <c r="K88" s="66"/>
      <c r="L88" s="66"/>
      <c r="M88" s="67"/>
      <c r="N88" s="68" t="s">
        <v>69</v>
      </c>
      <c r="O88" s="69"/>
      <c r="P88" s="70"/>
    </row>
    <row r="89" spans="2:16" s="37" customFormat="1" ht="47.25" customHeight="1" thickBot="1" x14ac:dyDescent="0.25">
      <c r="B89" s="196" t="s">
        <v>19</v>
      </c>
      <c r="C89" s="182"/>
      <c r="D89" s="147" t="s">
        <v>71</v>
      </c>
      <c r="E89" s="148" t="s">
        <v>30</v>
      </c>
      <c r="F89" s="149" t="s">
        <v>71</v>
      </c>
      <c r="G89" s="150" t="s">
        <v>30</v>
      </c>
      <c r="H89" s="150" t="s">
        <v>62</v>
      </c>
      <c r="I89" s="150" t="s">
        <v>59</v>
      </c>
      <c r="J89" s="151" t="s">
        <v>71</v>
      </c>
      <c r="K89" s="152" t="s">
        <v>30</v>
      </c>
      <c r="L89" s="152" t="s">
        <v>62</v>
      </c>
      <c r="M89" s="152" t="s">
        <v>59</v>
      </c>
      <c r="N89" s="153" t="s">
        <v>71</v>
      </c>
      <c r="O89" s="154" t="s">
        <v>30</v>
      </c>
      <c r="P89" s="154" t="s">
        <v>59</v>
      </c>
    </row>
    <row r="90" spans="2:16" ht="20.100000000000001" customHeight="1" x14ac:dyDescent="0.2">
      <c r="B90" s="169" t="s">
        <v>0</v>
      </c>
      <c r="C90" s="169" t="s">
        <v>11</v>
      </c>
      <c r="D90" s="171">
        <v>36</v>
      </c>
      <c r="E90" s="171">
        <f>D90/'Tonnages per afvalstroom'!$E$8</f>
        <v>13.333333333333332</v>
      </c>
      <c r="F90" s="172">
        <f>('Invullen O&amp;O-kosten'!$D$12/'Invullen O&amp;O-kosten'!$C$12)*D90</f>
        <v>0</v>
      </c>
      <c r="G90" s="173">
        <f>F90/'Tonnages per afvalstroom'!$E$8</f>
        <v>0</v>
      </c>
      <c r="H90" s="174">
        <f>'Invullen-Transportkosten'!I7</f>
        <v>0</v>
      </c>
      <c r="I90" s="174">
        <f>G90*H90</f>
        <v>0</v>
      </c>
      <c r="J90" s="175">
        <f>('Invullen O&amp;O-kosten'!$H$12/'Invullen O&amp;O-kosten'!$C$12)*D90</f>
        <v>36</v>
      </c>
      <c r="K90" s="176">
        <f>J90/'Tonnages per afvalstroom'!$E$8</f>
        <v>13.333333333333332</v>
      </c>
      <c r="L90" s="177">
        <f>'Invullen-Transportkosten'!O7</f>
        <v>0</v>
      </c>
      <c r="M90" s="177">
        <f>K90*L90</f>
        <v>0</v>
      </c>
      <c r="N90" s="178">
        <f t="shared" ref="N90:O92" si="14">F90+J90</f>
        <v>36</v>
      </c>
      <c r="O90" s="179">
        <f t="shared" si="14"/>
        <v>13.333333333333332</v>
      </c>
      <c r="P90" s="180">
        <f>I90+M90</f>
        <v>0</v>
      </c>
    </row>
    <row r="91" spans="2:16" ht="20.100000000000001" customHeight="1" x14ac:dyDescent="0.2">
      <c r="B91" s="38" t="s">
        <v>1</v>
      </c>
      <c r="C91" s="38" t="s">
        <v>9</v>
      </c>
      <c r="D91" s="74">
        <v>93</v>
      </c>
      <c r="E91" s="74">
        <f>D91/'Tonnages per afvalstroom'!$E$8</f>
        <v>34.444444444444443</v>
      </c>
      <c r="F91" s="46">
        <f>('Invullen O&amp;O-kosten'!$D$12/'Invullen O&amp;O-kosten'!$C$12)*D91</f>
        <v>0</v>
      </c>
      <c r="G91" s="76">
        <f>F91/'Tonnages per afvalstroom'!$E$8</f>
        <v>0</v>
      </c>
      <c r="H91" s="43">
        <f>'Invullen-Transportkosten'!I8</f>
        <v>0</v>
      </c>
      <c r="I91" s="43">
        <f>G91*H91</f>
        <v>0</v>
      </c>
      <c r="J91" s="48">
        <f>('Invullen O&amp;O-kosten'!$H$12/'Invullen O&amp;O-kosten'!$C$12)*D91</f>
        <v>93</v>
      </c>
      <c r="K91" s="71">
        <f>J91/'Tonnages per afvalstroom'!$E$8</f>
        <v>34.444444444444443</v>
      </c>
      <c r="L91" s="44">
        <f>'Invullen-Transportkosten'!O8</f>
        <v>0</v>
      </c>
      <c r="M91" s="44">
        <f>K91*L91</f>
        <v>0</v>
      </c>
      <c r="N91" s="49">
        <f t="shared" si="14"/>
        <v>93</v>
      </c>
      <c r="O91" s="79">
        <f t="shared" si="14"/>
        <v>34.444444444444443</v>
      </c>
      <c r="P91" s="45">
        <f>I91+M91</f>
        <v>0</v>
      </c>
    </row>
    <row r="92" spans="2:16" ht="20.100000000000001" customHeight="1" x14ac:dyDescent="0.2">
      <c r="B92" s="38" t="s">
        <v>2</v>
      </c>
      <c r="C92" s="38" t="s">
        <v>8</v>
      </c>
      <c r="D92" s="74">
        <v>92</v>
      </c>
      <c r="E92" s="74">
        <f>D92/'Tonnages per afvalstroom'!$E$8</f>
        <v>34.074074074074069</v>
      </c>
      <c r="F92" s="46">
        <f>('Invullen O&amp;O-kosten'!$D$12/'Invullen O&amp;O-kosten'!$C$12)*D92</f>
        <v>0</v>
      </c>
      <c r="G92" s="76">
        <f>F92/'Tonnages per afvalstroom'!$E$8</f>
        <v>0</v>
      </c>
      <c r="H92" s="43">
        <f>'Invullen-Transportkosten'!I9</f>
        <v>0</v>
      </c>
      <c r="I92" s="43">
        <f>G92*H92</f>
        <v>0</v>
      </c>
      <c r="J92" s="48">
        <f>('Invullen O&amp;O-kosten'!$H$12/'Invullen O&amp;O-kosten'!$C$12)*D92</f>
        <v>92</v>
      </c>
      <c r="K92" s="71">
        <f>J92/'Tonnages per afvalstroom'!$E$8</f>
        <v>34.074074074074069</v>
      </c>
      <c r="L92" s="44">
        <f>'Invullen-Transportkosten'!O9</f>
        <v>0</v>
      </c>
      <c r="M92" s="44">
        <f>K92*L92</f>
        <v>0</v>
      </c>
      <c r="N92" s="49">
        <f t="shared" si="14"/>
        <v>92</v>
      </c>
      <c r="O92" s="79">
        <f t="shared" si="14"/>
        <v>34.074074074074069</v>
      </c>
      <c r="P92" s="45">
        <f>I92+M92</f>
        <v>0</v>
      </c>
    </row>
    <row r="93" spans="2:16" ht="20.100000000000001" customHeight="1" x14ac:dyDescent="0.2">
      <c r="B93" s="38" t="s">
        <v>3</v>
      </c>
      <c r="C93" s="38" t="s">
        <v>10</v>
      </c>
      <c r="D93" s="75"/>
      <c r="E93" s="75"/>
      <c r="F93" s="47"/>
      <c r="G93" s="75"/>
      <c r="H93" s="39"/>
      <c r="I93" s="39"/>
      <c r="J93" s="47"/>
      <c r="K93" s="75"/>
      <c r="L93" s="39"/>
      <c r="M93" s="39"/>
      <c r="N93" s="47"/>
      <c r="O93" s="75"/>
      <c r="P93" s="39"/>
    </row>
    <row r="94" spans="2:16" ht="20.100000000000001" customHeight="1" x14ac:dyDescent="0.2">
      <c r="B94" s="38" t="s">
        <v>4</v>
      </c>
      <c r="C94" s="38" t="s">
        <v>7</v>
      </c>
      <c r="D94" s="74">
        <v>39</v>
      </c>
      <c r="E94" s="74">
        <f>D94/'Tonnages per afvalstroom'!$E$8</f>
        <v>14.444444444444443</v>
      </c>
      <c r="F94" s="46">
        <f>('Invullen O&amp;O-kosten'!$D$12/'Invullen O&amp;O-kosten'!$C$12)*D94</f>
        <v>0</v>
      </c>
      <c r="G94" s="76">
        <f>F94/'Tonnages per afvalstroom'!$E$8</f>
        <v>0</v>
      </c>
      <c r="H94" s="43">
        <f>'Invullen-Transportkosten'!I11</f>
        <v>0</v>
      </c>
      <c r="I94" s="43">
        <f>G94*H94</f>
        <v>0</v>
      </c>
      <c r="J94" s="48">
        <f>('Invullen O&amp;O-kosten'!$H$12/'Invullen O&amp;O-kosten'!$C$12)*D94</f>
        <v>39</v>
      </c>
      <c r="K94" s="71">
        <f>J94/'Tonnages per afvalstroom'!$E$8</f>
        <v>14.444444444444443</v>
      </c>
      <c r="L94" s="44">
        <f>'Invullen-Transportkosten'!O11</f>
        <v>0</v>
      </c>
      <c r="M94" s="44">
        <f>K94*L94</f>
        <v>0</v>
      </c>
      <c r="N94" s="49">
        <f>F94+J94</f>
        <v>39</v>
      </c>
      <c r="O94" s="79">
        <f>G94+K94</f>
        <v>14.444444444444443</v>
      </c>
      <c r="P94" s="45">
        <f>I94+M94</f>
        <v>0</v>
      </c>
    </row>
    <row r="95" spans="2:16" ht="20.100000000000001" customHeight="1" x14ac:dyDescent="0.2">
      <c r="B95" s="38" t="s">
        <v>22</v>
      </c>
      <c r="C95" s="38" t="s">
        <v>10</v>
      </c>
      <c r="D95" s="75"/>
      <c r="E95" s="75"/>
      <c r="F95" s="47"/>
      <c r="G95" s="75"/>
      <c r="H95" s="39"/>
      <c r="I95" s="39"/>
      <c r="J95" s="47"/>
      <c r="K95" s="75"/>
      <c r="L95" s="39"/>
      <c r="M95" s="39"/>
      <c r="N95" s="47"/>
      <c r="O95" s="75"/>
      <c r="P95" s="39"/>
    </row>
    <row r="96" spans="2:16" ht="20.100000000000001" customHeight="1" x14ac:dyDescent="0.2">
      <c r="B96" s="38" t="s">
        <v>5</v>
      </c>
      <c r="C96" s="38" t="s">
        <v>6</v>
      </c>
      <c r="D96" s="75"/>
      <c r="E96" s="75"/>
      <c r="F96" s="47"/>
      <c r="G96" s="75"/>
      <c r="H96" s="39"/>
      <c r="I96" s="39"/>
      <c r="J96" s="47"/>
      <c r="K96" s="75"/>
      <c r="L96" s="39"/>
      <c r="M96" s="39"/>
      <c r="N96" s="47"/>
      <c r="O96" s="75"/>
      <c r="P96" s="39"/>
    </row>
    <row r="97" spans="2:16" ht="20.100000000000001" customHeight="1" x14ac:dyDescent="0.2">
      <c r="B97" s="38" t="s">
        <v>23</v>
      </c>
      <c r="C97" s="38" t="s">
        <v>7</v>
      </c>
      <c r="D97" s="75"/>
      <c r="E97" s="75"/>
      <c r="F97" s="47"/>
      <c r="G97" s="75"/>
      <c r="H97" s="39"/>
      <c r="I97" s="39"/>
      <c r="J97" s="47"/>
      <c r="K97" s="75"/>
      <c r="L97" s="39"/>
      <c r="M97" s="39"/>
      <c r="N97" s="47"/>
      <c r="O97" s="75"/>
      <c r="P97" s="39"/>
    </row>
    <row r="98" spans="2:16" ht="20.100000000000001" customHeight="1" thickBot="1" x14ac:dyDescent="0.25">
      <c r="B98" s="183" t="s">
        <v>34</v>
      </c>
      <c r="C98" s="183" t="s">
        <v>35</v>
      </c>
      <c r="D98" s="199"/>
      <c r="E98" s="199"/>
      <c r="F98" s="200"/>
      <c r="G98" s="199"/>
      <c r="H98" s="201"/>
      <c r="I98" s="201"/>
      <c r="J98" s="200"/>
      <c r="K98" s="199"/>
      <c r="L98" s="201"/>
      <c r="M98" s="201"/>
      <c r="N98" s="200"/>
      <c r="O98" s="199"/>
      <c r="P98" s="201"/>
    </row>
    <row r="99" spans="2:16" ht="20.100000000000001" customHeight="1" x14ac:dyDescent="0.2">
      <c r="B99" s="209" t="s">
        <v>27</v>
      </c>
      <c r="C99" s="209"/>
      <c r="D99" s="222">
        <f>SUM(D90:D98)</f>
        <v>260</v>
      </c>
      <c r="E99" s="210">
        <f>SUM(E90:E98)</f>
        <v>96.296296296296291</v>
      </c>
      <c r="F99" s="211">
        <f>SUM(F90:F98)</f>
        <v>0</v>
      </c>
      <c r="G99" s="212">
        <f>SUM(G90:G98)</f>
        <v>0</v>
      </c>
      <c r="H99" s="213"/>
      <c r="I99" s="213">
        <f>SUM(I90:I98)</f>
        <v>0</v>
      </c>
      <c r="J99" s="214">
        <f>SUM(J90:J98)</f>
        <v>260</v>
      </c>
      <c r="K99" s="215">
        <f>SUM(K90:K98)</f>
        <v>96.296296296296291</v>
      </c>
      <c r="L99" s="216"/>
      <c r="M99" s="216">
        <f>SUM(M90:M98)</f>
        <v>0</v>
      </c>
      <c r="N99" s="217">
        <f>SUM(N90:N98)</f>
        <v>260</v>
      </c>
      <c r="O99" s="218">
        <f>SUM(O90:O98)</f>
        <v>96.296296296296291</v>
      </c>
      <c r="P99" s="219">
        <f>SUM(P90:P98)</f>
        <v>0</v>
      </c>
    </row>
    <row r="101" spans="2:16" s="50" customFormat="1" ht="28.5" customHeight="1" x14ac:dyDescent="0.25">
      <c r="B101" s="51"/>
      <c r="C101" s="51"/>
      <c r="D101" s="60" t="s">
        <v>69</v>
      </c>
      <c r="E101" s="61"/>
      <c r="F101" s="62" t="s">
        <v>70</v>
      </c>
      <c r="G101" s="63"/>
      <c r="H101" s="63"/>
      <c r="I101" s="64"/>
      <c r="J101" s="65" t="s">
        <v>72</v>
      </c>
      <c r="K101" s="66"/>
      <c r="L101" s="66"/>
      <c r="M101" s="67"/>
      <c r="N101" s="68" t="s">
        <v>69</v>
      </c>
      <c r="O101" s="69"/>
      <c r="P101" s="70"/>
    </row>
    <row r="102" spans="2:16" s="37" customFormat="1" ht="47.25" customHeight="1" thickBot="1" x14ac:dyDescent="0.25">
      <c r="B102" s="196" t="s">
        <v>20</v>
      </c>
      <c r="C102" s="182"/>
      <c r="D102" s="147" t="s">
        <v>71</v>
      </c>
      <c r="E102" s="148" t="s">
        <v>30</v>
      </c>
      <c r="F102" s="149" t="s">
        <v>71</v>
      </c>
      <c r="G102" s="150" t="s">
        <v>30</v>
      </c>
      <c r="H102" s="150" t="s">
        <v>62</v>
      </c>
      <c r="I102" s="150" t="s">
        <v>59</v>
      </c>
      <c r="J102" s="151" t="s">
        <v>71</v>
      </c>
      <c r="K102" s="152" t="s">
        <v>30</v>
      </c>
      <c r="L102" s="152" t="s">
        <v>62</v>
      </c>
      <c r="M102" s="152" t="s">
        <v>59</v>
      </c>
      <c r="N102" s="153" t="s">
        <v>71</v>
      </c>
      <c r="O102" s="154" t="s">
        <v>30</v>
      </c>
      <c r="P102" s="154" t="s">
        <v>59</v>
      </c>
    </row>
    <row r="103" spans="2:16" ht="20.100000000000001" customHeight="1" x14ac:dyDescent="0.2">
      <c r="B103" s="169" t="s">
        <v>0</v>
      </c>
      <c r="C103" s="169" t="s">
        <v>11</v>
      </c>
      <c r="D103" s="205"/>
      <c r="E103" s="206"/>
      <c r="F103" s="207"/>
      <c r="G103" s="206"/>
      <c r="H103" s="208"/>
      <c r="I103" s="208"/>
      <c r="J103" s="207"/>
      <c r="K103" s="206"/>
      <c r="L103" s="208"/>
      <c r="M103" s="208"/>
      <c r="N103" s="207"/>
      <c r="O103" s="206"/>
      <c r="P103" s="208"/>
    </row>
    <row r="104" spans="2:16" ht="20.100000000000001" customHeight="1" x14ac:dyDescent="0.2">
      <c r="B104" s="38" t="s">
        <v>1</v>
      </c>
      <c r="C104" s="38" t="s">
        <v>9</v>
      </c>
      <c r="D104" s="84">
        <v>88</v>
      </c>
      <c r="E104" s="74">
        <f>D104/'Tonnages per afvalstroom'!$E$9</f>
        <v>8.8000000000000007</v>
      </c>
      <c r="F104" s="46">
        <f>('Invullen O&amp;O-kosten'!$D$13/'Invullen O&amp;O-kosten'!$C$13)*D104</f>
        <v>0</v>
      </c>
      <c r="G104" s="76">
        <f>F104/'Tonnages per afvalstroom'!$E$9</f>
        <v>0</v>
      </c>
      <c r="H104" s="43">
        <f>'Invullen-Transportkosten'!I8</f>
        <v>0</v>
      </c>
      <c r="I104" s="43">
        <f>G104*H104</f>
        <v>0</v>
      </c>
      <c r="J104" s="48">
        <f>('Invullen O&amp;O-kosten'!$H$13/'Invullen O&amp;O-kosten'!$C$13)*D104</f>
        <v>88</v>
      </c>
      <c r="K104" s="71">
        <f>J104/'Tonnages per afvalstroom'!$E$9</f>
        <v>8.8000000000000007</v>
      </c>
      <c r="L104" s="44">
        <f>'Invullen-Transportkosten'!O8</f>
        <v>0</v>
      </c>
      <c r="M104" s="44">
        <f>K104*L104</f>
        <v>0</v>
      </c>
      <c r="N104" s="49">
        <f>F104+J104</f>
        <v>88</v>
      </c>
      <c r="O104" s="79">
        <f>G104+K104</f>
        <v>8.8000000000000007</v>
      </c>
      <c r="P104" s="45">
        <f>I104+M104</f>
        <v>0</v>
      </c>
    </row>
    <row r="105" spans="2:16" ht="20.100000000000001" customHeight="1" x14ac:dyDescent="0.2">
      <c r="B105" s="38" t="s">
        <v>2</v>
      </c>
      <c r="C105" s="38" t="s">
        <v>8</v>
      </c>
      <c r="D105" s="40" t="s">
        <v>14</v>
      </c>
      <c r="E105" s="75"/>
      <c r="F105" s="47"/>
      <c r="G105" s="75"/>
      <c r="H105" s="39"/>
      <c r="I105" s="39"/>
      <c r="J105" s="47"/>
      <c r="K105" s="75"/>
      <c r="L105" s="39"/>
      <c r="M105" s="39"/>
      <c r="N105" s="47"/>
      <c r="O105" s="75"/>
      <c r="P105" s="39"/>
    </row>
    <row r="106" spans="2:16" ht="20.100000000000001" customHeight="1" x14ac:dyDescent="0.2">
      <c r="B106" s="38" t="s">
        <v>3</v>
      </c>
      <c r="C106" s="38" t="s">
        <v>10</v>
      </c>
      <c r="D106" s="40"/>
      <c r="E106" s="75"/>
      <c r="F106" s="47"/>
      <c r="G106" s="75"/>
      <c r="H106" s="39"/>
      <c r="I106" s="39"/>
      <c r="J106" s="47"/>
      <c r="K106" s="75"/>
      <c r="L106" s="39"/>
      <c r="M106" s="39"/>
      <c r="N106" s="47"/>
      <c r="O106" s="75"/>
      <c r="P106" s="39"/>
    </row>
    <row r="107" spans="2:16" ht="20.100000000000001" customHeight="1" x14ac:dyDescent="0.2">
      <c r="B107" s="38" t="s">
        <v>4</v>
      </c>
      <c r="C107" s="38" t="s">
        <v>7</v>
      </c>
      <c r="D107" s="40"/>
      <c r="E107" s="75"/>
      <c r="F107" s="47"/>
      <c r="G107" s="75"/>
      <c r="H107" s="39"/>
      <c r="I107" s="39"/>
      <c r="J107" s="47"/>
      <c r="K107" s="75"/>
      <c r="L107" s="39"/>
      <c r="M107" s="39"/>
      <c r="N107" s="47"/>
      <c r="O107" s="75"/>
      <c r="P107" s="39"/>
    </row>
    <row r="108" spans="2:16" ht="20.100000000000001" customHeight="1" x14ac:dyDescent="0.2">
      <c r="B108" s="38" t="s">
        <v>22</v>
      </c>
      <c r="C108" s="38" t="s">
        <v>10</v>
      </c>
      <c r="D108" s="40"/>
      <c r="E108" s="75"/>
      <c r="F108" s="47"/>
      <c r="G108" s="75"/>
      <c r="H108" s="39"/>
      <c r="I108" s="39"/>
      <c r="J108" s="47"/>
      <c r="K108" s="75"/>
      <c r="L108" s="39"/>
      <c r="M108" s="39"/>
      <c r="N108" s="47"/>
      <c r="O108" s="75"/>
      <c r="P108" s="39"/>
    </row>
    <row r="109" spans="2:16" ht="20.100000000000001" customHeight="1" x14ac:dyDescent="0.2">
      <c r="B109" s="38" t="s">
        <v>5</v>
      </c>
      <c r="C109" s="38" t="s">
        <v>6</v>
      </c>
      <c r="D109" s="40"/>
      <c r="E109" s="75"/>
      <c r="F109" s="47"/>
      <c r="G109" s="75"/>
      <c r="H109" s="39"/>
      <c r="I109" s="39"/>
      <c r="J109" s="47"/>
      <c r="K109" s="75"/>
      <c r="L109" s="39"/>
      <c r="M109" s="39"/>
      <c r="N109" s="47"/>
      <c r="O109" s="75"/>
      <c r="P109" s="39"/>
    </row>
    <row r="110" spans="2:16" ht="20.100000000000001" customHeight="1" x14ac:dyDescent="0.2">
      <c r="B110" s="38" t="s">
        <v>23</v>
      </c>
      <c r="C110" s="38" t="s">
        <v>7</v>
      </c>
      <c r="D110" s="40"/>
      <c r="E110" s="75"/>
      <c r="F110" s="47"/>
      <c r="G110" s="75"/>
      <c r="H110" s="39"/>
      <c r="I110" s="39"/>
      <c r="J110" s="47"/>
      <c r="K110" s="75"/>
      <c r="L110" s="39"/>
      <c r="M110" s="39"/>
      <c r="N110" s="47"/>
      <c r="O110" s="75"/>
      <c r="P110" s="39"/>
    </row>
    <row r="111" spans="2:16" ht="20.100000000000001" customHeight="1" thickBot="1" x14ac:dyDescent="0.25">
      <c r="B111" s="223" t="s">
        <v>34</v>
      </c>
      <c r="C111" s="223" t="s">
        <v>35</v>
      </c>
      <c r="D111" s="42"/>
      <c r="E111" s="87"/>
      <c r="F111" s="85"/>
      <c r="G111" s="87"/>
      <c r="H111" s="234"/>
      <c r="I111" s="234"/>
      <c r="J111" s="85"/>
      <c r="K111" s="87"/>
      <c r="L111" s="234"/>
      <c r="M111" s="234"/>
      <c r="N111" s="85"/>
      <c r="O111" s="87"/>
      <c r="P111" s="234"/>
    </row>
    <row r="112" spans="2:16" ht="20.100000000000001" customHeight="1" x14ac:dyDescent="0.2">
      <c r="B112" s="209" t="s">
        <v>27</v>
      </c>
      <c r="C112" s="209"/>
      <c r="D112" s="222">
        <f>SUM(D103:D111)</f>
        <v>88</v>
      </c>
      <c r="E112" s="210">
        <f>SUM(E103:E111)</f>
        <v>8.8000000000000007</v>
      </c>
      <c r="F112" s="211">
        <f>SUM(F103:F111)</f>
        <v>0</v>
      </c>
      <c r="G112" s="212">
        <f>SUM(G103:G111)</f>
        <v>0</v>
      </c>
      <c r="H112" s="213"/>
      <c r="I112" s="213">
        <f>SUM(I103:I111)</f>
        <v>0</v>
      </c>
      <c r="J112" s="214">
        <f>SUM(J103:J111)</f>
        <v>88</v>
      </c>
      <c r="K112" s="215">
        <f>SUM(K103:K111)</f>
        <v>8.8000000000000007</v>
      </c>
      <c r="L112" s="216"/>
      <c r="M112" s="216">
        <f>SUM(M103:M111)</f>
        <v>0</v>
      </c>
      <c r="N112" s="217">
        <f>SUM(N103:N111)</f>
        <v>88</v>
      </c>
      <c r="O112" s="218">
        <f>SUM(O103:O111)</f>
        <v>8.8000000000000007</v>
      </c>
      <c r="P112" s="219">
        <f>SUM(P103:P111)</f>
        <v>0</v>
      </c>
    </row>
    <row r="114" spans="2:16" s="50" customFormat="1" ht="28.5" customHeight="1" x14ac:dyDescent="0.25">
      <c r="B114" s="51"/>
      <c r="C114" s="51"/>
      <c r="D114" s="60" t="s">
        <v>69</v>
      </c>
      <c r="E114" s="61"/>
      <c r="F114" s="62" t="s">
        <v>70</v>
      </c>
      <c r="G114" s="63"/>
      <c r="H114" s="63"/>
      <c r="I114" s="64"/>
      <c r="J114" s="65" t="s">
        <v>72</v>
      </c>
      <c r="K114" s="66"/>
      <c r="L114" s="66"/>
      <c r="M114" s="67"/>
      <c r="N114" s="68" t="s">
        <v>69</v>
      </c>
      <c r="O114" s="69"/>
      <c r="P114" s="70"/>
    </row>
    <row r="115" spans="2:16" s="37" customFormat="1" ht="47.25" customHeight="1" thickBot="1" x14ac:dyDescent="0.25">
      <c r="B115" s="196" t="s">
        <v>21</v>
      </c>
      <c r="C115" s="182"/>
      <c r="D115" s="147" t="s">
        <v>71</v>
      </c>
      <c r="E115" s="148" t="s">
        <v>30</v>
      </c>
      <c r="F115" s="149" t="s">
        <v>71</v>
      </c>
      <c r="G115" s="150" t="s">
        <v>30</v>
      </c>
      <c r="H115" s="150" t="s">
        <v>62</v>
      </c>
      <c r="I115" s="150" t="s">
        <v>59</v>
      </c>
      <c r="J115" s="151" t="s">
        <v>71</v>
      </c>
      <c r="K115" s="152" t="s">
        <v>30</v>
      </c>
      <c r="L115" s="152" t="s">
        <v>62</v>
      </c>
      <c r="M115" s="152" t="s">
        <v>59</v>
      </c>
      <c r="N115" s="153" t="s">
        <v>71</v>
      </c>
      <c r="O115" s="154" t="s">
        <v>30</v>
      </c>
      <c r="P115" s="154" t="s">
        <v>59</v>
      </c>
    </row>
    <row r="116" spans="2:16" ht="20.100000000000001" customHeight="1" x14ac:dyDescent="0.2">
      <c r="B116" s="169" t="s">
        <v>0</v>
      </c>
      <c r="C116" s="169" t="s">
        <v>11</v>
      </c>
      <c r="D116" s="203">
        <v>7</v>
      </c>
      <c r="E116" s="171">
        <f>D116/'Tonnages per afvalstroom'!$E$10</f>
        <v>3.5</v>
      </c>
      <c r="F116" s="172">
        <f>('Invullen O&amp;O-kosten'!$D$14/'Invullen O&amp;O-kosten'!$C$14)*D116</f>
        <v>0</v>
      </c>
      <c r="G116" s="173">
        <f>F116/'Tonnages per afvalstroom'!$E$10</f>
        <v>0</v>
      </c>
      <c r="H116" s="174">
        <f>'Invullen-Transportkosten'!I7</f>
        <v>0</v>
      </c>
      <c r="I116" s="174">
        <f>G116*H116</f>
        <v>0</v>
      </c>
      <c r="J116" s="175">
        <f>('Invullen O&amp;O-kosten'!$H$14/'Invullen O&amp;O-kosten'!$C$14)*D116</f>
        <v>7</v>
      </c>
      <c r="K116" s="176">
        <f>J116/'Tonnages per afvalstroom'!$E$10</f>
        <v>3.5</v>
      </c>
      <c r="L116" s="177">
        <f>'Invullen-Transportkosten'!O7</f>
        <v>0</v>
      </c>
      <c r="M116" s="177">
        <f>K116*L116</f>
        <v>0</v>
      </c>
      <c r="N116" s="178">
        <f t="shared" ref="N116:O118" si="15">F116+J116</f>
        <v>7</v>
      </c>
      <c r="O116" s="179">
        <f t="shared" si="15"/>
        <v>3.5</v>
      </c>
      <c r="P116" s="180">
        <f>I116+M116</f>
        <v>0</v>
      </c>
    </row>
    <row r="117" spans="2:16" ht="20.100000000000001" customHeight="1" x14ac:dyDescent="0.2">
      <c r="B117" s="38" t="s">
        <v>1</v>
      </c>
      <c r="C117" s="38" t="s">
        <v>9</v>
      </c>
      <c r="D117" s="84">
        <v>5</v>
      </c>
      <c r="E117" s="74">
        <f>D117/'Tonnages per afvalstroom'!$E$10</f>
        <v>2.5</v>
      </c>
      <c r="F117" s="46">
        <f>('Invullen O&amp;O-kosten'!$D$14/'Invullen O&amp;O-kosten'!$C$14)*D117</f>
        <v>0</v>
      </c>
      <c r="G117" s="76">
        <f>F117/'Tonnages per afvalstroom'!$E$10</f>
        <v>0</v>
      </c>
      <c r="H117" s="43">
        <f>'Invullen-Transportkosten'!I8</f>
        <v>0</v>
      </c>
      <c r="I117" s="43">
        <f>G117*H117</f>
        <v>0</v>
      </c>
      <c r="J117" s="48">
        <f>('Invullen O&amp;O-kosten'!$H$14/'Invullen O&amp;O-kosten'!$C$14)*D117</f>
        <v>5</v>
      </c>
      <c r="K117" s="71">
        <f>J117/'Tonnages per afvalstroom'!$E$10</f>
        <v>2.5</v>
      </c>
      <c r="L117" s="44">
        <f>'Invullen-Transportkosten'!O8</f>
        <v>0</v>
      </c>
      <c r="M117" s="44">
        <f>K117*L117</f>
        <v>0</v>
      </c>
      <c r="N117" s="49">
        <f t="shared" si="15"/>
        <v>5</v>
      </c>
      <c r="O117" s="79">
        <f t="shared" si="15"/>
        <v>2.5</v>
      </c>
      <c r="P117" s="45">
        <f>I117+M117</f>
        <v>0</v>
      </c>
    </row>
    <row r="118" spans="2:16" ht="20.100000000000001" customHeight="1" x14ac:dyDescent="0.2">
      <c r="B118" s="38" t="s">
        <v>2</v>
      </c>
      <c r="C118" s="38" t="s">
        <v>8</v>
      </c>
      <c r="D118" s="84">
        <v>14</v>
      </c>
      <c r="E118" s="74">
        <f>D118/'Tonnages per afvalstroom'!$E$10</f>
        <v>7</v>
      </c>
      <c r="F118" s="46">
        <f>('Invullen O&amp;O-kosten'!$D$14/'Invullen O&amp;O-kosten'!$C$14)*D118</f>
        <v>0</v>
      </c>
      <c r="G118" s="76">
        <f>F118/'Tonnages per afvalstroom'!$E$10</f>
        <v>0</v>
      </c>
      <c r="H118" s="43">
        <f>'Invullen-Transportkosten'!I9</f>
        <v>0</v>
      </c>
      <c r="I118" s="43">
        <f>G118*H118</f>
        <v>0</v>
      </c>
      <c r="J118" s="48">
        <f>('Invullen O&amp;O-kosten'!$H$14/'Invullen O&amp;O-kosten'!$C$14)*D118</f>
        <v>14</v>
      </c>
      <c r="K118" s="71">
        <f>J118/'Tonnages per afvalstroom'!$E$10</f>
        <v>7</v>
      </c>
      <c r="L118" s="44">
        <f>'Invullen-Transportkosten'!O9</f>
        <v>0</v>
      </c>
      <c r="M118" s="44">
        <f>K118*L118</f>
        <v>0</v>
      </c>
      <c r="N118" s="49">
        <f t="shared" si="15"/>
        <v>14</v>
      </c>
      <c r="O118" s="79">
        <f t="shared" si="15"/>
        <v>7</v>
      </c>
      <c r="P118" s="45">
        <f>I118+M118</f>
        <v>0</v>
      </c>
    </row>
    <row r="119" spans="2:16" ht="20.100000000000001" customHeight="1" x14ac:dyDescent="0.2">
      <c r="B119" s="38" t="s">
        <v>3</v>
      </c>
      <c r="C119" s="38" t="s">
        <v>10</v>
      </c>
      <c r="D119" s="47"/>
      <c r="E119" s="75"/>
      <c r="F119" s="47"/>
      <c r="G119" s="75"/>
      <c r="H119" s="39"/>
      <c r="I119" s="39"/>
      <c r="J119" s="47"/>
      <c r="K119" s="75"/>
      <c r="L119" s="39"/>
      <c r="M119" s="39"/>
      <c r="N119" s="47"/>
      <c r="O119" s="75"/>
      <c r="P119" s="39"/>
    </row>
    <row r="120" spans="2:16" ht="20.100000000000001" customHeight="1" x14ac:dyDescent="0.2">
      <c r="B120" s="38" t="s">
        <v>4</v>
      </c>
      <c r="C120" s="38" t="s">
        <v>7</v>
      </c>
      <c r="D120" s="84">
        <v>10</v>
      </c>
      <c r="E120" s="74">
        <f>D120/'Tonnages per afvalstroom'!$E$10</f>
        <v>5</v>
      </c>
      <c r="F120" s="46">
        <f>('Invullen O&amp;O-kosten'!$D$14/'Invullen O&amp;O-kosten'!$C$14)*D120</f>
        <v>0</v>
      </c>
      <c r="G120" s="76">
        <f>F120/'Tonnages per afvalstroom'!$E$10</f>
        <v>0</v>
      </c>
      <c r="H120" s="43">
        <f>'Invullen-Transportkosten'!I11</f>
        <v>0</v>
      </c>
      <c r="I120" s="43">
        <f>G120*H120</f>
        <v>0</v>
      </c>
      <c r="J120" s="48">
        <f>('Invullen O&amp;O-kosten'!$H$14/'Invullen O&amp;O-kosten'!$C$14)*D120</f>
        <v>10</v>
      </c>
      <c r="K120" s="71">
        <f>J120/'Tonnages per afvalstroom'!$E$10</f>
        <v>5</v>
      </c>
      <c r="L120" s="44">
        <f>'Invullen-Transportkosten'!O11</f>
        <v>0</v>
      </c>
      <c r="M120" s="44">
        <f>K120*L120</f>
        <v>0</v>
      </c>
      <c r="N120" s="49">
        <f>F120+J120</f>
        <v>10</v>
      </c>
      <c r="O120" s="79">
        <f>G120+K120</f>
        <v>5</v>
      </c>
      <c r="P120" s="45">
        <f>I120+M120</f>
        <v>0</v>
      </c>
    </row>
    <row r="121" spans="2:16" ht="20.100000000000001" customHeight="1" x14ac:dyDescent="0.2">
      <c r="B121" s="38" t="s">
        <v>22</v>
      </c>
      <c r="C121" s="38" t="s">
        <v>10</v>
      </c>
      <c r="D121" s="40"/>
      <c r="E121" s="75"/>
      <c r="F121" s="47"/>
      <c r="G121" s="75"/>
      <c r="H121" s="39"/>
      <c r="I121" s="39"/>
      <c r="J121" s="47"/>
      <c r="K121" s="75"/>
      <c r="L121" s="39"/>
      <c r="M121" s="39"/>
      <c r="N121" s="47"/>
      <c r="O121" s="75"/>
      <c r="P121" s="39"/>
    </row>
    <row r="122" spans="2:16" ht="20.100000000000001" customHeight="1" x14ac:dyDescent="0.2">
      <c r="B122" s="38" t="s">
        <v>5</v>
      </c>
      <c r="C122" s="38" t="s">
        <v>6</v>
      </c>
      <c r="D122" s="40"/>
      <c r="E122" s="75"/>
      <c r="F122" s="47"/>
      <c r="G122" s="75"/>
      <c r="H122" s="39"/>
      <c r="I122" s="39"/>
      <c r="J122" s="47"/>
      <c r="K122" s="75"/>
      <c r="L122" s="39"/>
      <c r="M122" s="39"/>
      <c r="N122" s="47"/>
      <c r="O122" s="75"/>
      <c r="P122" s="39"/>
    </row>
    <row r="123" spans="2:16" ht="20.100000000000001" customHeight="1" x14ac:dyDescent="0.2">
      <c r="B123" s="38" t="s">
        <v>23</v>
      </c>
      <c r="C123" s="38" t="s">
        <v>7</v>
      </c>
      <c r="D123" s="40"/>
      <c r="E123" s="75"/>
      <c r="F123" s="47"/>
      <c r="G123" s="75"/>
      <c r="H123" s="39"/>
      <c r="I123" s="39"/>
      <c r="J123" s="47"/>
      <c r="K123" s="75"/>
      <c r="L123" s="39"/>
      <c r="M123" s="39"/>
      <c r="N123" s="47"/>
      <c r="O123" s="75"/>
      <c r="P123" s="39"/>
    </row>
    <row r="124" spans="2:16" ht="20.100000000000001" customHeight="1" thickBot="1" x14ac:dyDescent="0.25">
      <c r="B124" s="223" t="s">
        <v>34</v>
      </c>
      <c r="C124" s="223" t="s">
        <v>35</v>
      </c>
      <c r="D124" s="42"/>
      <c r="E124" s="87"/>
      <c r="F124" s="85"/>
      <c r="G124" s="87"/>
      <c r="H124" s="234"/>
      <c r="I124" s="234"/>
      <c r="J124" s="85"/>
      <c r="K124" s="87"/>
      <c r="L124" s="234"/>
      <c r="M124" s="234"/>
      <c r="N124" s="85"/>
      <c r="O124" s="87"/>
      <c r="P124" s="234"/>
    </row>
    <row r="125" spans="2:16" ht="20.100000000000001" customHeight="1" x14ac:dyDescent="0.2">
      <c r="B125" s="209" t="s">
        <v>27</v>
      </c>
      <c r="C125" s="209"/>
      <c r="D125" s="222">
        <f>SUM(D116:D124)</f>
        <v>36</v>
      </c>
      <c r="E125" s="210">
        <f>SUM(E116:E124)</f>
        <v>18</v>
      </c>
      <c r="F125" s="211">
        <f>SUM(F116:F124)</f>
        <v>0</v>
      </c>
      <c r="G125" s="212">
        <f>SUM(G116:G124)</f>
        <v>0</v>
      </c>
      <c r="H125" s="213"/>
      <c r="I125" s="213">
        <f>SUM(I116:I124)</f>
        <v>0</v>
      </c>
      <c r="J125" s="214">
        <f>SUM(J116:J124)</f>
        <v>36</v>
      </c>
      <c r="K125" s="215">
        <f>SUM(K116:K124)</f>
        <v>18</v>
      </c>
      <c r="L125" s="216"/>
      <c r="M125" s="216">
        <f>SUM(M116:M124)</f>
        <v>0</v>
      </c>
      <c r="N125" s="217">
        <f>SUM(N116:N124)</f>
        <v>36</v>
      </c>
      <c r="O125" s="218">
        <f>SUM(O116:O124)</f>
        <v>18</v>
      </c>
      <c r="P125" s="219">
        <f>SUM(P116:P124)</f>
        <v>0</v>
      </c>
    </row>
    <row r="127" spans="2:16" s="50" customFormat="1" ht="28.5" customHeight="1" x14ac:dyDescent="0.25">
      <c r="B127" s="51"/>
      <c r="C127" s="51"/>
      <c r="D127" s="60" t="s">
        <v>69</v>
      </c>
      <c r="E127" s="61"/>
      <c r="F127" s="62" t="s">
        <v>70</v>
      </c>
      <c r="G127" s="63"/>
      <c r="H127" s="63"/>
      <c r="I127" s="64"/>
      <c r="J127" s="65" t="s">
        <v>72</v>
      </c>
      <c r="K127" s="66"/>
      <c r="L127" s="66"/>
      <c r="M127" s="67"/>
      <c r="N127" s="68" t="s">
        <v>69</v>
      </c>
      <c r="O127" s="69"/>
      <c r="P127" s="70"/>
    </row>
    <row r="128" spans="2:16" s="37" customFormat="1" ht="47.25" customHeight="1" thickBot="1" x14ac:dyDescent="0.25">
      <c r="B128" s="196" t="s">
        <v>24</v>
      </c>
      <c r="C128" s="182"/>
      <c r="D128" s="147" t="s">
        <v>71</v>
      </c>
      <c r="E128" s="148" t="s">
        <v>30</v>
      </c>
      <c r="F128" s="149" t="s">
        <v>71</v>
      </c>
      <c r="G128" s="150" t="s">
        <v>30</v>
      </c>
      <c r="H128" s="150" t="s">
        <v>62</v>
      </c>
      <c r="I128" s="150" t="s">
        <v>59</v>
      </c>
      <c r="J128" s="151" t="s">
        <v>71</v>
      </c>
      <c r="K128" s="152" t="s">
        <v>30</v>
      </c>
      <c r="L128" s="152" t="s">
        <v>62</v>
      </c>
      <c r="M128" s="152" t="s">
        <v>59</v>
      </c>
      <c r="N128" s="153" t="s">
        <v>71</v>
      </c>
      <c r="O128" s="154" t="s">
        <v>30</v>
      </c>
      <c r="P128" s="154" t="s">
        <v>59</v>
      </c>
    </row>
    <row r="129" spans="2:16" ht="20.100000000000001" customHeight="1" x14ac:dyDescent="0.2">
      <c r="B129" s="169" t="s">
        <v>0</v>
      </c>
      <c r="C129" s="169" t="s">
        <v>11</v>
      </c>
      <c r="D129" s="203">
        <v>211</v>
      </c>
      <c r="E129" s="171">
        <f>D129/'Tonnages per afvalstroom'!$E$11</f>
        <v>21.1</v>
      </c>
      <c r="F129" s="172">
        <f>('Invullen O&amp;O-kosten'!$D$15/'Invullen O&amp;O-kosten'!$C$15)*D129</f>
        <v>0</v>
      </c>
      <c r="G129" s="173">
        <f>F129/'Tonnages per afvalstroom'!$E$11</f>
        <v>0</v>
      </c>
      <c r="H129" s="174">
        <f>'Invullen-Transportkosten'!I7</f>
        <v>0</v>
      </c>
      <c r="I129" s="174">
        <f>G129*H129</f>
        <v>0</v>
      </c>
      <c r="J129" s="175">
        <f>('Invullen O&amp;O-kosten'!$H$15/'Invullen O&amp;O-kosten'!$C$15)*D129</f>
        <v>211</v>
      </c>
      <c r="K129" s="176">
        <f>J129/'Tonnages per afvalstroom'!$E$11</f>
        <v>21.1</v>
      </c>
      <c r="L129" s="177">
        <f>'Invullen-Transportkosten'!O7</f>
        <v>0</v>
      </c>
      <c r="M129" s="177">
        <f>K129*L129</f>
        <v>0</v>
      </c>
      <c r="N129" s="178">
        <f t="shared" ref="N129:O131" si="16">F129+J129</f>
        <v>211</v>
      </c>
      <c r="O129" s="179">
        <f t="shared" si="16"/>
        <v>21.1</v>
      </c>
      <c r="P129" s="180">
        <f>I129+M129</f>
        <v>0</v>
      </c>
    </row>
    <row r="130" spans="2:16" ht="20.100000000000001" customHeight="1" x14ac:dyDescent="0.2">
      <c r="B130" s="38" t="s">
        <v>1</v>
      </c>
      <c r="C130" s="38" t="s">
        <v>9</v>
      </c>
      <c r="D130" s="84">
        <v>425</v>
      </c>
      <c r="E130" s="74">
        <f>D130/'Tonnages per afvalstroom'!$E$11</f>
        <v>42.5</v>
      </c>
      <c r="F130" s="46">
        <f>('Invullen O&amp;O-kosten'!$D$15/'Invullen O&amp;O-kosten'!$C$15)*D130</f>
        <v>0</v>
      </c>
      <c r="G130" s="76">
        <f>F130/'Tonnages per afvalstroom'!$E$11</f>
        <v>0</v>
      </c>
      <c r="H130" s="43">
        <f>'Invullen-Transportkosten'!I8</f>
        <v>0</v>
      </c>
      <c r="I130" s="43">
        <f>G130*H130</f>
        <v>0</v>
      </c>
      <c r="J130" s="48">
        <f>('Invullen O&amp;O-kosten'!$H$15/'Invullen O&amp;O-kosten'!$C$15)*D130</f>
        <v>425</v>
      </c>
      <c r="K130" s="71">
        <f>J130/'Tonnages per afvalstroom'!$E$11</f>
        <v>42.5</v>
      </c>
      <c r="L130" s="44">
        <f>'Invullen-Transportkosten'!O8</f>
        <v>0</v>
      </c>
      <c r="M130" s="44">
        <f>K130*L130</f>
        <v>0</v>
      </c>
      <c r="N130" s="49">
        <f t="shared" si="16"/>
        <v>425</v>
      </c>
      <c r="O130" s="79">
        <f t="shared" si="16"/>
        <v>42.5</v>
      </c>
      <c r="P130" s="45">
        <f>I130+M130</f>
        <v>0</v>
      </c>
    </row>
    <row r="131" spans="2:16" ht="20.100000000000001" customHeight="1" x14ac:dyDescent="0.2">
      <c r="B131" s="38" t="s">
        <v>2</v>
      </c>
      <c r="C131" s="38" t="s">
        <v>8</v>
      </c>
      <c r="D131" s="84">
        <v>390</v>
      </c>
      <c r="E131" s="74">
        <f>D131/'Tonnages per afvalstroom'!$E$11</f>
        <v>39</v>
      </c>
      <c r="F131" s="46">
        <f>('Invullen O&amp;O-kosten'!$D$15/'Invullen O&amp;O-kosten'!$C$15)*D131</f>
        <v>0</v>
      </c>
      <c r="G131" s="76">
        <f>F131/'Tonnages per afvalstroom'!$E$11</f>
        <v>0</v>
      </c>
      <c r="H131" s="43">
        <f>'Invullen-Transportkosten'!I9</f>
        <v>0</v>
      </c>
      <c r="I131" s="43">
        <f>G131*H131</f>
        <v>0</v>
      </c>
      <c r="J131" s="48">
        <f>('Invullen O&amp;O-kosten'!$H$15/'Invullen O&amp;O-kosten'!$C$15)*D131</f>
        <v>390</v>
      </c>
      <c r="K131" s="71">
        <f>J131/'Tonnages per afvalstroom'!$E$11</f>
        <v>39</v>
      </c>
      <c r="L131" s="44">
        <f>'Invullen-Transportkosten'!O9</f>
        <v>0</v>
      </c>
      <c r="M131" s="44">
        <f>K131*L131</f>
        <v>0</v>
      </c>
      <c r="N131" s="49">
        <f t="shared" si="16"/>
        <v>390</v>
      </c>
      <c r="O131" s="79">
        <f t="shared" si="16"/>
        <v>39</v>
      </c>
      <c r="P131" s="45">
        <f>I131+M131</f>
        <v>0</v>
      </c>
    </row>
    <row r="132" spans="2:16" ht="20.100000000000001" customHeight="1" x14ac:dyDescent="0.2">
      <c r="B132" s="38" t="s">
        <v>3</v>
      </c>
      <c r="C132" s="38" t="s">
        <v>10</v>
      </c>
      <c r="D132" s="47"/>
      <c r="E132" s="75"/>
      <c r="F132" s="47"/>
      <c r="G132" s="75"/>
      <c r="H132" s="39"/>
      <c r="I132" s="39"/>
      <c r="J132" s="47"/>
      <c r="K132" s="75"/>
      <c r="L132" s="39"/>
      <c r="M132" s="39"/>
      <c r="N132" s="47"/>
      <c r="O132" s="75"/>
      <c r="P132" s="39"/>
    </row>
    <row r="133" spans="2:16" ht="20.100000000000001" customHeight="1" x14ac:dyDescent="0.2">
      <c r="B133" s="38" t="s">
        <v>4</v>
      </c>
      <c r="C133" s="38" t="s">
        <v>7</v>
      </c>
      <c r="D133" s="84">
        <v>178</v>
      </c>
      <c r="E133" s="74">
        <f>D133/'Tonnages per afvalstroom'!$E$11</f>
        <v>17.8</v>
      </c>
      <c r="F133" s="46">
        <f>('Invullen O&amp;O-kosten'!$D$15/'Invullen O&amp;O-kosten'!$C$15)*D133</f>
        <v>0</v>
      </c>
      <c r="G133" s="76">
        <f>F133/'Tonnages per afvalstroom'!$E$11</f>
        <v>0</v>
      </c>
      <c r="H133" s="43">
        <f>'Invullen-Transportkosten'!I11</f>
        <v>0</v>
      </c>
      <c r="I133" s="43">
        <f>G133*H133</f>
        <v>0</v>
      </c>
      <c r="J133" s="48">
        <f>('Invullen O&amp;O-kosten'!$H$15/'Invullen O&amp;O-kosten'!$C$15)*D133</f>
        <v>178</v>
      </c>
      <c r="K133" s="71">
        <f>J133/'Tonnages per afvalstroom'!$E$11</f>
        <v>17.8</v>
      </c>
      <c r="L133" s="44">
        <f>'Invullen-Transportkosten'!O11</f>
        <v>0</v>
      </c>
      <c r="M133" s="44">
        <f>K133*L133</f>
        <v>0</v>
      </c>
      <c r="N133" s="49">
        <f>F133+J133</f>
        <v>178</v>
      </c>
      <c r="O133" s="79">
        <f>G133+K133</f>
        <v>17.8</v>
      </c>
      <c r="P133" s="45">
        <f>I133+M133</f>
        <v>0</v>
      </c>
    </row>
    <row r="134" spans="2:16" ht="20.100000000000001" customHeight="1" x14ac:dyDescent="0.2">
      <c r="B134" s="38" t="s">
        <v>22</v>
      </c>
      <c r="C134" s="38" t="s">
        <v>10</v>
      </c>
      <c r="D134" s="47"/>
      <c r="E134" s="75"/>
      <c r="F134" s="47"/>
      <c r="G134" s="75"/>
      <c r="H134" s="39"/>
      <c r="I134" s="39"/>
      <c r="J134" s="47"/>
      <c r="K134" s="75"/>
      <c r="L134" s="39"/>
      <c r="M134" s="39"/>
      <c r="N134" s="47"/>
      <c r="O134" s="75"/>
      <c r="P134" s="39"/>
    </row>
    <row r="135" spans="2:16" ht="20.100000000000001" customHeight="1" x14ac:dyDescent="0.2">
      <c r="B135" s="38" t="s">
        <v>5</v>
      </c>
      <c r="C135" s="38" t="s">
        <v>6</v>
      </c>
      <c r="D135" s="84">
        <v>285</v>
      </c>
      <c r="E135" s="74">
        <f>D135/'Tonnages per afvalstroom'!$E$11</f>
        <v>28.5</v>
      </c>
      <c r="F135" s="46">
        <f>('Invullen O&amp;O-kosten'!$D$15/'Invullen O&amp;O-kosten'!$C$15)*D135</f>
        <v>0</v>
      </c>
      <c r="G135" s="76">
        <f>F135/'Tonnages per afvalstroom'!$E$11</f>
        <v>0</v>
      </c>
      <c r="H135" s="43">
        <f>'Invullen-Transportkosten'!I13</f>
        <v>0</v>
      </c>
      <c r="I135" s="43">
        <f>G135*H135</f>
        <v>0</v>
      </c>
      <c r="J135" s="48">
        <f>('Invullen O&amp;O-kosten'!$H$15/'Invullen O&amp;O-kosten'!$C$15)*D135</f>
        <v>285</v>
      </c>
      <c r="K135" s="71">
        <f>J135/'Tonnages per afvalstroom'!$E$11</f>
        <v>28.5</v>
      </c>
      <c r="L135" s="44">
        <f>'Invullen-Transportkosten'!O13</f>
        <v>0</v>
      </c>
      <c r="M135" s="44">
        <f>K135*L135</f>
        <v>0</v>
      </c>
      <c r="N135" s="49">
        <f>F135+J135</f>
        <v>285</v>
      </c>
      <c r="O135" s="79">
        <f>G135+K135</f>
        <v>28.5</v>
      </c>
      <c r="P135" s="45">
        <f>I135+M135</f>
        <v>0</v>
      </c>
    </row>
    <row r="136" spans="2:16" ht="20.100000000000001" customHeight="1" x14ac:dyDescent="0.2">
      <c r="B136" s="38" t="s">
        <v>23</v>
      </c>
      <c r="C136" s="38" t="s">
        <v>7</v>
      </c>
      <c r="D136" s="47"/>
      <c r="E136" s="75"/>
      <c r="F136" s="47"/>
      <c r="G136" s="75"/>
      <c r="H136" s="39"/>
      <c r="I136" s="39"/>
      <c r="J136" s="47"/>
      <c r="K136" s="75"/>
      <c r="L136" s="39"/>
      <c r="M136" s="39"/>
      <c r="N136" s="47"/>
      <c r="O136" s="75"/>
      <c r="P136" s="39"/>
    </row>
    <row r="137" spans="2:16" ht="20.100000000000001" customHeight="1" thickBot="1" x14ac:dyDescent="0.25">
      <c r="B137" s="223" t="s">
        <v>34</v>
      </c>
      <c r="C137" s="223" t="s">
        <v>35</v>
      </c>
      <c r="D137" s="85"/>
      <c r="E137" s="87"/>
      <c r="F137" s="85"/>
      <c r="G137" s="87"/>
      <c r="H137" s="234"/>
      <c r="I137" s="234"/>
      <c r="J137" s="85"/>
      <c r="K137" s="87"/>
      <c r="L137" s="234"/>
      <c r="M137" s="234"/>
      <c r="N137" s="85"/>
      <c r="O137" s="87"/>
      <c r="P137" s="234"/>
    </row>
    <row r="138" spans="2:16" ht="20.100000000000001" customHeight="1" x14ac:dyDescent="0.2">
      <c r="B138" s="209" t="s">
        <v>27</v>
      </c>
      <c r="C138" s="209"/>
      <c r="D138" s="222">
        <f>SUM(D129:D137)</f>
        <v>1489</v>
      </c>
      <c r="E138" s="210">
        <f>SUM(E129:E137)</f>
        <v>148.89999999999998</v>
      </c>
      <c r="F138" s="211">
        <f>SUM(F129:F137)</f>
        <v>0</v>
      </c>
      <c r="G138" s="212">
        <f>SUM(G129:G137)</f>
        <v>0</v>
      </c>
      <c r="H138" s="213"/>
      <c r="I138" s="213">
        <f>SUM(I129:I137)</f>
        <v>0</v>
      </c>
      <c r="J138" s="214">
        <f>SUM(J129:J137)</f>
        <v>1489</v>
      </c>
      <c r="K138" s="215">
        <f>SUM(K129:K137)</f>
        <v>148.89999999999998</v>
      </c>
      <c r="L138" s="216"/>
      <c r="M138" s="216">
        <f>SUM(M129:M137)</f>
        <v>0</v>
      </c>
      <c r="N138" s="217">
        <f>SUM(N129:N137)</f>
        <v>1489</v>
      </c>
      <c r="O138" s="218">
        <f>SUM(O129:O137)</f>
        <v>148.89999999999998</v>
      </c>
      <c r="P138" s="219">
        <f>SUM(P129:P137)</f>
        <v>0</v>
      </c>
    </row>
    <row r="140" spans="2:16" s="50" customFormat="1" ht="28.5" customHeight="1" x14ac:dyDescent="0.25">
      <c r="B140" s="51"/>
      <c r="C140" s="51"/>
      <c r="D140" s="60" t="s">
        <v>69</v>
      </c>
      <c r="E140" s="61"/>
      <c r="F140" s="62" t="s">
        <v>70</v>
      </c>
      <c r="G140" s="63"/>
      <c r="H140" s="63"/>
      <c r="I140" s="64"/>
      <c r="J140" s="65" t="s">
        <v>72</v>
      </c>
      <c r="K140" s="66"/>
      <c r="L140" s="66"/>
      <c r="M140" s="67"/>
      <c r="N140" s="68" t="s">
        <v>69</v>
      </c>
      <c r="O140" s="69"/>
      <c r="P140" s="70"/>
    </row>
    <row r="141" spans="2:16" s="37" customFormat="1" ht="47.25" customHeight="1" thickBot="1" x14ac:dyDescent="0.25">
      <c r="B141" s="196" t="s">
        <v>32</v>
      </c>
      <c r="C141" s="182"/>
      <c r="D141" s="147" t="s">
        <v>71</v>
      </c>
      <c r="E141" s="148" t="s">
        <v>30</v>
      </c>
      <c r="F141" s="149" t="s">
        <v>71</v>
      </c>
      <c r="G141" s="150" t="s">
        <v>30</v>
      </c>
      <c r="H141" s="150" t="s">
        <v>62</v>
      </c>
      <c r="I141" s="150" t="s">
        <v>59</v>
      </c>
      <c r="J141" s="151" t="s">
        <v>71</v>
      </c>
      <c r="K141" s="152" t="s">
        <v>30</v>
      </c>
      <c r="L141" s="152" t="s">
        <v>62</v>
      </c>
      <c r="M141" s="152" t="s">
        <v>59</v>
      </c>
      <c r="N141" s="153" t="s">
        <v>71</v>
      </c>
      <c r="O141" s="154" t="s">
        <v>30</v>
      </c>
      <c r="P141" s="154" t="s">
        <v>59</v>
      </c>
    </row>
    <row r="142" spans="2:16" ht="20.100000000000001" customHeight="1" x14ac:dyDescent="0.2">
      <c r="B142" s="169" t="s">
        <v>0</v>
      </c>
      <c r="C142" s="169" t="s">
        <v>11</v>
      </c>
      <c r="D142" s="195">
        <v>50</v>
      </c>
      <c r="E142" s="171">
        <f>D142/'Tonnages per afvalstroom'!$E$12</f>
        <v>5</v>
      </c>
      <c r="F142" s="172">
        <f>('Invullen O&amp;O-kosten'!$D$16/'Invullen O&amp;O-kosten'!$C$16)*D142</f>
        <v>0</v>
      </c>
      <c r="G142" s="173">
        <f>F142/'Tonnages per afvalstroom'!$E$12</f>
        <v>0</v>
      </c>
      <c r="H142" s="174">
        <f>'Invullen-Transportkosten'!I7</f>
        <v>0</v>
      </c>
      <c r="I142" s="174">
        <f>G142*H142</f>
        <v>0</v>
      </c>
      <c r="J142" s="175">
        <f>('Invullen O&amp;O-kosten'!$H$16/'Invullen O&amp;O-kosten'!$C$16)*D142</f>
        <v>50</v>
      </c>
      <c r="K142" s="176">
        <f>J142/'Tonnages per afvalstroom'!$E$12</f>
        <v>5</v>
      </c>
      <c r="L142" s="177">
        <f>'Invullen-Transportkosten'!O7</f>
        <v>0</v>
      </c>
      <c r="M142" s="177">
        <f>K142*L142</f>
        <v>0</v>
      </c>
      <c r="N142" s="178">
        <f t="shared" ref="N142:O144" si="17">F142+J142</f>
        <v>50</v>
      </c>
      <c r="O142" s="179">
        <f t="shared" si="17"/>
        <v>5</v>
      </c>
      <c r="P142" s="180">
        <f>I142+M142</f>
        <v>0</v>
      </c>
    </row>
    <row r="143" spans="2:16" ht="20.100000000000001" customHeight="1" x14ac:dyDescent="0.2">
      <c r="B143" s="38" t="s">
        <v>1</v>
      </c>
      <c r="C143" s="38" t="s">
        <v>9</v>
      </c>
      <c r="D143" s="80">
        <v>100</v>
      </c>
      <c r="E143" s="74">
        <f>D143/'Tonnages per afvalstroom'!$E$12</f>
        <v>10</v>
      </c>
      <c r="F143" s="46">
        <f>('Invullen O&amp;O-kosten'!$D$16/'Invullen O&amp;O-kosten'!$C$16)*D143</f>
        <v>0</v>
      </c>
      <c r="G143" s="76">
        <f>F143/'Tonnages per afvalstroom'!$E$12</f>
        <v>0</v>
      </c>
      <c r="H143" s="43">
        <f>'Invullen-Transportkosten'!I8</f>
        <v>0</v>
      </c>
      <c r="I143" s="43">
        <f>G143*H143</f>
        <v>0</v>
      </c>
      <c r="J143" s="48">
        <f>('Invullen O&amp;O-kosten'!$H$16/'Invullen O&amp;O-kosten'!$C$16)*D143</f>
        <v>100</v>
      </c>
      <c r="K143" s="71">
        <f>J143/'Tonnages per afvalstroom'!$E$12</f>
        <v>10</v>
      </c>
      <c r="L143" s="44">
        <f>'Invullen-Transportkosten'!O8</f>
        <v>0</v>
      </c>
      <c r="M143" s="44">
        <f>K143*L143</f>
        <v>0</v>
      </c>
      <c r="N143" s="49">
        <f t="shared" si="17"/>
        <v>100</v>
      </c>
      <c r="O143" s="79">
        <f t="shared" si="17"/>
        <v>10</v>
      </c>
      <c r="P143" s="45">
        <f>I143+M143</f>
        <v>0</v>
      </c>
    </row>
    <row r="144" spans="2:16" ht="20.100000000000001" customHeight="1" x14ac:dyDescent="0.2">
      <c r="B144" s="38" t="s">
        <v>2</v>
      </c>
      <c r="C144" s="38" t="s">
        <v>8</v>
      </c>
      <c r="D144" s="80">
        <v>100</v>
      </c>
      <c r="E144" s="74">
        <f>D144/'Tonnages per afvalstroom'!$E$12</f>
        <v>10</v>
      </c>
      <c r="F144" s="46">
        <f>('Invullen O&amp;O-kosten'!$D$16/'Invullen O&amp;O-kosten'!$C$16)*D144</f>
        <v>0</v>
      </c>
      <c r="G144" s="76">
        <f>F144/'Tonnages per afvalstroom'!$E$12</f>
        <v>0</v>
      </c>
      <c r="H144" s="43">
        <f>'Invullen-Transportkosten'!I9</f>
        <v>0</v>
      </c>
      <c r="I144" s="43">
        <f>G144*H144</f>
        <v>0</v>
      </c>
      <c r="J144" s="48">
        <f>('Invullen O&amp;O-kosten'!$H$16/'Invullen O&amp;O-kosten'!$C$16)*D144</f>
        <v>100</v>
      </c>
      <c r="K144" s="71">
        <f>J144/'Tonnages per afvalstroom'!$E$12</f>
        <v>10</v>
      </c>
      <c r="L144" s="44">
        <f>'Invullen-Transportkosten'!O9</f>
        <v>0</v>
      </c>
      <c r="M144" s="44">
        <f>K144*L144</f>
        <v>0</v>
      </c>
      <c r="N144" s="49">
        <f t="shared" si="17"/>
        <v>100</v>
      </c>
      <c r="O144" s="79">
        <f t="shared" si="17"/>
        <v>10</v>
      </c>
      <c r="P144" s="45">
        <f>I144+M144</f>
        <v>0</v>
      </c>
    </row>
    <row r="145" spans="2:16" ht="20.100000000000001" customHeight="1" x14ac:dyDescent="0.2">
      <c r="B145" s="38" t="s">
        <v>3</v>
      </c>
      <c r="C145" s="38" t="s">
        <v>10</v>
      </c>
      <c r="D145" s="81"/>
      <c r="E145" s="75"/>
      <c r="F145" s="47"/>
      <c r="G145" s="75"/>
      <c r="H145" s="39"/>
      <c r="I145" s="39"/>
      <c r="J145" s="47"/>
      <c r="K145" s="75"/>
      <c r="L145" s="39"/>
      <c r="M145" s="39"/>
      <c r="N145" s="47"/>
      <c r="O145" s="75"/>
      <c r="P145" s="39"/>
    </row>
    <row r="146" spans="2:16" ht="20.100000000000001" customHeight="1" x14ac:dyDescent="0.2">
      <c r="B146" s="38" t="s">
        <v>4</v>
      </c>
      <c r="C146" s="38" t="s">
        <v>7</v>
      </c>
      <c r="D146" s="80">
        <v>100</v>
      </c>
      <c r="E146" s="74">
        <f>D146/'Tonnages per afvalstroom'!$E$12</f>
        <v>10</v>
      </c>
      <c r="F146" s="46">
        <f>('Invullen O&amp;O-kosten'!$D$16/'Invullen O&amp;O-kosten'!$C$16)*D146</f>
        <v>0</v>
      </c>
      <c r="G146" s="76">
        <f>F146/'Tonnages per afvalstroom'!$E$12</f>
        <v>0</v>
      </c>
      <c r="H146" s="43">
        <f>'Invullen-Transportkosten'!I11</f>
        <v>0</v>
      </c>
      <c r="I146" s="43">
        <f>G146*H146</f>
        <v>0</v>
      </c>
      <c r="J146" s="48">
        <f>('Invullen O&amp;O-kosten'!$H$16/'Invullen O&amp;O-kosten'!$C$16)*D146</f>
        <v>100</v>
      </c>
      <c r="K146" s="71">
        <f>J146/'Tonnages per afvalstroom'!$E$12</f>
        <v>10</v>
      </c>
      <c r="L146" s="44">
        <f>'Invullen-Transportkosten'!O11</f>
        <v>0</v>
      </c>
      <c r="M146" s="44">
        <f>K146*L146</f>
        <v>0</v>
      </c>
      <c r="N146" s="49">
        <f>F146+J146</f>
        <v>100</v>
      </c>
      <c r="O146" s="79">
        <f>G146+K146</f>
        <v>10</v>
      </c>
      <c r="P146" s="45">
        <f>I146+M146</f>
        <v>0</v>
      </c>
    </row>
    <row r="147" spans="2:16" ht="20.100000000000001" customHeight="1" x14ac:dyDescent="0.2">
      <c r="B147" s="38" t="s">
        <v>22</v>
      </c>
      <c r="C147" s="38" t="s">
        <v>10</v>
      </c>
      <c r="D147" s="81"/>
      <c r="E147" s="75"/>
      <c r="F147" s="47"/>
      <c r="G147" s="75"/>
      <c r="H147" s="39"/>
      <c r="I147" s="39"/>
      <c r="J147" s="47"/>
      <c r="K147" s="75"/>
      <c r="L147" s="39"/>
      <c r="M147" s="39"/>
      <c r="N147" s="47"/>
      <c r="O147" s="75"/>
      <c r="P147" s="39"/>
    </row>
    <row r="148" spans="2:16" ht="20.100000000000001" customHeight="1" x14ac:dyDescent="0.2">
      <c r="B148" s="38" t="s">
        <v>5</v>
      </c>
      <c r="C148" s="38" t="s">
        <v>6</v>
      </c>
      <c r="D148" s="81"/>
      <c r="E148" s="75"/>
      <c r="F148" s="47"/>
      <c r="G148" s="75"/>
      <c r="H148" s="39"/>
      <c r="I148" s="39"/>
      <c r="J148" s="47"/>
      <c r="K148" s="75"/>
      <c r="L148" s="39"/>
      <c r="M148" s="39"/>
      <c r="N148" s="47"/>
      <c r="O148" s="75"/>
      <c r="P148" s="39"/>
    </row>
    <row r="149" spans="2:16" ht="20.100000000000001" customHeight="1" x14ac:dyDescent="0.2">
      <c r="B149" s="38" t="s">
        <v>23</v>
      </c>
      <c r="C149" s="38" t="s">
        <v>7</v>
      </c>
      <c r="D149" s="81"/>
      <c r="E149" s="75"/>
      <c r="F149" s="47"/>
      <c r="G149" s="75"/>
      <c r="H149" s="39"/>
      <c r="I149" s="39"/>
      <c r="J149" s="47"/>
      <c r="K149" s="75"/>
      <c r="L149" s="39"/>
      <c r="M149" s="39"/>
      <c r="N149" s="47"/>
      <c r="O149" s="75"/>
      <c r="P149" s="39"/>
    </row>
    <row r="150" spans="2:16" ht="20.100000000000001" customHeight="1" thickBot="1" x14ac:dyDescent="0.25">
      <c r="B150" s="223" t="s">
        <v>34</v>
      </c>
      <c r="C150" s="223" t="s">
        <v>35</v>
      </c>
      <c r="D150" s="82"/>
      <c r="E150" s="87"/>
      <c r="F150" s="85"/>
      <c r="G150" s="87"/>
      <c r="H150" s="234"/>
      <c r="I150" s="234"/>
      <c r="J150" s="85"/>
      <c r="K150" s="87"/>
      <c r="L150" s="234"/>
      <c r="M150" s="234"/>
      <c r="N150" s="85"/>
      <c r="O150" s="87"/>
      <c r="P150" s="234"/>
    </row>
    <row r="151" spans="2:16" ht="20.100000000000001" customHeight="1" x14ac:dyDescent="0.2">
      <c r="B151" s="209" t="s">
        <v>27</v>
      </c>
      <c r="C151" s="209"/>
      <c r="D151" s="222">
        <f>SUM(D142:D150)</f>
        <v>350</v>
      </c>
      <c r="E151" s="210">
        <f>SUM(E142:E150)</f>
        <v>35</v>
      </c>
      <c r="F151" s="211">
        <f>SUM(F142:F150)</f>
        <v>0</v>
      </c>
      <c r="G151" s="212">
        <f>SUM(G142:G150)</f>
        <v>0</v>
      </c>
      <c r="H151" s="213"/>
      <c r="I151" s="213">
        <f>SUM(I142:I150)</f>
        <v>0</v>
      </c>
      <c r="J151" s="214">
        <f>SUM(J142:J150)</f>
        <v>350</v>
      </c>
      <c r="K151" s="215">
        <f>SUM(K142:K150)</f>
        <v>35</v>
      </c>
      <c r="L151" s="216"/>
      <c r="M151" s="216">
        <f>SUM(M142:M150)</f>
        <v>0</v>
      </c>
      <c r="N151" s="217">
        <f>SUM(N142:N150)</f>
        <v>350</v>
      </c>
      <c r="O151" s="218">
        <f>SUM(O142:O150)</f>
        <v>35</v>
      </c>
      <c r="P151" s="219">
        <f>SUM(P142:P150)</f>
        <v>0</v>
      </c>
    </row>
    <row r="153" spans="2:16" s="50" customFormat="1" ht="28.5" customHeight="1" x14ac:dyDescent="0.25">
      <c r="B153" s="51"/>
      <c r="C153" s="51"/>
      <c r="D153" s="60" t="s">
        <v>69</v>
      </c>
      <c r="E153" s="61"/>
      <c r="F153" s="62" t="s">
        <v>70</v>
      </c>
      <c r="G153" s="63"/>
      <c r="H153" s="63"/>
      <c r="I153" s="64"/>
      <c r="J153" s="65" t="s">
        <v>72</v>
      </c>
      <c r="K153" s="66"/>
      <c r="L153" s="66"/>
      <c r="M153" s="67"/>
      <c r="N153" s="68" t="s">
        <v>69</v>
      </c>
      <c r="O153" s="69"/>
      <c r="P153" s="70"/>
    </row>
    <row r="154" spans="2:16" s="37" customFormat="1" ht="47.25" customHeight="1" thickBot="1" x14ac:dyDescent="0.25">
      <c r="B154" s="196" t="s">
        <v>25</v>
      </c>
      <c r="C154" s="182"/>
      <c r="D154" s="147" t="s">
        <v>71</v>
      </c>
      <c r="E154" s="148" t="s">
        <v>30</v>
      </c>
      <c r="F154" s="149" t="s">
        <v>71</v>
      </c>
      <c r="G154" s="150" t="s">
        <v>30</v>
      </c>
      <c r="H154" s="150" t="s">
        <v>62</v>
      </c>
      <c r="I154" s="150" t="s">
        <v>59</v>
      </c>
      <c r="J154" s="151" t="s">
        <v>71</v>
      </c>
      <c r="K154" s="152" t="s">
        <v>30</v>
      </c>
      <c r="L154" s="152" t="s">
        <v>62</v>
      </c>
      <c r="M154" s="152" t="s">
        <v>59</v>
      </c>
      <c r="N154" s="153" t="s">
        <v>71</v>
      </c>
      <c r="O154" s="154" t="s">
        <v>30</v>
      </c>
      <c r="P154" s="154" t="s">
        <v>59</v>
      </c>
    </row>
    <row r="155" spans="2:16" ht="20.100000000000001" customHeight="1" x14ac:dyDescent="0.2">
      <c r="B155" s="169" t="s">
        <v>0</v>
      </c>
      <c r="C155" s="169" t="s">
        <v>11</v>
      </c>
      <c r="D155" s="203">
        <v>30</v>
      </c>
      <c r="E155" s="171">
        <f>D155/'Tonnages per afvalstroom'!$E$13</f>
        <v>3</v>
      </c>
      <c r="F155" s="172">
        <f>('Invullen O&amp;O-kosten'!$D$17/'Invullen O&amp;O-kosten'!$C$17)*D155</f>
        <v>0</v>
      </c>
      <c r="G155" s="173">
        <f>F155/'Tonnages per afvalstroom'!$E$13</f>
        <v>0</v>
      </c>
      <c r="H155" s="174">
        <f>'Invullen-Transportkosten'!I7</f>
        <v>0</v>
      </c>
      <c r="I155" s="174">
        <f>G155*H155</f>
        <v>0</v>
      </c>
      <c r="J155" s="175">
        <f>('Invullen O&amp;O-kosten'!$H$17/'Invullen O&amp;O-kosten'!$C$17)*D155</f>
        <v>30</v>
      </c>
      <c r="K155" s="176">
        <f>J155/'Tonnages per afvalstroom'!$E$13</f>
        <v>3</v>
      </c>
      <c r="L155" s="177">
        <f>'Invullen-Transportkosten'!O7</f>
        <v>0</v>
      </c>
      <c r="M155" s="177">
        <f>K155*L155</f>
        <v>0</v>
      </c>
      <c r="N155" s="178">
        <f t="shared" ref="N155:O157" si="18">F155+J155</f>
        <v>30</v>
      </c>
      <c r="O155" s="179">
        <f t="shared" si="18"/>
        <v>3</v>
      </c>
      <c r="P155" s="180">
        <f>I155+M155</f>
        <v>0</v>
      </c>
    </row>
    <row r="156" spans="2:16" ht="20.100000000000001" customHeight="1" x14ac:dyDescent="0.2">
      <c r="B156" s="38" t="s">
        <v>1</v>
      </c>
      <c r="C156" s="38" t="s">
        <v>9</v>
      </c>
      <c r="D156" s="84">
        <v>30</v>
      </c>
      <c r="E156" s="74">
        <f>D156/'Tonnages per afvalstroom'!$E$13</f>
        <v>3</v>
      </c>
      <c r="F156" s="46">
        <f>('Invullen O&amp;O-kosten'!$D$17/'Invullen O&amp;O-kosten'!$C$17)*D156</f>
        <v>0</v>
      </c>
      <c r="G156" s="76">
        <f>F156/'Tonnages per afvalstroom'!$E$13</f>
        <v>0</v>
      </c>
      <c r="H156" s="43">
        <f>'Invullen-Transportkosten'!I8</f>
        <v>0</v>
      </c>
      <c r="I156" s="43">
        <f>G156*H156</f>
        <v>0</v>
      </c>
      <c r="J156" s="48">
        <f>('Invullen O&amp;O-kosten'!$H$17/'Invullen O&amp;O-kosten'!$C$17)*D156</f>
        <v>30</v>
      </c>
      <c r="K156" s="71">
        <f>J156/'Tonnages per afvalstroom'!$E$13</f>
        <v>3</v>
      </c>
      <c r="L156" s="44">
        <f>'Invullen-Transportkosten'!O8</f>
        <v>0</v>
      </c>
      <c r="M156" s="44">
        <f>K156*L156</f>
        <v>0</v>
      </c>
      <c r="N156" s="49">
        <f t="shared" si="18"/>
        <v>30</v>
      </c>
      <c r="O156" s="79">
        <f t="shared" si="18"/>
        <v>3</v>
      </c>
      <c r="P156" s="45">
        <f>I156+M156</f>
        <v>0</v>
      </c>
    </row>
    <row r="157" spans="2:16" ht="20.100000000000001" customHeight="1" x14ac:dyDescent="0.2">
      <c r="B157" s="38" t="s">
        <v>2</v>
      </c>
      <c r="C157" s="38" t="s">
        <v>8</v>
      </c>
      <c r="D157" s="84">
        <v>30</v>
      </c>
      <c r="E157" s="74">
        <f>D157/'Tonnages per afvalstroom'!$E$13</f>
        <v>3</v>
      </c>
      <c r="F157" s="46">
        <f>('Invullen O&amp;O-kosten'!$D$17/'Invullen O&amp;O-kosten'!$C$17)*D157</f>
        <v>0</v>
      </c>
      <c r="G157" s="76">
        <f>F157/'Tonnages per afvalstroom'!$E$13</f>
        <v>0</v>
      </c>
      <c r="H157" s="43">
        <f>'Invullen-Transportkosten'!I9</f>
        <v>0</v>
      </c>
      <c r="I157" s="43">
        <f>G157*H157</f>
        <v>0</v>
      </c>
      <c r="J157" s="48">
        <f>('Invullen O&amp;O-kosten'!$H$17/'Invullen O&amp;O-kosten'!$C$17)*D157</f>
        <v>30</v>
      </c>
      <c r="K157" s="71">
        <f>J157/'Tonnages per afvalstroom'!$E$13</f>
        <v>3</v>
      </c>
      <c r="L157" s="44">
        <f>'Invullen-Transportkosten'!O9</f>
        <v>0</v>
      </c>
      <c r="M157" s="44">
        <f>K157*L157</f>
        <v>0</v>
      </c>
      <c r="N157" s="49">
        <f t="shared" si="18"/>
        <v>30</v>
      </c>
      <c r="O157" s="79">
        <f t="shared" si="18"/>
        <v>3</v>
      </c>
      <c r="P157" s="45">
        <f>I157+M157</f>
        <v>0</v>
      </c>
    </row>
    <row r="158" spans="2:16" ht="20.100000000000001" customHeight="1" x14ac:dyDescent="0.2">
      <c r="B158" s="38" t="s">
        <v>3</v>
      </c>
      <c r="C158" s="38" t="s">
        <v>10</v>
      </c>
      <c r="D158" s="47"/>
      <c r="E158" s="75"/>
      <c r="F158" s="47"/>
      <c r="G158" s="75"/>
      <c r="H158" s="39"/>
      <c r="I158" s="39"/>
      <c r="J158" s="47"/>
      <c r="K158" s="75"/>
      <c r="L158" s="39"/>
      <c r="M158" s="39"/>
      <c r="N158" s="47"/>
      <c r="O158" s="75"/>
      <c r="P158" s="39"/>
    </row>
    <row r="159" spans="2:16" ht="20.100000000000001" customHeight="1" x14ac:dyDescent="0.2">
      <c r="B159" s="38" t="s">
        <v>4</v>
      </c>
      <c r="C159" s="38" t="s">
        <v>7</v>
      </c>
      <c r="D159" s="84">
        <v>30</v>
      </c>
      <c r="E159" s="74">
        <f>D159/'Tonnages per afvalstroom'!$E$13</f>
        <v>3</v>
      </c>
      <c r="F159" s="46">
        <f>('Invullen O&amp;O-kosten'!$D$17/'Invullen O&amp;O-kosten'!$C$17)*D159</f>
        <v>0</v>
      </c>
      <c r="G159" s="76">
        <f>F159/'Tonnages per afvalstroom'!$E$13</f>
        <v>0</v>
      </c>
      <c r="H159" s="43">
        <f>'Invullen-Transportkosten'!I11</f>
        <v>0</v>
      </c>
      <c r="I159" s="43">
        <f>G159*H159</f>
        <v>0</v>
      </c>
      <c r="J159" s="48">
        <f>('Invullen O&amp;O-kosten'!$H$17/'Invullen O&amp;O-kosten'!$C$17)*D159</f>
        <v>30</v>
      </c>
      <c r="K159" s="71">
        <f>J159/'Tonnages per afvalstroom'!$E$13</f>
        <v>3</v>
      </c>
      <c r="L159" s="44">
        <f>'Invullen-Transportkosten'!O11</f>
        <v>0</v>
      </c>
      <c r="M159" s="44">
        <f>K159*L159</f>
        <v>0</v>
      </c>
      <c r="N159" s="49">
        <f>F159+J159</f>
        <v>30</v>
      </c>
      <c r="O159" s="79">
        <f>G159+K159</f>
        <v>3</v>
      </c>
      <c r="P159" s="45">
        <f>I159+M159</f>
        <v>0</v>
      </c>
    </row>
    <row r="160" spans="2:16" ht="20.100000000000001" customHeight="1" x14ac:dyDescent="0.2">
      <c r="B160" s="38" t="s">
        <v>22</v>
      </c>
      <c r="C160" s="38" t="s">
        <v>10</v>
      </c>
      <c r="D160" s="47"/>
      <c r="E160" s="75"/>
      <c r="F160" s="47"/>
      <c r="G160" s="75"/>
      <c r="H160" s="39"/>
      <c r="I160" s="39"/>
      <c r="J160" s="47"/>
      <c r="K160" s="75"/>
      <c r="L160" s="39"/>
      <c r="M160" s="39"/>
      <c r="N160" s="47"/>
      <c r="O160" s="75"/>
      <c r="P160" s="39"/>
    </row>
    <row r="161" spans="2:16" ht="20.100000000000001" customHeight="1" x14ac:dyDescent="0.2">
      <c r="B161" s="38" t="s">
        <v>5</v>
      </c>
      <c r="C161" s="38" t="s">
        <v>6</v>
      </c>
      <c r="D161" s="47"/>
      <c r="E161" s="75"/>
      <c r="F161" s="47"/>
      <c r="G161" s="75"/>
      <c r="H161" s="39"/>
      <c r="I161" s="39"/>
      <c r="J161" s="47"/>
      <c r="K161" s="75"/>
      <c r="L161" s="39"/>
      <c r="M161" s="39"/>
      <c r="N161" s="47"/>
      <c r="O161" s="75"/>
      <c r="P161" s="39"/>
    </row>
    <row r="162" spans="2:16" ht="20.100000000000001" customHeight="1" x14ac:dyDescent="0.2">
      <c r="B162" s="38" t="s">
        <v>23</v>
      </c>
      <c r="C162" s="38" t="s">
        <v>7</v>
      </c>
      <c r="D162" s="47"/>
      <c r="E162" s="75"/>
      <c r="F162" s="47"/>
      <c r="G162" s="75"/>
      <c r="H162" s="39"/>
      <c r="I162" s="39"/>
      <c r="J162" s="47"/>
      <c r="K162" s="75"/>
      <c r="L162" s="39"/>
      <c r="M162" s="39"/>
      <c r="N162" s="47"/>
      <c r="O162" s="75"/>
      <c r="P162" s="39"/>
    </row>
    <row r="163" spans="2:16" ht="20.100000000000001" customHeight="1" thickBot="1" x14ac:dyDescent="0.25">
      <c r="B163" s="223" t="s">
        <v>34</v>
      </c>
      <c r="C163" s="223" t="s">
        <v>35</v>
      </c>
      <c r="D163" s="85"/>
      <c r="E163" s="87"/>
      <c r="F163" s="85"/>
      <c r="G163" s="87"/>
      <c r="H163" s="234"/>
      <c r="I163" s="234"/>
      <c r="J163" s="85"/>
      <c r="K163" s="87"/>
      <c r="L163" s="234"/>
      <c r="M163" s="234"/>
      <c r="N163" s="85"/>
      <c r="O163" s="87"/>
      <c r="P163" s="234"/>
    </row>
    <row r="164" spans="2:16" ht="20.100000000000001" customHeight="1" x14ac:dyDescent="0.2">
      <c r="B164" s="209" t="s">
        <v>27</v>
      </c>
      <c r="C164" s="209"/>
      <c r="D164" s="222">
        <f>SUM(D155:D163)</f>
        <v>120</v>
      </c>
      <c r="E164" s="210">
        <f>SUM(E155:E163)</f>
        <v>12</v>
      </c>
      <c r="F164" s="211">
        <f>SUM(F155:F163)</f>
        <v>0</v>
      </c>
      <c r="G164" s="212">
        <f>SUM(G155:G163)</f>
        <v>0</v>
      </c>
      <c r="H164" s="213"/>
      <c r="I164" s="213">
        <f>SUM(I155:I163)</f>
        <v>0</v>
      </c>
      <c r="J164" s="214">
        <f>SUM(J155:J163)</f>
        <v>120</v>
      </c>
      <c r="K164" s="215">
        <f>SUM(K155:K163)</f>
        <v>12</v>
      </c>
      <c r="L164" s="216"/>
      <c r="M164" s="216">
        <f>SUM(M155:M163)</f>
        <v>0</v>
      </c>
      <c r="N164" s="217">
        <f>SUM(N155:N163)</f>
        <v>120</v>
      </c>
      <c r="O164" s="218">
        <f>SUM(O155:O163)</f>
        <v>12</v>
      </c>
      <c r="P164" s="219">
        <f>SUM(P155:P163)</f>
        <v>0</v>
      </c>
    </row>
    <row r="166" spans="2:16" s="50" customFormat="1" ht="28.5" customHeight="1" x14ac:dyDescent="0.25">
      <c r="B166" s="51"/>
      <c r="C166" s="51"/>
      <c r="D166" s="60" t="s">
        <v>69</v>
      </c>
      <c r="E166" s="61"/>
      <c r="F166" s="62" t="s">
        <v>70</v>
      </c>
      <c r="G166" s="63"/>
      <c r="H166" s="63"/>
      <c r="I166" s="64"/>
      <c r="J166" s="65" t="s">
        <v>72</v>
      </c>
      <c r="K166" s="66"/>
      <c r="L166" s="66"/>
      <c r="M166" s="67"/>
      <c r="N166" s="68" t="s">
        <v>69</v>
      </c>
      <c r="O166" s="69"/>
      <c r="P166" s="70"/>
    </row>
    <row r="167" spans="2:16" s="37" customFormat="1" ht="47.25" customHeight="1" thickBot="1" x14ac:dyDescent="0.25">
      <c r="B167" s="196" t="s">
        <v>52</v>
      </c>
      <c r="C167" s="182"/>
      <c r="D167" s="147" t="s">
        <v>71</v>
      </c>
      <c r="E167" s="148" t="s">
        <v>30</v>
      </c>
      <c r="F167" s="149" t="s">
        <v>71</v>
      </c>
      <c r="G167" s="150" t="s">
        <v>30</v>
      </c>
      <c r="H167" s="150" t="s">
        <v>62</v>
      </c>
      <c r="I167" s="150" t="s">
        <v>59</v>
      </c>
      <c r="J167" s="151" t="s">
        <v>71</v>
      </c>
      <c r="K167" s="152" t="s">
        <v>30</v>
      </c>
      <c r="L167" s="152" t="s">
        <v>62</v>
      </c>
      <c r="M167" s="152" t="s">
        <v>59</v>
      </c>
      <c r="N167" s="153" t="s">
        <v>71</v>
      </c>
      <c r="O167" s="154" t="s">
        <v>30</v>
      </c>
      <c r="P167" s="154" t="s">
        <v>59</v>
      </c>
    </row>
    <row r="168" spans="2:16" ht="20.100000000000001" customHeight="1" x14ac:dyDescent="0.2">
      <c r="B168" s="169" t="s">
        <v>0</v>
      </c>
      <c r="C168" s="169" t="s">
        <v>11</v>
      </c>
      <c r="D168" s="203">
        <f>846*5.45/1000</f>
        <v>4.6106999999999996</v>
      </c>
      <c r="E168" s="171">
        <f>D168/'Tonnages per afvalstroom'!$E$14</f>
        <v>46.106999999999992</v>
      </c>
      <c r="F168" s="172">
        <f>('Invullen O&amp;O-kosten'!$D$18/'Invullen O&amp;O-kosten'!$C$18)*D168</f>
        <v>0</v>
      </c>
      <c r="G168" s="173">
        <f>F168/'Tonnages per afvalstroom'!$E$14</f>
        <v>0</v>
      </c>
      <c r="H168" s="174">
        <f>'Invullen-Transportkosten'!I7</f>
        <v>0</v>
      </c>
      <c r="I168" s="174">
        <f>G168*H168</f>
        <v>0</v>
      </c>
      <c r="J168" s="175">
        <f>('Invullen O&amp;O-kosten'!$H$18/'Invullen O&amp;O-kosten'!$C$18)*D168</f>
        <v>4.6106999999999996</v>
      </c>
      <c r="K168" s="176">
        <f>J168/'Tonnages per afvalstroom'!$E$14</f>
        <v>46.106999999999992</v>
      </c>
      <c r="L168" s="177">
        <f>'Invullen-Transportkosten'!O7</f>
        <v>0</v>
      </c>
      <c r="M168" s="177">
        <f>K168*L168</f>
        <v>0</v>
      </c>
      <c r="N168" s="178">
        <f t="shared" ref="N168:O170" si="19">F168+J168</f>
        <v>4.6106999999999996</v>
      </c>
      <c r="O168" s="179">
        <f t="shared" si="19"/>
        <v>46.106999999999992</v>
      </c>
      <c r="P168" s="180">
        <f>I168+M168</f>
        <v>0</v>
      </c>
    </row>
    <row r="169" spans="2:16" ht="20.100000000000001" customHeight="1" x14ac:dyDescent="0.2">
      <c r="B169" s="38" t="s">
        <v>1</v>
      </c>
      <c r="C169" s="38" t="s">
        <v>9</v>
      </c>
      <c r="D169" s="84">
        <f>1848*5.45/1000</f>
        <v>10.0716</v>
      </c>
      <c r="E169" s="74">
        <f>D169/'Tonnages per afvalstroom'!$E$14</f>
        <v>100.71599999999999</v>
      </c>
      <c r="F169" s="46">
        <f>('Invullen O&amp;O-kosten'!$D$18/'Invullen O&amp;O-kosten'!$C$18)*D169</f>
        <v>0</v>
      </c>
      <c r="G169" s="76">
        <f>F169/'Tonnages per afvalstroom'!$E$14</f>
        <v>0</v>
      </c>
      <c r="H169" s="43">
        <f>'Invullen-Transportkosten'!I8</f>
        <v>0</v>
      </c>
      <c r="I169" s="43">
        <f>G169*H169</f>
        <v>0</v>
      </c>
      <c r="J169" s="48">
        <f>('Invullen O&amp;O-kosten'!$H$18/'Invullen O&amp;O-kosten'!$C$18)*D169</f>
        <v>10.0716</v>
      </c>
      <c r="K169" s="71">
        <f>J169/'Tonnages per afvalstroom'!$E$14</f>
        <v>100.71599999999999</v>
      </c>
      <c r="L169" s="44">
        <f>'Invullen-Transportkosten'!O8</f>
        <v>0</v>
      </c>
      <c r="M169" s="44">
        <f>K169*L169</f>
        <v>0</v>
      </c>
      <c r="N169" s="49">
        <f t="shared" si="19"/>
        <v>10.0716</v>
      </c>
      <c r="O169" s="79">
        <f t="shared" si="19"/>
        <v>100.71599999999999</v>
      </c>
      <c r="P169" s="45">
        <f>I169+M169</f>
        <v>0</v>
      </c>
    </row>
    <row r="170" spans="2:16" ht="20.100000000000001" customHeight="1" x14ac:dyDescent="0.2">
      <c r="B170" s="38" t="s">
        <v>2</v>
      </c>
      <c r="C170" s="38" t="s">
        <v>8</v>
      </c>
      <c r="D170" s="84">
        <f>762*5.45/1000</f>
        <v>4.1529000000000007</v>
      </c>
      <c r="E170" s="74">
        <f>D170/'Tonnages per afvalstroom'!$E$14</f>
        <v>41.529000000000003</v>
      </c>
      <c r="F170" s="46">
        <f>('Invullen O&amp;O-kosten'!$D$18/'Invullen O&amp;O-kosten'!$C$18)*D170</f>
        <v>0</v>
      </c>
      <c r="G170" s="76">
        <f>F170/'Tonnages per afvalstroom'!$E$14</f>
        <v>0</v>
      </c>
      <c r="H170" s="43">
        <f>'Invullen-Transportkosten'!I9</f>
        <v>0</v>
      </c>
      <c r="I170" s="43">
        <f>G170*H170</f>
        <v>0</v>
      </c>
      <c r="J170" s="48">
        <f>('Invullen O&amp;O-kosten'!$H$18/'Invullen O&amp;O-kosten'!$C$18)*D170</f>
        <v>4.1529000000000007</v>
      </c>
      <c r="K170" s="71">
        <f>J170/'Tonnages per afvalstroom'!$E$14</f>
        <v>41.529000000000003</v>
      </c>
      <c r="L170" s="44">
        <f>'Invullen-Transportkosten'!O9</f>
        <v>0</v>
      </c>
      <c r="M170" s="44">
        <f>K170*L170</f>
        <v>0</v>
      </c>
      <c r="N170" s="49">
        <f t="shared" si="19"/>
        <v>4.1529000000000007</v>
      </c>
      <c r="O170" s="79">
        <f t="shared" si="19"/>
        <v>41.529000000000003</v>
      </c>
      <c r="P170" s="45">
        <f>I170+M170</f>
        <v>0</v>
      </c>
    </row>
    <row r="171" spans="2:16" ht="20.100000000000001" customHeight="1" x14ac:dyDescent="0.2">
      <c r="B171" s="38" t="s">
        <v>3</v>
      </c>
      <c r="C171" s="38" t="s">
        <v>10</v>
      </c>
      <c r="D171" s="47"/>
      <c r="E171" s="75"/>
      <c r="F171" s="47"/>
      <c r="G171" s="75"/>
      <c r="H171" s="39"/>
      <c r="I171" s="39"/>
      <c r="J171" s="47"/>
      <c r="K171" s="75"/>
      <c r="L171" s="39"/>
      <c r="M171" s="39"/>
      <c r="N171" s="47"/>
      <c r="O171" s="75"/>
      <c r="P171" s="39"/>
    </row>
    <row r="172" spans="2:16" ht="20.100000000000001" customHeight="1" x14ac:dyDescent="0.2">
      <c r="B172" s="38" t="s">
        <v>4</v>
      </c>
      <c r="C172" s="38" t="s">
        <v>7</v>
      </c>
      <c r="D172" s="84">
        <f>1134*5.45/1000</f>
        <v>6.1802999999999999</v>
      </c>
      <c r="E172" s="74">
        <f>D172/'Tonnages per afvalstroom'!$E$14</f>
        <v>61.802999999999997</v>
      </c>
      <c r="F172" s="46">
        <f>('Invullen O&amp;O-kosten'!$D$18/'Invullen O&amp;O-kosten'!$C$18)*D172</f>
        <v>0</v>
      </c>
      <c r="G172" s="76">
        <f>F172/'Tonnages per afvalstroom'!$E$14</f>
        <v>0</v>
      </c>
      <c r="H172" s="43">
        <f>'Invullen-Transportkosten'!I11</f>
        <v>0</v>
      </c>
      <c r="I172" s="43">
        <f>G172*H172</f>
        <v>0</v>
      </c>
      <c r="J172" s="48">
        <f>('Invullen O&amp;O-kosten'!$H$18/'Invullen O&amp;O-kosten'!$C$18)*D172</f>
        <v>6.1802999999999999</v>
      </c>
      <c r="K172" s="71">
        <f>J172/'Tonnages per afvalstroom'!$E$14</f>
        <v>61.802999999999997</v>
      </c>
      <c r="L172" s="44">
        <f>'Invullen-Transportkosten'!O11</f>
        <v>0</v>
      </c>
      <c r="M172" s="44">
        <f>K172*L172</f>
        <v>0</v>
      </c>
      <c r="N172" s="49">
        <f>F172+J172</f>
        <v>6.1802999999999999</v>
      </c>
      <c r="O172" s="79">
        <f>G172+K172</f>
        <v>61.802999999999997</v>
      </c>
      <c r="P172" s="45">
        <f>I172+M172</f>
        <v>0</v>
      </c>
    </row>
    <row r="173" spans="2:16" ht="20.100000000000001" customHeight="1" x14ac:dyDescent="0.2">
      <c r="B173" s="38" t="s">
        <v>22</v>
      </c>
      <c r="C173" s="38" t="s">
        <v>10</v>
      </c>
      <c r="D173" s="47"/>
      <c r="E173" s="75"/>
      <c r="F173" s="47"/>
      <c r="G173" s="75"/>
      <c r="H173" s="39"/>
      <c r="I173" s="39"/>
      <c r="J173" s="47"/>
      <c r="K173" s="75"/>
      <c r="L173" s="39"/>
      <c r="M173" s="39"/>
      <c r="N173" s="47"/>
      <c r="O173" s="75"/>
      <c r="P173" s="39"/>
    </row>
    <row r="174" spans="2:16" ht="20.100000000000001" customHeight="1" x14ac:dyDescent="0.2">
      <c r="B174" s="38" t="s">
        <v>5</v>
      </c>
      <c r="C174" s="38" t="s">
        <v>6</v>
      </c>
      <c r="D174" s="47"/>
      <c r="E174" s="75"/>
      <c r="F174" s="47"/>
      <c r="G174" s="75"/>
      <c r="H174" s="39"/>
      <c r="I174" s="39"/>
      <c r="J174" s="47"/>
      <c r="K174" s="75"/>
      <c r="L174" s="39"/>
      <c r="M174" s="39"/>
      <c r="N174" s="47"/>
      <c r="O174" s="75"/>
      <c r="P174" s="39"/>
    </row>
    <row r="175" spans="2:16" ht="20.100000000000001" customHeight="1" x14ac:dyDescent="0.2">
      <c r="B175" s="38" t="s">
        <v>23</v>
      </c>
      <c r="C175" s="38" t="s">
        <v>7</v>
      </c>
      <c r="D175" s="47"/>
      <c r="E175" s="75"/>
      <c r="F175" s="47"/>
      <c r="G175" s="75"/>
      <c r="H175" s="39"/>
      <c r="I175" s="39"/>
      <c r="J175" s="47"/>
      <c r="K175" s="75"/>
      <c r="L175" s="39"/>
      <c r="M175" s="39"/>
      <c r="N175" s="47"/>
      <c r="O175" s="75"/>
      <c r="P175" s="39"/>
    </row>
    <row r="176" spans="2:16" ht="20.100000000000001" customHeight="1" thickBot="1" x14ac:dyDescent="0.25">
      <c r="B176" s="223" t="s">
        <v>34</v>
      </c>
      <c r="C176" s="223" t="s">
        <v>35</v>
      </c>
      <c r="D176" s="85"/>
      <c r="E176" s="87"/>
      <c r="F176" s="85"/>
      <c r="G176" s="87"/>
      <c r="H176" s="234"/>
      <c r="I176" s="234"/>
      <c r="J176" s="85"/>
      <c r="K176" s="87"/>
      <c r="L176" s="234"/>
      <c r="M176" s="234"/>
      <c r="N176" s="85"/>
      <c r="O176" s="87"/>
      <c r="P176" s="234"/>
    </row>
    <row r="177" spans="2:16" ht="20.100000000000001" customHeight="1" x14ac:dyDescent="0.2">
      <c r="B177" s="209" t="s">
        <v>27</v>
      </c>
      <c r="C177" s="209"/>
      <c r="D177" s="222">
        <f>SUM(D168:D176)</f>
        <v>25.015499999999999</v>
      </c>
      <c r="E177" s="210">
        <f>SUM(E168:E176)</f>
        <v>250.15499999999997</v>
      </c>
      <c r="F177" s="211">
        <f>SUM(F168:F176)</f>
        <v>0</v>
      </c>
      <c r="G177" s="212">
        <f>SUM(G168:G176)</f>
        <v>0</v>
      </c>
      <c r="H177" s="213"/>
      <c r="I177" s="213">
        <f>SUM(I168:I176)</f>
        <v>0</v>
      </c>
      <c r="J177" s="214">
        <f>SUM(J168:J176)</f>
        <v>25.015499999999999</v>
      </c>
      <c r="K177" s="215">
        <f>SUM(K168:K176)</f>
        <v>250.15499999999997</v>
      </c>
      <c r="L177" s="216"/>
      <c r="M177" s="216">
        <f>SUM(M168:M176)</f>
        <v>0</v>
      </c>
      <c r="N177" s="217">
        <f>SUM(N168:N176)</f>
        <v>25.015499999999999</v>
      </c>
      <c r="O177" s="218">
        <f>SUM(O168:O176)</f>
        <v>250.15499999999997</v>
      </c>
      <c r="P177" s="219">
        <f>SUM(P168:P176)</f>
        <v>0</v>
      </c>
    </row>
    <row r="179" spans="2:16" s="50" customFormat="1" ht="28.5" customHeight="1" x14ac:dyDescent="0.25">
      <c r="B179" s="51"/>
      <c r="C179" s="51"/>
      <c r="D179" s="60" t="s">
        <v>69</v>
      </c>
      <c r="E179" s="61"/>
      <c r="F179" s="62" t="s">
        <v>70</v>
      </c>
      <c r="G179" s="63"/>
      <c r="H179" s="63"/>
      <c r="I179" s="64"/>
      <c r="J179" s="65" t="s">
        <v>72</v>
      </c>
      <c r="K179" s="66"/>
      <c r="L179" s="66"/>
      <c r="M179" s="67"/>
      <c r="N179" s="68" t="s">
        <v>69</v>
      </c>
      <c r="O179" s="69"/>
      <c r="P179" s="70"/>
    </row>
    <row r="180" spans="2:16" s="37" customFormat="1" ht="47.25" customHeight="1" thickBot="1" x14ac:dyDescent="0.25">
      <c r="B180" s="196" t="s">
        <v>33</v>
      </c>
      <c r="C180" s="182"/>
      <c r="D180" s="147" t="s">
        <v>71</v>
      </c>
      <c r="E180" s="148" t="s">
        <v>30</v>
      </c>
      <c r="F180" s="149" t="s">
        <v>71</v>
      </c>
      <c r="G180" s="150" t="s">
        <v>30</v>
      </c>
      <c r="H180" s="150" t="s">
        <v>62</v>
      </c>
      <c r="I180" s="150" t="s">
        <v>59</v>
      </c>
      <c r="J180" s="151" t="s">
        <v>71</v>
      </c>
      <c r="K180" s="152" t="s">
        <v>30</v>
      </c>
      <c r="L180" s="152" t="s">
        <v>62</v>
      </c>
      <c r="M180" s="152" t="s">
        <v>59</v>
      </c>
      <c r="N180" s="153" t="s">
        <v>71</v>
      </c>
      <c r="O180" s="154" t="s">
        <v>30</v>
      </c>
      <c r="P180" s="154" t="s">
        <v>59</v>
      </c>
    </row>
    <row r="181" spans="2:16" ht="20.100000000000001" customHeight="1" x14ac:dyDescent="0.2">
      <c r="B181" s="169" t="s">
        <v>0</v>
      </c>
      <c r="C181" s="169" t="s">
        <v>11</v>
      </c>
      <c r="D181" s="235"/>
      <c r="E181" s="206"/>
      <c r="F181" s="207"/>
      <c r="G181" s="206"/>
      <c r="H181" s="208"/>
      <c r="I181" s="208"/>
      <c r="J181" s="207"/>
      <c r="K181" s="206"/>
      <c r="L181" s="208"/>
      <c r="M181" s="208"/>
      <c r="N181" s="207"/>
      <c r="O181" s="206"/>
      <c r="P181" s="208"/>
    </row>
    <row r="182" spans="2:16" ht="20.100000000000001" customHeight="1" x14ac:dyDescent="0.2">
      <c r="B182" s="38" t="s">
        <v>1</v>
      </c>
      <c r="C182" s="38" t="s">
        <v>9</v>
      </c>
      <c r="D182" s="81"/>
      <c r="E182" s="75"/>
      <c r="F182" s="47"/>
      <c r="G182" s="75"/>
      <c r="H182" s="39"/>
      <c r="I182" s="39"/>
      <c r="J182" s="47"/>
      <c r="K182" s="75"/>
      <c r="L182" s="39"/>
      <c r="M182" s="39"/>
      <c r="N182" s="47"/>
      <c r="O182" s="75"/>
      <c r="P182" s="39"/>
    </row>
    <row r="183" spans="2:16" ht="20.100000000000001" customHeight="1" x14ac:dyDescent="0.2">
      <c r="B183" s="38" t="s">
        <v>2</v>
      </c>
      <c r="C183" s="38" t="s">
        <v>8</v>
      </c>
      <c r="D183" s="81"/>
      <c r="E183" s="75"/>
      <c r="F183" s="47"/>
      <c r="G183" s="75"/>
      <c r="H183" s="39"/>
      <c r="I183" s="39"/>
      <c r="J183" s="47"/>
      <c r="K183" s="75"/>
      <c r="L183" s="39"/>
      <c r="M183" s="39"/>
      <c r="N183" s="47"/>
      <c r="O183" s="75"/>
      <c r="P183" s="39"/>
    </row>
    <row r="184" spans="2:16" ht="20.100000000000001" customHeight="1" x14ac:dyDescent="0.2">
      <c r="B184" s="38" t="s">
        <v>3</v>
      </c>
      <c r="C184" s="38" t="s">
        <v>10</v>
      </c>
      <c r="D184" s="81"/>
      <c r="E184" s="75"/>
      <c r="F184" s="47"/>
      <c r="G184" s="75"/>
      <c r="H184" s="39"/>
      <c r="I184" s="39"/>
      <c r="J184" s="47"/>
      <c r="K184" s="75"/>
      <c r="L184" s="39"/>
      <c r="M184" s="39"/>
      <c r="N184" s="47"/>
      <c r="O184" s="75"/>
      <c r="P184" s="39"/>
    </row>
    <row r="185" spans="2:16" ht="20.100000000000001" customHeight="1" x14ac:dyDescent="0.2">
      <c r="B185" s="38" t="s">
        <v>4</v>
      </c>
      <c r="C185" s="38" t="s">
        <v>7</v>
      </c>
      <c r="D185" s="81"/>
      <c r="E185" s="75"/>
      <c r="F185" s="47"/>
      <c r="G185" s="75"/>
      <c r="H185" s="39"/>
      <c r="I185" s="39"/>
      <c r="J185" s="47"/>
      <c r="K185" s="75"/>
      <c r="L185" s="39"/>
      <c r="M185" s="39"/>
      <c r="N185" s="47"/>
      <c r="O185" s="75"/>
      <c r="P185" s="39"/>
    </row>
    <row r="186" spans="2:16" ht="20.100000000000001" customHeight="1" x14ac:dyDescent="0.2">
      <c r="B186" s="38" t="s">
        <v>22</v>
      </c>
      <c r="C186" s="38" t="s">
        <v>10</v>
      </c>
      <c r="D186" s="80">
        <v>5</v>
      </c>
      <c r="E186" s="74">
        <f>D186/'Tonnages per afvalstroom'!$E$15</f>
        <v>1</v>
      </c>
      <c r="F186" s="46">
        <f>('Invullen O&amp;O-kosten'!$D$19/'Invullen O&amp;O-kosten'!$C$19)*D186</f>
        <v>0</v>
      </c>
      <c r="G186" s="76">
        <f>F186/'Tonnages per afvalstroom'!$E$15</f>
        <v>0</v>
      </c>
      <c r="H186" s="43">
        <f>'Invullen-Transportkosten'!I12</f>
        <v>0</v>
      </c>
      <c r="I186" s="43">
        <f>G186*H186</f>
        <v>0</v>
      </c>
      <c r="J186" s="48">
        <f>('Invullen O&amp;O-kosten'!$H$19/'Invullen O&amp;O-kosten'!$C$19)*D186</f>
        <v>5</v>
      </c>
      <c r="K186" s="71">
        <f>J186/'Tonnages per afvalstroom'!$E$15</f>
        <v>1</v>
      </c>
      <c r="L186" s="44">
        <f>'Invullen-Transportkosten'!O12</f>
        <v>0</v>
      </c>
      <c r="M186" s="44">
        <f>K186*L186</f>
        <v>0</v>
      </c>
      <c r="N186" s="49">
        <f t="shared" ref="N186:O188" si="20">F186+J186</f>
        <v>5</v>
      </c>
      <c r="O186" s="79">
        <f t="shared" si="20"/>
        <v>1</v>
      </c>
      <c r="P186" s="45">
        <f>I186+M186</f>
        <v>0</v>
      </c>
    </row>
    <row r="187" spans="2:16" ht="20.100000000000001" customHeight="1" x14ac:dyDescent="0.2">
      <c r="B187" s="38" t="s">
        <v>5</v>
      </c>
      <c r="C187" s="38" t="s">
        <v>6</v>
      </c>
      <c r="D187" s="80">
        <v>10</v>
      </c>
      <c r="E187" s="74">
        <f>D187/'Tonnages per afvalstroom'!$E$15</f>
        <v>2</v>
      </c>
      <c r="F187" s="46">
        <f>('Invullen O&amp;O-kosten'!$D$19/'Invullen O&amp;O-kosten'!$C$19)*D187</f>
        <v>0</v>
      </c>
      <c r="G187" s="76">
        <f>F187/'Tonnages per afvalstroom'!$E$15</f>
        <v>0</v>
      </c>
      <c r="H187" s="43">
        <f>'Invullen-Transportkosten'!I13</f>
        <v>0</v>
      </c>
      <c r="I187" s="43">
        <f>G187*H187</f>
        <v>0</v>
      </c>
      <c r="J187" s="48">
        <f>('Invullen O&amp;O-kosten'!$H$19/'Invullen O&amp;O-kosten'!$C$19)*D187</f>
        <v>10</v>
      </c>
      <c r="K187" s="71">
        <f>J187/'Tonnages per afvalstroom'!$E$15</f>
        <v>2</v>
      </c>
      <c r="L187" s="44">
        <f>'Invullen-Transportkosten'!O13</f>
        <v>0</v>
      </c>
      <c r="M187" s="44">
        <f>K187*L187</f>
        <v>0</v>
      </c>
      <c r="N187" s="49">
        <f t="shared" si="20"/>
        <v>10</v>
      </c>
      <c r="O187" s="79">
        <f t="shared" si="20"/>
        <v>2</v>
      </c>
      <c r="P187" s="45">
        <f>I187+M187</f>
        <v>0</v>
      </c>
    </row>
    <row r="188" spans="2:16" ht="20.100000000000001" customHeight="1" x14ac:dyDescent="0.2">
      <c r="B188" s="38" t="s">
        <v>23</v>
      </c>
      <c r="C188" s="38" t="s">
        <v>7</v>
      </c>
      <c r="D188" s="80">
        <v>10</v>
      </c>
      <c r="E188" s="74">
        <f>D188/'Tonnages per afvalstroom'!$E$15</f>
        <v>2</v>
      </c>
      <c r="F188" s="46">
        <f>('Invullen O&amp;O-kosten'!$D$19/'Invullen O&amp;O-kosten'!$C$19)*D188</f>
        <v>0</v>
      </c>
      <c r="G188" s="76">
        <f>F188/'Tonnages per afvalstroom'!$E$15</f>
        <v>0</v>
      </c>
      <c r="H188" s="43">
        <f>'Invullen-Transportkosten'!I14</f>
        <v>0</v>
      </c>
      <c r="I188" s="43">
        <f>G188*H188</f>
        <v>0</v>
      </c>
      <c r="J188" s="48">
        <f>('Invullen O&amp;O-kosten'!$H$19/'Invullen O&amp;O-kosten'!$C$19)*D188</f>
        <v>10</v>
      </c>
      <c r="K188" s="71">
        <f>J188/'Tonnages per afvalstroom'!$E$15</f>
        <v>2</v>
      </c>
      <c r="L188" s="44">
        <f>'Invullen-Transportkosten'!O14</f>
        <v>0</v>
      </c>
      <c r="M188" s="44">
        <f>K188*L188</f>
        <v>0</v>
      </c>
      <c r="N188" s="49">
        <f t="shared" si="20"/>
        <v>10</v>
      </c>
      <c r="O188" s="79">
        <f t="shared" si="20"/>
        <v>2</v>
      </c>
      <c r="P188" s="45">
        <f>I188+M188</f>
        <v>0</v>
      </c>
    </row>
    <row r="189" spans="2:16" ht="20.100000000000001" customHeight="1" thickBot="1" x14ac:dyDescent="0.25">
      <c r="B189" s="223" t="s">
        <v>34</v>
      </c>
      <c r="C189" s="223" t="s">
        <v>35</v>
      </c>
      <c r="D189" s="42"/>
      <c r="E189" s="87"/>
      <c r="F189" s="85"/>
      <c r="G189" s="87"/>
      <c r="H189" s="234"/>
      <c r="I189" s="234"/>
      <c r="J189" s="85"/>
      <c r="K189" s="87"/>
      <c r="L189" s="234"/>
      <c r="M189" s="234"/>
      <c r="N189" s="85"/>
      <c r="O189" s="87"/>
      <c r="P189" s="234"/>
    </row>
    <row r="190" spans="2:16" ht="20.100000000000001" customHeight="1" x14ac:dyDescent="0.2">
      <c r="B190" s="209" t="s">
        <v>27</v>
      </c>
      <c r="C190" s="209"/>
      <c r="D190" s="222">
        <f>SUM(D181:D189)</f>
        <v>25</v>
      </c>
      <c r="E190" s="210">
        <f>SUM(E181:E189)</f>
        <v>5</v>
      </c>
      <c r="F190" s="211">
        <f>SUM(F181:F189)</f>
        <v>0</v>
      </c>
      <c r="G190" s="212">
        <f>SUM(G181:G189)</f>
        <v>0</v>
      </c>
      <c r="H190" s="213"/>
      <c r="I190" s="213">
        <f>SUM(I181:I189)</f>
        <v>0</v>
      </c>
      <c r="J190" s="214">
        <f>SUM(J181:J189)</f>
        <v>25</v>
      </c>
      <c r="K190" s="215">
        <f>SUM(K181:K189)</f>
        <v>5</v>
      </c>
      <c r="L190" s="216"/>
      <c r="M190" s="216">
        <f>SUM(M181:M189)</f>
        <v>0</v>
      </c>
      <c r="N190" s="217">
        <f>SUM(N181:N189)</f>
        <v>25</v>
      </c>
      <c r="O190" s="218">
        <f>SUM(O181:O189)</f>
        <v>5</v>
      </c>
      <c r="P190" s="219">
        <f>SUM(P181:P189)</f>
        <v>0</v>
      </c>
    </row>
  </sheetData>
  <sheetProtection algorithmName="SHA-512" hashValue="/1doCaGW1+YwwNmzcw+Q9P2/i5wj5HTZQTkeFOveCgxwQvcYA60hS81jxvDkFU5BqWeFu1jiQWo1sADuyRkI8w==" saltValue="FyIW2b1r4M2484yVZQD7Tg==" spinCount="100000" sheet="1" objects="1" scenarios="1"/>
  <mergeCells count="3">
    <mergeCell ref="B5:C5"/>
    <mergeCell ref="B2:P2"/>
    <mergeCell ref="B21:P21"/>
  </mergeCells>
  <pageMargins left="0.70866141732283472" right="0.70866141732283472"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34947-6451-4FE2-A5A2-DB176770342A}">
  <sheetPr>
    <pageSetUpPr fitToPage="1"/>
  </sheetPr>
  <dimension ref="B1:BG20"/>
  <sheetViews>
    <sheetView tabSelected="1" workbookViewId="0">
      <selection activeCell="L18" sqref="L18"/>
    </sheetView>
  </sheetViews>
  <sheetFormatPr defaultRowHeight="12.75" x14ac:dyDescent="0.2"/>
  <cols>
    <col min="1" max="1" width="9.140625" style="1"/>
    <col min="2" max="2" width="22.140625" style="1" customWidth="1"/>
    <col min="3" max="3" width="25.85546875" style="1" customWidth="1"/>
    <col min="4" max="4" width="10.7109375" style="1" bestFit="1" customWidth="1"/>
    <col min="5" max="5" width="10.7109375" style="1" customWidth="1"/>
    <col min="6" max="6" width="10.42578125" style="1" customWidth="1"/>
    <col min="7" max="7" width="11.28515625" style="1" customWidth="1"/>
    <col min="8" max="9" width="10.7109375" style="1" customWidth="1"/>
    <col min="10" max="10" width="10" style="1" bestFit="1" customWidth="1"/>
    <col min="11" max="11" width="10.7109375" style="1" customWidth="1"/>
    <col min="12" max="12" width="10.42578125" style="1" customWidth="1"/>
    <col min="13" max="13" width="11.28515625" style="1" customWidth="1"/>
    <col min="14" max="14" width="9.7109375" style="1" customWidth="1"/>
    <col min="15" max="15" width="10.7109375" style="1" customWidth="1"/>
    <col min="16" max="16" width="10.28515625" style="1" bestFit="1" customWidth="1"/>
    <col min="17" max="17" width="10.85546875" style="1" bestFit="1" customWidth="1"/>
    <col min="18" max="20" width="10.28515625" style="1" customWidth="1"/>
    <col min="21" max="21" width="10.140625" style="1" customWidth="1"/>
    <col min="22" max="22" width="10.85546875" style="1" bestFit="1" customWidth="1"/>
    <col min="23" max="23" width="6.7109375" style="1" bestFit="1" customWidth="1"/>
    <col min="24" max="24" width="10.28515625" style="1" bestFit="1" customWidth="1"/>
    <col min="25" max="25" width="9" style="1" customWidth="1"/>
    <col min="26" max="26" width="9.7109375" style="1" bestFit="1" customWidth="1"/>
    <col min="27" max="27" width="10.85546875" style="1" bestFit="1" customWidth="1"/>
    <col min="28" max="28" width="8.140625" style="1" customWidth="1"/>
    <col min="29" max="29" width="10.28515625" style="1" bestFit="1" customWidth="1"/>
    <col min="30" max="30" width="9.7109375" style="1" customWidth="1"/>
    <col min="31" max="31" width="7.7109375" style="1" bestFit="1" customWidth="1"/>
    <col min="32" max="32" width="10.85546875" style="1" bestFit="1" customWidth="1"/>
    <col min="33" max="33" width="7.7109375" style="1" customWidth="1"/>
    <col min="34" max="34" width="10.28515625" style="1" bestFit="1" customWidth="1"/>
    <col min="35" max="35" width="7.7109375" style="1" bestFit="1" customWidth="1"/>
    <col min="36" max="36" width="9.140625" style="1"/>
    <col min="37" max="37" width="10.85546875" style="1" bestFit="1" customWidth="1"/>
    <col min="38" max="41" width="9.140625" style="1"/>
    <col min="42" max="42" width="10.85546875" style="1" bestFit="1" customWidth="1"/>
    <col min="43" max="46" width="9.140625" style="1"/>
    <col min="47" max="47" width="10.85546875" style="1" bestFit="1" customWidth="1"/>
    <col min="48" max="48" width="9.140625" style="1"/>
    <col min="49" max="49" width="10.28515625" style="1" bestFit="1" customWidth="1"/>
    <col min="50" max="51" width="9.140625" style="1"/>
    <col min="52" max="52" width="10.85546875" style="1" bestFit="1" customWidth="1"/>
    <col min="53" max="53" width="9.140625" style="1"/>
    <col min="54" max="54" width="10.28515625" style="1" bestFit="1" customWidth="1"/>
    <col min="55" max="57" width="9.140625" style="1"/>
    <col min="58" max="58" width="11.7109375" style="1" customWidth="1"/>
    <col min="59" max="16384" width="9.140625" style="1"/>
  </cols>
  <sheetData>
    <row r="1" spans="2:59" ht="20.100000000000001" customHeight="1" thickBot="1" x14ac:dyDescent="0.25">
      <c r="BE1" s="279" t="s">
        <v>31</v>
      </c>
      <c r="BF1" s="280"/>
      <c r="BG1" s="281"/>
    </row>
    <row r="2" spans="2:59" ht="30" customHeight="1" thickBot="1" x14ac:dyDescent="0.3">
      <c r="B2" s="122" t="s">
        <v>60</v>
      </c>
      <c r="C2" s="257"/>
      <c r="D2" s="283"/>
      <c r="E2" s="283"/>
      <c r="F2" s="283"/>
      <c r="G2" s="283"/>
      <c r="H2" s="283"/>
      <c r="I2" s="284"/>
    </row>
    <row r="3" spans="2:59" ht="30" customHeight="1" thickBot="1" x14ac:dyDescent="0.3">
      <c r="B3" s="123" t="s">
        <v>61</v>
      </c>
      <c r="C3" s="257"/>
      <c r="D3" s="283"/>
      <c r="E3" s="283"/>
      <c r="F3" s="283"/>
      <c r="G3" s="283"/>
      <c r="H3" s="283"/>
      <c r="I3" s="284"/>
    </row>
    <row r="4" spans="2:59" ht="20.100000000000001" customHeight="1" thickBot="1" x14ac:dyDescent="0.25"/>
    <row r="5" spans="2:59" ht="20.100000000000001" customHeight="1" thickBot="1" x14ac:dyDescent="0.25">
      <c r="B5" s="279" t="s">
        <v>29</v>
      </c>
      <c r="C5" s="280"/>
      <c r="D5" s="255" t="s">
        <v>36</v>
      </c>
      <c r="E5" s="261"/>
      <c r="F5" s="261"/>
      <c r="G5" s="261"/>
      <c r="H5" s="261"/>
      <c r="I5" s="256"/>
      <c r="J5" s="255" t="s">
        <v>37</v>
      </c>
      <c r="K5" s="261"/>
      <c r="L5" s="261"/>
      <c r="M5" s="261"/>
      <c r="N5" s="261"/>
      <c r="O5" s="256"/>
      <c r="P5" s="2"/>
      <c r="Q5" s="2"/>
      <c r="R5" s="282"/>
      <c r="S5" s="282"/>
      <c r="T5" s="282"/>
    </row>
    <row r="6" spans="2:59" ht="57" customHeight="1" thickBot="1" x14ac:dyDescent="0.25">
      <c r="B6" s="131" t="s">
        <v>14</v>
      </c>
      <c r="C6" s="132"/>
      <c r="D6" s="16" t="s">
        <v>12</v>
      </c>
      <c r="E6" s="19" t="s">
        <v>65</v>
      </c>
      <c r="F6" s="18" t="s">
        <v>64</v>
      </c>
      <c r="G6" s="17" t="s">
        <v>38</v>
      </c>
      <c r="H6" s="17" t="s">
        <v>13</v>
      </c>
      <c r="I6" s="3" t="s">
        <v>39</v>
      </c>
      <c r="J6" s="19" t="s">
        <v>12</v>
      </c>
      <c r="K6" s="19" t="s">
        <v>65</v>
      </c>
      <c r="L6" s="18" t="s">
        <v>64</v>
      </c>
      <c r="M6" s="17" t="s">
        <v>38</v>
      </c>
      <c r="N6" s="17" t="s">
        <v>13</v>
      </c>
      <c r="O6" s="3" t="s">
        <v>39</v>
      </c>
      <c r="P6" s="4"/>
      <c r="Q6" s="4"/>
      <c r="R6" s="4"/>
      <c r="S6" s="4"/>
      <c r="T6" s="4"/>
    </row>
    <row r="7" spans="2:59" ht="20.100000000000001" customHeight="1" x14ac:dyDescent="0.2">
      <c r="B7" s="124" t="s">
        <v>0</v>
      </c>
      <c r="C7" s="125" t="s">
        <v>11</v>
      </c>
      <c r="D7" s="126"/>
      <c r="E7" s="126"/>
      <c r="F7" s="127"/>
      <c r="G7" s="128">
        <f t="shared" ref="G7:G15" si="0">F7/60*125</f>
        <v>0</v>
      </c>
      <c r="H7" s="129">
        <f t="shared" ref="H7:H15" si="1">E7*0.201</f>
        <v>0</v>
      </c>
      <c r="I7" s="130">
        <f t="shared" ref="I7:I15" si="2">G7+H7</f>
        <v>0</v>
      </c>
      <c r="J7" s="126"/>
      <c r="K7" s="126"/>
      <c r="L7" s="127"/>
      <c r="M7" s="128">
        <f t="shared" ref="M7:M15" si="3">L7/60*125</f>
        <v>0</v>
      </c>
      <c r="N7" s="129">
        <f t="shared" ref="N7:N15" si="4">K7*0.201</f>
        <v>0</v>
      </c>
      <c r="O7" s="130">
        <f t="shared" ref="O7:O15" si="5">M7+N7</f>
        <v>0</v>
      </c>
    </row>
    <row r="8" spans="2:59" ht="20.100000000000001" customHeight="1" x14ac:dyDescent="0.2">
      <c r="B8" s="5" t="s">
        <v>1</v>
      </c>
      <c r="C8" s="6" t="s">
        <v>9</v>
      </c>
      <c r="D8" s="126"/>
      <c r="E8" s="126"/>
      <c r="F8" s="111"/>
      <c r="G8" s="7">
        <f t="shared" si="0"/>
        <v>0</v>
      </c>
      <c r="H8" s="8">
        <f t="shared" si="1"/>
        <v>0</v>
      </c>
      <c r="I8" s="9">
        <f t="shared" si="2"/>
        <v>0</v>
      </c>
      <c r="J8" s="126"/>
      <c r="K8" s="126"/>
      <c r="L8" s="111"/>
      <c r="M8" s="7">
        <f t="shared" si="3"/>
        <v>0</v>
      </c>
      <c r="N8" s="8">
        <f t="shared" si="4"/>
        <v>0</v>
      </c>
      <c r="O8" s="9">
        <f t="shared" si="5"/>
        <v>0</v>
      </c>
    </row>
    <row r="9" spans="2:59" ht="20.100000000000001" customHeight="1" x14ac:dyDescent="0.2">
      <c r="B9" s="5" t="s">
        <v>2</v>
      </c>
      <c r="C9" s="6" t="s">
        <v>8</v>
      </c>
      <c r="D9" s="126"/>
      <c r="E9" s="126"/>
      <c r="F9" s="111"/>
      <c r="G9" s="7">
        <f t="shared" si="0"/>
        <v>0</v>
      </c>
      <c r="H9" s="8">
        <f t="shared" si="1"/>
        <v>0</v>
      </c>
      <c r="I9" s="9">
        <f t="shared" si="2"/>
        <v>0</v>
      </c>
      <c r="J9" s="126"/>
      <c r="K9" s="126"/>
      <c r="L9" s="111"/>
      <c r="M9" s="7">
        <f t="shared" si="3"/>
        <v>0</v>
      </c>
      <c r="N9" s="8">
        <f t="shared" si="4"/>
        <v>0</v>
      </c>
      <c r="O9" s="9">
        <f t="shared" si="5"/>
        <v>0</v>
      </c>
      <c r="Q9" s="10"/>
    </row>
    <row r="10" spans="2:59" ht="20.100000000000001" customHeight="1" x14ac:dyDescent="0.2">
      <c r="B10" s="5" t="s">
        <v>3</v>
      </c>
      <c r="C10" s="6" t="s">
        <v>10</v>
      </c>
      <c r="D10" s="126"/>
      <c r="E10" s="126"/>
      <c r="F10" s="111"/>
      <c r="G10" s="7">
        <f t="shared" si="0"/>
        <v>0</v>
      </c>
      <c r="H10" s="8">
        <f t="shared" si="1"/>
        <v>0</v>
      </c>
      <c r="I10" s="9">
        <f t="shared" si="2"/>
        <v>0</v>
      </c>
      <c r="J10" s="126"/>
      <c r="K10" s="126"/>
      <c r="L10" s="111"/>
      <c r="M10" s="7">
        <f t="shared" si="3"/>
        <v>0</v>
      </c>
      <c r="N10" s="8">
        <f t="shared" si="4"/>
        <v>0</v>
      </c>
      <c r="O10" s="9">
        <f t="shared" si="5"/>
        <v>0</v>
      </c>
      <c r="Q10" s="10"/>
      <c r="T10" s="10"/>
    </row>
    <row r="11" spans="2:59" ht="20.100000000000001" customHeight="1" x14ac:dyDescent="0.2">
      <c r="B11" s="5" t="s">
        <v>4</v>
      </c>
      <c r="C11" s="6" t="s">
        <v>7</v>
      </c>
      <c r="D11" s="126"/>
      <c r="E11" s="126"/>
      <c r="F11" s="111"/>
      <c r="G11" s="7">
        <f t="shared" si="0"/>
        <v>0</v>
      </c>
      <c r="H11" s="8">
        <f t="shared" si="1"/>
        <v>0</v>
      </c>
      <c r="I11" s="9">
        <f t="shared" si="2"/>
        <v>0</v>
      </c>
      <c r="J11" s="126"/>
      <c r="K11" s="126"/>
      <c r="L11" s="111"/>
      <c r="M11" s="7">
        <f t="shared" si="3"/>
        <v>0</v>
      </c>
      <c r="N11" s="8">
        <f t="shared" si="4"/>
        <v>0</v>
      </c>
      <c r="O11" s="9">
        <f t="shared" si="5"/>
        <v>0</v>
      </c>
      <c r="T11" s="10"/>
    </row>
    <row r="12" spans="2:59" ht="20.100000000000001" customHeight="1" x14ac:dyDescent="0.2">
      <c r="B12" s="5" t="s">
        <v>22</v>
      </c>
      <c r="C12" s="6" t="s">
        <v>10</v>
      </c>
      <c r="D12" s="126"/>
      <c r="E12" s="126"/>
      <c r="F12" s="111"/>
      <c r="G12" s="7">
        <f t="shared" si="0"/>
        <v>0</v>
      </c>
      <c r="H12" s="8">
        <f t="shared" si="1"/>
        <v>0</v>
      </c>
      <c r="I12" s="9">
        <f t="shared" si="2"/>
        <v>0</v>
      </c>
      <c r="J12" s="126"/>
      <c r="K12" s="126"/>
      <c r="L12" s="111"/>
      <c r="M12" s="7">
        <f t="shared" si="3"/>
        <v>0</v>
      </c>
      <c r="N12" s="8">
        <f t="shared" si="4"/>
        <v>0</v>
      </c>
      <c r="O12" s="9">
        <f t="shared" si="5"/>
        <v>0</v>
      </c>
      <c r="Q12" s="10"/>
      <c r="T12" s="10"/>
    </row>
    <row r="13" spans="2:59" ht="20.100000000000001" customHeight="1" x14ac:dyDescent="0.2">
      <c r="B13" s="5" t="s">
        <v>5</v>
      </c>
      <c r="C13" s="6" t="s">
        <v>6</v>
      </c>
      <c r="D13" s="126"/>
      <c r="E13" s="126"/>
      <c r="F13" s="111"/>
      <c r="G13" s="7">
        <f t="shared" si="0"/>
        <v>0</v>
      </c>
      <c r="H13" s="8">
        <f t="shared" si="1"/>
        <v>0</v>
      </c>
      <c r="I13" s="9">
        <f t="shared" si="2"/>
        <v>0</v>
      </c>
      <c r="J13" s="126"/>
      <c r="K13" s="126"/>
      <c r="L13" s="111"/>
      <c r="M13" s="7">
        <f t="shared" si="3"/>
        <v>0</v>
      </c>
      <c r="N13" s="8">
        <f t="shared" si="4"/>
        <v>0</v>
      </c>
      <c r="O13" s="9">
        <f t="shared" si="5"/>
        <v>0</v>
      </c>
      <c r="Q13" s="10"/>
    </row>
    <row r="14" spans="2:59" ht="20.100000000000001" customHeight="1" x14ac:dyDescent="0.2">
      <c r="B14" s="5" t="s">
        <v>23</v>
      </c>
      <c r="C14" s="6" t="s">
        <v>7</v>
      </c>
      <c r="D14" s="126"/>
      <c r="E14" s="126"/>
      <c r="F14" s="111"/>
      <c r="G14" s="7">
        <f t="shared" si="0"/>
        <v>0</v>
      </c>
      <c r="H14" s="8">
        <f t="shared" si="1"/>
        <v>0</v>
      </c>
      <c r="I14" s="9">
        <f t="shared" si="2"/>
        <v>0</v>
      </c>
      <c r="J14" s="126"/>
      <c r="K14" s="126"/>
      <c r="L14" s="111"/>
      <c r="M14" s="7">
        <f t="shared" si="3"/>
        <v>0</v>
      </c>
      <c r="N14" s="8">
        <f t="shared" si="4"/>
        <v>0</v>
      </c>
      <c r="O14" s="9">
        <f t="shared" si="5"/>
        <v>0</v>
      </c>
      <c r="T14" s="10"/>
    </row>
    <row r="15" spans="2:59" ht="20.100000000000001" customHeight="1" thickBot="1" x14ac:dyDescent="0.25">
      <c r="B15" s="11" t="s">
        <v>26</v>
      </c>
      <c r="C15" s="12" t="s">
        <v>28</v>
      </c>
      <c r="D15" s="112"/>
      <c r="E15" s="112"/>
      <c r="F15" s="113"/>
      <c r="G15" s="13">
        <f t="shared" si="0"/>
        <v>0</v>
      </c>
      <c r="H15" s="14">
        <f t="shared" si="1"/>
        <v>0</v>
      </c>
      <c r="I15" s="15">
        <f t="shared" si="2"/>
        <v>0</v>
      </c>
      <c r="J15" s="246"/>
      <c r="K15" s="112"/>
      <c r="L15" s="113"/>
      <c r="M15" s="13">
        <f t="shared" si="3"/>
        <v>0</v>
      </c>
      <c r="N15" s="14">
        <f t="shared" si="4"/>
        <v>0</v>
      </c>
      <c r="O15" s="15">
        <f t="shared" si="5"/>
        <v>0</v>
      </c>
      <c r="Q15" s="10"/>
      <c r="T15" s="10"/>
    </row>
    <row r="16" spans="2:59" ht="20.100000000000001" customHeight="1" x14ac:dyDescent="0.2"/>
    <row r="17" spans="2:8" s="50" customFormat="1" ht="30" customHeight="1" x14ac:dyDescent="0.25">
      <c r="B17" s="265" t="s">
        <v>68</v>
      </c>
      <c r="C17" s="266"/>
      <c r="D17" s="266"/>
      <c r="E17" s="266"/>
      <c r="F17" s="266"/>
      <c r="G17" s="267"/>
      <c r="H17" s="267"/>
    </row>
    <row r="18" spans="2:8" s="50" customFormat="1" ht="30" customHeight="1" x14ac:dyDescent="0.25">
      <c r="B18" s="268" t="s">
        <v>78</v>
      </c>
      <c r="C18" s="269"/>
      <c r="D18" s="269"/>
      <c r="E18" s="269"/>
      <c r="F18" s="269"/>
      <c r="G18" s="270"/>
      <c r="H18" s="270"/>
    </row>
    <row r="19" spans="2:8" s="50" customFormat="1" ht="30" customHeight="1" x14ac:dyDescent="0.25">
      <c r="B19" s="268" t="s">
        <v>77</v>
      </c>
      <c r="C19" s="270"/>
      <c r="D19" s="270"/>
      <c r="E19" s="270"/>
      <c r="F19" s="270"/>
      <c r="G19" s="270"/>
      <c r="H19" s="270"/>
    </row>
    <row r="20" spans="2:8" s="50" customFormat="1" ht="30" customHeight="1" x14ac:dyDescent="0.25">
      <c r="B20" s="276" t="s">
        <v>76</v>
      </c>
      <c r="C20" s="277"/>
      <c r="D20" s="277"/>
      <c r="E20" s="277"/>
      <c r="F20" s="277"/>
      <c r="G20" s="278"/>
      <c r="H20" s="278"/>
    </row>
  </sheetData>
  <sheetProtection algorithmName="SHA-512" hashValue="Fk0mU3zAVF3K2Wy0aXqChUDbgUFmJHMYwkRkxP1gpSzU560vZTC0XG2VRyP4lIF7LU+zoToP75O9uwU3cMD+pg==" saltValue="08/CNAetWZ4pjW3y5v8E2w==" spinCount="100000" sheet="1" objects="1" scenarios="1"/>
  <mergeCells count="11">
    <mergeCell ref="B17:H17"/>
    <mergeCell ref="B18:H18"/>
    <mergeCell ref="B20:H20"/>
    <mergeCell ref="B19:H19"/>
    <mergeCell ref="BE1:BG1"/>
    <mergeCell ref="B5:C5"/>
    <mergeCell ref="R5:T5"/>
    <mergeCell ref="J5:O5"/>
    <mergeCell ref="D5:I5"/>
    <mergeCell ref="C2:I2"/>
    <mergeCell ref="C3:I3"/>
  </mergeCells>
  <dataValidations count="3">
    <dataValidation type="decimal" operator="lessThanOrEqual" allowBlank="1" showInputMessage="1" showErrorMessage="1" sqref="L10" xr:uid="{B3C91603-CA61-41CD-AEAE-7C8E16FDE34F}">
      <formula1>40</formula1>
    </dataValidation>
    <dataValidation type="decimal" allowBlank="1" showInputMessage="1" showErrorMessage="1" errorTitle="Km overschrijdt afstand" error="Meer km dan afstand vv (kolom D) of negatief getal." sqref="E7:E15 K7:K15" xr:uid="{F08D1248-1296-437A-BA33-4F92F890DAED}">
      <formula1>0</formula1>
      <formula2>D7</formula2>
    </dataValidation>
    <dataValidation type="decimal" allowBlank="1" showInputMessage="1" showErrorMessage="1" errorTitle="Afstand vv tussen 0 en 40 km" error="Afstand vv moet liggen tussen 0 en maximaal 40 km heen en terug." sqref="D7:D15 J7:J15" xr:uid="{5491DCBB-52BF-4D35-9305-4A25BFF22935}">
      <formula1>0</formula1>
      <formula2>40</formula2>
    </dataValidation>
  </dataValidations>
  <pageMargins left="0.70866141732283472" right="0.70866141732283472" top="0.74803149606299213" bottom="0.74803149606299213" header="0.31496062992125984" footer="0.31496062992125984"/>
  <pageSetup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CB6B-936F-47CB-AEB3-B6074A4391C3}">
  <sheetPr>
    <pageSetUpPr fitToPage="1"/>
  </sheetPr>
  <dimension ref="B1:Q122"/>
  <sheetViews>
    <sheetView topLeftCell="A5" zoomScaleNormal="100" workbookViewId="0">
      <selection activeCell="J7" sqref="J7:J19"/>
    </sheetView>
  </sheetViews>
  <sheetFormatPr defaultRowHeight="12.75" x14ac:dyDescent="0.2"/>
  <cols>
    <col min="1" max="1" width="9.140625" style="1"/>
    <col min="2" max="2" width="26.42578125" style="1" customWidth="1"/>
    <col min="3" max="3" width="15.5703125" style="1" customWidth="1"/>
    <col min="4" max="4" width="14.7109375" style="1" customWidth="1"/>
    <col min="5" max="5" width="15.85546875" style="1" customWidth="1"/>
    <col min="6" max="6" width="12.42578125" style="1" customWidth="1"/>
    <col min="7" max="7" width="16.7109375" style="1" customWidth="1"/>
    <col min="8" max="8" width="14.7109375" style="1" customWidth="1"/>
    <col min="9" max="9" width="15.85546875" style="1" customWidth="1"/>
    <col min="10" max="10" width="12.5703125" style="1" customWidth="1"/>
    <col min="11" max="11" width="16.7109375" style="1" customWidth="1"/>
    <col min="12" max="12" width="14.7109375" style="1" customWidth="1"/>
    <col min="13" max="13" width="20.7109375" style="1" customWidth="1"/>
    <col min="14" max="14" width="8.140625" style="1" customWidth="1"/>
    <col min="15" max="16384" width="9.140625" style="1"/>
  </cols>
  <sheetData>
    <row r="1" spans="2:17" ht="20.100000000000001" customHeight="1" thickBot="1" x14ac:dyDescent="0.25"/>
    <row r="2" spans="2:17" ht="30" customHeight="1" thickBot="1" x14ac:dyDescent="0.3">
      <c r="B2" s="122" t="s">
        <v>60</v>
      </c>
      <c r="C2" s="257"/>
      <c r="D2" s="258"/>
      <c r="E2" s="258"/>
      <c r="F2" s="258"/>
      <c r="G2" s="258"/>
      <c r="H2" s="258"/>
      <c r="I2" s="259"/>
      <c r="J2" s="259"/>
      <c r="K2" s="260"/>
      <c r="N2"/>
    </row>
    <row r="3" spans="2:17" ht="30" customHeight="1" thickBot="1" x14ac:dyDescent="0.3">
      <c r="B3" s="123" t="s">
        <v>61</v>
      </c>
      <c r="C3" s="257"/>
      <c r="D3" s="258"/>
      <c r="E3" s="258"/>
      <c r="F3" s="258"/>
      <c r="G3" s="258"/>
      <c r="H3" s="258"/>
      <c r="I3" s="259"/>
      <c r="J3" s="259"/>
      <c r="K3" s="260"/>
    </row>
    <row r="4" spans="2:17" ht="20.100000000000001" customHeight="1" thickBot="1" x14ac:dyDescent="0.25"/>
    <row r="5" spans="2:17" ht="20.100000000000001" customHeight="1" thickBot="1" x14ac:dyDescent="0.25">
      <c r="D5" s="255" t="s">
        <v>54</v>
      </c>
      <c r="E5" s="261"/>
      <c r="F5" s="261"/>
      <c r="G5" s="256"/>
      <c r="H5" s="255" t="s">
        <v>55</v>
      </c>
      <c r="I5" s="261"/>
      <c r="J5" s="261"/>
      <c r="K5" s="256"/>
      <c r="L5" s="255" t="s">
        <v>66</v>
      </c>
      <c r="M5" s="256"/>
    </row>
    <row r="6" spans="2:17" s="4" customFormat="1" ht="43.5" customHeight="1" thickBot="1" x14ac:dyDescent="0.3">
      <c r="B6" s="16" t="s">
        <v>53</v>
      </c>
      <c r="C6" s="17" t="s">
        <v>63</v>
      </c>
      <c r="D6" s="16" t="s">
        <v>67</v>
      </c>
      <c r="E6" s="18" t="s">
        <v>58</v>
      </c>
      <c r="F6" s="19" t="s">
        <v>57</v>
      </c>
      <c r="G6" s="20" t="s">
        <v>56</v>
      </c>
      <c r="H6" s="72" t="s">
        <v>67</v>
      </c>
      <c r="I6" s="19" t="s">
        <v>58</v>
      </c>
      <c r="J6" s="18" t="s">
        <v>57</v>
      </c>
      <c r="K6" s="20" t="s">
        <v>56</v>
      </c>
      <c r="L6" s="72" t="s">
        <v>67</v>
      </c>
      <c r="M6" s="20" t="s">
        <v>56</v>
      </c>
      <c r="N6" s="21"/>
    </row>
    <row r="7" spans="2:17" ht="20.100000000000001" customHeight="1" x14ac:dyDescent="0.2">
      <c r="B7" s="32" t="s">
        <v>40</v>
      </c>
      <c r="C7" s="22">
        <v>4926</v>
      </c>
      <c r="D7" s="109"/>
      <c r="E7" s="23">
        <v>11.35</v>
      </c>
      <c r="F7" s="110"/>
      <c r="G7" s="24">
        <f>D7*F7</f>
        <v>0</v>
      </c>
      <c r="H7" s="73">
        <f t="shared" ref="H7:H19" si="0">C7-D7</f>
        <v>4926</v>
      </c>
      <c r="I7" s="249">
        <v>11.35</v>
      </c>
      <c r="J7" s="252"/>
      <c r="K7" s="24">
        <f t="shared" ref="K7:K19" si="1">H7*J7</f>
        <v>0</v>
      </c>
      <c r="L7" s="73">
        <f t="shared" ref="L7:L19" si="2">D7+H7</f>
        <v>4926</v>
      </c>
      <c r="M7" s="24">
        <f>G7+K7</f>
        <v>0</v>
      </c>
      <c r="N7" s="25"/>
    </row>
    <row r="8" spans="2:17" ht="20.100000000000001" customHeight="1" x14ac:dyDescent="0.2">
      <c r="B8" s="33" t="s">
        <v>41</v>
      </c>
      <c r="C8" s="26">
        <v>626</v>
      </c>
      <c r="D8" s="109"/>
      <c r="E8" s="27">
        <v>11.35</v>
      </c>
      <c r="F8" s="110"/>
      <c r="G8" s="28">
        <f t="shared" ref="G8:G19" si="3">D8*F8</f>
        <v>0</v>
      </c>
      <c r="H8" s="73">
        <f t="shared" si="0"/>
        <v>626</v>
      </c>
      <c r="I8" s="250">
        <v>11.35</v>
      </c>
      <c r="J8" s="253"/>
      <c r="K8" s="28">
        <f t="shared" si="1"/>
        <v>0</v>
      </c>
      <c r="L8" s="73">
        <f t="shared" si="2"/>
        <v>626</v>
      </c>
      <c r="M8" s="24">
        <f t="shared" ref="M8:M19" si="4">G8+K8</f>
        <v>0</v>
      </c>
      <c r="N8" s="25"/>
    </row>
    <row r="9" spans="2:17" ht="20.100000000000001" customHeight="1" x14ac:dyDescent="0.25">
      <c r="B9" s="33" t="s">
        <v>42</v>
      </c>
      <c r="C9" s="26">
        <v>11801</v>
      </c>
      <c r="D9" s="109"/>
      <c r="E9" s="27">
        <v>7.6</v>
      </c>
      <c r="F9" s="110"/>
      <c r="G9" s="28">
        <f t="shared" si="3"/>
        <v>0</v>
      </c>
      <c r="H9" s="73">
        <f t="shared" si="0"/>
        <v>11801</v>
      </c>
      <c r="I9" s="250">
        <v>7.6</v>
      </c>
      <c r="J9" s="253"/>
      <c r="K9" s="28">
        <f t="shared" si="1"/>
        <v>0</v>
      </c>
      <c r="L9" s="73">
        <f t="shared" si="2"/>
        <v>11801</v>
      </c>
      <c r="M9" s="24">
        <f t="shared" si="4"/>
        <v>0</v>
      </c>
      <c r="N9" s="25"/>
      <c r="Q9"/>
    </row>
    <row r="10" spans="2:17" ht="20.100000000000001" customHeight="1" x14ac:dyDescent="0.25">
      <c r="B10" s="33" t="s">
        <v>43</v>
      </c>
      <c r="C10" s="26">
        <v>756</v>
      </c>
      <c r="D10" s="109"/>
      <c r="E10" s="27">
        <v>4.8</v>
      </c>
      <c r="F10" s="110"/>
      <c r="G10" s="28">
        <f t="shared" si="3"/>
        <v>0</v>
      </c>
      <c r="H10" s="73">
        <f t="shared" si="0"/>
        <v>756</v>
      </c>
      <c r="I10" s="250">
        <v>4.8</v>
      </c>
      <c r="J10" s="253"/>
      <c r="K10" s="28">
        <f t="shared" si="1"/>
        <v>0</v>
      </c>
      <c r="L10" s="73">
        <f t="shared" si="2"/>
        <v>756</v>
      </c>
      <c r="M10" s="24">
        <f t="shared" si="4"/>
        <v>0</v>
      </c>
      <c r="N10" s="25"/>
      <c r="O10"/>
    </row>
    <row r="11" spans="2:17" ht="20.100000000000001" customHeight="1" x14ac:dyDescent="0.25">
      <c r="B11" s="33" t="s">
        <v>45</v>
      </c>
      <c r="C11" s="26">
        <v>3983</v>
      </c>
      <c r="D11" s="109"/>
      <c r="E11" s="27">
        <v>7.6</v>
      </c>
      <c r="F11" s="110"/>
      <c r="G11" s="28">
        <f t="shared" si="3"/>
        <v>0</v>
      </c>
      <c r="H11" s="73">
        <f t="shared" si="0"/>
        <v>3983</v>
      </c>
      <c r="I11" s="250">
        <v>7.6</v>
      </c>
      <c r="J11" s="253"/>
      <c r="K11" s="28">
        <f t="shared" si="1"/>
        <v>0</v>
      </c>
      <c r="L11" s="73">
        <f t="shared" si="2"/>
        <v>3983</v>
      </c>
      <c r="M11" s="24">
        <f t="shared" si="4"/>
        <v>0</v>
      </c>
      <c r="N11" s="25"/>
      <c r="O11"/>
    </row>
    <row r="12" spans="2:17" ht="20.100000000000001" customHeight="1" x14ac:dyDescent="0.2">
      <c r="B12" s="33" t="s">
        <v>46</v>
      </c>
      <c r="C12" s="26">
        <v>260</v>
      </c>
      <c r="D12" s="109"/>
      <c r="E12" s="27">
        <v>7.6</v>
      </c>
      <c r="F12" s="110"/>
      <c r="G12" s="28">
        <f t="shared" si="3"/>
        <v>0</v>
      </c>
      <c r="H12" s="73">
        <f t="shared" si="0"/>
        <v>260</v>
      </c>
      <c r="I12" s="250">
        <v>7.6</v>
      </c>
      <c r="J12" s="253"/>
      <c r="K12" s="28">
        <f t="shared" si="1"/>
        <v>0</v>
      </c>
      <c r="L12" s="73">
        <f t="shared" si="2"/>
        <v>260</v>
      </c>
      <c r="M12" s="24">
        <f t="shared" si="4"/>
        <v>0</v>
      </c>
      <c r="N12" s="25"/>
    </row>
    <row r="13" spans="2:17" ht="20.100000000000001" customHeight="1" x14ac:dyDescent="0.2">
      <c r="B13" s="33" t="s">
        <v>47</v>
      </c>
      <c r="C13" s="26">
        <v>88</v>
      </c>
      <c r="D13" s="109"/>
      <c r="E13" s="27">
        <v>6.05</v>
      </c>
      <c r="F13" s="110"/>
      <c r="G13" s="28">
        <f t="shared" si="3"/>
        <v>0</v>
      </c>
      <c r="H13" s="73">
        <f t="shared" si="0"/>
        <v>88</v>
      </c>
      <c r="I13" s="250">
        <v>6.05</v>
      </c>
      <c r="J13" s="253"/>
      <c r="K13" s="28">
        <f t="shared" si="1"/>
        <v>0</v>
      </c>
      <c r="L13" s="73">
        <f t="shared" si="2"/>
        <v>88</v>
      </c>
      <c r="M13" s="24">
        <f t="shared" si="4"/>
        <v>0</v>
      </c>
      <c r="N13" s="25"/>
    </row>
    <row r="14" spans="2:17" ht="20.100000000000001" customHeight="1" x14ac:dyDescent="0.2">
      <c r="B14" s="33" t="s">
        <v>21</v>
      </c>
      <c r="C14" s="26">
        <v>36</v>
      </c>
      <c r="D14" s="109"/>
      <c r="E14" s="27">
        <v>11.35</v>
      </c>
      <c r="F14" s="110"/>
      <c r="G14" s="28">
        <f t="shared" si="3"/>
        <v>0</v>
      </c>
      <c r="H14" s="73">
        <f t="shared" si="0"/>
        <v>36</v>
      </c>
      <c r="I14" s="250">
        <v>11.35</v>
      </c>
      <c r="J14" s="253"/>
      <c r="K14" s="28">
        <f t="shared" si="1"/>
        <v>0</v>
      </c>
      <c r="L14" s="73">
        <f t="shared" si="2"/>
        <v>36</v>
      </c>
      <c r="M14" s="24">
        <f t="shared" si="4"/>
        <v>0</v>
      </c>
      <c r="N14" s="25"/>
    </row>
    <row r="15" spans="2:17" ht="20.100000000000001" customHeight="1" x14ac:dyDescent="0.2">
      <c r="B15" s="34" t="s">
        <v>48</v>
      </c>
      <c r="C15" s="26">
        <v>1489</v>
      </c>
      <c r="D15" s="109"/>
      <c r="E15" s="27">
        <v>2.2999999999999998</v>
      </c>
      <c r="F15" s="110"/>
      <c r="G15" s="28">
        <f t="shared" si="3"/>
        <v>0</v>
      </c>
      <c r="H15" s="73">
        <f t="shared" si="0"/>
        <v>1489</v>
      </c>
      <c r="I15" s="250">
        <v>2.2999999999999998</v>
      </c>
      <c r="J15" s="253"/>
      <c r="K15" s="28">
        <f t="shared" si="1"/>
        <v>0</v>
      </c>
      <c r="L15" s="73">
        <f t="shared" si="2"/>
        <v>1489</v>
      </c>
      <c r="M15" s="24">
        <f t="shared" si="4"/>
        <v>0</v>
      </c>
      <c r="N15" s="25"/>
    </row>
    <row r="16" spans="2:17" ht="20.100000000000001" customHeight="1" x14ac:dyDescent="0.2">
      <c r="B16" s="33" t="s">
        <v>50</v>
      </c>
      <c r="C16" s="26">
        <v>350</v>
      </c>
      <c r="D16" s="109"/>
      <c r="E16" s="27">
        <v>7</v>
      </c>
      <c r="F16" s="110"/>
      <c r="G16" s="28">
        <f t="shared" si="3"/>
        <v>0</v>
      </c>
      <c r="H16" s="73">
        <f t="shared" si="0"/>
        <v>350</v>
      </c>
      <c r="I16" s="250">
        <v>7</v>
      </c>
      <c r="J16" s="253"/>
      <c r="K16" s="28">
        <f t="shared" si="1"/>
        <v>0</v>
      </c>
      <c r="L16" s="73">
        <f t="shared" si="2"/>
        <v>350</v>
      </c>
      <c r="M16" s="24">
        <f t="shared" si="4"/>
        <v>0</v>
      </c>
      <c r="N16" s="25"/>
    </row>
    <row r="17" spans="2:14" ht="20.100000000000001" customHeight="1" x14ac:dyDescent="0.2">
      <c r="B17" s="33" t="s">
        <v>49</v>
      </c>
      <c r="C17" s="26">
        <v>120</v>
      </c>
      <c r="D17" s="109"/>
      <c r="E17" s="27">
        <v>3.25</v>
      </c>
      <c r="F17" s="110"/>
      <c r="G17" s="28">
        <f t="shared" si="3"/>
        <v>0</v>
      </c>
      <c r="H17" s="73">
        <f t="shared" si="0"/>
        <v>120</v>
      </c>
      <c r="I17" s="250">
        <v>3.25</v>
      </c>
      <c r="J17" s="253"/>
      <c r="K17" s="28">
        <f t="shared" si="1"/>
        <v>0</v>
      </c>
      <c r="L17" s="73">
        <f t="shared" si="2"/>
        <v>120</v>
      </c>
      <c r="M17" s="24">
        <f t="shared" si="4"/>
        <v>0</v>
      </c>
      <c r="N17" s="25"/>
    </row>
    <row r="18" spans="2:14" ht="20.100000000000001" customHeight="1" x14ac:dyDescent="0.2">
      <c r="B18" s="33" t="s">
        <v>51</v>
      </c>
      <c r="C18" s="242">
        <v>250</v>
      </c>
      <c r="D18" s="244"/>
      <c r="E18" s="243">
        <v>79.5</v>
      </c>
      <c r="F18" s="110"/>
      <c r="G18" s="28">
        <f t="shared" si="3"/>
        <v>0</v>
      </c>
      <c r="H18" s="245">
        <f t="shared" si="0"/>
        <v>250</v>
      </c>
      <c r="I18" s="251">
        <v>79.5</v>
      </c>
      <c r="J18" s="253"/>
      <c r="K18" s="28">
        <f t="shared" si="1"/>
        <v>0</v>
      </c>
      <c r="L18" s="245">
        <f t="shared" si="2"/>
        <v>250</v>
      </c>
      <c r="M18" s="24">
        <f t="shared" si="4"/>
        <v>0</v>
      </c>
      <c r="N18" s="25"/>
    </row>
    <row r="19" spans="2:14" ht="20.100000000000001" customHeight="1" thickBot="1" x14ac:dyDescent="0.25">
      <c r="B19" s="35" t="s">
        <v>44</v>
      </c>
      <c r="C19" s="29">
        <v>25</v>
      </c>
      <c r="D19" s="109"/>
      <c r="E19" s="30">
        <v>4.5</v>
      </c>
      <c r="F19" s="110"/>
      <c r="G19" s="31">
        <f t="shared" si="3"/>
        <v>0</v>
      </c>
      <c r="H19" s="73">
        <f t="shared" si="0"/>
        <v>25</v>
      </c>
      <c r="I19" s="250">
        <v>4.5</v>
      </c>
      <c r="J19" s="254"/>
      <c r="K19" s="31">
        <f t="shared" si="1"/>
        <v>0</v>
      </c>
      <c r="L19" s="73">
        <f t="shared" si="2"/>
        <v>25</v>
      </c>
      <c r="M19" s="24">
        <f t="shared" si="4"/>
        <v>0</v>
      </c>
      <c r="N19" s="25"/>
    </row>
    <row r="20" spans="2:14" ht="20.100000000000001" customHeight="1" thickBot="1" x14ac:dyDescent="0.3">
      <c r="B20" s="36" t="s">
        <v>86</v>
      </c>
      <c r="C20" s="236">
        <f>SUM(C7:C19)-C18</f>
        <v>24460</v>
      </c>
      <c r="D20" s="247">
        <f>SUM(D7:D19)-D18</f>
        <v>0</v>
      </c>
      <c r="E20" s="237"/>
      <c r="F20" s="237"/>
      <c r="G20" s="248">
        <f>SUM(G7:G19)</f>
        <v>0</v>
      </c>
      <c r="H20" s="247">
        <f>SUM(H7:H19)-H18</f>
        <v>24460</v>
      </c>
      <c r="I20" s="237"/>
      <c r="J20" s="237"/>
      <c r="K20" s="248">
        <f>SUM(K7:K19)</f>
        <v>0</v>
      </c>
      <c r="L20" s="236">
        <f>SUM(L7:L19)-L18</f>
        <v>24460</v>
      </c>
      <c r="M20" s="238">
        <f>SUM(M7:M19)</f>
        <v>0</v>
      </c>
      <c r="N20" s="240" t="s">
        <v>85</v>
      </c>
    </row>
    <row r="21" spans="2:14" ht="20.100000000000001" customHeight="1" x14ac:dyDescent="0.2"/>
    <row r="22" spans="2:14" s="50" customFormat="1" ht="30" customHeight="1" x14ac:dyDescent="0.25">
      <c r="B22" s="265" t="s">
        <v>68</v>
      </c>
      <c r="C22" s="266"/>
      <c r="D22" s="266"/>
      <c r="E22" s="266"/>
      <c r="F22" s="266"/>
      <c r="G22" s="267"/>
      <c r="H22" s="267"/>
    </row>
    <row r="23" spans="2:14" s="50" customFormat="1" ht="38.25" customHeight="1" x14ac:dyDescent="0.25">
      <c r="B23" s="268" t="s">
        <v>83</v>
      </c>
      <c r="C23" s="269"/>
      <c r="D23" s="269"/>
      <c r="E23" s="269"/>
      <c r="F23" s="269"/>
      <c r="G23" s="270"/>
      <c r="H23" s="270"/>
    </row>
    <row r="24" spans="2:14" s="50" customFormat="1" ht="69" customHeight="1" x14ac:dyDescent="0.25">
      <c r="B24" s="268" t="s">
        <v>82</v>
      </c>
      <c r="C24" s="285"/>
      <c r="D24" s="285"/>
      <c r="E24" s="285"/>
      <c r="F24" s="285"/>
      <c r="G24" s="286"/>
      <c r="H24" s="286"/>
    </row>
    <row r="25" spans="2:14" s="50" customFormat="1" ht="51" customHeight="1" x14ac:dyDescent="0.25">
      <c r="B25" s="262" t="s">
        <v>87</v>
      </c>
      <c r="C25" s="263"/>
      <c r="D25" s="263"/>
      <c r="E25" s="263"/>
      <c r="F25" s="263"/>
      <c r="G25" s="264"/>
      <c r="H25" s="264"/>
    </row>
    <row r="26" spans="2:14" ht="20.100000000000001" customHeight="1" x14ac:dyDescent="0.2"/>
    <row r="27" spans="2:14" ht="20.100000000000001" customHeight="1" x14ac:dyDescent="0.2"/>
    <row r="28" spans="2:14" ht="20.100000000000001" customHeight="1" x14ac:dyDescent="0.2"/>
    <row r="29" spans="2:14" ht="20.100000000000001" customHeight="1" x14ac:dyDescent="0.2"/>
    <row r="30" spans="2:14" ht="20.100000000000001" customHeight="1" x14ac:dyDescent="0.2"/>
    <row r="31" spans="2:14" ht="20.100000000000001" customHeight="1" x14ac:dyDescent="0.2"/>
    <row r="32" spans="2:14" ht="20.100000000000001" customHeight="1" x14ac:dyDescent="0.2"/>
    <row r="33" s="1" customFormat="1" ht="20.100000000000001" customHeight="1" x14ac:dyDescent="0.2"/>
    <row r="34" s="1" customFormat="1" ht="20.100000000000001" customHeight="1" x14ac:dyDescent="0.2"/>
    <row r="35" s="1" customFormat="1" ht="20.100000000000001" customHeight="1" x14ac:dyDescent="0.2"/>
    <row r="36" s="1" customFormat="1" ht="20.100000000000001" customHeight="1" x14ac:dyDescent="0.2"/>
    <row r="37" s="1" customFormat="1" ht="20.100000000000001" customHeight="1" x14ac:dyDescent="0.2"/>
    <row r="38" s="1" customFormat="1" ht="20.100000000000001" customHeight="1" x14ac:dyDescent="0.2"/>
    <row r="39" s="1" customFormat="1" ht="20.100000000000001" customHeight="1" x14ac:dyDescent="0.2"/>
    <row r="40" s="1" customFormat="1" ht="20.100000000000001" customHeight="1" x14ac:dyDescent="0.2"/>
    <row r="41" s="1" customFormat="1" ht="20.100000000000001" customHeight="1" x14ac:dyDescent="0.2"/>
    <row r="42" s="1" customFormat="1" ht="20.100000000000001" customHeight="1" x14ac:dyDescent="0.2"/>
    <row r="43" s="1" customFormat="1" ht="20.100000000000001" customHeight="1" x14ac:dyDescent="0.2"/>
    <row r="44" s="1" customFormat="1" ht="20.100000000000001" customHeight="1" x14ac:dyDescent="0.2"/>
    <row r="45" s="1" customFormat="1" ht="20.100000000000001" customHeight="1" x14ac:dyDescent="0.2"/>
    <row r="46" s="1" customFormat="1" ht="20.100000000000001" customHeight="1" x14ac:dyDescent="0.2"/>
    <row r="47" s="1" customFormat="1" ht="20.100000000000001" customHeight="1" x14ac:dyDescent="0.2"/>
    <row r="48" s="1" customFormat="1" ht="20.100000000000001" customHeight="1" x14ac:dyDescent="0.2"/>
    <row r="49" s="1" customFormat="1" ht="20.100000000000001" customHeight="1" x14ac:dyDescent="0.2"/>
    <row r="50" s="1" customFormat="1" ht="20.100000000000001" customHeight="1" x14ac:dyDescent="0.2"/>
    <row r="51" s="1" customFormat="1" ht="20.100000000000001" customHeight="1" x14ac:dyDescent="0.2"/>
    <row r="52" s="1" customFormat="1" ht="20.100000000000001" customHeight="1" x14ac:dyDescent="0.2"/>
    <row r="53" s="1" customFormat="1" ht="20.100000000000001" customHeight="1" x14ac:dyDescent="0.2"/>
    <row r="54" s="1" customFormat="1" ht="20.100000000000001" customHeight="1" x14ac:dyDescent="0.2"/>
    <row r="55" s="1" customFormat="1" ht="20.100000000000001" customHeight="1" x14ac:dyDescent="0.2"/>
    <row r="56" s="1" customFormat="1" ht="20.100000000000001" customHeight="1" x14ac:dyDescent="0.2"/>
    <row r="57" s="1" customFormat="1" ht="20.100000000000001" customHeight="1" x14ac:dyDescent="0.2"/>
    <row r="58" s="1" customFormat="1" ht="20.100000000000001" customHeight="1" x14ac:dyDescent="0.2"/>
    <row r="59" s="1" customFormat="1" ht="20.100000000000001" customHeight="1" x14ac:dyDescent="0.2"/>
    <row r="60" s="1" customFormat="1" ht="20.100000000000001" customHeight="1" x14ac:dyDescent="0.2"/>
    <row r="61" s="1" customFormat="1" ht="20.100000000000001" customHeight="1" x14ac:dyDescent="0.2"/>
    <row r="62" s="1" customFormat="1" ht="20.100000000000001" customHeight="1" x14ac:dyDescent="0.2"/>
    <row r="63" s="1" customFormat="1" ht="20.100000000000001" customHeight="1" x14ac:dyDescent="0.2"/>
    <row r="64" s="1" customFormat="1" ht="20.100000000000001" customHeight="1" x14ac:dyDescent="0.2"/>
    <row r="65" s="1" customFormat="1" ht="20.100000000000001" customHeight="1" x14ac:dyDescent="0.2"/>
    <row r="66" s="1" customFormat="1" ht="20.100000000000001" customHeight="1" x14ac:dyDescent="0.2"/>
    <row r="67" s="1" customFormat="1" ht="20.100000000000001" customHeight="1" x14ac:dyDescent="0.2"/>
    <row r="68" s="1" customFormat="1" ht="20.100000000000001" customHeight="1" x14ac:dyDescent="0.2"/>
    <row r="69" s="1" customFormat="1" ht="20.100000000000001" customHeight="1" x14ac:dyDescent="0.2"/>
    <row r="70" s="1" customFormat="1" ht="20.100000000000001" customHeight="1" x14ac:dyDescent="0.2"/>
    <row r="71" s="1" customFormat="1" ht="20.100000000000001" customHeight="1" x14ac:dyDescent="0.2"/>
    <row r="72" s="1" customFormat="1" ht="20.100000000000001" customHeight="1" x14ac:dyDescent="0.2"/>
    <row r="73" s="1" customFormat="1" ht="20.100000000000001" customHeight="1" x14ac:dyDescent="0.2"/>
    <row r="74" s="1" customFormat="1" ht="20.100000000000001" customHeight="1" x14ac:dyDescent="0.2"/>
    <row r="75" s="1" customFormat="1" ht="20.100000000000001" customHeight="1" x14ac:dyDescent="0.2"/>
    <row r="76" s="1" customFormat="1" ht="20.100000000000001" customHeight="1" x14ac:dyDescent="0.2"/>
    <row r="77" s="1" customFormat="1" ht="20.100000000000001" customHeight="1" x14ac:dyDescent="0.2"/>
    <row r="78" s="1" customFormat="1" ht="20.100000000000001" customHeight="1" x14ac:dyDescent="0.2"/>
    <row r="79" s="1" customFormat="1" ht="20.100000000000001" customHeight="1" x14ac:dyDescent="0.2"/>
    <row r="80" s="1" customFormat="1" ht="20.100000000000001" customHeight="1" x14ac:dyDescent="0.2"/>
    <row r="81" s="1" customFormat="1" ht="20.100000000000001" customHeight="1" x14ac:dyDescent="0.2"/>
    <row r="82" s="1" customFormat="1" ht="20.100000000000001" customHeight="1" x14ac:dyDescent="0.2"/>
    <row r="83" s="1" customFormat="1" ht="20.100000000000001" customHeight="1" x14ac:dyDescent="0.2"/>
    <row r="84" s="1" customFormat="1" ht="20.100000000000001" customHeight="1" x14ac:dyDescent="0.2"/>
    <row r="85" s="1" customFormat="1" ht="20.100000000000001" customHeight="1" x14ac:dyDescent="0.2"/>
    <row r="86" s="1" customFormat="1" ht="20.100000000000001" customHeight="1" x14ac:dyDescent="0.2"/>
    <row r="87" s="1" customFormat="1" ht="20.100000000000001" customHeight="1" x14ac:dyDescent="0.2"/>
    <row r="88" s="1" customFormat="1" ht="20.100000000000001" customHeight="1" x14ac:dyDescent="0.2"/>
    <row r="89" s="1" customFormat="1" ht="20.100000000000001" customHeight="1" x14ac:dyDescent="0.2"/>
    <row r="90" s="1" customFormat="1" ht="20.100000000000001" customHeight="1" x14ac:dyDescent="0.2"/>
    <row r="91" s="1" customFormat="1" ht="20.100000000000001" customHeight="1" x14ac:dyDescent="0.2"/>
    <row r="92" s="1" customFormat="1" ht="20.100000000000001" customHeight="1" x14ac:dyDescent="0.2"/>
    <row r="93" s="1" customFormat="1" ht="20.100000000000001" customHeight="1" x14ac:dyDescent="0.2"/>
    <row r="94" s="1" customFormat="1" ht="20.100000000000001" customHeight="1" x14ac:dyDescent="0.2"/>
    <row r="95" s="1" customFormat="1" ht="20.100000000000001" customHeight="1" x14ac:dyDescent="0.2"/>
    <row r="96" s="1" customFormat="1" ht="20.100000000000001" customHeight="1" x14ac:dyDescent="0.2"/>
    <row r="97" s="1" customFormat="1" ht="20.100000000000001" customHeight="1" x14ac:dyDescent="0.2"/>
    <row r="98" s="1" customFormat="1" ht="20.100000000000001" customHeight="1" x14ac:dyDescent="0.2"/>
    <row r="99" s="1" customFormat="1" ht="20.100000000000001" customHeight="1" x14ac:dyDescent="0.2"/>
    <row r="100" s="1" customFormat="1" ht="20.100000000000001" customHeight="1" x14ac:dyDescent="0.2"/>
    <row r="101" s="1" customFormat="1" ht="20.100000000000001" customHeight="1" x14ac:dyDescent="0.2"/>
    <row r="102" s="1" customFormat="1" ht="20.100000000000001" customHeight="1" x14ac:dyDescent="0.2"/>
    <row r="103" s="1" customFormat="1" ht="20.100000000000001" customHeight="1" x14ac:dyDescent="0.2"/>
    <row r="104" s="1" customFormat="1" ht="20.100000000000001" customHeight="1" x14ac:dyDescent="0.2"/>
    <row r="105" s="1" customFormat="1" ht="20.100000000000001" customHeight="1" x14ac:dyDescent="0.2"/>
    <row r="106" s="1" customFormat="1" ht="20.100000000000001" customHeight="1" x14ac:dyDescent="0.2"/>
    <row r="107" s="1" customFormat="1" ht="20.100000000000001" customHeight="1" x14ac:dyDescent="0.2"/>
    <row r="108" s="1" customFormat="1" ht="20.100000000000001" customHeight="1" x14ac:dyDescent="0.2"/>
    <row r="109" s="1" customFormat="1" ht="20.100000000000001" customHeight="1" x14ac:dyDescent="0.2"/>
    <row r="110" s="1" customFormat="1" ht="20.100000000000001" customHeight="1" x14ac:dyDescent="0.2"/>
    <row r="111" s="1" customFormat="1" ht="20.100000000000001" customHeight="1" x14ac:dyDescent="0.2"/>
    <row r="112" s="1" customFormat="1" ht="20.100000000000001" customHeight="1" x14ac:dyDescent="0.2"/>
    <row r="113" s="1" customFormat="1" ht="20.100000000000001" customHeight="1" x14ac:dyDescent="0.2"/>
    <row r="114" s="1" customFormat="1" ht="20.100000000000001" customHeight="1" x14ac:dyDescent="0.2"/>
    <row r="115" s="1" customFormat="1" ht="20.100000000000001" customHeight="1" x14ac:dyDescent="0.2"/>
    <row r="116" s="1" customFormat="1" ht="20.100000000000001" customHeight="1" x14ac:dyDescent="0.2"/>
    <row r="117" s="1" customFormat="1" ht="20.100000000000001" customHeight="1" x14ac:dyDescent="0.2"/>
    <row r="118" s="1" customFormat="1" ht="20.100000000000001" customHeight="1" x14ac:dyDescent="0.2"/>
    <row r="119" s="1" customFormat="1" ht="20.100000000000001" customHeight="1" x14ac:dyDescent="0.2"/>
    <row r="120" s="1" customFormat="1" ht="20.100000000000001" customHeight="1" x14ac:dyDescent="0.2"/>
    <row r="121" s="1" customFormat="1" ht="20.100000000000001" customHeight="1" x14ac:dyDescent="0.2"/>
    <row r="122" s="1" customFormat="1" ht="20.100000000000001" customHeight="1" x14ac:dyDescent="0.2"/>
  </sheetData>
  <sheetProtection algorithmName="SHA-512" hashValue="hVkAi0DMym10siYVsr4gp6sPLgSkcfl+mnzyCEMN56Qta+YeaDghhYDNpfKKbtyTNiWJCd9GSEsjLMBd9yNRMg==" saltValue="IVAlENHA+EIl06CtTk6cUg==" spinCount="100000" sheet="1" objects="1" scenarios="1"/>
  <mergeCells count="9">
    <mergeCell ref="B25:H25"/>
    <mergeCell ref="B22:H22"/>
    <mergeCell ref="B23:H23"/>
    <mergeCell ref="B24:H24"/>
    <mergeCell ref="L5:M5"/>
    <mergeCell ref="C2:K2"/>
    <mergeCell ref="C3:K3"/>
    <mergeCell ref="D5:G5"/>
    <mergeCell ref="H5:K5"/>
  </mergeCells>
  <conditionalFormatting sqref="D7:D19 H7:H19">
    <cfRule type="expression" dxfId="1" priority="1">
      <formula>D7&lt;0</formula>
    </cfRule>
    <cfRule type="expression" priority="2">
      <formula>D7</formula>
    </cfRule>
  </conditionalFormatting>
  <conditionalFormatting sqref="H7:H19">
    <cfRule type="expression" dxfId="0" priority="3">
      <formula>ISBLANK($D7)</formula>
    </cfRule>
  </conditionalFormatting>
  <dataValidations count="8">
    <dataValidation type="custom" allowBlank="1" showInputMessage="1" showErrorMessage="1" errorTitle="Tarief overschrijdt bovengrens" error="Tarief overschrijdt bovengrens (kolom E)." sqref="F7:F19" xr:uid="{6AB0EECA-1235-4F7A-9453-6A4831DFB285}">
      <formula1>F7&lt;=E7</formula1>
    </dataValidation>
    <dataValidation type="custom" allowBlank="1" showInputMessage="1" showErrorMessage="1" errorTitle="Tarief overschrijdt bovengrens" error="Tarief overschrijdt bovengrens (kolom I)._x000a_" sqref="J7:J19" xr:uid="{FEF89FBA-DE81-4129-A5B8-5773CE418AE2}">
      <formula1>J7&lt;=I7</formula1>
    </dataValidation>
    <dataValidation type="custom" showInputMessage="1" showErrorMessage="1" sqref="L7" xr:uid="{9CE9BEF4-ED22-417A-9418-A4BA0A1A5973}">
      <formula1>D7+H7=C7</formula1>
    </dataValidation>
    <dataValidation type="custom" allowBlank="1" showInputMessage="1" showErrorMessage="1" sqref="H7" xr:uid="{6AD898F6-7C75-4427-A16C-C6188C927349}">
      <formula1>AND(D7&gt;=0,H7&gt;=0,C7&gt;=0,H7+D7=C7)</formula1>
    </dataValidation>
    <dataValidation type="custom" allowBlank="1" showInputMessage="1" showErrorMessage="1" sqref="H8" xr:uid="{FABD1364-2A76-4D30-BDAB-1964F779BDFF}">
      <formula1>D8+H8=N8</formula1>
    </dataValidation>
    <dataValidation type="whole" allowBlank="1" showInputMessage="1" showErrorMessage="1" error="het ingevulde getal is niet binnen 0 en het totaalgewicht!" prompt="voer een heel getal in, minimaal 0, maximaal het totaal tonnage" sqref="D8:D17 D19" xr:uid="{032EBD54-94F0-490E-97E7-AC137205D0B1}">
      <formula1>0</formula1>
      <formula2>C8</formula2>
    </dataValidation>
    <dataValidation type="whole" allowBlank="1" showInputMessage="1" showErrorMessage="1" error="Het ingevulde getal is niet binnen 0 en het totaalgewicht!" prompt="voer een heel getal in, minimaal 0, maximaal het totaal tonnage" sqref="D7" xr:uid="{7D528516-6425-4B3C-B74D-0E064EE31565}">
      <formula1>0</formula1>
      <formula2>C7</formula2>
    </dataValidation>
    <dataValidation type="whole" allowBlank="1" showInputMessage="1" showErrorMessage="1" error="het ingevulde getal is niet binnen 0 en het totaal aantal wegingen" prompt="voer een heel getal in, minimaal 0, maximaal het totaal tonnage" sqref="D18" xr:uid="{E68FBBEB-2692-4741-BA39-6066103E3923}">
      <formula1>0</formula1>
      <formula2>C18</formula2>
    </dataValidation>
  </dataValidations>
  <pageMargins left="0.70866141732283472" right="0.70866141732283472" top="0.74803149606299213" bottom="0.74803149606299213" header="0.31496062992125984" footer="0.31496062992125984"/>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Tonnages per afvalstroom</vt:lpstr>
      <vt:lpstr>Transportkosten totaal</vt:lpstr>
      <vt:lpstr>Invullen-Transportkosten</vt:lpstr>
      <vt:lpstr>Invullen O&amp;O-kosten</vt:lpstr>
      <vt:lpstr>'Invullen O&amp;O-kosten'!Afdrukbereik</vt:lpstr>
      <vt:lpstr>'Invullen-Transportkosten'!Afdrukbereik</vt:lpstr>
      <vt:lpstr>'Transportkosten totaal'!Afdrukbereik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Rutzerveld</dc:creator>
  <cp:lastModifiedBy>Ton Daamen</cp:lastModifiedBy>
  <cp:lastPrinted>2026-09-09T13:36:58Z</cp:lastPrinted>
  <dcterms:created xsi:type="dcterms:W3CDTF">2026-05-12T16:38:33Z</dcterms:created>
  <dcterms:modified xsi:type="dcterms:W3CDTF">2026-09-09T14:02:37Z</dcterms:modified>
</cp:coreProperties>
</file>