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utrechtcloud.sharepoint.com/sites/AanbestedingenMaterieelbeheer-Team-BV/Gedeelde documenten/Aanbesteding Emissie loze Veegmachines/02. Aanbestedingsstukken/Publicatie TN/Bijlagen/"/>
    </mc:Choice>
  </mc:AlternateContent>
  <xr:revisionPtr revIDLastSave="113" documentId="8_{9559E4C4-C287-43EB-AC08-D716351DC4AD}" xr6:coauthVersionLast="47" xr6:coauthVersionMax="47" xr10:uidLastSave="{87C4A549-34D2-4B37-A7D2-DF7F14C5BDFA}"/>
  <bookViews>
    <workbookView xWindow="-38520" yWindow="-900" windowWidth="38640" windowHeight="21120" xr2:uid="{A2F5AD34-83CF-4C86-8713-A510D36A8384}"/>
  </bookViews>
  <sheets>
    <sheet name="T1 Samenvatting Omvang &amp; Aantal" sheetId="3" r:id="rId1"/>
    <sheet name="T2 Kwaliteit Perceel P1" sheetId="1" r:id="rId2"/>
    <sheet name="T3 MVOI" sheetId="10" r:id="rId3"/>
    <sheet name="T4 Prijs Aanschaf P1" sheetId="2" r:id="rId4"/>
    <sheet name="T5 Prijs ROS P1" sheetId="9" r:id="rId5"/>
  </sheets>
  <definedNames>
    <definedName name="_xlnm.Print_Area" localSheetId="0">'T1 Samenvatting Omvang &amp; Aantal'!$A$1:$J$41</definedName>
    <definedName name="_xlnm.Print_Area" localSheetId="1">'T2 Kwaliteit Perceel P1'!$A$1:$K$62</definedName>
    <definedName name="_xlnm.Print_Area" localSheetId="3">'T4 Prijs Aanschaf P1'!$A$1:$I$27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 l="1"/>
  <c r="F14" i="2"/>
  <c r="D54" i="1" l="1"/>
  <c r="J28" i="10"/>
  <c r="J22" i="10"/>
  <c r="J16" i="10"/>
  <c r="J58" i="1"/>
  <c r="J42" i="1"/>
  <c r="J38" i="1"/>
  <c r="J32" i="1"/>
  <c r="I34" i="9"/>
  <c r="I33" i="9"/>
  <c r="I32" i="9"/>
  <c r="I29" i="9"/>
  <c r="I28" i="9"/>
  <c r="I27" i="9"/>
  <c r="I23" i="9"/>
  <c r="I20" i="9"/>
  <c r="I17" i="9"/>
  <c r="I24" i="9"/>
  <c r="I14" i="9"/>
  <c r="B7" i="9"/>
  <c r="I21" i="10"/>
  <c r="J56" i="1"/>
  <c r="J26" i="1"/>
  <c r="J24" i="1"/>
  <c r="J22" i="1"/>
  <c r="J18" i="1"/>
  <c r="J20" i="1"/>
  <c r="G26" i="1"/>
  <c r="G24" i="1"/>
  <c r="G22" i="1"/>
  <c r="G20" i="1"/>
  <c r="G18" i="1"/>
  <c r="B61" i="1"/>
  <c r="I36" i="9" l="1"/>
  <c r="F10" i="9"/>
  <c r="I27" i="10"/>
  <c r="I15" i="10"/>
  <c r="B33" i="10"/>
  <c r="C7" i="10"/>
  <c r="B7" i="10"/>
  <c r="E10" i="1"/>
  <c r="H24" i="1" s="1"/>
  <c r="E11" i="1"/>
  <c r="E12" i="1"/>
  <c r="H60" i="1" l="1"/>
  <c r="I57" i="1"/>
  <c r="H59" i="1" s="1"/>
  <c r="I37" i="1"/>
  <c r="H40" i="1" s="1"/>
  <c r="I41" i="1"/>
  <c r="I31" i="1"/>
  <c r="H33" i="1" s="1"/>
  <c r="H58" i="1"/>
  <c r="H20" i="1"/>
  <c r="H22" i="1"/>
  <c r="H26" i="10"/>
  <c r="H25" i="10"/>
  <c r="H24" i="10"/>
  <c r="H23" i="10"/>
  <c r="H22" i="10"/>
  <c r="B27" i="1"/>
  <c r="H26" i="1"/>
  <c r="B47" i="1"/>
  <c r="H43" i="1"/>
  <c r="H44" i="1"/>
  <c r="H45" i="1"/>
  <c r="H46" i="1"/>
  <c r="H42" i="1"/>
  <c r="H18" i="1"/>
  <c r="H32" i="1" l="1"/>
  <c r="H36" i="1"/>
  <c r="H35" i="1"/>
  <c r="H34" i="1"/>
  <c r="H39" i="1"/>
  <c r="H38" i="1"/>
  <c r="H47" i="1"/>
  <c r="H27" i="1"/>
  <c r="H20" i="10"/>
  <c r="H19" i="10"/>
  <c r="H18" i="10"/>
  <c r="H16" i="10"/>
  <c r="H17" i="10"/>
  <c r="H28" i="10"/>
  <c r="H32" i="10"/>
  <c r="H31" i="10"/>
  <c r="H30" i="10"/>
  <c r="H29" i="10"/>
  <c r="J54" i="1"/>
  <c r="C7" i="9"/>
  <c r="G35" i="9"/>
  <c r="H34" i="9"/>
  <c r="H33" i="9"/>
  <c r="H32" i="9"/>
  <c r="H29" i="9"/>
  <c r="H28" i="9"/>
  <c r="H27" i="9"/>
  <c r="H24" i="9"/>
  <c r="H23" i="9"/>
  <c r="H20" i="9"/>
  <c r="H17" i="9"/>
  <c r="H14" i="9"/>
  <c r="H36" i="9" s="1"/>
  <c r="H33" i="10" l="1"/>
  <c r="J33" i="10"/>
  <c r="F10" i="10" s="1"/>
  <c r="D14" i="3" s="1"/>
  <c r="H35" i="9"/>
  <c r="I35" i="9"/>
  <c r="D16" i="3"/>
  <c r="E21" i="2" l="1"/>
  <c r="F21" i="2" l="1"/>
  <c r="D15" i="3" s="1"/>
  <c r="D13" i="1"/>
  <c r="C7" i="2" l="1"/>
  <c r="B7" i="2"/>
  <c r="C7" i="1"/>
  <c r="B7" i="1"/>
  <c r="H54" i="1" l="1"/>
  <c r="H56" i="1"/>
  <c r="H52" i="1"/>
  <c r="J52" i="1" s="1"/>
  <c r="H61" i="1" l="1"/>
  <c r="F10" i="1"/>
  <c r="J61" i="1"/>
  <c r="F12" i="1" s="1"/>
  <c r="J47" i="1" l="1"/>
  <c r="F11" i="1" s="1"/>
  <c r="F13" i="1" l="1"/>
  <c r="D13" i="3" l="1"/>
  <c r="D17" i="3" s="1"/>
</calcChain>
</file>

<file path=xl/sharedStrings.xml><?xml version="1.0" encoding="utf-8"?>
<sst xmlns="http://schemas.openxmlformats.org/spreadsheetml/2006/main" count="271" uniqueCount="192">
  <si>
    <t>Europese openbare aanbesteding 'Aanschaf &amp; onderhoud veegmachines'</t>
  </si>
  <si>
    <t>Invulformulier prijs en kwaliteit</t>
  </si>
  <si>
    <t>Tabblad 1: Samenvatting, omvang &amp; aantal</t>
  </si>
  <si>
    <t>Perceel 3</t>
  </si>
  <si>
    <t>Grote veegmachine</t>
  </si>
  <si>
    <t xml:space="preserve">Opdrachtnemer </t>
  </si>
  <si>
    <t>Datum</t>
  </si>
  <si>
    <t>Door Opdrachtnemer  behaalde scores op kwaliteit en prijs</t>
  </si>
  <si>
    <t>Punten</t>
  </si>
  <si>
    <t>Behaalde score (in punten)</t>
  </si>
  <si>
    <t>Op het onderdeel kwaliteit (deel 1 tot en met 3)</t>
  </si>
  <si>
    <t>Op het onderdeel MVOI (deel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</si>
  <si>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</si>
  <si>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</si>
  <si>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</si>
  <si>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</si>
  <si>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</si>
  <si>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</si>
  <si>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</si>
  <si>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</si>
  <si>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</si>
  <si>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</si>
  <si>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</si>
  <si>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 xml:space="preserve">Accupakket </t>
  </si>
  <si>
    <t>Borstelsysteem</t>
  </si>
  <si>
    <t>Invulinstructies</t>
  </si>
  <si>
    <t xml:space="preserve">1. U vult ALLE GELE cellen in op ALLE 5 tabbladen. Een onvolledig ingevuld prijsformulier is ongeldig en leidt tot uitsluiting van de aanbesteding. </t>
  </si>
  <si>
    <t>2. De prijzen zijn exclusief BTW, maximaal 2 decimalen.</t>
  </si>
  <si>
    <t xml:space="preserve">3. De ingediende prijzen zijn inclusief ALLE kosten die voortvloeien uit de aanbestedingsdocumenten en het invullen van de kwalitatieve gunningscriteria. </t>
  </si>
  <si>
    <t xml:space="preserve">4. De inschrijfprijs van Opdrachtnemer  is een prijs per stuk (per 1 veegmachine) en is van toepassing op alle inzamelvoertuigen die in het kader van dit perceel door de gemeente ingekocht worden. </t>
  </si>
  <si>
    <t xml:space="preserve">5. De eenheidsprijzen zijn van toepassing ongeacht het daadwerkelijke aantal eenheden dat tijdens de looptijd van de overeenkomst wordt afgenomen. </t>
  </si>
  <si>
    <t>6. 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 Dat geldt ook als nulprijzen of negatieve prijzen worden ingevuld, dit is niet toegestaan.</t>
  </si>
  <si>
    <t>7. De door u ingevulde waarden worden omgezet in punten. Bovenaan elk tabblad staat de maximaal te behalen score en eventuele weging van de verschillende onderdelen. Dit wordt op tabblad 1 (dit tabblad) opgeteld tot een totaalscore. De inschrijver met de hoogste totaalscore heeft de economisch meest voordelige aanbieding gedaan. Controleer vóór uw inschrijving of cellen D13 t/m D17 van dit tabblad ingevuld zijn.</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</si>
  <si>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</si>
  <si>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</si>
  <si>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</si>
  <si>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</si>
  <si>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</si>
  <si>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</si>
  <si>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</si>
  <si>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</si>
  <si>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Aankoopproces &amp; Levering </t>
  </si>
  <si>
    <t>Deel 3</t>
  </si>
  <si>
    <t xml:space="preserve">ROS </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</si>
  <si>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</si>
  <si>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</si>
  <si>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</si>
  <si>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</si>
  <si>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</si>
  <si>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</si>
  <si>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</si>
  <si>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</si>
  <si>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</si>
  <si>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</si>
  <si>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Arial"/>
        <family val="2"/>
      </rPr>
      <t>netto laadvermogen</t>
    </r>
    <r>
      <rPr>
        <sz val="10"/>
        <color theme="1"/>
        <rFont val="Arial"/>
        <family val="2"/>
      </rPr>
      <t xml:space="preserve"> bedraagt ten minste het in het programma van eisen (E-3.03) vereiste minimum. Meer is wenselijk. Hoeveel kilogram bedraagt het netto laadvermogen van het voertuig? 
</t>
    </r>
  </si>
  <si>
    <t xml:space="preserve">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(ook) als het netto laadvermogen meer dan het maximum is, het maximum aantal kilogrammen invullen als antwoord op dit gunningscriterium.
</t>
  </si>
  <si>
    <t>1.2</t>
  </si>
  <si>
    <r>
      <t xml:space="preserve">De </t>
    </r>
    <r>
      <rPr>
        <b/>
        <sz val="10"/>
        <color theme="1"/>
        <rFont val="Arial"/>
        <family val="2"/>
      </rPr>
      <t xml:space="preserve">draaistraal </t>
    </r>
    <r>
      <rPr>
        <sz val="10"/>
        <color theme="1"/>
        <rFont val="Arial"/>
        <family val="2"/>
      </rPr>
      <t xml:space="preserve">over de bumper bedraagt maximaal het in het programma van eisen (E-3.08) vermelde maximum. Korter is wenselijk. Hoeveel millimeter bedraagt de draaistraal over de bumper bij maximale stuuruitslag? 
</t>
    </r>
  </si>
  <si>
    <t xml:space="preserve">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(ook) als de draaistraal kleiner dan het maximum is, het maximum invullen als antwoord op dit gunningscriterium.
</t>
  </si>
  <si>
    <t>1.3</t>
  </si>
  <si>
    <r>
      <t>De</t>
    </r>
    <r>
      <rPr>
        <b/>
        <sz val="10"/>
        <color theme="1"/>
        <rFont val="Arial"/>
        <family val="2"/>
      </rPr>
      <t xml:space="preserve"> totale lengte</t>
    </r>
    <r>
      <rPr>
        <sz val="10"/>
        <color theme="1"/>
        <rFont val="Arial"/>
        <family val="2"/>
      </rPr>
      <t xml:space="preserve"> bedraagt maximaal het in het programma van eisen (E-3.06) vermelde maximum. Korter is wenselijk. Wat is de totale lengte van het voertuig (gemeten in millimeter). </t>
    </r>
  </si>
  <si>
    <t xml:space="preserve">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(ook) als de totale lengte korter dan het maximum is, het maximum invullen als antwoord op dit gunningscriterium.
</t>
  </si>
  <si>
    <t>1.4</t>
  </si>
  <si>
    <r>
      <t>De</t>
    </r>
    <r>
      <rPr>
        <b/>
        <sz val="10"/>
        <color theme="1"/>
        <rFont val="Arial"/>
        <family val="2"/>
      </rPr>
      <t xml:space="preserve"> totale breedte</t>
    </r>
    <r>
      <rPr>
        <sz val="10"/>
        <color theme="1"/>
        <rFont val="Arial"/>
        <family val="2"/>
      </rPr>
      <t xml:space="preserve"> bedraagt maximaal het in het programma van eisen (E-3.05) vermelde maximum. Korter is wenselijk. Wat is de totale breedte van het voertuig (gemeten in millimeter). </t>
    </r>
  </si>
  <si>
    <t>1.5</t>
  </si>
  <si>
    <r>
      <t xml:space="preserve">Aantal </t>
    </r>
    <r>
      <rPr>
        <b/>
        <sz val="10"/>
        <color theme="1"/>
        <rFont val="Arial"/>
        <family val="2"/>
      </rPr>
      <t>uren</t>
    </r>
    <r>
      <rPr>
        <sz val="10"/>
        <color theme="1"/>
        <rFont val="Arial"/>
        <family val="2"/>
      </rPr>
      <t xml:space="preserve"> dat de veegmachine, onder normale omstandigheden en gebruik kan vegen zonder tussentijds bij te laden (onder tussentijds bijladen wordt niet verstaan het verwisselen van een verwisselbaar accupakket).</t>
    </r>
  </si>
  <si>
    <t xml:space="preserve">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t>
  </si>
  <si>
    <t>2.1</t>
  </si>
  <si>
    <t>Geef aan hoeveel uren u inzet voor het gezamenlijk bepalen van de definitieve configuratie van de machine. De gemeente verwacht dat deze uren worden besteed aan een grondige voorbereiding, inhoudelijke advisering en actieve begeleiding van het configuratieproces. Omdat de uiteindelijke inzet en behoefte per machine vooraf niet volledig vaststaan, wordt van u een proactieve houding verwacht waarbij u, binnen de kaders van de aanbesteding, passende configuratiemogelijkheden aandraagt, toelicht en onderbouwt. De opgegeven uren dienen aantoonbaar bij te dragen aan het realiseren van de meest geschikte configuratie voor de gemeente en niet uitsluitend te bestaan uit algemene overleggen of administratieve afstemming.</t>
  </si>
  <si>
    <t>A</t>
  </si>
  <si>
    <t xml:space="preserve">0 tot 2 uren (alleen afvinken van het bestek) </t>
  </si>
  <si>
    <t>B</t>
  </si>
  <si>
    <t xml:space="preserve">2 tot 4 uren (korte toelichting op inschrijving) </t>
  </si>
  <si>
    <t>C</t>
  </si>
  <si>
    <t>4 tot 6 uren (toelichting en suggesties op inschrijving)</t>
  </si>
  <si>
    <t>D</t>
  </si>
  <si>
    <t xml:space="preserve">6 tot 8 uren (advisering en ondersteuning configuratie) </t>
  </si>
  <si>
    <t>E</t>
  </si>
  <si>
    <t xml:space="preserve">8 -10 uren (minimaal 3 contactmomenten voor meest passende configuratie) </t>
  </si>
  <si>
    <t>2.2</t>
  </si>
  <si>
    <t>Geef aan hoeveel uren u inzet voor de voorbereiding, begeleiding en uitvoering van de FAT en de voorbereiding van de SAT. De gemeente verwacht een proactieve en betrokken houding gedurende deze fase, waarbij u tijdig communiceert, deelnemers actief meeneemt in het proces en zorgt voor een goede voorbereiding van alle betrokkenen. Van u wordt verwacht dat u de FAT inhoudelijk en op uw eigen locatie begeleidt. Aandachtspunten en bevindingen moeten helder worden toelicht en de gemeente verwacht ondersteuning bij een efficiënte en doelgerichte beoordeling van de machine. De opgegeven uren dienen aantoonbaar bij te dragen aan een soepele FAT en een succesvolle SAT en niet uitsluitend te bestaan uit algemene overleggen of administratieve afstemming.</t>
  </si>
  <si>
    <t>0 tot 2 uren (alleen datum voor FAT inplannen)</t>
  </si>
  <si>
    <t xml:space="preserve">2 tot 4 uren (machine checken op vast punten) </t>
  </si>
  <si>
    <t xml:space="preserve">4 tot 8 uren (detailplanning, uitgebreide toelichting en verslaglegging) </t>
  </si>
  <si>
    <t>2.3</t>
  </si>
  <si>
    <t>Geef aan hoeveel uren u inzet voor de voorbereiding, begeleiding en uitvoering van de SAT, de aflevering van de machine en de instructie en training van gebruikers. De gemeente verwacht in deze fase een hoge mate van betrokkenheid, waarbij u tijdig afstemming zoekt, alle betrokkenen actief meeneemt in het proces en fungeert als aanspreekpunt gedurende de ingebruikname van de machine. Van u wordt verwacht dat u zorgt voor een gestructureerde voorbereiding, heldere communicatie en een doelgerichte begeleiding van maximaal vier gebruikers, inclusief de coördinator. De opgegeven uren dienen aantoonbaar bij te dragen aan een succesvolle overdracht naar de organisatie en niet uitsluitend te bestaan uit algemene overleggen of administratieve afstemming.</t>
  </si>
  <si>
    <t xml:space="preserve">0 tot 2 uren (aflevering en technisch akkoord) </t>
  </si>
  <si>
    <t>2 tot 4 uren (aflevering, technisch akkoord  en korte instructie zonder voorbereiding)</t>
  </si>
  <si>
    <t>8 tot 10 uren (gericht plan van aanpak inclusief instructie en training op maat)</t>
  </si>
  <si>
    <t xml:space="preserve">12 tot 14 uren (vooraf gedeelde instructie en training, uitgebreid praktijkgedeelte) </t>
  </si>
  <si>
    <t xml:space="preserve">16 tot 20 uren (vooraf gedeelde instructie, training en planning, uitgebreide uitvoering van het praktijkgedeelte en terugkoppelmomenten/evaluatie) </t>
  </si>
  <si>
    <t>ROS</t>
  </si>
  <si>
    <t>Score (in punten)</t>
  </si>
  <si>
    <t>3.1</t>
  </si>
  <si>
    <r>
      <rPr>
        <b/>
        <sz val="10"/>
        <color rgb="FF000000"/>
        <rFont val="Arial"/>
        <family val="2"/>
      </rPr>
      <t xml:space="preserve">Reactietermijn bij spoedgeval op locatie/pechhulp
</t>
    </r>
    <r>
      <rPr>
        <sz val="10"/>
        <color rgb="FF000000"/>
        <rFont val="Aria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</si>
  <si>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(ook) als de reactietermijn sneller dan het maximum is, het maximum invullen als antwoord op dit gunningscriterium.</t>
  </si>
  <si>
    <t>3.2</t>
  </si>
  <si>
    <r>
      <rPr>
        <b/>
        <sz val="10"/>
        <color rgb="FF000000"/>
        <rFont val="Arial"/>
        <family val="2"/>
      </rPr>
      <t xml:space="preserve">Reactietermijn bij correctief onderhoud op locatie
</t>
    </r>
    <r>
      <rPr>
        <sz val="10"/>
        <color rgb="FF000000"/>
        <rFont val="Aria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</si>
  <si>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</si>
  <si>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Arial"/>
        <family val="2"/>
      </rPr>
      <t xml:space="preserve">Hersteltermijn bij gebreken: start fysieke werkzaamheden aan voertuig
</t>
    </r>
    <r>
      <rPr>
        <sz val="10"/>
        <color rgb="FF000000"/>
        <rFont val="Aria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</si>
  <si>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(ook) als de hersteltermijn sneller dan het maximum is, het maximum invullen als antwoord op dit gunningscriterium.</t>
  </si>
  <si>
    <r>
      <t xml:space="preserve">Beschikbaarheid leveranciersportaal 
</t>
    </r>
    <r>
      <rPr>
        <sz val="10"/>
        <color theme="1"/>
        <rFont val="Arial"/>
        <family val="2"/>
      </rPr>
      <t xml:space="preserve">Opdrachtgever hecht waarde aan actuele inzichten in een gebruiksvriendelijk leveranciersportaal. Wat is de actuele status van het direct beschikbare portaal? Het ontbreken van een leveranciersportaal zorgt voor 0 punten bij optie A. Als er kostenloos of tegen gereduceerde kosten een maatwerk portaal kan worden opleverd, zijn de helft van de punten te scoren bij optie B. Indien optie C wordt gekozen, verwacht de gemeente een kant en klaar portaal, wat kan worden geïmplenteerd als een gebruiksvriendelijk leveranciersportaal inclusief training/instuctie en bijhorende (kostenloze) updates.  </t>
    </r>
  </si>
  <si>
    <t>Geen leveranciersportaal beschikbaar.</t>
  </si>
  <si>
    <t>Algemeen leveranciersportaal beschikbaar met opties voor modules en specifieke inrichting.</t>
  </si>
  <si>
    <t xml:space="preserve">Dynamisch en klantgericht leveranciersportaal beschikbaar. </t>
  </si>
  <si>
    <t>Tabblad 3: MVOI</t>
  </si>
  <si>
    <t>Deel 4</t>
  </si>
  <si>
    <t>MVOI criteria</t>
  </si>
  <si>
    <t>Duurzaamheid</t>
  </si>
  <si>
    <t>Antwoord opties</t>
  </si>
  <si>
    <t>Maximale score (in punten)</t>
  </si>
  <si>
    <t>4.1</t>
  </si>
  <si>
    <t xml:space="preserve">De gemeente Utrecht verlangt van opdrachtnemers dat zij actief bijdragen aan het beperken van de uitstoot van broeikasgassen en het verduurzamen van hun bedrijfsvoering.
De mate waarin een inschrijver zijn organisatie structureel heeft ingericht op CO₂-reductie wordt beoordeeld aan de hand van de CO₂-Prestatieladder.
</t>
  </si>
  <si>
    <t>Geen certificering of niet aantoonbaar</t>
  </si>
  <si>
    <t>Trede 2 CO₂-Prestatieladder</t>
  </si>
  <si>
    <t>Trede 3 CO₂-Prestatieladder</t>
  </si>
  <si>
    <t>Trede 4 CO₂-Prestatieladder</t>
  </si>
  <si>
    <t>Trede 5 CO₂-Prestatieladder</t>
  </si>
  <si>
    <t>4.2</t>
  </si>
  <si>
    <t xml:space="preserve">De gemeente Utrecht hecht waarde aan het verlengen van de levensduur van voertuigen en componenten. Bij emissieloze veegmachines ligt de grootste milieu-impact in het gebruik van accupakketten, schaarse grondstoffen en slijtagedelen.
Inschrijver geeft aan welk ambitieniveau van toepassing is op de aangeboden veegmachine en de daarbij behorende organisatie.
</t>
  </si>
  <si>
    <t>Geen programma voor terugname, hergebruik, refurbishment of recycling van accu's, onderdelen en banden, of niet aantoonbaar gemaakt.</t>
  </si>
  <si>
    <t>Aantoonbaar terugname- en recyclingprogramma voor accupakketten aanwezig.</t>
  </si>
  <si>
    <t>Aantoonbaar terugname- en recyclingprogramma voor accupakketten én onderdelen aanwezig.</t>
  </si>
  <si>
    <t>Aantoonbaar programma voor terugname, refurbishment of hergebruik van accupakketten én onderdelen aanwezig. Daarnaast worden banden aantoonbaar hoogwaardig verwerkt of gerecycled.</t>
  </si>
  <si>
    <t>Aantoonbaar programma voor levensduurverlenging van accupakketten, refurbishment/hergebruik van onderdelen, terugname van banden én aansluiting op (of aantoonbare voorbereiding op) het EU Battery Passport.</t>
  </si>
  <si>
    <t>4.3</t>
  </si>
  <si>
    <t xml:space="preserve">De gemeente Utrecht hecht waarde aan verantwoord ondernemerschap binnen de keten van elektrische voertuigen en accupakketten. In het bijzonder wordt aandacht gevraagd voor de herkomst van grondstoffen, arbeidsomstandigheden, mensenrechten, milieu-impact en verantwoorde verwerking van accupakketten.
Inschrijver geeft aan welk ambitieniveau van toepassing is op de onderneming en de aangeboden veegmachine.
</t>
  </si>
  <si>
    <t>Geen aantoonbaar beleid of geen aantoonbare activiteiten op het gebied van ketenverantwoordelijkheid.</t>
  </si>
  <si>
    <t>Inschrijver beschikt over een intern beleid voor verantwoord inkopen van accupakketten en batterijcomponenten.</t>
  </si>
  <si>
    <t>Inschrijver beschikt over een aantoonbaar due diligence-proces voor de accuketen, gebaseerd op internationaal erkende richtlijnen (bijvoorbeeld OESO-richtlijnen voor verantwoord ondernemen).</t>
  </si>
  <si>
    <t>Inschrijver beschikt over een due diligence-proces én neemt aantoonbaar deel aan een branche-initiatief, samenwerkingsverband of verbeterprogramma gericht op verantwoorde batterijproductie, grondstoffenwinning of recycling.</t>
  </si>
  <si>
    <t>Inschrijver beschikt over een due diligence-proces, neemt aantoonbaar deel aan sectorinitiatieven én rapporteert periodiek en openbaar over de prestaties, risico’s en verbetermaatregelen binnen de accuketen.</t>
  </si>
  <si>
    <t>Tabblad 4: Invulformulier prijs t.b.v. aanschaf</t>
  </si>
  <si>
    <t>Onderdeel: prijs</t>
  </si>
  <si>
    <t>Minimale inschrijfprijs</t>
  </si>
  <si>
    <t>Maximale inschrijfprijs</t>
  </si>
  <si>
    <t>Deel 5</t>
  </si>
  <si>
    <t>Beoordeling, middels formule:</t>
  </si>
  <si>
    <t>Prijsonderdeel</t>
  </si>
  <si>
    <t>Eenheid</t>
  </si>
  <si>
    <t>Prijs per eenheid</t>
  </si>
  <si>
    <t>Prijs voor één compleet inzamelvoertuig</t>
  </si>
  <si>
    <t>5.1</t>
  </si>
  <si>
    <t>Aanschafprijs van het chassis</t>
  </si>
  <si>
    <t>Stuk</t>
  </si>
  <si>
    <t>5.2</t>
  </si>
  <si>
    <t xml:space="preserve">Aanschafprijs van het accupakket/aandrijving </t>
  </si>
  <si>
    <t>5.3</t>
  </si>
  <si>
    <t xml:space="preserve">Aanschafprijs van derde borstel (geen onderdeel van de inschrijfprijs) </t>
  </si>
  <si>
    <t>5.4</t>
  </si>
  <si>
    <t>Optioneel: overige kosten t.b.v. de aanschaf</t>
  </si>
  <si>
    <t>invulveld</t>
  </si>
  <si>
    <t>[optioneel invulveld: toelichting overige kosten, alleen invullen als er een bedrag bij 5.4 is ingevuld]</t>
  </si>
  <si>
    <r>
      <rPr>
        <b/>
        <sz val="10"/>
        <color rgb="FFC00000"/>
        <rFont val="Arial"/>
        <family val="2"/>
      </rPr>
      <t>Let op:</t>
    </r>
    <r>
      <rPr>
        <b/>
        <sz val="10"/>
        <color rgb="FFFF0000"/>
        <rFont val="Arial"/>
        <family val="2"/>
      </rPr>
      <t xml:space="preserve"> </t>
    </r>
    <r>
      <rPr>
        <b/>
        <sz val="10"/>
        <color rgb="FF000000"/>
        <rFont val="Arial"/>
        <family val="2"/>
      </rPr>
      <t>de inschrijfprijs mag niet lager zijn dan de minimale inschrijfprijs en niet hoger dan de maximale inschrijfprijs. Alleen als deze cel (</t>
    </r>
    <r>
      <rPr>
        <b/>
        <sz val="10"/>
        <color rgb="FFC00000"/>
        <rFont val="Arial"/>
        <family val="2"/>
      </rPr>
      <t>E21</t>
    </r>
    <r>
      <rPr>
        <b/>
        <sz val="10"/>
        <color rgb="FF000000"/>
        <rFont val="Arial"/>
        <family val="2"/>
      </rPr>
      <t>) groen kleurt, valt uw inschrijfprijs binnen de minimale en maximale inschrijfprijs en brengt u daarmee een geldige inschrijving uit.</t>
    </r>
  </si>
  <si>
    <t xml:space="preserve">De inschrijfprijs van Opdrachtnemer </t>
  </si>
  <si>
    <t>Europese openbare aanbesteding  'Aanschaf &amp; onderhoud veegmachines'</t>
  </si>
  <si>
    <t>Deel 6</t>
  </si>
  <si>
    <t>Tarieven voor reparatie, onderhoud en service</t>
  </si>
  <si>
    <t>Minimale prijs per eenheid</t>
  </si>
  <si>
    <t>Maximale prijs per eenheid</t>
  </si>
  <si>
    <t>Weging</t>
  </si>
  <si>
    <t>Behaald aantal punten</t>
  </si>
  <si>
    <t>Chassis</t>
  </si>
  <si>
    <t>6.1</t>
  </si>
  <si>
    <t>Uitvoeren APK-keuringen inclusief alle wettelijke verplichte controle metingen</t>
  </si>
  <si>
    <t>Zuiginrichting</t>
  </si>
  <si>
    <t>6.2</t>
  </si>
  <si>
    <t xml:space="preserve">Periodieke inspectiebeurt </t>
  </si>
  <si>
    <t xml:space="preserve">Aandrijving (Accu) </t>
  </si>
  <si>
    <t>6.3</t>
  </si>
  <si>
    <t>Uitvoeren periodieke gecertificeerde keuring accupakket, inclusief keuringsbewijs</t>
  </si>
  <si>
    <t>Uurtarief</t>
  </si>
  <si>
    <t>6.4</t>
  </si>
  <si>
    <t>Uurtarief allround monteur voor ma t/m vrij tussen 06:00 en 18:30 uur en op zat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</si>
  <si>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</si>
  <si>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</si>
  <si>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</si>
  <si>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</si>
  <si>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</si>
  <si>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</si>
  <si>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</si>
  <si>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</si>
  <si>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</si>
  <si>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</si>
  <si>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</si>
  <si>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</si>
  <si>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</si>
  <si>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</si>
  <si>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</si>
  <si>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</si>
  <si>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Tabblad 5: Invulformulier prijs t.b.v. Reparatie, Onderhoud en Service (ROS)</t>
  </si>
  <si>
    <t>Aanschafprijs voor één complete grote veegmachine conform de aanbestedingsdocumenten, de ingevulde kwaliteitscriteria en inclusief alle toebehoren.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</si>
</sst>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quot;€&quot;\ #,##0"/>
    <numFmt numFmtId="165" formatCode="#,##0.00_ ;\-#,##0.00\ "/>
    <numFmt numFmtId="166" formatCode="0.0"/>
  </numFmts>
  <fonts count="27"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i/>
      <sz val="10"/>
      <color theme="1"/>
      <name val="Corbel"/>
      <family val="2"/>
    </font>
    <font>
      <sz val="8"/>
      <name val="Aptos Narrow"/>
      <family val="2"/>
      <scheme val="minor"/>
    </font>
    <font>
      <b/>
      <i/>
      <sz val="10"/>
      <color theme="1"/>
      <name val="Corbel"/>
      <family val="2"/>
    </font>
    <font>
      <sz val="10"/>
      <color theme="1"/>
      <name val="Aptos Narrow"/>
      <family val="2"/>
      <scheme val="minor"/>
    </font>
    <font>
      <sz val="10"/>
      <color theme="1"/>
      <name val="Arial"/>
      <family val="2"/>
    </font>
    <font>
      <b/>
      <sz val="10"/>
      <color theme="0"/>
      <name val="Arial"/>
      <family val="2"/>
    </font>
    <font>
      <b/>
      <sz val="10"/>
      <color theme="1"/>
      <name val="Arial"/>
      <family val="2"/>
    </font>
    <font>
      <b/>
      <sz val="10"/>
      <name val="Arial"/>
      <family val="2"/>
    </font>
    <font>
      <b/>
      <i/>
      <sz val="10"/>
      <color theme="1"/>
      <name val="Arial"/>
      <family val="2"/>
    </font>
    <font>
      <i/>
      <sz val="10"/>
      <color theme="1"/>
      <name val="Arial"/>
      <family val="2"/>
    </font>
    <font>
      <b/>
      <sz val="10"/>
      <color rgb="FFC00000"/>
      <name val="Arial"/>
      <family val="2"/>
    </font>
    <font>
      <b/>
      <sz val="10"/>
      <color rgb="FFFF0000"/>
      <name val="Arial"/>
      <family val="2"/>
    </font>
    <font>
      <sz val="10"/>
      <color rgb="FF000000"/>
      <name val="Arial"/>
      <family val="2"/>
    </font>
    <font>
      <b/>
      <sz val="10"/>
      <color rgb="FF000000"/>
      <name val="Arial"/>
      <family val="2"/>
    </font>
    <font>
      <sz val="10"/>
      <color rgb="FFC00000"/>
      <name val="Arial"/>
      <family val="2"/>
    </font>
    <font>
      <sz val="10"/>
      <color rgb="FFC00000"/>
      <name val="Corbel"/>
      <family val="2"/>
    </font>
    <font>
      <b/>
      <sz val="10"/>
      <color rgb="FFC00000"/>
      <name val="Corbel"/>
      <family val="2"/>
    </font>
    <font>
      <b/>
      <i/>
      <sz val="10"/>
      <color rgb="FFC00000"/>
      <name val="Corbel"/>
      <family val="2"/>
    </font>
    <font>
      <i/>
      <sz val="10"/>
      <color rgb="FFC00000"/>
      <name val="Corbel"/>
      <family val="2"/>
    </font>
    <font>
      <sz val="10"/>
      <color theme="0"/>
      <name val="Arial"/>
      <family val="2"/>
    </font>
    <font>
      <sz val="10"/>
      <color theme="0"/>
      <name val="Corbel"/>
      <family val="2"/>
    </font>
  </fonts>
  <fills count="7">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rgb="FFC00000"/>
        <bgColor indexed="64"/>
      </patternFill>
    </fill>
    <fill>
      <patternFill patternType="solid">
        <fgColor theme="0"/>
        <bgColor indexed="64"/>
      </patternFill>
    </fill>
    <fill>
      <patternFill patternType="solid">
        <fgColor rgb="FFFAFCD4"/>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58">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vertical="center"/>
    </xf>
    <xf numFmtId="0" fontId="4" fillId="0" borderId="0" xfId="0" applyFont="1" applyAlignment="1">
      <alignment horizontal="left" vertical="center" wrapText="1"/>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pplyProtection="1">
      <alignment vertical="center" wrapText="1"/>
      <protection locked="0"/>
    </xf>
    <xf numFmtId="0" fontId="11"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2" fontId="12" fillId="0" borderId="1" xfId="0" applyNumberFormat="1" applyFont="1" applyBorder="1" applyAlignment="1">
      <alignment horizontal="center" vertical="center" wrapText="1"/>
    </xf>
    <xf numFmtId="0" fontId="10" fillId="0" borderId="15" xfId="0" applyFont="1" applyBorder="1" applyAlignment="1">
      <alignment vertical="center" wrapText="1"/>
    </xf>
    <xf numFmtId="2" fontId="12" fillId="0" borderId="15" xfId="0" applyNumberFormat="1" applyFont="1" applyBorder="1" applyAlignment="1">
      <alignment horizontal="center" vertical="center" wrapText="1"/>
    </xf>
    <xf numFmtId="0" fontId="12" fillId="0" borderId="0" xfId="0" applyFont="1" applyAlignment="1">
      <alignment horizontal="right" vertical="center" wrapText="1"/>
    </xf>
    <xf numFmtId="2" fontId="12" fillId="0" borderId="0" xfId="0" applyNumberFormat="1" applyFont="1" applyAlignment="1">
      <alignment horizontal="center" vertical="center" wrapText="1"/>
    </xf>
    <xf numFmtId="1" fontId="13" fillId="0" borderId="1" xfId="0" applyNumberFormat="1" applyFont="1" applyBorder="1" applyAlignment="1">
      <alignment horizontal="center" vertical="center" wrapText="1"/>
    </xf>
    <xf numFmtId="1" fontId="12" fillId="0" borderId="0" xfId="0" applyNumberFormat="1" applyFont="1" applyAlignment="1" applyProtection="1">
      <alignment horizontal="center" vertical="center" wrapText="1"/>
      <protection locked="0"/>
    </xf>
    <xf numFmtId="0" fontId="11" fillId="4" borderId="2" xfId="0" applyFont="1" applyFill="1" applyBorder="1" applyAlignment="1">
      <alignment vertical="center" wrapText="1"/>
    </xf>
    <xf numFmtId="0" fontId="11" fillId="4" borderId="4" xfId="0" applyFont="1" applyFill="1" applyBorder="1" applyAlignment="1">
      <alignmen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left" vertical="center" wrapText="1"/>
    </xf>
    <xf numFmtId="1" fontId="14" fillId="0" borderId="0" xfId="0" applyNumberFormat="1" applyFont="1" applyAlignment="1" applyProtection="1">
      <alignment horizontal="center" vertical="center" wrapText="1"/>
      <protection locked="0"/>
    </xf>
    <xf numFmtId="0" fontId="2" fillId="0" borderId="1" xfId="0" applyFont="1" applyBorder="1" applyAlignment="1">
      <alignment vertical="center" wrapText="1"/>
    </xf>
    <xf numFmtId="0" fontId="10" fillId="2" borderId="1" xfId="0" applyFont="1" applyFill="1" applyBorder="1" applyAlignment="1" applyProtection="1">
      <alignment vertical="center" wrapText="1"/>
      <protection locked="0"/>
    </xf>
    <xf numFmtId="0" fontId="15"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16" fillId="0" borderId="16" xfId="0" applyFont="1" applyBorder="1" applyAlignment="1">
      <alignment horizontal="right" vertical="center" wrapText="1"/>
    </xf>
    <xf numFmtId="2" fontId="16" fillId="0" borderId="17" xfId="0" applyNumberFormat="1" applyFont="1" applyBorder="1" applyAlignment="1">
      <alignment horizontal="center" vertical="center" wrapText="1"/>
    </xf>
    <xf numFmtId="1" fontId="13" fillId="0" borderId="0" xfId="0" applyNumberFormat="1"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0" fillId="0" borderId="1" xfId="0" applyFont="1" applyBorder="1" applyAlignment="1">
      <alignment horizontal="center" vertical="center" wrapText="1"/>
    </xf>
    <xf numFmtId="9" fontId="10" fillId="0" borderId="1" xfId="2" applyFont="1" applyBorder="1" applyAlignment="1">
      <alignment horizontal="center" vertical="center" wrapText="1"/>
    </xf>
    <xf numFmtId="2" fontId="10" fillId="0" borderId="1" xfId="0" applyNumberFormat="1" applyFont="1" applyBorder="1" applyAlignment="1">
      <alignment horizontal="center" vertical="center" wrapText="1"/>
    </xf>
    <xf numFmtId="9" fontId="12" fillId="0" borderId="0" xfId="2"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2" borderId="1" xfId="0" applyNumberFormat="1" applyFont="1" applyFill="1" applyBorder="1" applyAlignment="1" applyProtection="1">
      <alignment horizontal="center" vertical="center" wrapText="1"/>
      <protection locked="0"/>
    </xf>
    <xf numFmtId="0" fontId="2" fillId="0" borderId="1" xfId="3" applyBorder="1" applyAlignment="1">
      <alignment horizontal="left" vertical="center" wrapText="1"/>
    </xf>
    <xf numFmtId="0" fontId="10" fillId="2" borderId="1" xfId="0" applyFont="1" applyFill="1" applyBorder="1" applyAlignment="1" applyProtection="1">
      <alignment horizontal="center" vertical="center" wrapText="1"/>
      <protection locked="0"/>
    </xf>
    <xf numFmtId="0" fontId="18" fillId="0" borderId="1" xfId="0" applyFont="1" applyBorder="1" applyAlignment="1">
      <alignment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2" fontId="16" fillId="0" borderId="0" xfId="0" applyNumberFormat="1" applyFont="1" applyAlignment="1">
      <alignment horizontal="center" vertical="center" wrapText="1"/>
    </xf>
    <xf numFmtId="9" fontId="10" fillId="0" borderId="15" xfId="2" applyFont="1" applyBorder="1" applyAlignment="1">
      <alignment horizontal="center" vertical="center" wrapText="1"/>
    </xf>
    <xf numFmtId="2" fontId="10" fillId="0" borderId="15" xfId="0" applyNumberFormat="1" applyFont="1" applyBorder="1" applyAlignment="1">
      <alignment horizontal="center" vertical="center" wrapText="1"/>
    </xf>
    <xf numFmtId="9" fontId="16" fillId="0" borderId="16" xfId="2" applyFont="1" applyBorder="1" applyAlignment="1">
      <alignment horizontal="center" vertical="center" wrapText="1"/>
    </xf>
    <xf numFmtId="2" fontId="16" fillId="0" borderId="18" xfId="0" applyNumberFormat="1" applyFont="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20" fillId="0" borderId="0" xfId="0" applyFont="1" applyAlignment="1">
      <alignment horizontal="center" vertical="center" wrapText="1"/>
    </xf>
    <xf numFmtId="0" fontId="11" fillId="4" borderId="13"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0" xfId="0" applyFont="1" applyFill="1" applyAlignment="1">
      <alignment vertical="center" wrapText="1"/>
    </xf>
    <xf numFmtId="0" fontId="11" fillId="4" borderId="14" xfId="0" applyFont="1" applyFill="1" applyBorder="1" applyAlignment="1">
      <alignment horizontal="center" vertical="center" wrapText="1"/>
    </xf>
    <xf numFmtId="0" fontId="22" fillId="0" borderId="0" xfId="0" applyFont="1" applyAlignment="1">
      <alignment horizontal="center" vertical="center" wrapText="1"/>
    </xf>
    <xf numFmtId="0" fontId="3" fillId="4" borderId="0" xfId="0" applyFont="1" applyFill="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9" fontId="10" fillId="0" borderId="1" xfId="2"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10" fillId="2" borderId="1" xfId="1" applyNumberFormat="1"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165" fontId="10" fillId="0" borderId="1" xfId="1" applyNumberFormat="1" applyFont="1" applyFill="1" applyBorder="1" applyAlignment="1" applyProtection="1">
      <alignment horizontal="center" vertical="center" wrapText="1"/>
      <protection locked="0"/>
    </xf>
    <xf numFmtId="165" fontId="2" fillId="0" borderId="1" xfId="0" applyNumberFormat="1" applyFont="1" applyBorder="1" applyAlignment="1">
      <alignment horizontal="center" vertical="center" wrapText="1"/>
    </xf>
    <xf numFmtId="9" fontId="2" fillId="0" borderId="1" xfId="2" applyFont="1" applyBorder="1" applyAlignment="1">
      <alignment horizontal="center" vertical="center" wrapText="1"/>
    </xf>
    <xf numFmtId="9" fontId="10" fillId="2" borderId="1" xfId="2"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vertical="center" wrapText="1"/>
    </xf>
    <xf numFmtId="42" fontId="10" fillId="0" borderId="0" xfId="1" applyNumberFormat="1" applyFont="1" applyFill="1" applyBorder="1" applyAlignment="1" applyProtection="1">
      <alignment horizontal="center" vertical="center" wrapText="1"/>
      <protection locked="0"/>
    </xf>
    <xf numFmtId="9" fontId="10" fillId="0" borderId="0" xfId="1" applyNumberFormat="1" applyFont="1" applyFill="1" applyBorder="1" applyAlignment="1" applyProtection="1">
      <alignment horizontal="center" vertical="center" wrapText="1"/>
      <protection locked="0"/>
    </xf>
    <xf numFmtId="165" fontId="10" fillId="0" borderId="0" xfId="1" applyNumberFormat="1" applyFont="1" applyFill="1" applyBorder="1" applyAlignment="1" applyProtection="1">
      <alignment horizontal="center" vertical="center" wrapText="1"/>
      <protection locked="0"/>
    </xf>
    <xf numFmtId="0" fontId="10" fillId="0" borderId="0" xfId="0" applyFont="1"/>
    <xf numFmtId="0" fontId="11" fillId="4" borderId="8" xfId="0" applyFont="1" applyFill="1" applyBorder="1" applyAlignment="1">
      <alignment horizontal="center" vertical="center" wrapText="1"/>
    </xf>
    <xf numFmtId="0" fontId="11" fillId="4" borderId="9" xfId="0" applyFont="1" applyFill="1" applyBorder="1" applyAlignment="1">
      <alignment vertical="center" wrapText="1"/>
    </xf>
    <xf numFmtId="0" fontId="21" fillId="0" borderId="0" xfId="0" applyFont="1" applyAlignment="1">
      <alignment vertical="center" wrapText="1"/>
    </xf>
    <xf numFmtId="42" fontId="10" fillId="0" borderId="1" xfId="0" applyNumberFormat="1" applyFont="1" applyBorder="1" applyAlignment="1">
      <alignment horizontal="center" vertical="center" wrapText="1"/>
    </xf>
    <xf numFmtId="42" fontId="10" fillId="2" borderId="1" xfId="1" applyNumberFormat="1" applyFont="1" applyFill="1" applyBorder="1" applyAlignment="1" applyProtection="1">
      <alignment horizontal="center" vertical="center" wrapText="1"/>
      <protection locked="0"/>
    </xf>
    <xf numFmtId="42" fontId="12" fillId="0" borderId="1" xfId="1" applyNumberFormat="1" applyFont="1" applyFill="1" applyBorder="1" applyAlignment="1">
      <alignment horizontal="center" vertical="center" wrapText="1"/>
    </xf>
    <xf numFmtId="2" fontId="16"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25" fillId="4" borderId="20" xfId="0" applyFont="1" applyFill="1" applyBorder="1" applyAlignment="1">
      <alignment vertical="center" wrapText="1"/>
    </xf>
    <xf numFmtId="0" fontId="25" fillId="4" borderId="21" xfId="0" applyFont="1" applyFill="1" applyBorder="1" applyAlignment="1">
      <alignment horizontal="center" vertical="center" wrapText="1"/>
    </xf>
    <xf numFmtId="0" fontId="11" fillId="4" borderId="19" xfId="0" applyFont="1" applyFill="1" applyBorder="1" applyAlignment="1">
      <alignment vertical="center" wrapText="1"/>
    </xf>
    <xf numFmtId="0" fontId="10" fillId="2" borderId="27" xfId="0" applyFont="1" applyFill="1" applyBorder="1" applyAlignment="1" applyProtection="1">
      <alignment vertical="center" wrapText="1"/>
      <protection locked="0"/>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vertical="center"/>
    </xf>
    <xf numFmtId="0" fontId="11" fillId="0" borderId="0" xfId="0" applyFont="1" applyAlignment="1">
      <alignment horizontal="left" vertical="center" wrapText="1"/>
    </xf>
    <xf numFmtId="0" fontId="26" fillId="0" borderId="0" xfId="0" applyFont="1" applyAlignment="1">
      <alignment vertical="center" wrapText="1"/>
    </xf>
    <xf numFmtId="2" fontId="25" fillId="0" borderId="0" xfId="0" applyNumberFormat="1" applyFont="1" applyAlignment="1">
      <alignment horizontal="center" vertical="center" wrapText="1"/>
    </xf>
    <xf numFmtId="2" fontId="25" fillId="0" borderId="0" xfId="0" applyNumberFormat="1" applyFont="1" applyAlignment="1">
      <alignment vertical="center" wrapText="1"/>
    </xf>
    <xf numFmtId="0" fontId="25" fillId="0" borderId="0" xfId="0" applyFont="1" applyAlignment="1">
      <alignment horizontal="left" vertical="center" wrapText="1"/>
    </xf>
    <xf numFmtId="1" fontId="25" fillId="0" borderId="0" xfId="0" applyNumberFormat="1" applyFont="1" applyAlignment="1">
      <alignment horizontal="center" vertical="center" wrapText="1"/>
    </xf>
    <xf numFmtId="9" fontId="25" fillId="0" borderId="0" xfId="2" applyFont="1" applyAlignment="1">
      <alignment horizontal="center" vertical="center" wrapText="1"/>
    </xf>
    <xf numFmtId="0" fontId="20" fillId="0" borderId="0" xfId="0" applyFont="1" applyAlignment="1">
      <alignment vertical="center" wrapText="1"/>
    </xf>
    <xf numFmtId="0" fontId="25" fillId="0" borderId="9" xfId="0" applyFont="1" applyBorder="1" applyAlignment="1">
      <alignment horizontal="center" vertical="center" wrapText="1"/>
    </xf>
    <xf numFmtId="2" fontId="25" fillId="0" borderId="9" xfId="0" applyNumberFormat="1" applyFont="1" applyBorder="1" applyAlignment="1">
      <alignment horizontal="center" vertical="center" wrapText="1"/>
    </xf>
    <xf numFmtId="0" fontId="26" fillId="0" borderId="0" xfId="0" applyFont="1" applyAlignment="1">
      <alignment vertical="center"/>
    </xf>
    <xf numFmtId="0" fontId="2" fillId="6" borderId="1" xfId="0" applyFont="1" applyFill="1" applyBorder="1" applyAlignment="1">
      <alignment horizontal="left" vertical="top" wrapText="1"/>
    </xf>
    <xf numFmtId="42" fontId="10" fillId="6" borderId="1" xfId="1" applyNumberFormat="1" applyFont="1" applyFill="1" applyBorder="1" applyAlignment="1" applyProtection="1">
      <alignment vertical="center" wrapText="1"/>
      <protection locked="0"/>
    </xf>
    <xf numFmtId="0" fontId="12" fillId="4" borderId="3" xfId="0" applyFont="1" applyFill="1" applyBorder="1" applyAlignment="1">
      <alignment horizontal="center" vertical="center" wrapText="1"/>
    </xf>
    <xf numFmtId="0" fontId="23" fillId="0" borderId="0" xfId="0" applyFont="1" applyAlignment="1">
      <alignment vertical="center" wrapText="1"/>
    </xf>
    <xf numFmtId="164" fontId="2" fillId="0" borderId="0" xfId="0" applyNumberFormat="1" applyFont="1" applyAlignment="1">
      <alignment horizontal="center" vertical="center" wrapText="1"/>
    </xf>
    <xf numFmtId="9" fontId="10" fillId="0" borderId="0" xfId="2" applyFont="1" applyFill="1" applyBorder="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vertical="center" wrapText="1"/>
    </xf>
    <xf numFmtId="9" fontId="2" fillId="0" borderId="0" xfId="2" applyFont="1" applyBorder="1" applyAlignment="1">
      <alignment horizontal="center" vertical="center" wrapText="1"/>
    </xf>
    <xf numFmtId="164" fontId="10" fillId="0" borderId="0" xfId="1" applyNumberFormat="1" applyFont="1" applyFill="1" applyBorder="1" applyAlignment="1" applyProtection="1">
      <alignment horizontal="center" vertical="center" wrapText="1"/>
      <protection locked="0"/>
    </xf>
    <xf numFmtId="165" fontId="16" fillId="0" borderId="0" xfId="1" applyNumberFormat="1" applyFont="1" applyFill="1" applyBorder="1" applyAlignment="1" applyProtection="1">
      <alignment horizontal="center" vertical="center" wrapText="1"/>
      <protection locked="0"/>
    </xf>
    <xf numFmtId="166" fontId="16" fillId="0" borderId="1" xfId="0" applyNumberFormat="1" applyFont="1" applyBorder="1" applyAlignment="1">
      <alignment horizontal="center" vertical="center"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2" fontId="10" fillId="0" borderId="9" xfId="0" applyNumberFormat="1" applyFont="1" applyBorder="1" applyAlignment="1">
      <alignment horizontal="center" vertical="center" wrapText="1"/>
    </xf>
    <xf numFmtId="2" fontId="10" fillId="0" borderId="10"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2" borderId="1" xfId="0" applyFont="1" applyFill="1" applyBorder="1" applyAlignment="1" applyProtection="1">
      <alignment horizontal="center" vertical="center" wrapText="1"/>
      <protection locked="0"/>
    </xf>
    <xf numFmtId="2"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1" fillId="4" borderId="10" xfId="0" applyFont="1" applyFill="1" applyBorder="1" applyAlignment="1">
      <alignment horizontal="left" vertical="center" wrapText="1"/>
    </xf>
    <xf numFmtId="2" fontId="10" fillId="2" borderId="1" xfId="0" applyNumberFormat="1" applyFont="1" applyFill="1" applyBorder="1" applyAlignment="1">
      <alignment horizontal="center" vertical="center" wrapText="1"/>
    </xf>
    <xf numFmtId="0" fontId="12" fillId="0" borderId="1" xfId="0" applyFont="1" applyBorder="1" applyAlignment="1">
      <alignment horizontal="left" vertical="top"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2" fillId="0" borderId="1" xfId="0" applyFont="1" applyBorder="1" applyAlignment="1">
      <alignment horizontal="center" vertical="center" wrapText="1"/>
    </xf>
    <xf numFmtId="42" fontId="2" fillId="0" borderId="1" xfId="0" applyNumberFormat="1" applyFont="1" applyBorder="1" applyAlignment="1">
      <alignment horizontal="center" vertical="center" wrapText="1"/>
    </xf>
    <xf numFmtId="44" fontId="10" fillId="5"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9" xfId="0" applyNumberFormat="1" applyFont="1" applyBorder="1" applyAlignment="1">
      <alignment horizontal="center" vertical="center" wrapText="1"/>
    </xf>
    <xf numFmtId="2" fontId="12" fillId="0" borderId="10" xfId="0" applyNumberFormat="1" applyFont="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colors>
    <mruColors>
      <color rgb="FFFAFC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248919</xdr:colOff>
      <xdr:row>9</xdr:row>
      <xdr:rowOff>89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8</xdr:row>
      <xdr:rowOff>307853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228177</xdr:colOff>
      <xdr:row>8</xdr:row>
      <xdr:rowOff>286898</xdr:rowOff>
    </xdr:to>
    <xdr:pic>
      <xdr:nvPicPr>
        <xdr:cNvPr id="2" name="Afbeelding 1">
          <a:extLst>
            <a:ext uri="{FF2B5EF4-FFF2-40B4-BE49-F238E27FC236}">
              <a16:creationId xmlns:a16="http://schemas.microsoft.com/office/drawing/2014/main" id="{5F2D7F5A-0FDA-46A4-B2FD-097227B7E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61615" y="96944"/>
          <a:ext cx="2829772" cy="1515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215266</xdr:colOff>
      <xdr:row>19</xdr:row>
      <xdr:rowOff>314324</xdr:rowOff>
    </xdr:from>
    <xdr:to>
      <xdr:col>3</xdr:col>
      <xdr:colOff>1600201</xdr:colOff>
      <xdr:row>21</xdr:row>
      <xdr:rowOff>34290</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7616191" y="5229224"/>
          <a:ext cx="1384935" cy="291466"/>
        </a:xfrm>
        <a:prstGeom prst="rightArrow">
          <a:avLst/>
        </a:prstGeom>
        <a:solidFill>
          <a:srgbClr val="C0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169755</xdr:colOff>
      <xdr:row>8</xdr:row>
      <xdr:rowOff>286685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96097</xdr:colOff>
      <xdr:row>1</xdr:row>
      <xdr:rowOff>37253</xdr:rowOff>
    </xdr:from>
    <xdr:to>
      <xdr:col>9</xdr:col>
      <xdr:colOff>1159510</xdr:colOff>
      <xdr:row>8</xdr:row>
      <xdr:rowOff>171784</xdr:rowOff>
    </xdr:to>
    <xdr:pic>
      <xdr:nvPicPr>
        <xdr:cNvPr id="2" name="Afbeelding 1">
          <a:extLst>
            <a:ext uri="{FF2B5EF4-FFF2-40B4-BE49-F238E27FC236}">
              <a16:creationId xmlns:a16="http://schemas.microsoft.com/office/drawing/2014/main" id="{3252E4DF-5946-4497-B5FE-21DD3F472C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1022" y="142028"/>
          <a:ext cx="2444538" cy="133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N42"/>
  <sheetViews>
    <sheetView showGridLines="0" tabSelected="1" zoomScaleNormal="100" zoomScaleSheetLayoutView="90" workbookViewId="0">
      <selection activeCell="G28" sqref="G28"/>
    </sheetView>
  </sheetViews>
  <sheetFormatPr defaultColWidth="8.88671875" defaultRowHeight="13.8" x14ac:dyDescent="0.3"/>
  <cols>
    <col min="1" max="1" width="3.33203125" style="2" customWidth="1"/>
    <col min="2" max="2" width="30.44140625" style="2" customWidth="1"/>
    <col min="3" max="3" width="85.6640625" style="2" customWidth="1"/>
    <col min="4" max="4" width="27.6640625" style="1" customWidth="1"/>
    <col min="5" max="5" width="8.88671875" style="2"/>
    <col min="6" max="6" width="0" style="2" hidden="1" customWidth="1"/>
    <col min="7" max="9" width="8.88671875" style="2"/>
    <col min="10" max="10" width="3.33203125" style="2" customWidth="1"/>
    <col min="11" max="16384" width="8.88671875" style="2"/>
  </cols>
  <sheetData>
    <row r="1" spans="2:6" ht="8.4" customHeight="1" x14ac:dyDescent="0.3"/>
    <row r="2" spans="2:6" ht="14.4" customHeight="1" x14ac:dyDescent="0.3">
      <c r="B2" s="125" t="s">
        <v>0</v>
      </c>
      <c r="C2" s="125"/>
      <c r="D2" s="125"/>
      <c r="E2" s="125"/>
      <c r="F2" s="5"/>
    </row>
    <row r="3" spans="2:6" ht="14.4" customHeight="1" x14ac:dyDescent="0.3">
      <c r="B3" s="125" t="s">
        <v>1</v>
      </c>
      <c r="C3" s="125"/>
      <c r="D3" s="125"/>
      <c r="E3" s="125"/>
      <c r="F3" s="5"/>
    </row>
    <row r="4" spans="2:6" ht="14.4" customHeight="1" x14ac:dyDescent="0.3">
      <c r="B4" s="30"/>
      <c r="C4" s="30"/>
      <c r="D4" s="30"/>
      <c r="E4" s="30"/>
      <c r="F4" s="5"/>
    </row>
    <row r="5" spans="2:6" ht="14.4" customHeight="1" x14ac:dyDescent="0.3">
      <c r="B5" s="126" t="s">
        <v>2</v>
      </c>
      <c r="C5" s="126"/>
      <c r="D5" s="126"/>
      <c r="E5" s="126"/>
      <c r="F5" s="5"/>
    </row>
    <row r="6" spans="2:6" ht="14.4" customHeight="1" x14ac:dyDescent="0.3">
      <c r="B6" s="30"/>
      <c r="C6" s="30"/>
      <c r="D6" s="30"/>
      <c r="E6" s="30"/>
      <c r="F6" s="5"/>
    </row>
    <row r="7" spans="2:6" ht="14.4" customHeight="1" x14ac:dyDescent="0.3">
      <c r="B7" s="31" t="s">
        <v>3</v>
      </c>
      <c r="C7" s="31" t="s">
        <v>4</v>
      </c>
      <c r="D7" s="10"/>
      <c r="E7" s="9"/>
    </row>
    <row r="8" spans="2:6" ht="14.4" customHeight="1" x14ac:dyDescent="0.3">
      <c r="B8" s="9" t="s">
        <v>5</v>
      </c>
      <c r="C8" s="28"/>
      <c r="D8" s="10"/>
      <c r="E8" s="9"/>
    </row>
    <row r="9" spans="2:6" ht="14.4" customHeight="1" x14ac:dyDescent="0.3">
      <c r="B9" s="9" t="s">
        <v>6</v>
      </c>
      <c r="C9" s="98"/>
      <c r="D9" s="10"/>
      <c r="E9" s="9"/>
    </row>
    <row r="10" spans="2:6" ht="14.4" customHeight="1" x14ac:dyDescent="0.3">
      <c r="B10" s="9"/>
      <c r="C10" s="11"/>
      <c r="D10" s="10"/>
      <c r="E10" s="9"/>
    </row>
    <row r="11" spans="2:6" ht="14.4" customHeight="1" x14ac:dyDescent="0.3">
      <c r="B11" s="9"/>
      <c r="C11" s="9"/>
      <c r="D11" s="10"/>
      <c r="E11" s="9"/>
    </row>
    <row r="12" spans="2:6" ht="14.4" customHeight="1" x14ac:dyDescent="0.3">
      <c r="B12" s="127" t="s">
        <v>7</v>
      </c>
      <c r="C12" s="144"/>
      <c r="D12" s="12" t="s">
        <v>8</v>
      </c>
      <c r="E12" s="9"/>
    </row>
    <row r="13" spans="2:6" ht="14.4" customHeight="1" x14ac:dyDescent="0.3">
      <c r="B13" s="137" t="s">
        <v>9</v>
      </c>
      <c r="C13" s="14" t="s">
        <v>10</v>
      </c>
      <c r="D13" s="15">
        <f>'T2 Kwaliteit Perceel P1'!F13</f>
        <v>0</v>
      </c>
      <c r="E13" s="9"/>
    </row>
    <row r="14" spans="2:6" ht="14.4" customHeight="1" x14ac:dyDescent="0.3">
      <c r="B14" s="137"/>
      <c r="C14" s="14" t="s">
        <v>11</v>
      </c>
      <c r="D14" s="15">
        <f>'T3 MVOI'!F10</f>
        <v>0</v>
      </c>
      <c r="E14" s="9"/>
    </row>
    <row r="15" spans="2:6" ht="14.4" customHeight="1" x14ac:dyDescent="0.3">
      <c r="B15" s="137"/>
      <c r="C15" s="14" t="s">
        <v>12</v>
      </c>
      <c r="D15" s="15">
        <f>'T4 Prijs Aanschaf P1'!F21</f>
        <v>0</v>
      </c>
      <c r="E15" s="9"/>
    </row>
    <row r="16" spans="2:6" ht="14.4" customHeight="1" thickBot="1" x14ac:dyDescent="0.35">
      <c r="B16" s="137"/>
      <c r="C16" s="16" t="s">
        <v>13</v>
      </c>
      <c r="D16" s="17">
        <f>'T5 Prijs ROS P1'!F10</f>
        <v>0</v>
      </c>
      <c r="E16" s="9"/>
    </row>
    <row r="17" spans="2:14" ht="14.4" customHeight="1" thickBot="1" x14ac:dyDescent="0.35">
      <c r="B17" s="9"/>
      <c r="C17" s="32" t="s">
        <v>14</v>
      </c>
      <c r="D17" s="33">
        <f>SUM(D13:D16)</f>
        <v>0</v>
      </c>
      <c r="E17" s="9"/>
    </row>
    <row r="18" spans="2:14" ht="14.4" customHeight="1" x14ac:dyDescent="0.3">
      <c r="B18" s="9"/>
      <c r="C18" s="18"/>
      <c r="D18" s="19"/>
      <c r="E18" s="9"/>
    </row>
    <row r="19" spans="2:14" ht="14.4" customHeight="1" x14ac:dyDescent="0.3">
      <c r="B19" s="9"/>
      <c r="C19" s="18"/>
      <c r="D19" s="19"/>
      <c r="E19" s="9"/>
    </row>
    <row r="20" spans="2:14" ht="14.4" customHeight="1" x14ac:dyDescent="0.3">
      <c r="B20" s="127" t="s">
        <v>15</v>
      </c>
      <c r="C20" s="144"/>
      <c r="D20" s="12" t="s">
        <v>16</v>
      </c>
      <c r="E20" s="9"/>
      <c r="F20" s="4" t="s">
        <v>17</v>
      </c>
    </row>
    <row r="21" spans="2:14" ht="14.4" customHeight="1" x14ac:dyDescent="0.3">
      <c r="B21" s="14" t="s">
        <v>15</v>
      </c>
      <c r="C21" s="14" t="s">
        <v>18</v>
      </c>
      <c r="D21" s="20">
        <v>14</v>
      </c>
      <c r="E21" s="9"/>
      <c r="F21" s="1">
        <v>1</v>
      </c>
    </row>
    <row r="22" spans="2:14" ht="14.4" customHeight="1" x14ac:dyDescent="0.3">
      <c r="B22" s="9"/>
      <c r="C22" s="9"/>
      <c r="D22" s="34"/>
      <c r="E22" s="9"/>
      <c r="F22" s="1"/>
    </row>
    <row r="23" spans="2:14" ht="14.4" customHeight="1" x14ac:dyDescent="0.3">
      <c r="B23" s="9"/>
      <c r="C23" s="9"/>
      <c r="D23" s="21"/>
      <c r="E23" s="9"/>
      <c r="F23" s="1"/>
    </row>
    <row r="24" spans="2:14" ht="14.4" customHeight="1" x14ac:dyDescent="0.3">
      <c r="B24" s="22" t="s">
        <v>19</v>
      </c>
      <c r="C24" s="23"/>
      <c r="D24" s="21"/>
      <c r="E24" s="9"/>
      <c r="F24" s="1"/>
    </row>
    <row r="25" spans="2:14" ht="14.4" customHeight="1" x14ac:dyDescent="0.3">
      <c r="B25" s="24" t="s">
        <v>20</v>
      </c>
      <c r="C25" s="25" t="s">
        <v>21</v>
      </c>
      <c r="D25" s="26"/>
      <c r="E25" s="9"/>
      <c r="F25" s="1"/>
    </row>
    <row r="26" spans="2:14" ht="14.4" customHeight="1" x14ac:dyDescent="0.3">
      <c r="B26" s="27" t="s">
        <v>22</v>
      </c>
      <c r="C26" s="28"/>
      <c r="D26" s="29"/>
      <c r="E26" s="9"/>
      <c r="F26" s="1"/>
    </row>
    <row r="27" spans="2:14" ht="14.4" customHeight="1" x14ac:dyDescent="0.3">
      <c r="B27" s="27" t="s">
        <v>23</v>
      </c>
      <c r="C27" s="28"/>
      <c r="D27" s="29"/>
      <c r="E27" s="9"/>
      <c r="F27" s="1"/>
    </row>
    <row r="28" spans="2:14" ht="14.4" customHeight="1" x14ac:dyDescent="0.3">
      <c r="B28" s="27" t="s">
        <v>24</v>
      </c>
      <c r="C28" s="28"/>
      <c r="D28" s="29"/>
      <c r="E28" s="9"/>
      <c r="F28" s="1"/>
    </row>
    <row r="29" spans="2:14" ht="9" customHeight="1" x14ac:dyDescent="0.3">
      <c r="D29" s="6"/>
    </row>
    <row r="30" spans="2:14" ht="13.95" customHeight="1" x14ac:dyDescent="0.3">
      <c r="B30" s="9"/>
      <c r="C30" s="9"/>
      <c r="D30" s="10"/>
      <c r="E30" s="9"/>
      <c r="F30" s="9"/>
      <c r="G30" s="9"/>
      <c r="H30" s="9"/>
      <c r="I30" s="9"/>
      <c r="J30" s="9"/>
      <c r="K30" s="9"/>
      <c r="L30" s="9"/>
      <c r="M30" s="9"/>
      <c r="N30" s="9"/>
    </row>
    <row r="31" spans="2:14" ht="13.95" customHeight="1" x14ac:dyDescent="0.3">
      <c r="B31" s="9"/>
      <c r="C31" s="9"/>
      <c r="D31" s="10"/>
      <c r="E31" s="9"/>
      <c r="F31" s="9"/>
      <c r="G31" s="9"/>
      <c r="H31" s="9"/>
      <c r="I31" s="9"/>
      <c r="J31" s="9"/>
      <c r="K31" s="9"/>
      <c r="L31" s="9"/>
      <c r="M31" s="9"/>
      <c r="N31" s="9"/>
    </row>
    <row r="32" spans="2:14" ht="13.95" customHeight="1" thickBot="1" x14ac:dyDescent="0.35">
      <c r="B32" s="9"/>
      <c r="C32" s="9"/>
      <c r="D32" s="10"/>
      <c r="E32" s="9"/>
      <c r="F32" s="9"/>
      <c r="G32" s="9"/>
      <c r="H32" s="9"/>
      <c r="I32" s="9"/>
      <c r="J32" s="9"/>
      <c r="K32" s="9"/>
      <c r="L32" s="9"/>
      <c r="M32" s="9"/>
      <c r="N32" s="9"/>
    </row>
    <row r="33" spans="2:14" ht="16.2" customHeight="1" x14ac:dyDescent="0.3">
      <c r="B33" s="97" t="s">
        <v>25</v>
      </c>
      <c r="C33" s="95"/>
      <c r="D33" s="96"/>
      <c r="E33" s="9"/>
      <c r="F33" s="9"/>
      <c r="G33" s="9"/>
      <c r="H33" s="9"/>
      <c r="I33" s="9"/>
      <c r="J33" s="9"/>
      <c r="K33" s="9"/>
      <c r="L33" s="9"/>
      <c r="M33" s="9"/>
      <c r="N33" s="9"/>
    </row>
    <row r="34" spans="2:14" s="94" customFormat="1" ht="17.399999999999999" customHeight="1" x14ac:dyDescent="0.3">
      <c r="B34" s="138" t="s">
        <v>26</v>
      </c>
      <c r="C34" s="139"/>
      <c r="D34" s="140"/>
      <c r="E34" s="35"/>
      <c r="F34" s="35"/>
      <c r="G34" s="35"/>
      <c r="H34" s="35"/>
      <c r="I34" s="35"/>
      <c r="J34" s="35"/>
      <c r="K34" s="35"/>
      <c r="L34" s="35"/>
      <c r="M34" s="35"/>
      <c r="N34" s="35"/>
    </row>
    <row r="35" spans="2:14" s="94" customFormat="1" ht="19.2" customHeight="1" x14ac:dyDescent="0.3">
      <c r="B35" s="138" t="s">
        <v>27</v>
      </c>
      <c r="C35" s="139"/>
      <c r="D35" s="140"/>
      <c r="E35" s="35"/>
      <c r="F35" s="35"/>
      <c r="G35" s="35"/>
      <c r="H35" s="35"/>
      <c r="I35" s="35"/>
      <c r="J35" s="35"/>
      <c r="K35" s="35"/>
      <c r="L35" s="35"/>
      <c r="M35" s="35"/>
      <c r="N35" s="35"/>
    </row>
    <row r="36" spans="2:14" s="94" customFormat="1" ht="23.4" customHeight="1" x14ac:dyDescent="0.3">
      <c r="B36" s="138" t="s">
        <v>28</v>
      </c>
      <c r="C36" s="139"/>
      <c r="D36" s="140"/>
      <c r="E36" s="35"/>
      <c r="F36" s="35"/>
      <c r="G36" s="35"/>
      <c r="H36" s="35"/>
      <c r="I36" s="35"/>
      <c r="J36" s="35"/>
      <c r="K36" s="35"/>
      <c r="L36" s="35"/>
      <c r="M36" s="35"/>
      <c r="N36" s="35"/>
    </row>
    <row r="37" spans="2:14" s="94" customFormat="1" ht="34.200000000000003" customHeight="1" x14ac:dyDescent="0.3">
      <c r="B37" s="138" t="s">
        <v>29</v>
      </c>
      <c r="C37" s="139"/>
      <c r="D37" s="140"/>
      <c r="E37" s="35"/>
      <c r="F37" s="35"/>
      <c r="G37" s="35"/>
      <c r="H37" s="35"/>
      <c r="I37" s="35"/>
      <c r="J37" s="35"/>
      <c r="K37" s="35"/>
      <c r="L37" s="35"/>
      <c r="M37" s="35"/>
      <c r="N37" s="35"/>
    </row>
    <row r="38" spans="2:14" s="94" customFormat="1" ht="22.2" customHeight="1" x14ac:dyDescent="0.3">
      <c r="B38" s="138" t="s">
        <v>30</v>
      </c>
      <c r="C38" s="139"/>
      <c r="D38" s="140"/>
      <c r="E38" s="35"/>
      <c r="F38" s="35"/>
      <c r="G38" s="35"/>
      <c r="H38" s="35"/>
      <c r="I38" s="35"/>
      <c r="J38" s="35"/>
      <c r="K38" s="35"/>
      <c r="L38" s="35"/>
      <c r="M38" s="35"/>
      <c r="N38" s="35"/>
    </row>
    <row r="39" spans="2:14" s="94" customFormat="1" ht="42.6" customHeight="1" x14ac:dyDescent="0.3">
      <c r="B39" s="138" t="s">
        <v>31</v>
      </c>
      <c r="C39" s="139"/>
      <c r="D39" s="140"/>
      <c r="E39" s="35"/>
      <c r="F39" s="35"/>
      <c r="G39" s="35"/>
      <c r="H39" s="35"/>
      <c r="I39" s="35"/>
      <c r="J39" s="35"/>
      <c r="K39" s="35"/>
      <c r="L39" s="35"/>
      <c r="M39" s="35"/>
      <c r="N39" s="35"/>
    </row>
    <row r="40" spans="2:14" ht="56.4" customHeight="1" thickBot="1" x14ac:dyDescent="0.35">
      <c r="B40" s="141" t="s">
        <v>32</v>
      </c>
      <c r="C40" s="142"/>
      <c r="D40" s="143"/>
      <c r="E40" s="9"/>
      <c r="F40" s="9"/>
      <c r="G40" s="9"/>
      <c r="H40" s="9"/>
      <c r="I40" s="9"/>
      <c r="J40" s="9"/>
      <c r="K40" s="9"/>
      <c r="L40" s="9"/>
      <c r="M40" s="9"/>
      <c r="N40" s="9"/>
    </row>
    <row r="41" spans="2:14" x14ac:dyDescent="0.3">
      <c r="B41" s="9"/>
      <c r="C41" s="9"/>
      <c r="D41" s="10"/>
      <c r="E41" s="9"/>
      <c r="F41" s="9"/>
      <c r="G41" s="9"/>
      <c r="H41" s="9"/>
      <c r="I41" s="9"/>
      <c r="J41" s="9"/>
      <c r="K41" s="9"/>
      <c r="L41" s="9"/>
      <c r="M41" s="9"/>
      <c r="N41" s="9"/>
    </row>
    <row r="42" spans="2:14" x14ac:dyDescent="0.3">
      <c r="B42" s="9"/>
      <c r="C42" s="9"/>
      <c r="D42" s="10"/>
      <c r="E42" s="9"/>
      <c r="F42" s="9"/>
      <c r="G42" s="9"/>
      <c r="H42" s="9"/>
      <c r="I42" s="9"/>
      <c r="J42" s="9"/>
      <c r="K42" s="9"/>
      <c r="L42" s="9"/>
      <c r="M42" s="9"/>
      <c r="N42" s="9"/>
    </row>
  </sheetData>
  <sheetProtection algorithmName="SHA-512" hashValue="+S7KJrKB4wCeR+AbaNSJNpEQhIC4dZG2sDl5GbNO+OpEV2THOeCyWPiZL0bjvZeYiitqgwUY0wjK5onsNtd8+Q==" saltValue="k9vsuaKc1xRBdY1qxGNBKA==" spinCount="100000" sheet="1" objects="1" scenarios="1"/>
  <protectedRanges>
    <protectedRange algorithmName="SHA-512" hashValue="VfTSxeMFReB/C6JjAlrNNrIquzfjUzw5Ia+hB8xKLhY6f31Ts24B0vP1ruYfzH/Uu2jKfLcBujTiTJOVJVlYwQ==" saltValue="QMN1ScfrVolbHAIFOPAz4w==" spinCount="100000" sqref="C26:C28" name="Bereik2"/>
    <protectedRange algorithmName="SHA-512" hashValue="AU7VynMSZc4QSf0C3t6OT3jnz/HjDTcwF/MmNy2jZnRbYrEQ9bLD6m2sECkGuEGzQIRX7jRvDUVnARoSIieFxg==" saltValue="eTlV9RbCdU96AcBKyKr8SA==" spinCount="100000" sqref="C8:C9" name="Bereik1"/>
  </protectedRanges>
  <mergeCells count="13">
    <mergeCell ref="B39:D39"/>
    <mergeCell ref="B40:D40"/>
    <mergeCell ref="B3:E3"/>
    <mergeCell ref="B2:E2"/>
    <mergeCell ref="B5:E5"/>
    <mergeCell ref="B13:B16"/>
    <mergeCell ref="B20:C20"/>
    <mergeCell ref="B12:C12"/>
    <mergeCell ref="B34:D34"/>
    <mergeCell ref="B35:D35"/>
    <mergeCell ref="B36:D36"/>
    <mergeCell ref="B37:D37"/>
    <mergeCell ref="B38:D38"/>
  </mergeCells>
  <pageMargins left="0.62992125984251968" right="0.62992125984251968" top="0.74803149606299213" bottom="0.74803149606299213" header="0.31496062992125984" footer="0.31496062992125984"/>
  <pageSetup paperSize="9" scale="66" fitToWidth="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B1:L62"/>
  <sheetViews>
    <sheetView showGridLines="0" zoomScale="75" zoomScaleNormal="100" zoomScaleSheetLayoutView="85" workbookViewId="0">
      <selection activeCell="B2" sqref="B2:F2"/>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9.10937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row r="2" spans="2:10" x14ac:dyDescent="0.3">
      <c r="B2" s="125" t="s">
        <v>0</v>
      </c>
      <c r="C2" s="125"/>
      <c r="D2" s="125"/>
      <c r="E2" s="125"/>
      <c r="F2" s="125"/>
      <c r="G2" s="10"/>
      <c r="H2" s="10"/>
      <c r="I2" s="10"/>
      <c r="J2" s="10"/>
    </row>
    <row r="3" spans="2:10" x14ac:dyDescent="0.3">
      <c r="B3" s="125" t="s">
        <v>1</v>
      </c>
      <c r="C3" s="125"/>
      <c r="D3" s="125"/>
      <c r="E3" s="125"/>
      <c r="F3" s="125"/>
      <c r="G3" s="125"/>
      <c r="H3" s="125"/>
      <c r="I3" s="10"/>
      <c r="J3" s="10"/>
    </row>
    <row r="4" spans="2:10" x14ac:dyDescent="0.3">
      <c r="B4" s="30"/>
      <c r="C4" s="30"/>
      <c r="D4" s="30"/>
      <c r="E4" s="30"/>
      <c r="F4" s="30"/>
      <c r="G4" s="30"/>
      <c r="H4" s="30"/>
      <c r="I4" s="10"/>
      <c r="J4" s="10"/>
    </row>
    <row r="5" spans="2:10" x14ac:dyDescent="0.3">
      <c r="B5" s="126" t="s">
        <v>33</v>
      </c>
      <c r="C5" s="126"/>
      <c r="D5" s="126"/>
      <c r="E5" s="126"/>
      <c r="F5" s="126"/>
      <c r="G5" s="10"/>
      <c r="H5" s="10"/>
      <c r="I5" s="10"/>
      <c r="J5" s="10"/>
    </row>
    <row r="6" spans="2:10" x14ac:dyDescent="0.3">
      <c r="B6" s="30"/>
      <c r="C6" s="30"/>
      <c r="D6" s="30"/>
      <c r="E6" s="30"/>
      <c r="F6" s="30"/>
      <c r="G6" s="10"/>
      <c r="H6" s="10"/>
      <c r="I6" s="10"/>
      <c r="J6" s="10"/>
    </row>
    <row r="7" spans="2:10" x14ac:dyDescent="0.3">
      <c r="B7" s="30" t="str">
        <f>'T1 Samenvatting Omvang &amp; Aantal'!B7</f>
        <v>Perceel 3</v>
      </c>
      <c r="C7" s="31" t="str">
        <f>'T1 Samenvatting Omvang &amp; Aantal'!C7</f>
        <v>Grote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27" t="s">
        <v>34</v>
      </c>
      <c r="C9" s="128"/>
      <c r="D9" s="48" t="s">
        <v>35</v>
      </c>
      <c r="E9" s="48" t="s">
        <v>36</v>
      </c>
      <c r="F9" s="49" t="s">
        <v>37</v>
      </c>
      <c r="G9" s="36"/>
      <c r="H9" s="10"/>
      <c r="I9" s="10"/>
      <c r="J9" s="10"/>
    </row>
    <row r="10" spans="2:10" ht="18.600000000000001" customHeight="1" x14ac:dyDescent="0.3">
      <c r="B10" s="37" t="s">
        <v>38</v>
      </c>
      <c r="C10" s="9" t="s">
        <v>39</v>
      </c>
      <c r="D10" s="38">
        <v>0.4</v>
      </c>
      <c r="E10" s="39">
        <f>$E$13*D10</f>
        <v>18</v>
      </c>
      <c r="F10" s="39">
        <f>J27</f>
        <v>0</v>
      </c>
      <c r="G10" s="10"/>
      <c r="H10" s="10"/>
      <c r="I10" s="10"/>
      <c r="J10" s="10"/>
    </row>
    <row r="11" spans="2:10" ht="18.600000000000001" customHeight="1" x14ac:dyDescent="0.3">
      <c r="B11" s="37" t="s">
        <v>40</v>
      </c>
      <c r="C11" s="14" t="s">
        <v>41</v>
      </c>
      <c r="D11" s="38">
        <v>0.25</v>
      </c>
      <c r="E11" s="39">
        <f>$E$13*D11</f>
        <v>11.25</v>
      </c>
      <c r="F11" s="39">
        <f>J47</f>
        <v>0</v>
      </c>
      <c r="G11" s="10"/>
      <c r="H11" s="10"/>
      <c r="I11" s="10"/>
      <c r="J11" s="10"/>
    </row>
    <row r="12" spans="2:10" ht="18.600000000000001" customHeight="1" thickBot="1" x14ac:dyDescent="0.35">
      <c r="B12" s="37" t="s">
        <v>42</v>
      </c>
      <c r="C12" s="14" t="s">
        <v>43</v>
      </c>
      <c r="D12" s="51">
        <v>0.35</v>
      </c>
      <c r="E12" s="52">
        <f>$E$13*D12</f>
        <v>15.749999999999998</v>
      </c>
      <c r="F12" s="52">
        <f>J61</f>
        <v>0</v>
      </c>
      <c r="G12" s="10"/>
      <c r="H12" s="10"/>
      <c r="I12" s="10"/>
      <c r="J12" s="10"/>
    </row>
    <row r="13" spans="2:10" ht="18" customHeight="1" thickBot="1" x14ac:dyDescent="0.35">
      <c r="B13" s="10"/>
      <c r="C13" s="9"/>
      <c r="D13" s="53">
        <f>SUM(D10:D12)</f>
        <v>1</v>
      </c>
      <c r="E13" s="54">
        <v>45</v>
      </c>
      <c r="F13" s="33">
        <f>SUM(F10:F12)</f>
        <v>0</v>
      </c>
      <c r="G13" s="41"/>
      <c r="H13" s="10"/>
      <c r="I13" s="10"/>
      <c r="J13" s="10"/>
    </row>
    <row r="14" spans="2:10" ht="13.95" customHeight="1" x14ac:dyDescent="0.3">
      <c r="B14" s="10"/>
      <c r="C14" s="9"/>
      <c r="D14" s="10"/>
      <c r="E14" s="10"/>
      <c r="F14" s="10"/>
      <c r="G14" s="10"/>
      <c r="H14" s="10"/>
      <c r="I14" s="10"/>
      <c r="J14" s="10"/>
    </row>
    <row r="15" spans="2:10" x14ac:dyDescent="0.3">
      <c r="B15" s="55" t="s">
        <v>38</v>
      </c>
      <c r="C15" s="56" t="s">
        <v>39</v>
      </c>
      <c r="D15" s="57"/>
      <c r="E15" s="57"/>
      <c r="F15" s="56"/>
      <c r="G15" s="57"/>
      <c r="H15" s="57"/>
      <c r="I15" s="57"/>
      <c r="J15" s="58"/>
    </row>
    <row r="16" spans="2:10" ht="37.200000000000003" customHeight="1" x14ac:dyDescent="0.3">
      <c r="B16" s="59" t="s">
        <v>44</v>
      </c>
      <c r="C16" s="60" t="s">
        <v>45</v>
      </c>
      <c r="D16" s="61" t="s">
        <v>46</v>
      </c>
      <c r="E16" s="61" t="s">
        <v>47</v>
      </c>
      <c r="F16" s="60" t="s">
        <v>48</v>
      </c>
      <c r="G16" s="61" t="s">
        <v>49</v>
      </c>
      <c r="H16" s="61" t="s">
        <v>50</v>
      </c>
      <c r="I16" s="61" t="s">
        <v>51</v>
      </c>
      <c r="J16" s="62" t="s">
        <v>52</v>
      </c>
    </row>
    <row r="17" spans="2:12" s="103" customFormat="1" ht="13.95" customHeight="1" x14ac:dyDescent="0.3">
      <c r="B17" s="99">
        <v>0.1</v>
      </c>
      <c r="C17" s="100"/>
      <c r="D17" s="101"/>
      <c r="E17" s="101"/>
      <c r="F17" s="106"/>
      <c r="G17" s="99"/>
      <c r="H17" s="99"/>
      <c r="I17" s="99"/>
      <c r="J17" s="99"/>
      <c r="L17" s="112"/>
    </row>
    <row r="18" spans="2:12" ht="114.6" customHeight="1" x14ac:dyDescent="0.3">
      <c r="B18" s="42" t="s">
        <v>53</v>
      </c>
      <c r="C18" s="13" t="s">
        <v>54</v>
      </c>
      <c r="D18" s="43">
        <v>3500</v>
      </c>
      <c r="E18" s="43">
        <v>4600</v>
      </c>
      <c r="F18" s="14" t="s">
        <v>55</v>
      </c>
      <c r="G18" s="38">
        <f>B17</f>
        <v>0.1</v>
      </c>
      <c r="H18" s="39">
        <f>$E$10*B17</f>
        <v>1.8</v>
      </c>
      <c r="I18" s="44"/>
      <c r="J18" s="39">
        <f>IF(AND(I18&gt;=MIN(D18,E18),I18&lt;=MAX(D18,E18)),(1-(I18-E18)/(D18-E18))*H18,0)</f>
        <v>0</v>
      </c>
      <c r="L18" s="1"/>
    </row>
    <row r="19" spans="2:12" s="103" customFormat="1" ht="13.95" customHeight="1" x14ac:dyDescent="0.3">
      <c r="B19" s="99">
        <v>0.2</v>
      </c>
      <c r="C19" s="100"/>
      <c r="D19" s="101"/>
      <c r="E19" s="101"/>
      <c r="F19" s="106"/>
      <c r="G19" s="108"/>
      <c r="H19" s="99"/>
      <c r="I19" s="99"/>
      <c r="J19" s="99"/>
    </row>
    <row r="20" spans="2:12" ht="110.4" customHeight="1" x14ac:dyDescent="0.3">
      <c r="B20" s="42" t="s">
        <v>56</v>
      </c>
      <c r="C20" s="13" t="s">
        <v>57</v>
      </c>
      <c r="D20" s="43">
        <v>8650</v>
      </c>
      <c r="E20" s="43">
        <v>7500</v>
      </c>
      <c r="F20" s="45" t="s">
        <v>58</v>
      </c>
      <c r="G20" s="38">
        <f>B19</f>
        <v>0.2</v>
      </c>
      <c r="H20" s="39">
        <f>$E$10*B19</f>
        <v>3.6</v>
      </c>
      <c r="I20" s="44"/>
      <c r="J20" s="39">
        <f>IF(AND(I20&gt;=MIN(D20,E20),I20&lt;=MAX(D20,E20)),(1-(I20-E20)/(D20-E20))*H20,0)</f>
        <v>0</v>
      </c>
    </row>
    <row r="21" spans="2:12" s="103" customFormat="1" ht="13.95" customHeight="1" x14ac:dyDescent="0.3">
      <c r="B21" s="99">
        <v>0.1</v>
      </c>
      <c r="C21" s="100"/>
      <c r="D21" s="101"/>
      <c r="E21" s="101"/>
      <c r="F21" s="106"/>
      <c r="G21" s="108"/>
      <c r="H21" s="99"/>
      <c r="I21" s="99"/>
      <c r="J21" s="99"/>
    </row>
    <row r="22" spans="2:12" ht="113.4" customHeight="1" x14ac:dyDescent="0.3">
      <c r="B22" s="42" t="s">
        <v>59</v>
      </c>
      <c r="C22" s="13" t="s">
        <v>60</v>
      </c>
      <c r="D22" s="43">
        <v>5000</v>
      </c>
      <c r="E22" s="43">
        <v>4700</v>
      </c>
      <c r="F22" s="45" t="s">
        <v>61</v>
      </c>
      <c r="G22" s="38">
        <f>B21</f>
        <v>0.1</v>
      </c>
      <c r="H22" s="39">
        <f>$E$10*B21</f>
        <v>1.8</v>
      </c>
      <c r="I22" s="44"/>
      <c r="J22" s="39">
        <f>IF(AND(I22&gt;=MIN(D22,E22),I22&lt;=MAX(D22,E22)),(1-(I22-E22)/(D22-E22))*H22,0)</f>
        <v>0</v>
      </c>
    </row>
    <row r="23" spans="2:12" s="103" customFormat="1" ht="13.95" customHeight="1" x14ac:dyDescent="0.3">
      <c r="B23" s="99">
        <v>0.3</v>
      </c>
      <c r="C23" s="100"/>
      <c r="D23" s="101"/>
      <c r="E23" s="101"/>
      <c r="F23" s="106"/>
      <c r="G23" s="108"/>
      <c r="H23" s="99"/>
      <c r="I23" s="99"/>
      <c r="J23" s="99"/>
    </row>
    <row r="24" spans="2:12" ht="114" customHeight="1" x14ac:dyDescent="0.3">
      <c r="B24" s="42" t="s">
        <v>62</v>
      </c>
      <c r="C24" s="13" t="s">
        <v>63</v>
      </c>
      <c r="D24" s="43">
        <v>1950</v>
      </c>
      <c r="E24" s="43">
        <v>1750</v>
      </c>
      <c r="F24" s="45" t="s">
        <v>61</v>
      </c>
      <c r="G24" s="38">
        <f>B23</f>
        <v>0.3</v>
      </c>
      <c r="H24" s="39">
        <f>$E$10*B23</f>
        <v>5.3999999999999995</v>
      </c>
      <c r="I24" s="44"/>
      <c r="J24" s="39">
        <f>IF(AND(I24&gt;=MIN(D24,E24),I24&lt;=MAX(D24,E24)),(1-(I24-E24)/(D24-E24))*H24,0)</f>
        <v>0</v>
      </c>
    </row>
    <row r="25" spans="2:12" s="103" customFormat="1" ht="13.95" customHeight="1" x14ac:dyDescent="0.3">
      <c r="B25" s="99">
        <v>0.3</v>
      </c>
      <c r="C25" s="100"/>
      <c r="D25" s="101"/>
      <c r="E25" s="101"/>
      <c r="F25" s="106"/>
      <c r="G25" s="108"/>
      <c r="H25" s="99"/>
      <c r="I25" s="99"/>
      <c r="J25" s="99"/>
    </row>
    <row r="26" spans="2:12" ht="174" customHeight="1" x14ac:dyDescent="0.3">
      <c r="B26" s="42" t="s">
        <v>64</v>
      </c>
      <c r="C26" s="13" t="s">
        <v>65</v>
      </c>
      <c r="D26" s="43">
        <v>6</v>
      </c>
      <c r="E26" s="43">
        <v>9</v>
      </c>
      <c r="F26" s="45" t="s">
        <v>66</v>
      </c>
      <c r="G26" s="38">
        <f>B25</f>
        <v>0.3</v>
      </c>
      <c r="H26" s="39">
        <f>$E$10*B25</f>
        <v>5.3999999999999995</v>
      </c>
      <c r="I26" s="44"/>
      <c r="J26" s="39">
        <f>IF(AND(I26&gt;=MIN(D26,E26),I26&lt;=MAX(D26,E26)),(1-(I26-E26)/(D26-E26))*H26,0)</f>
        <v>0</v>
      </c>
    </row>
    <row r="27" spans="2:12" ht="12.6" customHeight="1" x14ac:dyDescent="0.3">
      <c r="B27" s="36">
        <f>SUM(B17,B19,B21,B23,B25)</f>
        <v>1</v>
      </c>
      <c r="C27" s="9"/>
      <c r="D27" s="10"/>
      <c r="E27" s="10"/>
      <c r="F27" s="9"/>
      <c r="G27" s="10"/>
      <c r="H27" s="50">
        <f>SUM(H18,H20,H22,H24,H26)</f>
        <v>18</v>
      </c>
      <c r="I27" s="63"/>
      <c r="J27" s="50">
        <f>SUM(J18,J20,J22,J24,J26)</f>
        <v>0</v>
      </c>
    </row>
    <row r="28" spans="2:12" x14ac:dyDescent="0.3">
      <c r="B28" s="10"/>
      <c r="C28" s="9"/>
      <c r="D28" s="10"/>
      <c r="E28" s="10"/>
      <c r="F28" s="9"/>
      <c r="G28" s="10"/>
      <c r="H28" s="10"/>
      <c r="I28" s="10"/>
      <c r="J28" s="10"/>
    </row>
    <row r="29" spans="2:12" x14ac:dyDescent="0.3">
      <c r="B29" s="55" t="s">
        <v>40</v>
      </c>
      <c r="C29" s="56" t="s">
        <v>41</v>
      </c>
      <c r="D29" s="57"/>
      <c r="E29" s="57"/>
      <c r="F29" s="56"/>
      <c r="G29" s="57"/>
      <c r="H29" s="57"/>
      <c r="I29" s="57"/>
      <c r="J29" s="58"/>
    </row>
    <row r="30" spans="2:12" ht="37.950000000000003" customHeight="1" x14ac:dyDescent="0.3">
      <c r="B30" s="64" t="s">
        <v>44</v>
      </c>
      <c r="C30" s="66" t="s">
        <v>45</v>
      </c>
      <c r="D30" s="65"/>
      <c r="E30" s="65"/>
      <c r="F30" s="66" t="s">
        <v>48</v>
      </c>
      <c r="G30" s="65" t="s">
        <v>49</v>
      </c>
      <c r="H30" s="65" t="s">
        <v>50</v>
      </c>
      <c r="I30" s="65" t="s">
        <v>51</v>
      </c>
      <c r="J30" s="67" t="s">
        <v>52</v>
      </c>
    </row>
    <row r="31" spans="2:12" s="103" customFormat="1" ht="13.95" customHeight="1" x14ac:dyDescent="0.3">
      <c r="B31" s="99">
        <v>0.2</v>
      </c>
      <c r="C31" s="100"/>
      <c r="D31" s="101"/>
      <c r="E31" s="101"/>
      <c r="F31" s="102"/>
      <c r="G31" s="99"/>
      <c r="H31" s="99"/>
      <c r="I31" s="107">
        <f>E11*B31</f>
        <v>2.25</v>
      </c>
      <c r="J31" s="99"/>
    </row>
    <row r="32" spans="2:12" ht="37.200000000000003" customHeight="1" x14ac:dyDescent="0.3">
      <c r="B32" s="133" t="s">
        <v>67</v>
      </c>
      <c r="C32" s="134" t="s">
        <v>68</v>
      </c>
      <c r="D32" s="134"/>
      <c r="E32" s="37" t="s">
        <v>69</v>
      </c>
      <c r="F32" s="14" t="s">
        <v>70</v>
      </c>
      <c r="G32" s="38">
        <v>0</v>
      </c>
      <c r="H32" s="39">
        <f>G32*$I$31</f>
        <v>0</v>
      </c>
      <c r="I32" s="135"/>
      <c r="J32" s="136">
        <f>IFERROR(VLOOKUP(I32,E32:H36,4,FALSE),0)</f>
        <v>0</v>
      </c>
    </row>
    <row r="33" spans="2:10" ht="37.200000000000003" customHeight="1" x14ac:dyDescent="0.3">
      <c r="B33" s="133"/>
      <c r="C33" s="134"/>
      <c r="D33" s="134"/>
      <c r="E33" s="37" t="s">
        <v>71</v>
      </c>
      <c r="F33" s="14" t="s">
        <v>72</v>
      </c>
      <c r="G33" s="38">
        <v>0.25</v>
      </c>
      <c r="H33" s="39">
        <f t="shared" ref="H33:H36" si="0">G33*$I$31</f>
        <v>0.5625</v>
      </c>
      <c r="I33" s="135"/>
      <c r="J33" s="136"/>
    </row>
    <row r="34" spans="2:10" ht="37.200000000000003" customHeight="1" x14ac:dyDescent="0.3">
      <c r="B34" s="133"/>
      <c r="C34" s="134"/>
      <c r="D34" s="134"/>
      <c r="E34" s="37" t="s">
        <v>73</v>
      </c>
      <c r="F34" s="14" t="s">
        <v>74</v>
      </c>
      <c r="G34" s="38">
        <v>0.5</v>
      </c>
      <c r="H34" s="39">
        <f t="shared" si="0"/>
        <v>1.125</v>
      </c>
      <c r="I34" s="135"/>
      <c r="J34" s="136"/>
    </row>
    <row r="35" spans="2:10" ht="37.200000000000003" customHeight="1" x14ac:dyDescent="0.3">
      <c r="B35" s="133"/>
      <c r="C35" s="134"/>
      <c r="D35" s="134"/>
      <c r="E35" s="37" t="s">
        <v>75</v>
      </c>
      <c r="F35" s="14" t="s">
        <v>76</v>
      </c>
      <c r="G35" s="38">
        <v>0.75</v>
      </c>
      <c r="H35" s="39">
        <f t="shared" si="0"/>
        <v>1.6875</v>
      </c>
      <c r="I35" s="135"/>
      <c r="J35" s="136"/>
    </row>
    <row r="36" spans="2:10" ht="37.200000000000003" customHeight="1" x14ac:dyDescent="0.3">
      <c r="B36" s="133"/>
      <c r="C36" s="134"/>
      <c r="D36" s="134"/>
      <c r="E36" s="37" t="s">
        <v>77</v>
      </c>
      <c r="F36" s="14" t="s">
        <v>78</v>
      </c>
      <c r="G36" s="38">
        <v>1</v>
      </c>
      <c r="H36" s="39">
        <f t="shared" si="0"/>
        <v>2.25</v>
      </c>
      <c r="I36" s="135"/>
      <c r="J36" s="136"/>
    </row>
    <row r="37" spans="2:10" s="103" customFormat="1" ht="13.95" customHeight="1" x14ac:dyDescent="0.3">
      <c r="B37" s="99">
        <v>0.3</v>
      </c>
      <c r="C37" s="100"/>
      <c r="D37" s="101"/>
      <c r="E37" s="101"/>
      <c r="F37" s="102"/>
      <c r="G37" s="108"/>
      <c r="H37" s="99"/>
      <c r="I37" s="107">
        <f>E11*B37</f>
        <v>3.375</v>
      </c>
      <c r="J37" s="99"/>
    </row>
    <row r="38" spans="2:10" ht="37.950000000000003" customHeight="1" x14ac:dyDescent="0.3">
      <c r="B38" s="133" t="s">
        <v>79</v>
      </c>
      <c r="C38" s="134" t="s">
        <v>80</v>
      </c>
      <c r="D38" s="134"/>
      <c r="E38" s="37" t="s">
        <v>69</v>
      </c>
      <c r="F38" s="14" t="s">
        <v>81</v>
      </c>
      <c r="G38" s="38">
        <v>0</v>
      </c>
      <c r="H38" s="39">
        <f>G38*$I$37</f>
        <v>0</v>
      </c>
      <c r="I38" s="145"/>
      <c r="J38" s="136">
        <f>IFERROR(VLOOKUP(I38,E37:H40,4,FALSE),0)</f>
        <v>0</v>
      </c>
    </row>
    <row r="39" spans="2:10" ht="37.950000000000003" customHeight="1" x14ac:dyDescent="0.3">
      <c r="B39" s="133"/>
      <c r="C39" s="134"/>
      <c r="D39" s="134"/>
      <c r="E39" s="37" t="s">
        <v>71</v>
      </c>
      <c r="F39" s="14" t="s">
        <v>82</v>
      </c>
      <c r="G39" s="38">
        <v>0.5</v>
      </c>
      <c r="H39" s="39">
        <f>G39*$I$37</f>
        <v>1.6875</v>
      </c>
      <c r="I39" s="145"/>
      <c r="J39" s="136"/>
    </row>
    <row r="40" spans="2:10" ht="37.950000000000003" customHeight="1" x14ac:dyDescent="0.3">
      <c r="B40" s="133"/>
      <c r="C40" s="134"/>
      <c r="D40" s="134"/>
      <c r="E40" s="37" t="s">
        <v>73</v>
      </c>
      <c r="F40" s="14" t="s">
        <v>83</v>
      </c>
      <c r="G40" s="38">
        <v>1</v>
      </c>
      <c r="H40" s="39">
        <f>G40*$I$37</f>
        <v>3.375</v>
      </c>
      <c r="I40" s="145"/>
      <c r="J40" s="136"/>
    </row>
    <row r="41" spans="2:10" s="103" customFormat="1" ht="13.95" customHeight="1" x14ac:dyDescent="0.3">
      <c r="B41" s="99">
        <v>0.5</v>
      </c>
      <c r="C41" s="100"/>
      <c r="D41" s="101"/>
      <c r="E41" s="101"/>
      <c r="F41" s="102"/>
      <c r="G41" s="108"/>
      <c r="H41" s="99"/>
      <c r="I41" s="107">
        <f>E11*B41</f>
        <v>5.625</v>
      </c>
      <c r="J41" s="99"/>
    </row>
    <row r="42" spans="2:10" ht="37.950000000000003" customHeight="1" x14ac:dyDescent="0.3">
      <c r="B42" s="133" t="s">
        <v>84</v>
      </c>
      <c r="C42" s="134" t="s">
        <v>85</v>
      </c>
      <c r="D42" s="134"/>
      <c r="E42" s="37" t="s">
        <v>69</v>
      </c>
      <c r="F42" s="14" t="s">
        <v>86</v>
      </c>
      <c r="G42" s="38">
        <v>0</v>
      </c>
      <c r="H42" s="39">
        <f>G42*$I$41</f>
        <v>0</v>
      </c>
      <c r="I42" s="135"/>
      <c r="J42" s="136">
        <f>IFERROR(VLOOKUP(I42,E41:H46,4,FALSE),0)</f>
        <v>0</v>
      </c>
    </row>
    <row r="43" spans="2:10" ht="37.950000000000003" customHeight="1" x14ac:dyDescent="0.3">
      <c r="B43" s="133"/>
      <c r="C43" s="134"/>
      <c r="D43" s="134"/>
      <c r="E43" s="37" t="s">
        <v>71</v>
      </c>
      <c r="F43" s="14" t="s">
        <v>87</v>
      </c>
      <c r="G43" s="38">
        <v>0.25</v>
      </c>
      <c r="H43" s="39">
        <f t="shared" ref="H43:H46" si="1">G43*$I$41</f>
        <v>1.40625</v>
      </c>
      <c r="I43" s="135"/>
      <c r="J43" s="136"/>
    </row>
    <row r="44" spans="2:10" ht="37.950000000000003" customHeight="1" x14ac:dyDescent="0.3">
      <c r="B44" s="133"/>
      <c r="C44" s="134"/>
      <c r="D44" s="134"/>
      <c r="E44" s="37" t="s">
        <v>73</v>
      </c>
      <c r="F44" s="14" t="s">
        <v>88</v>
      </c>
      <c r="G44" s="38">
        <v>0.5</v>
      </c>
      <c r="H44" s="39">
        <f t="shared" si="1"/>
        <v>2.8125</v>
      </c>
      <c r="I44" s="135"/>
      <c r="J44" s="136"/>
    </row>
    <row r="45" spans="2:10" ht="37.950000000000003" customHeight="1" x14ac:dyDescent="0.3">
      <c r="B45" s="133"/>
      <c r="C45" s="134"/>
      <c r="D45" s="134"/>
      <c r="E45" s="37" t="s">
        <v>75</v>
      </c>
      <c r="F45" s="14" t="s">
        <v>89</v>
      </c>
      <c r="G45" s="38">
        <v>0.75</v>
      </c>
      <c r="H45" s="39">
        <f t="shared" si="1"/>
        <v>4.21875</v>
      </c>
      <c r="I45" s="135"/>
      <c r="J45" s="136"/>
    </row>
    <row r="46" spans="2:10" ht="37.950000000000003" customHeight="1" x14ac:dyDescent="0.3">
      <c r="B46" s="133"/>
      <c r="C46" s="134"/>
      <c r="D46" s="134"/>
      <c r="E46" s="37" t="s">
        <v>77</v>
      </c>
      <c r="F46" s="14" t="s">
        <v>90</v>
      </c>
      <c r="G46" s="38">
        <v>1</v>
      </c>
      <c r="H46" s="39">
        <f t="shared" si="1"/>
        <v>5.625</v>
      </c>
      <c r="I46" s="135"/>
      <c r="J46" s="136"/>
    </row>
    <row r="47" spans="2:10" ht="22.2" customHeight="1" x14ac:dyDescent="0.3">
      <c r="B47" s="36">
        <f>SUM(B31,B37,B41)</f>
        <v>1</v>
      </c>
      <c r="C47" s="31"/>
      <c r="D47" s="41"/>
      <c r="E47" s="41"/>
      <c r="F47" s="31"/>
      <c r="G47" s="41"/>
      <c r="H47" s="50">
        <f>SUM(H36,H40,H46)</f>
        <v>11.25</v>
      </c>
      <c r="I47" s="50"/>
      <c r="J47" s="50">
        <f>SUM(J32,J38,J42)</f>
        <v>0</v>
      </c>
    </row>
    <row r="48" spans="2:10" ht="14.4" customHeight="1" x14ac:dyDescent="0.3">
      <c r="B48" s="10"/>
      <c r="C48" s="9"/>
      <c r="D48" s="10"/>
      <c r="E48" s="10"/>
      <c r="F48" s="9"/>
      <c r="G48" s="10"/>
      <c r="H48" s="10"/>
      <c r="I48" s="10"/>
      <c r="J48" s="10"/>
    </row>
    <row r="49" spans="2:10" x14ac:dyDescent="0.3">
      <c r="B49" s="55" t="s">
        <v>42</v>
      </c>
      <c r="C49" s="56" t="s">
        <v>91</v>
      </c>
      <c r="D49" s="57"/>
      <c r="E49" s="57"/>
      <c r="F49" s="56"/>
      <c r="G49" s="57"/>
      <c r="H49" s="57"/>
      <c r="I49" s="57"/>
      <c r="J49" s="58"/>
    </row>
    <row r="50" spans="2:10" ht="37.950000000000003" customHeight="1" x14ac:dyDescent="0.3">
      <c r="B50" s="59" t="s">
        <v>44</v>
      </c>
      <c r="C50" s="66" t="s">
        <v>45</v>
      </c>
      <c r="D50" s="61" t="s">
        <v>46</v>
      </c>
      <c r="E50" s="61" t="s">
        <v>47</v>
      </c>
      <c r="F50" s="60" t="s">
        <v>48</v>
      </c>
      <c r="G50" s="61" t="s">
        <v>49</v>
      </c>
      <c r="H50" s="61" t="s">
        <v>92</v>
      </c>
      <c r="I50" s="61" t="s">
        <v>51</v>
      </c>
      <c r="J50" s="62" t="s">
        <v>52</v>
      </c>
    </row>
    <row r="51" spans="2:10" s="103" customFormat="1" ht="13.95" customHeight="1" x14ac:dyDescent="0.3">
      <c r="B51" s="99">
        <v>0.2</v>
      </c>
      <c r="C51" s="100"/>
      <c r="D51" s="101"/>
      <c r="E51" s="101"/>
      <c r="F51" s="106"/>
      <c r="G51" s="99"/>
      <c r="H51" s="99"/>
      <c r="I51" s="111"/>
      <c r="J51" s="99"/>
    </row>
    <row r="52" spans="2:10" ht="126" customHeight="1" x14ac:dyDescent="0.3">
      <c r="B52" s="42" t="s">
        <v>93</v>
      </c>
      <c r="C52" s="47" t="s">
        <v>94</v>
      </c>
      <c r="D52" s="37">
        <v>150</v>
      </c>
      <c r="E52" s="37">
        <v>60</v>
      </c>
      <c r="F52" s="45" t="s">
        <v>95</v>
      </c>
      <c r="G52" s="37"/>
      <c r="H52" s="39">
        <f>$E$12*B51</f>
        <v>3.15</v>
      </c>
      <c r="I52" s="46"/>
      <c r="J52" s="39">
        <f>IF(AND(I52&gt;=MIN(D52,E52),I52&lt;=MAX(D52,E52)),(1-(I52-E52)/(D52-E52))*H52,0)</f>
        <v>0</v>
      </c>
    </row>
    <row r="53" spans="2:10" s="103" customFormat="1" ht="13.95" customHeight="1" x14ac:dyDescent="0.3">
      <c r="B53" s="99">
        <v>0.25</v>
      </c>
      <c r="C53" s="100"/>
      <c r="D53" s="99"/>
      <c r="E53" s="99"/>
      <c r="F53" s="100"/>
      <c r="G53" s="99"/>
      <c r="H53" s="104"/>
      <c r="I53" s="111"/>
      <c r="J53" s="105"/>
    </row>
    <row r="54" spans="2:10" ht="126" customHeight="1" x14ac:dyDescent="0.3">
      <c r="B54" s="42" t="s">
        <v>96</v>
      </c>
      <c r="C54" s="47" t="s">
        <v>97</v>
      </c>
      <c r="D54" s="37">
        <f>4*60</f>
        <v>240</v>
      </c>
      <c r="E54" s="37">
        <v>60</v>
      </c>
      <c r="F54" s="45" t="s">
        <v>95</v>
      </c>
      <c r="G54" s="37"/>
      <c r="H54" s="39">
        <f>$E$12*B53</f>
        <v>3.9374999999999996</v>
      </c>
      <c r="I54" s="46"/>
      <c r="J54" s="39">
        <f>IF(AND(I54&gt;=MIN(D54,E54),I54&lt;=MAX(D54,E54)),(1-(I54-E54)/(D54-E54))*H54,0)</f>
        <v>0</v>
      </c>
    </row>
    <row r="55" spans="2:10" s="103" customFormat="1" ht="13.95" customHeight="1" x14ac:dyDescent="0.3">
      <c r="B55" s="99">
        <v>0.25</v>
      </c>
      <c r="C55" s="100"/>
      <c r="D55" s="99"/>
      <c r="E55" s="99"/>
      <c r="F55" s="100"/>
      <c r="G55" s="99"/>
      <c r="H55" s="104"/>
      <c r="I55" s="111"/>
      <c r="J55" s="105"/>
    </row>
    <row r="56" spans="2:10" ht="139.94999999999999" customHeight="1" x14ac:dyDescent="0.3">
      <c r="B56" s="42" t="s">
        <v>98</v>
      </c>
      <c r="C56" s="47" t="s">
        <v>99</v>
      </c>
      <c r="D56" s="37">
        <v>120</v>
      </c>
      <c r="E56" s="37">
        <v>30</v>
      </c>
      <c r="F56" s="45" t="s">
        <v>100</v>
      </c>
      <c r="G56" s="37"/>
      <c r="H56" s="39">
        <f>$E$12*B55</f>
        <v>3.9374999999999996</v>
      </c>
      <c r="I56" s="46"/>
      <c r="J56" s="39">
        <f>IF(AND(I56&gt;=MIN(D56,E56),I56&lt;=MAX(D56,E56)),(1-(I56-E56)/(D56-E56))*H56,0)</f>
        <v>0</v>
      </c>
    </row>
    <row r="57" spans="2:10" s="103" customFormat="1" ht="15.6" customHeight="1" x14ac:dyDescent="0.3">
      <c r="B57" s="99">
        <v>0.3</v>
      </c>
      <c r="C57" s="100"/>
      <c r="D57" s="101"/>
      <c r="E57" s="101"/>
      <c r="F57" s="102"/>
      <c r="G57" s="99"/>
      <c r="H57" s="110"/>
      <c r="I57" s="111">
        <f>$E$12*B57</f>
        <v>4.7249999999999996</v>
      </c>
      <c r="J57" s="110"/>
    </row>
    <row r="58" spans="2:10" ht="36" customHeight="1" x14ac:dyDescent="0.3">
      <c r="B58" s="133" t="s">
        <v>79</v>
      </c>
      <c r="C58" s="146" t="s">
        <v>101</v>
      </c>
      <c r="D58" s="146"/>
      <c r="E58" s="37" t="s">
        <v>69</v>
      </c>
      <c r="F58" s="14" t="s">
        <v>102</v>
      </c>
      <c r="G58" s="37">
        <v>0</v>
      </c>
      <c r="H58" s="39">
        <f>G58*$I$57</f>
        <v>0</v>
      </c>
      <c r="I58" s="135"/>
      <c r="J58" s="136">
        <f>IFERROR(VLOOKUP(I58,E57:H60,4,FALSE),0)</f>
        <v>0</v>
      </c>
    </row>
    <row r="59" spans="2:10" ht="36" customHeight="1" x14ac:dyDescent="0.3">
      <c r="B59" s="133"/>
      <c r="C59" s="146"/>
      <c r="D59" s="146"/>
      <c r="E59" s="37" t="s">
        <v>71</v>
      </c>
      <c r="F59" s="14" t="s">
        <v>103</v>
      </c>
      <c r="G59" s="37">
        <v>0.5</v>
      </c>
      <c r="H59" s="39">
        <f t="shared" ref="H59:H60" si="2">G59*$I$57</f>
        <v>2.3624999999999998</v>
      </c>
      <c r="I59" s="135"/>
      <c r="J59" s="136"/>
    </row>
    <row r="60" spans="2:10" ht="36" customHeight="1" x14ac:dyDescent="0.3">
      <c r="B60" s="133"/>
      <c r="C60" s="146"/>
      <c r="D60" s="146"/>
      <c r="E60" s="37" t="s">
        <v>73</v>
      </c>
      <c r="F60" s="14" t="s">
        <v>104</v>
      </c>
      <c r="G60" s="37">
        <v>1</v>
      </c>
      <c r="H60" s="39">
        <f t="shared" si="2"/>
        <v>4.7249999999999996</v>
      </c>
      <c r="I60" s="135"/>
      <c r="J60" s="136"/>
    </row>
    <row r="61" spans="2:10" s="89" customFormat="1" ht="13.95" customHeight="1" x14ac:dyDescent="0.3">
      <c r="B61" s="36">
        <f>SUM(B51,B53,B57,B55)</f>
        <v>1</v>
      </c>
      <c r="C61" s="109"/>
      <c r="D61" s="63"/>
      <c r="E61" s="63"/>
      <c r="F61" s="109"/>
      <c r="G61" s="63"/>
      <c r="H61" s="50">
        <f>SUM(H52,H54,H56,H60)</f>
        <v>15.749999999999998</v>
      </c>
      <c r="I61" s="50"/>
      <c r="J61" s="50">
        <f>SUM(J52,J54,J56,J58)</f>
        <v>0</v>
      </c>
    </row>
    <row r="62" spans="2:10" ht="10.199999999999999" customHeight="1" x14ac:dyDescent="0.3">
      <c r="H62" s="68"/>
      <c r="I62" s="68"/>
      <c r="J62" s="68"/>
    </row>
  </sheetData>
  <sheetProtection algorithmName="SHA-512" hashValue="14R9btrUG1jIHAFBFEAq0rJnHbk4XqRMhA5Y9yxgBA89rf3562Lym1m7j3C5sBHiuHQFtS477XdSxI2OtzLUtw==" saltValue="e0ZvGIHXLlg2sJoBq9odJg==" spinCount="100000" sheet="1" objects="1" scenarios="1"/>
  <protectedRanges>
    <protectedRange algorithmName="SHA-512" hashValue="LtQ2NBhntEfzyKAFmM1EhUD1GSkMZz5MHw1MCSdS/P7SdnlnOjWHcr1yzLfmJAsTt17k6KFi78HGIXZV7wdlyA==" saltValue="osWfgbjOpdnyjPOOvGP+/g==" spinCount="100000" sqref="I18 I20 I22 I24 I26 I32 I52 I54 I56 I58 I42" name="Bereik1"/>
  </protectedRanges>
  <mergeCells count="20">
    <mergeCell ref="B58:B60"/>
    <mergeCell ref="C58:D60"/>
    <mergeCell ref="I58:I60"/>
    <mergeCell ref="J58:J60"/>
    <mergeCell ref="J42:J46"/>
    <mergeCell ref="B42:B46"/>
    <mergeCell ref="C42:D46"/>
    <mergeCell ref="I42:I46"/>
    <mergeCell ref="J38:J40"/>
    <mergeCell ref="B32:B36"/>
    <mergeCell ref="C32:D36"/>
    <mergeCell ref="I32:I36"/>
    <mergeCell ref="J32:J36"/>
    <mergeCell ref="I38:I40"/>
    <mergeCell ref="B2:F2"/>
    <mergeCell ref="B5:F5"/>
    <mergeCell ref="B3:H3"/>
    <mergeCell ref="B9:C9"/>
    <mergeCell ref="B38:B40"/>
    <mergeCell ref="C38:D40"/>
  </mergeCells>
  <dataValidations count="4">
    <dataValidation type="whole" allowBlank="1" showInputMessage="1" showErrorMessage="1" sqref="I18 I26" xr:uid="{CBD6718C-DFD3-44B0-8CE5-25BDADD6CD15}">
      <formula1>D18</formula1>
      <formula2>E18</formula2>
    </dataValidation>
    <dataValidation type="list" allowBlank="1" showInputMessage="1" showErrorMessage="1" sqref="I32:I36 I42:I46" xr:uid="{825A6C1D-7A09-499B-823D-DDCC7B5BFCFF}">
      <formula1>"A,B,C,D,E"</formula1>
    </dataValidation>
    <dataValidation type="whole" allowBlank="1" showInputMessage="1" showErrorMessage="1" sqref="I20 I22 I24" xr:uid="{BFC4A0D4-8A11-437F-AA92-94A40C0D93B4}">
      <formula1>E20</formula1>
      <formula2>D20</formula2>
    </dataValidation>
    <dataValidation type="list" allowBlank="1" showInputMessage="1" showErrorMessage="1" sqref="I58:I60 I38:I40" xr:uid="{0CD4785A-D3E3-4511-BF5C-5F7B15DAC1C7}">
      <formula1>"A,B,C"</formula1>
    </dataValidation>
  </dataValidations>
  <pageMargins left="0.62992125984251968" right="0.62992125984251968" top="0.74803149606299213" bottom="0.74803149606299213" header="0.31496062992125984" footer="0.31496062992125984"/>
  <pageSetup paperSize="9" scale="50" fitToHeight="0" orientation="landscape" horizontalDpi="1200" verticalDpi="1200" r:id="rId1"/>
  <rowBreaks count="1" manualBreakCount="1">
    <brk id="47"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C408-1094-4FAD-A2ED-7FEB4A6E267E}">
  <sheetPr>
    <pageSetUpPr fitToPage="1"/>
  </sheetPr>
  <dimension ref="B1:J34"/>
  <sheetViews>
    <sheetView showGridLines="0" zoomScale="70" zoomScaleNormal="70" zoomScaleSheetLayoutView="85" workbookViewId="0">
      <selection activeCell="H33" sqref="H33"/>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7.664062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c r="B1" s="10"/>
      <c r="C1" s="9"/>
      <c r="D1" s="10"/>
      <c r="E1" s="10"/>
      <c r="F1" s="9"/>
      <c r="G1" s="10"/>
      <c r="H1" s="10"/>
      <c r="I1" s="10"/>
      <c r="J1" s="10"/>
    </row>
    <row r="2" spans="2:10" x14ac:dyDescent="0.3">
      <c r="B2" s="125" t="s">
        <v>0</v>
      </c>
      <c r="C2" s="125"/>
      <c r="D2" s="125"/>
      <c r="E2" s="125"/>
      <c r="F2" s="125"/>
      <c r="G2" s="10"/>
      <c r="H2" s="10"/>
      <c r="I2" s="10"/>
      <c r="J2" s="10"/>
    </row>
    <row r="3" spans="2:10" x14ac:dyDescent="0.3">
      <c r="B3" s="125" t="s">
        <v>1</v>
      </c>
      <c r="C3" s="125"/>
      <c r="D3" s="125"/>
      <c r="E3" s="125"/>
      <c r="F3" s="125"/>
      <c r="G3" s="125"/>
      <c r="H3" s="125"/>
      <c r="I3" s="10"/>
      <c r="J3" s="10"/>
    </row>
    <row r="4" spans="2:10" x14ac:dyDescent="0.3">
      <c r="B4" s="30"/>
      <c r="C4" s="30"/>
      <c r="D4" s="30"/>
      <c r="E4" s="30"/>
      <c r="F4" s="30"/>
      <c r="G4" s="30"/>
      <c r="H4" s="30"/>
      <c r="I4" s="10"/>
      <c r="J4" s="10"/>
    </row>
    <row r="5" spans="2:10" x14ac:dyDescent="0.3">
      <c r="B5" s="126" t="s">
        <v>105</v>
      </c>
      <c r="C5" s="126"/>
      <c r="D5" s="126"/>
      <c r="E5" s="126"/>
      <c r="F5" s="126"/>
      <c r="G5" s="10"/>
      <c r="H5" s="10"/>
      <c r="I5" s="10"/>
      <c r="J5" s="10"/>
    </row>
    <row r="6" spans="2:10" x14ac:dyDescent="0.3">
      <c r="B6" s="30"/>
      <c r="C6" s="30"/>
      <c r="D6" s="30"/>
      <c r="E6" s="30"/>
      <c r="F6" s="30"/>
      <c r="G6" s="10"/>
      <c r="H6" s="10"/>
      <c r="I6" s="10"/>
      <c r="J6" s="10"/>
    </row>
    <row r="7" spans="2:10" x14ac:dyDescent="0.3">
      <c r="B7" s="30" t="str">
        <f>'T1 Samenvatting Omvang &amp; Aantal'!B7</f>
        <v>Perceel 3</v>
      </c>
      <c r="C7" s="31" t="str">
        <f>'T1 Samenvatting Omvang &amp; Aantal'!C7</f>
        <v>Grote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27" t="s">
        <v>34</v>
      </c>
      <c r="C9" s="128"/>
      <c r="D9" s="130" t="s">
        <v>36</v>
      </c>
      <c r="E9" s="130"/>
      <c r="F9" s="49" t="s">
        <v>37</v>
      </c>
      <c r="G9" s="36"/>
      <c r="H9" s="10"/>
      <c r="I9" s="10"/>
      <c r="J9" s="10"/>
    </row>
    <row r="10" spans="2:10" ht="18" customHeight="1" x14ac:dyDescent="0.3">
      <c r="B10" s="37" t="s">
        <v>106</v>
      </c>
      <c r="C10" s="14" t="s">
        <v>107</v>
      </c>
      <c r="D10" s="131">
        <v>15</v>
      </c>
      <c r="E10" s="132"/>
      <c r="F10" s="124">
        <f>J33</f>
        <v>0</v>
      </c>
      <c r="G10" s="10"/>
      <c r="H10" s="10"/>
      <c r="I10" s="10"/>
      <c r="J10" s="10"/>
    </row>
    <row r="11" spans="2:10" x14ac:dyDescent="0.3">
      <c r="B11" s="10"/>
      <c r="C11" s="9"/>
      <c r="D11" s="40"/>
      <c r="E11" s="19"/>
      <c r="F11" s="19"/>
      <c r="G11" s="41"/>
      <c r="H11" s="10"/>
      <c r="I11" s="10"/>
      <c r="J11" s="10"/>
    </row>
    <row r="12" spans="2:10" ht="13.2" customHeight="1" x14ac:dyDescent="0.3">
      <c r="B12" s="10"/>
      <c r="C12" s="9"/>
      <c r="D12" s="10"/>
      <c r="E12" s="10"/>
      <c r="F12" s="9"/>
      <c r="G12" s="10"/>
      <c r="H12" s="10"/>
      <c r="I12" s="10"/>
      <c r="J12" s="10"/>
    </row>
    <row r="13" spans="2:10" ht="14.4" customHeight="1" x14ac:dyDescent="0.3">
      <c r="B13" s="55" t="s">
        <v>106</v>
      </c>
      <c r="C13" s="56" t="s">
        <v>108</v>
      </c>
      <c r="D13" s="57"/>
      <c r="E13" s="57"/>
      <c r="F13" s="56"/>
      <c r="G13" s="57"/>
      <c r="H13" s="57"/>
      <c r="I13" s="57"/>
      <c r="J13" s="58"/>
    </row>
    <row r="14" spans="2:10" ht="37.200000000000003" customHeight="1" x14ac:dyDescent="0.3">
      <c r="B14" s="59" t="s">
        <v>44</v>
      </c>
      <c r="C14" s="60" t="s">
        <v>45</v>
      </c>
      <c r="D14" s="69"/>
      <c r="E14" s="129" t="s">
        <v>109</v>
      </c>
      <c r="F14" s="129"/>
      <c r="G14" s="61" t="s">
        <v>49</v>
      </c>
      <c r="H14" s="61" t="s">
        <v>110</v>
      </c>
      <c r="I14" s="61" t="s">
        <v>51</v>
      </c>
      <c r="J14" s="62" t="s">
        <v>52</v>
      </c>
    </row>
    <row r="15" spans="2:10" s="103" customFormat="1" ht="13.2" customHeight="1" x14ac:dyDescent="0.3">
      <c r="B15" s="99">
        <v>0.26640000000000003</v>
      </c>
      <c r="C15" s="100"/>
      <c r="D15" s="99"/>
      <c r="E15" s="101"/>
      <c r="F15" s="106"/>
      <c r="G15" s="99"/>
      <c r="H15" s="99"/>
      <c r="I15" s="104">
        <f>$D$10*B15</f>
        <v>3.9960000000000004</v>
      </c>
      <c r="J15" s="99"/>
    </row>
    <row r="16" spans="2:10" ht="27" customHeight="1" x14ac:dyDescent="0.3">
      <c r="B16" s="133" t="s">
        <v>111</v>
      </c>
      <c r="C16" s="137" t="s">
        <v>112</v>
      </c>
      <c r="D16" s="137"/>
      <c r="E16" s="37" t="s">
        <v>69</v>
      </c>
      <c r="F16" s="14" t="s">
        <v>113</v>
      </c>
      <c r="G16" s="38">
        <v>0</v>
      </c>
      <c r="H16" s="39">
        <f>G16*$I$15</f>
        <v>0</v>
      </c>
      <c r="I16" s="135"/>
      <c r="J16" s="136">
        <f>IFERROR(VLOOKUP(I16,E15:H20,4,FALSE),0)</f>
        <v>0</v>
      </c>
    </row>
    <row r="17" spans="2:10" ht="27" customHeight="1" x14ac:dyDescent="0.3">
      <c r="B17" s="133"/>
      <c r="C17" s="137"/>
      <c r="D17" s="137"/>
      <c r="E17" s="37" t="s">
        <v>71</v>
      </c>
      <c r="F17" s="14" t="s">
        <v>114</v>
      </c>
      <c r="G17" s="38">
        <v>0.25</v>
      </c>
      <c r="H17" s="39">
        <f>G17*$I$15</f>
        <v>0.99900000000000011</v>
      </c>
      <c r="I17" s="135"/>
      <c r="J17" s="136"/>
    </row>
    <row r="18" spans="2:10" ht="27" customHeight="1" x14ac:dyDescent="0.3">
      <c r="B18" s="133"/>
      <c r="C18" s="137"/>
      <c r="D18" s="137"/>
      <c r="E18" s="37" t="s">
        <v>73</v>
      </c>
      <c r="F18" s="14" t="s">
        <v>115</v>
      </c>
      <c r="G18" s="38">
        <v>0.5</v>
      </c>
      <c r="H18" s="39">
        <f>G18*$I$15</f>
        <v>1.9980000000000002</v>
      </c>
      <c r="I18" s="135"/>
      <c r="J18" s="136"/>
    </row>
    <row r="19" spans="2:10" ht="27" customHeight="1" x14ac:dyDescent="0.3">
      <c r="B19" s="133"/>
      <c r="C19" s="137"/>
      <c r="D19" s="137"/>
      <c r="E19" s="37" t="s">
        <v>75</v>
      </c>
      <c r="F19" s="14" t="s">
        <v>116</v>
      </c>
      <c r="G19" s="38">
        <v>0.75</v>
      </c>
      <c r="H19" s="39">
        <f>G19*$I$15</f>
        <v>2.9970000000000003</v>
      </c>
      <c r="I19" s="135"/>
      <c r="J19" s="136"/>
    </row>
    <row r="20" spans="2:10" ht="27" customHeight="1" x14ac:dyDescent="0.3">
      <c r="B20" s="133"/>
      <c r="C20" s="137"/>
      <c r="D20" s="137"/>
      <c r="E20" s="37" t="s">
        <v>77</v>
      </c>
      <c r="F20" s="14" t="s">
        <v>117</v>
      </c>
      <c r="G20" s="38">
        <v>1</v>
      </c>
      <c r="H20" s="39">
        <f>G20*$I$15</f>
        <v>3.9960000000000004</v>
      </c>
      <c r="I20" s="135"/>
      <c r="J20" s="136"/>
    </row>
    <row r="21" spans="2:10" s="103" customFormat="1" ht="13.2" customHeight="1" x14ac:dyDescent="0.3">
      <c r="B21" s="99">
        <v>0.46650000000000003</v>
      </c>
      <c r="C21" s="100"/>
      <c r="D21" s="99"/>
      <c r="E21" s="101"/>
      <c r="F21" s="106"/>
      <c r="G21" s="108"/>
      <c r="H21" s="99"/>
      <c r="I21" s="104">
        <f>$D$10*B21</f>
        <v>6.9975000000000005</v>
      </c>
      <c r="J21" s="99"/>
    </row>
    <row r="22" spans="2:10" ht="45.6" customHeight="1" x14ac:dyDescent="0.3">
      <c r="B22" s="133" t="s">
        <v>118</v>
      </c>
      <c r="C22" s="134" t="s">
        <v>119</v>
      </c>
      <c r="D22" s="134"/>
      <c r="E22" s="37" t="s">
        <v>69</v>
      </c>
      <c r="F22" s="13" t="s">
        <v>120</v>
      </c>
      <c r="G22" s="72">
        <v>0</v>
      </c>
      <c r="H22" s="39">
        <f>G22*$I$21</f>
        <v>0</v>
      </c>
      <c r="I22" s="135"/>
      <c r="J22" s="136">
        <f>IFERROR(VLOOKUP(I22,E21:H26,4,FALSE),0)</f>
        <v>0</v>
      </c>
    </row>
    <row r="23" spans="2:10" ht="45.6" customHeight="1" x14ac:dyDescent="0.3">
      <c r="B23" s="133"/>
      <c r="C23" s="134"/>
      <c r="D23" s="134"/>
      <c r="E23" s="37" t="s">
        <v>71</v>
      </c>
      <c r="F23" s="14" t="s">
        <v>121</v>
      </c>
      <c r="G23" s="72">
        <v>0.25</v>
      </c>
      <c r="H23" s="39">
        <f t="shared" ref="H23:H25" si="0">G23*$I$21</f>
        <v>1.7493750000000001</v>
      </c>
      <c r="I23" s="135"/>
      <c r="J23" s="136"/>
    </row>
    <row r="24" spans="2:10" ht="45.6" customHeight="1" x14ac:dyDescent="0.3">
      <c r="B24" s="133"/>
      <c r="C24" s="134"/>
      <c r="D24" s="134"/>
      <c r="E24" s="37" t="s">
        <v>73</v>
      </c>
      <c r="F24" s="14" t="s">
        <v>122</v>
      </c>
      <c r="G24" s="72">
        <v>0.5</v>
      </c>
      <c r="H24" s="39">
        <f t="shared" si="0"/>
        <v>3.4987500000000002</v>
      </c>
      <c r="I24" s="135"/>
      <c r="J24" s="136"/>
    </row>
    <row r="25" spans="2:10" ht="45.6" customHeight="1" x14ac:dyDescent="0.3">
      <c r="B25" s="133"/>
      <c r="C25" s="134"/>
      <c r="D25" s="134"/>
      <c r="E25" s="37" t="s">
        <v>75</v>
      </c>
      <c r="F25" s="14" t="s">
        <v>123</v>
      </c>
      <c r="G25" s="72">
        <v>0.75</v>
      </c>
      <c r="H25" s="39">
        <f t="shared" si="0"/>
        <v>5.2481249999999999</v>
      </c>
      <c r="I25" s="135"/>
      <c r="J25" s="136"/>
    </row>
    <row r="26" spans="2:10" ht="45.6" customHeight="1" x14ac:dyDescent="0.3">
      <c r="B26" s="133"/>
      <c r="C26" s="134"/>
      <c r="D26" s="134"/>
      <c r="E26" s="37" t="s">
        <v>77</v>
      </c>
      <c r="F26" s="14" t="s">
        <v>124</v>
      </c>
      <c r="G26" s="72">
        <v>1</v>
      </c>
      <c r="H26" s="39">
        <f>G26*$I$21</f>
        <v>6.9975000000000005</v>
      </c>
      <c r="I26" s="135"/>
      <c r="J26" s="136"/>
    </row>
    <row r="27" spans="2:10" s="103" customFormat="1" ht="13.2" customHeight="1" x14ac:dyDescent="0.3">
      <c r="B27" s="99">
        <v>0.26640000000000003</v>
      </c>
      <c r="C27" s="100"/>
      <c r="D27" s="99"/>
      <c r="E27" s="101"/>
      <c r="F27" s="106"/>
      <c r="G27" s="108"/>
      <c r="H27" s="99"/>
      <c r="I27" s="104">
        <f>$D$10*B27</f>
        <v>3.9960000000000004</v>
      </c>
      <c r="J27" s="99"/>
    </row>
    <row r="28" spans="2:10" ht="45.6" customHeight="1" x14ac:dyDescent="0.3">
      <c r="B28" s="133" t="s">
        <v>125</v>
      </c>
      <c r="C28" s="134" t="s">
        <v>126</v>
      </c>
      <c r="D28" s="134"/>
      <c r="E28" s="37" t="s">
        <v>69</v>
      </c>
      <c r="F28" s="14" t="s">
        <v>127</v>
      </c>
      <c r="G28" s="38">
        <v>0</v>
      </c>
      <c r="H28" s="39">
        <f>G28*$I$27</f>
        <v>0</v>
      </c>
      <c r="I28" s="135"/>
      <c r="J28" s="136">
        <f>IFERROR(VLOOKUP(I28,E27:H32,4,FALSE),0)</f>
        <v>0</v>
      </c>
    </row>
    <row r="29" spans="2:10" ht="45.6" customHeight="1" x14ac:dyDescent="0.3">
      <c r="B29" s="133"/>
      <c r="C29" s="134"/>
      <c r="D29" s="134"/>
      <c r="E29" s="37" t="s">
        <v>71</v>
      </c>
      <c r="F29" s="14" t="s">
        <v>128</v>
      </c>
      <c r="G29" s="38">
        <v>0.25</v>
      </c>
      <c r="H29" s="39">
        <f t="shared" ref="H29:H32" si="1">G29*$I$27</f>
        <v>0.99900000000000011</v>
      </c>
      <c r="I29" s="135"/>
      <c r="J29" s="136"/>
    </row>
    <row r="30" spans="2:10" ht="45.6" customHeight="1" x14ac:dyDescent="0.3">
      <c r="B30" s="133"/>
      <c r="C30" s="134"/>
      <c r="D30" s="134"/>
      <c r="E30" s="37" t="s">
        <v>73</v>
      </c>
      <c r="F30" s="14" t="s">
        <v>129</v>
      </c>
      <c r="G30" s="38">
        <v>0.5</v>
      </c>
      <c r="H30" s="39">
        <f t="shared" si="1"/>
        <v>1.9980000000000002</v>
      </c>
      <c r="I30" s="135"/>
      <c r="J30" s="136"/>
    </row>
    <row r="31" spans="2:10" ht="45.6" customHeight="1" x14ac:dyDescent="0.3">
      <c r="B31" s="133"/>
      <c r="C31" s="134"/>
      <c r="D31" s="134"/>
      <c r="E31" s="37" t="s">
        <v>75</v>
      </c>
      <c r="F31" s="14" t="s">
        <v>130</v>
      </c>
      <c r="G31" s="38">
        <v>0.75</v>
      </c>
      <c r="H31" s="39">
        <f t="shared" si="1"/>
        <v>2.9970000000000003</v>
      </c>
      <c r="I31" s="135"/>
      <c r="J31" s="136"/>
    </row>
    <row r="32" spans="2:10" ht="45.6" customHeight="1" x14ac:dyDescent="0.3">
      <c r="B32" s="133"/>
      <c r="C32" s="134"/>
      <c r="D32" s="134"/>
      <c r="E32" s="37" t="s">
        <v>77</v>
      </c>
      <c r="F32" s="14" t="s">
        <v>131</v>
      </c>
      <c r="G32" s="38">
        <v>1</v>
      </c>
      <c r="H32" s="39">
        <f t="shared" si="1"/>
        <v>3.9960000000000004</v>
      </c>
      <c r="I32" s="135"/>
      <c r="J32" s="136"/>
    </row>
    <row r="33" spans="2:10" ht="13.2" customHeight="1" x14ac:dyDescent="0.3">
      <c r="B33" s="36">
        <f>SUM(B15,B21,B27)</f>
        <v>0.99930000000000008</v>
      </c>
      <c r="C33" s="9"/>
      <c r="D33" s="9"/>
      <c r="E33" s="9"/>
      <c r="F33" s="9"/>
      <c r="G33" s="9"/>
      <c r="H33" s="50">
        <f>CEILING(SUM(H20,H26,H32),1)</f>
        <v>15</v>
      </c>
      <c r="I33" s="70"/>
      <c r="J33" s="50">
        <f>SUM(J22,J28,J16)</f>
        <v>0</v>
      </c>
    </row>
    <row r="34" spans="2:10" x14ac:dyDescent="0.3">
      <c r="B34" s="10"/>
      <c r="C34" s="9"/>
      <c r="D34" s="10"/>
      <c r="E34" s="10"/>
      <c r="F34" s="9"/>
      <c r="G34" s="10"/>
      <c r="H34" s="71"/>
      <c r="I34" s="71"/>
      <c r="J34" s="71"/>
    </row>
  </sheetData>
  <sheetProtection algorithmName="SHA-512" hashValue="MdV3yCAcycjgHYlBaNbx53tmAlByJxynZta8c1GZBjTtjh4FvT7CdD+dQms46iWoj+Em2A1Sh0VM1kfyhIZ3mg==" saltValue="in4DIDZTZuHLOowfTzK31g==" spinCount="100000" sheet="1" objects="1" scenarios="1"/>
  <protectedRanges>
    <protectedRange algorithmName="SHA-512" hashValue="wpCnrQUO9PFCM//I+dld0KneJGnWJPH5iV1pry8SE2afupMtR3MofZPjz2knqYALulxa7Gptb0NBPgJWEbWqCg==" saltValue="SXaHZ+ThTCNIAUdriU7jtQ==" spinCount="100000" sqref="I16 I22 I28" name="Bereik1"/>
  </protectedRanges>
  <mergeCells count="19">
    <mergeCell ref="B28:B32"/>
    <mergeCell ref="C28:D32"/>
    <mergeCell ref="I28:I32"/>
    <mergeCell ref="J28:J32"/>
    <mergeCell ref="B16:B20"/>
    <mergeCell ref="C16:D20"/>
    <mergeCell ref="I16:I20"/>
    <mergeCell ref="J16:J20"/>
    <mergeCell ref="B22:B26"/>
    <mergeCell ref="C22:D26"/>
    <mergeCell ref="I22:I26"/>
    <mergeCell ref="J22:J26"/>
    <mergeCell ref="B2:F2"/>
    <mergeCell ref="B3:H3"/>
    <mergeCell ref="B5:F5"/>
    <mergeCell ref="B9:C9"/>
    <mergeCell ref="E14:F14"/>
    <mergeCell ref="D9:E9"/>
    <mergeCell ref="D10:E10"/>
  </mergeCells>
  <dataValidations count="1">
    <dataValidation type="list" allowBlank="1" showInputMessage="1" showErrorMessage="1" sqref="I28:I32 I16:I20 I22:I26" xr:uid="{0F9734FE-17A6-44B9-B45C-402B91B59926}">
      <formula1>"A,B,C,D,E"</formula1>
    </dataValidation>
  </dataValidations>
  <pageMargins left="0.62992125984251968" right="0.62992125984251968" top="0.74803149606299213" bottom="0.74803149606299213" header="0.31496062992125984" footer="0.31496062992125984"/>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85"/>
  <sheetViews>
    <sheetView showGridLines="0" zoomScale="85" zoomScaleNormal="85" zoomScaleSheetLayoutView="90" workbookViewId="0">
      <selection activeCell="B2" sqref="B2:D2"/>
    </sheetView>
  </sheetViews>
  <sheetFormatPr defaultColWidth="8.88671875" defaultRowHeight="13.8" x14ac:dyDescent="0.3"/>
  <cols>
    <col min="1" max="1" width="1.5546875" style="2" customWidth="1"/>
    <col min="2" max="2" width="21.109375" style="2" customWidth="1"/>
    <col min="3" max="3" width="85.88671875" style="2" customWidth="1"/>
    <col min="4" max="5" width="26.33203125" style="1" customWidth="1"/>
    <col min="6" max="6" width="20.33203125" style="1" customWidth="1"/>
    <col min="7" max="8" width="18.33203125" style="1" customWidth="1"/>
    <col min="9" max="9" width="1.5546875" style="2" customWidth="1"/>
    <col min="10" max="16384" width="8.88671875" style="2"/>
  </cols>
  <sheetData>
    <row r="1" spans="2:8" ht="8.4" customHeight="1" x14ac:dyDescent="0.3"/>
    <row r="2" spans="2:8" x14ac:dyDescent="0.3">
      <c r="B2" s="125" t="s">
        <v>0</v>
      </c>
      <c r="C2" s="125"/>
      <c r="D2" s="125"/>
      <c r="E2" s="10"/>
      <c r="F2" s="10"/>
    </row>
    <row r="3" spans="2:8" x14ac:dyDescent="0.3">
      <c r="B3" s="125" t="s">
        <v>1</v>
      </c>
      <c r="C3" s="125"/>
      <c r="D3" s="125"/>
      <c r="E3" s="125"/>
      <c r="F3" s="125"/>
    </row>
    <row r="4" spans="2:8" x14ac:dyDescent="0.3">
      <c r="B4" s="30"/>
      <c r="C4" s="30"/>
      <c r="D4" s="30"/>
      <c r="E4" s="30"/>
      <c r="F4" s="30"/>
    </row>
    <row r="5" spans="2:8" x14ac:dyDescent="0.25">
      <c r="B5" s="126" t="s">
        <v>132</v>
      </c>
      <c r="C5" s="126"/>
      <c r="D5" s="126"/>
      <c r="E5" s="10"/>
      <c r="F5" s="86"/>
    </row>
    <row r="6" spans="2:8" x14ac:dyDescent="0.25">
      <c r="B6" s="30"/>
      <c r="C6" s="30"/>
      <c r="D6" s="30"/>
      <c r="E6" s="10"/>
      <c r="F6" s="86"/>
    </row>
    <row r="7" spans="2:8" x14ac:dyDescent="0.3">
      <c r="B7" s="31" t="str">
        <f>'T1 Samenvatting Omvang &amp; Aantal'!B7</f>
        <v>Perceel 3</v>
      </c>
      <c r="C7" s="31" t="str">
        <f>'T1 Samenvatting Omvang &amp; Aantal'!C7</f>
        <v>Grote veegmachine</v>
      </c>
      <c r="D7" s="10"/>
      <c r="E7" s="10"/>
      <c r="F7" s="10"/>
    </row>
    <row r="8" spans="2:8" ht="13.95" customHeight="1" x14ac:dyDescent="0.3">
      <c r="B8" s="9"/>
      <c r="C8" s="9"/>
      <c r="D8" s="10"/>
      <c r="E8" s="10"/>
      <c r="F8" s="10"/>
    </row>
    <row r="9" spans="2:8" ht="26.4" x14ac:dyDescent="0.3">
      <c r="B9" s="127" t="s">
        <v>133</v>
      </c>
      <c r="C9" s="128"/>
      <c r="D9" s="48" t="s">
        <v>134</v>
      </c>
      <c r="E9" s="48" t="s">
        <v>135</v>
      </c>
      <c r="F9" s="49" t="s">
        <v>36</v>
      </c>
    </row>
    <row r="10" spans="2:8" ht="28.95" customHeight="1" x14ac:dyDescent="0.3">
      <c r="B10" s="37" t="s">
        <v>136</v>
      </c>
      <c r="C10" s="14" t="s">
        <v>191</v>
      </c>
      <c r="D10" s="90">
        <v>400000</v>
      </c>
      <c r="E10" s="90">
        <v>520000</v>
      </c>
      <c r="F10" s="39">
        <v>25</v>
      </c>
    </row>
    <row r="11" spans="2:8" ht="65.400000000000006" hidden="1" customHeight="1" x14ac:dyDescent="0.3">
      <c r="B11" s="14"/>
      <c r="C11" s="14" t="s">
        <v>137</v>
      </c>
      <c r="D11" s="151"/>
      <c r="E11" s="151"/>
      <c r="F11" s="151"/>
    </row>
    <row r="12" spans="2:8" ht="13.95" customHeight="1" x14ac:dyDescent="0.3">
      <c r="B12" s="9"/>
      <c r="C12" s="9"/>
      <c r="D12" s="41"/>
      <c r="E12" s="41"/>
      <c r="F12" s="10"/>
    </row>
    <row r="13" spans="2:8" ht="39.6" x14ac:dyDescent="0.3">
      <c r="B13" s="87" t="s">
        <v>44</v>
      </c>
      <c r="C13" s="88" t="s">
        <v>138</v>
      </c>
      <c r="D13" s="48" t="s">
        <v>139</v>
      </c>
      <c r="E13" s="48" t="s">
        <v>140</v>
      </c>
      <c r="F13" s="49" t="s">
        <v>141</v>
      </c>
      <c r="G13" s="3"/>
      <c r="H13" s="7"/>
    </row>
    <row r="14" spans="2:8" ht="18" customHeight="1" x14ac:dyDescent="0.3">
      <c r="B14" s="73" t="s">
        <v>142</v>
      </c>
      <c r="C14" s="27" t="s">
        <v>143</v>
      </c>
      <c r="D14" s="73" t="s">
        <v>144</v>
      </c>
      <c r="E14" s="91">
        <v>0</v>
      </c>
      <c r="F14" s="150">
        <f>SUM(E14,E15,E17)</f>
        <v>0</v>
      </c>
      <c r="G14" s="3"/>
      <c r="H14" s="6"/>
    </row>
    <row r="15" spans="2:8" ht="18" customHeight="1" x14ac:dyDescent="0.3">
      <c r="B15" s="73" t="s">
        <v>145</v>
      </c>
      <c r="C15" s="27" t="s">
        <v>146</v>
      </c>
      <c r="D15" s="73" t="s">
        <v>144</v>
      </c>
      <c r="E15" s="91">
        <v>0</v>
      </c>
      <c r="F15" s="150"/>
      <c r="G15" s="3"/>
      <c r="H15" s="6"/>
    </row>
    <row r="16" spans="2:8" ht="18" customHeight="1" x14ac:dyDescent="0.3">
      <c r="B16" s="73" t="s">
        <v>147</v>
      </c>
      <c r="C16" s="27" t="s">
        <v>148</v>
      </c>
      <c r="D16" s="73" t="s">
        <v>144</v>
      </c>
      <c r="E16" s="91">
        <v>0</v>
      </c>
      <c r="F16" s="150"/>
      <c r="G16" s="3"/>
      <c r="H16" s="6"/>
    </row>
    <row r="17" spans="2:8" ht="18" customHeight="1" x14ac:dyDescent="0.3">
      <c r="B17" s="149" t="s">
        <v>149</v>
      </c>
      <c r="C17" s="27" t="s">
        <v>150</v>
      </c>
      <c r="D17" s="73" t="s">
        <v>144</v>
      </c>
      <c r="E17" s="114" t="s">
        <v>151</v>
      </c>
      <c r="F17" s="150"/>
      <c r="G17" s="3"/>
      <c r="H17" s="6"/>
    </row>
    <row r="18" spans="2:8" ht="87.6" customHeight="1" x14ac:dyDescent="0.3">
      <c r="B18" s="149"/>
      <c r="C18" s="113" t="s">
        <v>152</v>
      </c>
      <c r="D18" s="27"/>
      <c r="E18" s="27"/>
      <c r="F18" s="150"/>
      <c r="G18" s="3"/>
      <c r="H18" s="2"/>
    </row>
    <row r="19" spans="2:8" ht="13.95" customHeight="1" thickBot="1" x14ac:dyDescent="0.35">
      <c r="B19" s="10"/>
      <c r="C19" s="9"/>
      <c r="D19" s="10"/>
      <c r="E19" s="10"/>
      <c r="F19" s="10"/>
    </row>
    <row r="20" spans="2:8" ht="26.4" x14ac:dyDescent="0.3">
      <c r="B20" s="10"/>
      <c r="C20" s="147" t="s">
        <v>153</v>
      </c>
      <c r="D20" s="10"/>
      <c r="E20" s="87" t="s">
        <v>154</v>
      </c>
      <c r="F20" s="49" t="s">
        <v>52</v>
      </c>
    </row>
    <row r="21" spans="2:8" ht="18" customHeight="1" thickBot="1" x14ac:dyDescent="0.35">
      <c r="B21" s="10"/>
      <c r="C21" s="148"/>
      <c r="D21" s="10"/>
      <c r="E21" s="92">
        <f>F14</f>
        <v>0</v>
      </c>
      <c r="F21" s="93">
        <f>IF(OR(D10=E10,E21="",E21&lt;MIN(D10,E10),E21&gt;MAX(D10,E10)),0,(1-(E21-D10)/(E10-D10))*F10)</f>
        <v>0</v>
      </c>
    </row>
    <row r="22" spans="2:8" ht="13.95" customHeight="1" x14ac:dyDescent="0.3">
      <c r="B22" s="10"/>
      <c r="C22" s="9"/>
      <c r="D22" s="10"/>
      <c r="E22" s="10"/>
      <c r="F22" s="10"/>
    </row>
    <row r="23" spans="2:8" ht="13.95" customHeight="1" x14ac:dyDescent="0.3">
      <c r="B23" s="10"/>
      <c r="C23" s="9"/>
      <c r="D23" s="10"/>
      <c r="E23" s="10"/>
      <c r="F23" s="10"/>
    </row>
    <row r="27" spans="2:8" x14ac:dyDescent="0.3">
      <c r="B27" s="10"/>
      <c r="C27" s="9"/>
      <c r="D27" s="10"/>
      <c r="E27" s="10"/>
      <c r="F27" s="10"/>
    </row>
    <row r="28" spans="2:8" x14ac:dyDescent="0.3">
      <c r="B28" s="9"/>
      <c r="C28" s="9"/>
      <c r="D28" s="10"/>
      <c r="E28" s="10"/>
      <c r="F28" s="10"/>
    </row>
    <row r="29" spans="2:8" x14ac:dyDescent="0.3">
      <c r="B29" s="9"/>
      <c r="C29" s="9"/>
      <c r="D29" s="10"/>
      <c r="E29" s="10"/>
      <c r="F29" s="10"/>
    </row>
    <row r="30" spans="2:8" x14ac:dyDescent="0.3">
      <c r="B30" s="9"/>
      <c r="C30" s="9"/>
      <c r="D30" s="10"/>
      <c r="E30" s="10"/>
      <c r="F30" s="10"/>
    </row>
    <row r="31" spans="2:8" x14ac:dyDescent="0.3">
      <c r="B31" s="9"/>
      <c r="C31" s="9"/>
      <c r="D31" s="10"/>
      <c r="E31" s="10"/>
      <c r="F31" s="10"/>
    </row>
    <row r="32" spans="2:8" x14ac:dyDescent="0.3">
      <c r="B32" s="9"/>
      <c r="C32" s="9"/>
      <c r="D32" s="10"/>
      <c r="E32" s="10"/>
      <c r="F32" s="10"/>
    </row>
    <row r="33" spans="2:6" x14ac:dyDescent="0.3">
      <c r="B33" s="9"/>
      <c r="C33" s="9"/>
      <c r="D33" s="10"/>
      <c r="E33" s="10"/>
      <c r="F33" s="10"/>
    </row>
    <row r="34" spans="2:6" x14ac:dyDescent="0.3">
      <c r="B34" s="9"/>
      <c r="C34" s="9"/>
      <c r="D34" s="10"/>
      <c r="E34" s="10"/>
      <c r="F34" s="10"/>
    </row>
    <row r="35" spans="2:6" x14ac:dyDescent="0.3">
      <c r="B35" s="9"/>
      <c r="C35" s="9"/>
      <c r="D35" s="10"/>
      <c r="E35" s="10"/>
      <c r="F35" s="10"/>
    </row>
    <row r="36" spans="2:6" x14ac:dyDescent="0.3">
      <c r="B36" s="9"/>
      <c r="C36" s="9"/>
      <c r="D36" s="10"/>
      <c r="E36" s="10"/>
      <c r="F36" s="10"/>
    </row>
    <row r="37" spans="2:6" x14ac:dyDescent="0.3">
      <c r="B37" s="9"/>
      <c r="C37" s="9"/>
      <c r="D37" s="10"/>
      <c r="E37" s="10"/>
      <c r="F37" s="10"/>
    </row>
    <row r="38" spans="2:6" x14ac:dyDescent="0.3">
      <c r="B38" s="9"/>
      <c r="C38" s="9"/>
      <c r="D38" s="10"/>
      <c r="E38" s="10"/>
      <c r="F38" s="10"/>
    </row>
    <row r="39" spans="2:6" x14ac:dyDescent="0.3">
      <c r="B39" s="9"/>
      <c r="C39" s="9"/>
      <c r="D39" s="10"/>
      <c r="E39" s="10"/>
      <c r="F39" s="10"/>
    </row>
    <row r="40" spans="2:6" x14ac:dyDescent="0.3">
      <c r="B40" s="9"/>
      <c r="C40" s="9"/>
      <c r="D40" s="10"/>
      <c r="E40" s="10"/>
      <c r="F40" s="10"/>
    </row>
    <row r="41" spans="2:6" x14ac:dyDescent="0.3">
      <c r="B41" s="9"/>
      <c r="C41" s="9"/>
      <c r="D41" s="10"/>
      <c r="E41" s="10"/>
      <c r="F41" s="10"/>
    </row>
    <row r="42" spans="2:6" x14ac:dyDescent="0.3">
      <c r="B42" s="9"/>
      <c r="C42" s="9"/>
      <c r="D42" s="10"/>
      <c r="E42" s="10"/>
      <c r="F42" s="10"/>
    </row>
    <row r="43" spans="2:6" x14ac:dyDescent="0.3">
      <c r="B43" s="9"/>
      <c r="C43" s="9"/>
      <c r="D43" s="10"/>
      <c r="E43" s="10"/>
      <c r="F43" s="10"/>
    </row>
    <row r="44" spans="2:6" x14ac:dyDescent="0.3">
      <c r="B44" s="9"/>
      <c r="C44" s="9"/>
      <c r="D44" s="10"/>
      <c r="E44" s="10"/>
      <c r="F44" s="10"/>
    </row>
    <row r="45" spans="2:6" x14ac:dyDescent="0.3">
      <c r="B45" s="9"/>
      <c r="C45" s="9"/>
      <c r="D45" s="10"/>
      <c r="E45" s="10"/>
      <c r="F45" s="10"/>
    </row>
    <row r="46" spans="2:6" x14ac:dyDescent="0.3">
      <c r="B46" s="9"/>
      <c r="C46" s="9"/>
      <c r="D46" s="10"/>
      <c r="E46" s="10"/>
      <c r="F46" s="10"/>
    </row>
    <row r="47" spans="2:6" x14ac:dyDescent="0.3">
      <c r="B47" s="9"/>
      <c r="C47" s="9"/>
      <c r="D47" s="10"/>
      <c r="E47" s="10"/>
      <c r="F47" s="10"/>
    </row>
    <row r="48" spans="2:6" x14ac:dyDescent="0.3">
      <c r="B48" s="9"/>
      <c r="C48" s="9"/>
      <c r="D48" s="10"/>
      <c r="E48" s="10"/>
      <c r="F48" s="10"/>
    </row>
    <row r="49" spans="2:6" x14ac:dyDescent="0.3">
      <c r="B49" s="9"/>
      <c r="C49" s="9"/>
      <c r="D49" s="10"/>
      <c r="E49" s="10"/>
      <c r="F49" s="10"/>
    </row>
    <row r="50" spans="2:6" x14ac:dyDescent="0.3">
      <c r="B50" s="9"/>
      <c r="C50" s="9"/>
      <c r="D50" s="10"/>
      <c r="E50" s="10"/>
      <c r="F50" s="10"/>
    </row>
    <row r="51" spans="2:6" x14ac:dyDescent="0.3">
      <c r="B51" s="9"/>
      <c r="C51" s="9"/>
      <c r="D51" s="10"/>
      <c r="E51" s="10"/>
      <c r="F51" s="10"/>
    </row>
    <row r="52" spans="2:6" x14ac:dyDescent="0.3">
      <c r="B52" s="9"/>
      <c r="C52" s="9"/>
      <c r="D52" s="10"/>
      <c r="E52" s="10"/>
      <c r="F52" s="10"/>
    </row>
    <row r="53" spans="2:6" x14ac:dyDescent="0.3">
      <c r="B53" s="9"/>
      <c r="C53" s="9"/>
      <c r="D53" s="10"/>
      <c r="E53" s="10"/>
      <c r="F53" s="10"/>
    </row>
    <row r="54" spans="2:6" x14ac:dyDescent="0.3">
      <c r="B54" s="9"/>
      <c r="C54" s="9"/>
      <c r="D54" s="10"/>
      <c r="E54" s="10"/>
      <c r="F54" s="10"/>
    </row>
    <row r="55" spans="2:6" x14ac:dyDescent="0.3">
      <c r="B55" s="9"/>
      <c r="C55" s="9"/>
      <c r="D55" s="10"/>
      <c r="E55" s="10"/>
      <c r="F55" s="10"/>
    </row>
    <row r="56" spans="2:6" x14ac:dyDescent="0.3">
      <c r="B56" s="9"/>
      <c r="C56" s="9"/>
      <c r="D56" s="10"/>
      <c r="E56" s="10"/>
      <c r="F56" s="10"/>
    </row>
    <row r="57" spans="2:6" x14ac:dyDescent="0.3">
      <c r="B57" s="9"/>
      <c r="C57" s="9"/>
      <c r="D57" s="10"/>
      <c r="E57" s="10"/>
      <c r="F57" s="10"/>
    </row>
    <row r="58" spans="2:6" x14ac:dyDescent="0.3">
      <c r="B58" s="9"/>
      <c r="C58" s="9"/>
      <c r="D58" s="10"/>
      <c r="E58" s="10"/>
      <c r="F58" s="10"/>
    </row>
    <row r="59" spans="2:6" x14ac:dyDescent="0.3">
      <c r="B59" s="9"/>
      <c r="C59" s="9"/>
      <c r="D59" s="10"/>
      <c r="E59" s="10"/>
      <c r="F59" s="10"/>
    </row>
    <row r="60" spans="2:6" x14ac:dyDescent="0.3">
      <c r="B60" s="9"/>
      <c r="C60" s="9"/>
      <c r="D60" s="10"/>
      <c r="E60" s="10"/>
      <c r="F60" s="10"/>
    </row>
    <row r="61" spans="2:6" x14ac:dyDescent="0.3">
      <c r="B61" s="9"/>
      <c r="C61" s="9"/>
      <c r="D61" s="10"/>
      <c r="E61" s="10"/>
      <c r="F61" s="10"/>
    </row>
    <row r="62" spans="2:6" x14ac:dyDescent="0.3">
      <c r="B62" s="9"/>
      <c r="C62" s="9"/>
      <c r="D62" s="10"/>
      <c r="E62" s="10"/>
      <c r="F62" s="10"/>
    </row>
    <row r="63" spans="2:6" x14ac:dyDescent="0.3">
      <c r="B63" s="9"/>
      <c r="C63" s="9"/>
      <c r="D63" s="10"/>
      <c r="E63" s="10"/>
      <c r="F63" s="10"/>
    </row>
    <row r="64" spans="2:6" x14ac:dyDescent="0.3">
      <c r="B64" s="9"/>
      <c r="C64" s="9"/>
      <c r="D64" s="10"/>
      <c r="E64" s="10"/>
      <c r="F64" s="10"/>
    </row>
    <row r="65" spans="2:6" x14ac:dyDescent="0.3">
      <c r="B65" s="9"/>
      <c r="C65" s="9"/>
      <c r="D65" s="10"/>
      <c r="E65" s="10"/>
      <c r="F65" s="10"/>
    </row>
    <row r="66" spans="2:6" x14ac:dyDescent="0.3">
      <c r="B66" s="9"/>
      <c r="C66" s="9"/>
      <c r="D66" s="10"/>
      <c r="E66" s="10"/>
      <c r="F66" s="10"/>
    </row>
    <row r="67" spans="2:6" x14ac:dyDescent="0.3">
      <c r="B67" s="9"/>
      <c r="C67" s="9"/>
      <c r="D67" s="10"/>
      <c r="E67" s="10"/>
      <c r="F67" s="10"/>
    </row>
    <row r="68" spans="2:6" x14ac:dyDescent="0.3">
      <c r="B68" s="9"/>
      <c r="C68" s="9"/>
      <c r="D68" s="10"/>
      <c r="E68" s="10"/>
      <c r="F68" s="10"/>
    </row>
    <row r="69" spans="2:6" x14ac:dyDescent="0.3">
      <c r="B69" s="9"/>
      <c r="C69" s="9"/>
      <c r="D69" s="10"/>
      <c r="E69" s="10"/>
      <c r="F69" s="10"/>
    </row>
    <row r="70" spans="2:6" x14ac:dyDescent="0.3">
      <c r="B70" s="9"/>
      <c r="C70" s="9"/>
      <c r="D70" s="10"/>
      <c r="E70" s="10"/>
      <c r="F70" s="10"/>
    </row>
    <row r="71" spans="2:6" x14ac:dyDescent="0.3">
      <c r="B71" s="9"/>
      <c r="C71" s="9"/>
      <c r="D71" s="10"/>
      <c r="E71" s="10"/>
      <c r="F71" s="10"/>
    </row>
    <row r="72" spans="2:6" x14ac:dyDescent="0.3">
      <c r="B72" s="9"/>
      <c r="C72" s="9"/>
      <c r="D72" s="10"/>
      <c r="E72" s="10"/>
      <c r="F72" s="10"/>
    </row>
    <row r="73" spans="2:6" x14ac:dyDescent="0.3">
      <c r="B73" s="9"/>
      <c r="C73" s="9"/>
      <c r="D73" s="10"/>
      <c r="E73" s="10"/>
      <c r="F73" s="10"/>
    </row>
    <row r="74" spans="2:6" x14ac:dyDescent="0.3">
      <c r="B74" s="9"/>
      <c r="C74" s="9"/>
      <c r="D74" s="10"/>
      <c r="E74" s="10"/>
      <c r="F74" s="10"/>
    </row>
    <row r="75" spans="2:6" x14ac:dyDescent="0.3">
      <c r="B75" s="9"/>
      <c r="C75" s="9"/>
      <c r="D75" s="10"/>
      <c r="E75" s="10"/>
      <c r="F75" s="10"/>
    </row>
    <row r="76" spans="2:6" x14ac:dyDescent="0.3">
      <c r="B76" s="9"/>
      <c r="C76" s="9"/>
      <c r="D76" s="10"/>
      <c r="E76" s="10"/>
      <c r="F76" s="10"/>
    </row>
    <row r="77" spans="2:6" x14ac:dyDescent="0.3">
      <c r="B77" s="9"/>
      <c r="C77" s="9"/>
      <c r="D77" s="10"/>
      <c r="E77" s="10"/>
      <c r="F77" s="10"/>
    </row>
    <row r="78" spans="2:6" x14ac:dyDescent="0.3">
      <c r="B78" s="9"/>
      <c r="C78" s="9"/>
      <c r="D78" s="10"/>
      <c r="E78" s="10"/>
      <c r="F78" s="10"/>
    </row>
    <row r="79" spans="2:6" x14ac:dyDescent="0.3">
      <c r="B79" s="9"/>
      <c r="C79" s="9"/>
      <c r="D79" s="10"/>
      <c r="E79" s="10"/>
      <c r="F79" s="10"/>
    </row>
    <row r="80" spans="2:6" x14ac:dyDescent="0.3">
      <c r="B80" s="9"/>
      <c r="C80" s="9"/>
      <c r="D80" s="10"/>
      <c r="E80" s="10"/>
      <c r="F80" s="10"/>
    </row>
    <row r="81" spans="2:6" x14ac:dyDescent="0.3">
      <c r="B81" s="9"/>
      <c r="C81" s="9"/>
      <c r="D81" s="10"/>
      <c r="E81" s="10"/>
      <c r="F81" s="10"/>
    </row>
    <row r="82" spans="2:6" x14ac:dyDescent="0.3">
      <c r="B82" s="9"/>
      <c r="C82" s="9"/>
      <c r="D82" s="10"/>
      <c r="E82" s="10"/>
      <c r="F82" s="10"/>
    </row>
    <row r="83" spans="2:6" x14ac:dyDescent="0.3">
      <c r="B83" s="9"/>
      <c r="C83" s="9"/>
      <c r="D83" s="10"/>
      <c r="E83" s="10"/>
      <c r="F83" s="10"/>
    </row>
    <row r="84" spans="2:6" x14ac:dyDescent="0.3">
      <c r="B84" s="9"/>
      <c r="C84" s="9"/>
      <c r="D84" s="10"/>
      <c r="E84" s="10"/>
      <c r="F84" s="10"/>
    </row>
    <row r="85" spans="2:6" x14ac:dyDescent="0.3">
      <c r="B85" s="9"/>
      <c r="C85" s="9"/>
      <c r="D85" s="10"/>
      <c r="E85" s="10"/>
      <c r="F85" s="10"/>
    </row>
  </sheetData>
  <sheetProtection algorithmName="SHA-512" hashValue="6BNKa/cXt+RxqM7y2IIDgDKgpwoRDodpj/bdlCXZ68BCWKBg/LHe8D6Kw71JF0u0yyrdnnemI14vgX/jU5+9WQ==" saltValue="D2WntH/lAGk/mWAr03gXkA==" spinCount="100000" sheet="1" objects="1" scenarios="1"/>
  <protectedRanges>
    <protectedRange algorithmName="SHA-512" hashValue="WaAMQu8SsS3MdOfbNnJSKkLJW0mLylrb18aHxPsoPblev0Zh1+guyLiBmQ9yL30ZGkyKbHuPLj7aJ+5HNe7KpQ==" saltValue="rIFciXfjg1zetFhnivaaig==" spinCount="100000" sqref="C18 E14:E17" name="Bereik1"/>
  </protectedRanges>
  <mergeCells count="8">
    <mergeCell ref="B2:D2"/>
    <mergeCell ref="B5:D5"/>
    <mergeCell ref="B9:C9"/>
    <mergeCell ref="C20:C21"/>
    <mergeCell ref="B3:F3"/>
    <mergeCell ref="B17:B18"/>
    <mergeCell ref="F14:F18"/>
    <mergeCell ref="D11:F11"/>
  </mergeCells>
  <phoneticPr fontId="7" type="noConversion"/>
  <conditionalFormatting sqref="E21">
    <cfRule type="cellIs" dxfId="2" priority="1" operator="lessThan">
      <formula>$D$10</formula>
    </cfRule>
    <cfRule type="cellIs" dxfId="1" priority="2" operator="greaterThan">
      <formula>$E$10</formula>
    </cfRule>
    <cfRule type="cellIs" dxfId="0" priority="3" operator="between">
      <formula>$D$10</formula>
      <formula>$E$10</formula>
    </cfRule>
  </conditionalFormatting>
  <pageMargins left="0.62992125984251968" right="0.62992125984251968" top="0.74803149606299213" bottom="0.74803149606299213" header="0.31496062992125984" footer="0.31496062992125984"/>
  <pageSetup paperSize="9" scale="61"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60CB-338D-4C66-86EC-4FE287F52E5B}">
  <sheetPr>
    <pageSetUpPr fitToPage="1"/>
  </sheetPr>
  <dimension ref="B1:K53"/>
  <sheetViews>
    <sheetView showGridLines="0" zoomScale="85" zoomScaleNormal="85" zoomScaleSheetLayoutView="100" workbookViewId="0">
      <selection activeCell="B6" sqref="B6"/>
    </sheetView>
  </sheetViews>
  <sheetFormatPr defaultColWidth="8.88671875" defaultRowHeight="13.8" x14ac:dyDescent="0.3"/>
  <cols>
    <col min="1" max="1" width="1.5546875" style="2" customWidth="1"/>
    <col min="2" max="2" width="21.109375" style="2" customWidth="1"/>
    <col min="3" max="3" width="85.33203125" style="2" customWidth="1"/>
    <col min="4" max="6" width="19.44140625" style="1" customWidth="1"/>
    <col min="7" max="7" width="19.44140625" style="1" hidden="1" customWidth="1"/>
    <col min="8" max="8" width="19.44140625" style="1" customWidth="1"/>
    <col min="9" max="9" width="20.33203125" style="1" customWidth="1"/>
    <col min="10" max="11" width="18.33203125" style="1" customWidth="1"/>
    <col min="12" max="12" width="1.5546875" style="2" customWidth="1"/>
    <col min="13" max="16384" width="8.88671875" style="2"/>
  </cols>
  <sheetData>
    <row r="1" spans="2:11" ht="8.4" customHeight="1" x14ac:dyDescent="0.3"/>
    <row r="2" spans="2:11" x14ac:dyDescent="0.3">
      <c r="B2" s="125" t="s">
        <v>155</v>
      </c>
      <c r="C2" s="125"/>
      <c r="D2" s="125"/>
      <c r="E2" s="125"/>
      <c r="F2" s="125"/>
      <c r="G2" s="10"/>
      <c r="H2" s="10"/>
      <c r="I2" s="10"/>
    </row>
    <row r="3" spans="2:11" x14ac:dyDescent="0.3">
      <c r="B3" s="125" t="s">
        <v>1</v>
      </c>
      <c r="C3" s="125"/>
      <c r="D3" s="125"/>
      <c r="E3" s="125"/>
      <c r="F3" s="125"/>
      <c r="G3" s="125"/>
      <c r="H3" s="125"/>
      <c r="I3" s="125"/>
    </row>
    <row r="4" spans="2:11" x14ac:dyDescent="0.3">
      <c r="B4" s="30"/>
      <c r="C4" s="30"/>
      <c r="D4" s="30"/>
      <c r="E4" s="30"/>
      <c r="F4" s="30"/>
      <c r="G4" s="30"/>
      <c r="H4" s="30"/>
      <c r="I4" s="30"/>
    </row>
    <row r="5" spans="2:11" x14ac:dyDescent="0.3">
      <c r="B5" s="126" t="s">
        <v>190</v>
      </c>
      <c r="C5" s="126"/>
      <c r="D5" s="30"/>
      <c r="E5" s="30"/>
      <c r="F5" s="10"/>
      <c r="G5" s="10"/>
      <c r="H5" s="10"/>
      <c r="I5" s="10"/>
    </row>
    <row r="6" spans="2:11" x14ac:dyDescent="0.3">
      <c r="B6" s="30"/>
      <c r="C6" s="30"/>
      <c r="D6" s="30"/>
      <c r="E6" s="30"/>
      <c r="F6" s="10"/>
      <c r="G6" s="10"/>
      <c r="H6" s="10"/>
      <c r="I6" s="10"/>
    </row>
    <row r="7" spans="2:11" x14ac:dyDescent="0.3">
      <c r="B7" s="31" t="str">
        <f>'T1 Samenvatting Omvang &amp; Aantal'!B7</f>
        <v>Perceel 3</v>
      </c>
      <c r="C7" s="31" t="str">
        <f>'T1 Samenvatting Omvang &amp; Aantal'!C7</f>
        <v>Grote veegmachine</v>
      </c>
      <c r="D7" s="10"/>
      <c r="E7" s="10"/>
      <c r="F7" s="10"/>
      <c r="G7" s="10"/>
      <c r="H7" s="10"/>
      <c r="I7" s="10"/>
    </row>
    <row r="8" spans="2:11" x14ac:dyDescent="0.3">
      <c r="B8" s="9"/>
      <c r="C8" s="9"/>
      <c r="D8" s="10"/>
      <c r="E8" s="10"/>
      <c r="F8" s="10"/>
      <c r="G8" s="10"/>
      <c r="H8" s="10"/>
      <c r="I8" s="10"/>
    </row>
    <row r="9" spans="2:11" ht="25.95" customHeight="1" x14ac:dyDescent="0.3">
      <c r="B9" s="127" t="s">
        <v>133</v>
      </c>
      <c r="C9" s="128"/>
      <c r="D9" s="156" t="s">
        <v>36</v>
      </c>
      <c r="E9" s="156"/>
      <c r="F9" s="156" t="s">
        <v>37</v>
      </c>
      <c r="G9" s="156"/>
      <c r="H9" s="157"/>
      <c r="I9" s="36"/>
    </row>
    <row r="10" spans="2:11" ht="18" customHeight="1" x14ac:dyDescent="0.3">
      <c r="B10" s="37" t="s">
        <v>156</v>
      </c>
      <c r="C10" s="14" t="s">
        <v>157</v>
      </c>
      <c r="D10" s="152">
        <v>10</v>
      </c>
      <c r="E10" s="152"/>
      <c r="F10" s="153">
        <f>SUM(I14,I17:I20,I23:I24,I27:I29,I32:I34)</f>
        <v>0</v>
      </c>
      <c r="G10" s="154"/>
      <c r="H10" s="155"/>
      <c r="I10" s="19"/>
    </row>
    <row r="11" spans="2:11" x14ac:dyDescent="0.3">
      <c r="B11" s="9"/>
      <c r="C11" s="9"/>
      <c r="D11" s="41"/>
      <c r="E11" s="41"/>
      <c r="F11" s="41"/>
      <c r="G11" s="41"/>
      <c r="H11" s="41"/>
      <c r="I11" s="10"/>
    </row>
    <row r="12" spans="2:11" ht="37.950000000000003" customHeight="1" x14ac:dyDescent="0.3">
      <c r="B12" s="55" t="s">
        <v>44</v>
      </c>
      <c r="C12" s="56" t="s">
        <v>138</v>
      </c>
      <c r="D12" s="57" t="s">
        <v>158</v>
      </c>
      <c r="E12" s="57" t="s">
        <v>159</v>
      </c>
      <c r="F12" s="57" t="s">
        <v>140</v>
      </c>
      <c r="G12" s="115" t="s">
        <v>160</v>
      </c>
      <c r="H12" s="57" t="s">
        <v>36</v>
      </c>
      <c r="I12" s="58" t="s">
        <v>161</v>
      </c>
      <c r="J12" s="3"/>
      <c r="K12" s="7"/>
    </row>
    <row r="13" spans="2:11" s="89" customFormat="1" ht="18" customHeight="1" x14ac:dyDescent="0.3">
      <c r="B13" s="71"/>
      <c r="C13" s="70" t="s">
        <v>162</v>
      </c>
      <c r="D13" s="71"/>
      <c r="E13" s="71"/>
      <c r="F13" s="71"/>
      <c r="G13" s="71"/>
      <c r="H13" s="71"/>
      <c r="I13" s="71"/>
      <c r="J13" s="68"/>
      <c r="K13" s="116"/>
    </row>
    <row r="14" spans="2:11" ht="18" customHeight="1" x14ac:dyDescent="0.3">
      <c r="B14" s="73" t="s">
        <v>163</v>
      </c>
      <c r="C14" s="27" t="s">
        <v>164</v>
      </c>
      <c r="D14" s="74">
        <v>150</v>
      </c>
      <c r="E14" s="74">
        <v>250</v>
      </c>
      <c r="F14" s="75"/>
      <c r="G14" s="76">
        <v>0.05</v>
      </c>
      <c r="H14" s="77">
        <f>G14*$D$10</f>
        <v>0.5</v>
      </c>
      <c r="I14" s="78">
        <f>IF(OR(F14="",F14&lt;MIN(D14,E14),F14&gt;MAX(D14,E14)),0,(1-(F14-D14)/(E14-D14))*H14)</f>
        <v>0</v>
      </c>
      <c r="J14" s="3"/>
      <c r="K14" s="6"/>
    </row>
    <row r="15" spans="2:11" ht="11.4" customHeight="1" x14ac:dyDescent="0.3">
      <c r="B15" s="81"/>
      <c r="C15" s="82"/>
      <c r="D15" s="117"/>
      <c r="E15" s="117"/>
      <c r="F15" s="122"/>
      <c r="G15" s="118"/>
      <c r="H15" s="85"/>
      <c r="I15" s="119"/>
      <c r="J15" s="3"/>
      <c r="K15" s="6"/>
    </row>
    <row r="16" spans="2:11" s="89" customFormat="1" ht="18" customHeight="1" x14ac:dyDescent="0.3">
      <c r="B16" s="71"/>
      <c r="C16" s="70" t="s">
        <v>165</v>
      </c>
      <c r="D16" s="71"/>
      <c r="E16" s="71"/>
      <c r="F16" s="71"/>
      <c r="G16" s="71"/>
      <c r="H16" s="71"/>
      <c r="I16" s="71"/>
      <c r="J16" s="68"/>
      <c r="K16" s="120"/>
    </row>
    <row r="17" spans="2:11" ht="18" customHeight="1" x14ac:dyDescent="0.3">
      <c r="B17" s="73" t="s">
        <v>166</v>
      </c>
      <c r="C17" s="27" t="s">
        <v>167</v>
      </c>
      <c r="D17" s="74">
        <v>350</v>
      </c>
      <c r="E17" s="74">
        <v>500</v>
      </c>
      <c r="F17" s="75"/>
      <c r="G17" s="76">
        <v>0.1</v>
      </c>
      <c r="H17" s="77">
        <f t="shared" ref="H17:H20" si="0">G17*$D$10</f>
        <v>1</v>
      </c>
      <c r="I17" s="78">
        <f>IF(OR(F17="",F17&lt;MIN(D17,E17),F17&gt;MAX(D17,E17)),0,(1-(F17-D17)/(E17-D17))*H17)</f>
        <v>0</v>
      </c>
      <c r="J17" s="3"/>
      <c r="K17" s="6"/>
    </row>
    <row r="18" spans="2:11" ht="11.4" customHeight="1" x14ac:dyDescent="0.3">
      <c r="B18" s="81"/>
      <c r="C18" s="82"/>
      <c r="D18" s="117"/>
      <c r="E18" s="117"/>
      <c r="F18" s="122"/>
      <c r="G18" s="118"/>
      <c r="H18" s="85"/>
      <c r="I18" s="119"/>
      <c r="J18" s="3"/>
      <c r="K18" s="6"/>
    </row>
    <row r="19" spans="2:11" s="89" customFormat="1" ht="18" customHeight="1" x14ac:dyDescent="0.3">
      <c r="B19" s="71"/>
      <c r="C19" s="70" t="s">
        <v>168</v>
      </c>
      <c r="D19" s="71"/>
      <c r="E19" s="71"/>
      <c r="F19" s="71"/>
      <c r="G19" s="71"/>
      <c r="H19" s="71"/>
      <c r="I19" s="71"/>
      <c r="J19" s="68"/>
      <c r="K19" s="120"/>
    </row>
    <row r="20" spans="2:11" ht="18" customHeight="1" x14ac:dyDescent="0.3">
      <c r="B20" s="73" t="s">
        <v>169</v>
      </c>
      <c r="C20" s="27" t="s">
        <v>170</v>
      </c>
      <c r="D20" s="74">
        <v>300</v>
      </c>
      <c r="E20" s="74">
        <v>450</v>
      </c>
      <c r="F20" s="75"/>
      <c r="G20" s="76">
        <v>0.1</v>
      </c>
      <c r="H20" s="77">
        <f t="shared" si="0"/>
        <v>1</v>
      </c>
      <c r="I20" s="78">
        <f>IF(OR(F20="",F20&lt;MIN(D20,E20),F20&gt;MAX(D20,E20)),0,(1-(F20-D20)/(E20-D20))*H20)</f>
        <v>0</v>
      </c>
      <c r="J20" s="3"/>
      <c r="K20" s="6"/>
    </row>
    <row r="21" spans="2:11" ht="11.4" customHeight="1" x14ac:dyDescent="0.3">
      <c r="B21" s="81"/>
      <c r="C21" s="82"/>
      <c r="D21" s="117"/>
      <c r="E21" s="117"/>
      <c r="F21" s="122"/>
      <c r="G21" s="118"/>
      <c r="H21" s="85"/>
      <c r="I21" s="119"/>
      <c r="J21" s="3"/>
      <c r="K21" s="6"/>
    </row>
    <row r="22" spans="2:11" s="89" customFormat="1" ht="18" customHeight="1" x14ac:dyDescent="0.3">
      <c r="B22" s="71"/>
      <c r="C22" s="70" t="s">
        <v>171</v>
      </c>
      <c r="D22" s="71"/>
      <c r="E22" s="71"/>
      <c r="F22" s="71"/>
      <c r="G22" s="71"/>
      <c r="H22" s="71"/>
      <c r="I22" s="71"/>
      <c r="J22" s="68"/>
      <c r="K22" s="120"/>
    </row>
    <row r="23" spans="2:11" ht="18" customHeight="1" x14ac:dyDescent="0.3">
      <c r="B23" s="73" t="s">
        <v>172</v>
      </c>
      <c r="C23" s="27" t="s">
        <v>173</v>
      </c>
      <c r="D23" s="74">
        <v>85</v>
      </c>
      <c r="E23" s="74">
        <v>135</v>
      </c>
      <c r="F23" s="75"/>
      <c r="G23" s="76">
        <v>0.15</v>
      </c>
      <c r="H23" s="77">
        <f t="shared" ref="H23:H24" si="1">G23*$D$10</f>
        <v>1.5</v>
      </c>
      <c r="I23" s="78">
        <f>IF(OR(F23="",F23&lt;MIN(D23,E23),F23&gt;MAX(D23,E23)),0,(1-(F23-D23)/(E23-D23))*H23)</f>
        <v>0</v>
      </c>
      <c r="J23" s="3"/>
      <c r="K23" s="6"/>
    </row>
    <row r="24" spans="2:11" ht="18" customHeight="1" x14ac:dyDescent="0.3">
      <c r="B24" s="73" t="s">
        <v>174</v>
      </c>
      <c r="C24" s="27" t="s">
        <v>175</v>
      </c>
      <c r="D24" s="79">
        <v>0.05</v>
      </c>
      <c r="E24" s="79">
        <v>0.2</v>
      </c>
      <c r="F24" s="80"/>
      <c r="G24" s="76">
        <v>0.1</v>
      </c>
      <c r="H24" s="77">
        <f t="shared" si="1"/>
        <v>1</v>
      </c>
      <c r="I24" s="78">
        <f>IF(OR(F24="",F24&lt;MIN(D24,E24),F24&gt;MAX(D24,E24)),0,(1-(F24-D24)/(E24-D24))*H24)</f>
        <v>0</v>
      </c>
      <c r="J24" s="3"/>
      <c r="K24" s="6"/>
    </row>
    <row r="25" spans="2:11" ht="11.4" customHeight="1" x14ac:dyDescent="0.3">
      <c r="B25" s="81"/>
      <c r="C25" s="82"/>
      <c r="D25" s="121"/>
      <c r="E25" s="121"/>
      <c r="F25" s="118"/>
      <c r="G25" s="118"/>
      <c r="H25" s="85"/>
      <c r="I25" s="119"/>
      <c r="J25" s="3"/>
      <c r="K25" s="6"/>
    </row>
    <row r="26" spans="2:11" s="89" customFormat="1" ht="18" customHeight="1" x14ac:dyDescent="0.3">
      <c r="B26" s="71"/>
      <c r="C26" s="70" t="s">
        <v>176</v>
      </c>
      <c r="D26" s="71"/>
      <c r="E26" s="71"/>
      <c r="F26" s="71"/>
      <c r="G26" s="71"/>
      <c r="H26" s="71"/>
      <c r="I26" s="71"/>
      <c r="J26" s="68"/>
      <c r="K26" s="120"/>
    </row>
    <row r="27" spans="2:11" ht="18" customHeight="1" x14ac:dyDescent="0.3">
      <c r="B27" s="73" t="s">
        <v>177</v>
      </c>
      <c r="C27" s="27" t="s">
        <v>178</v>
      </c>
      <c r="D27" s="74">
        <v>80</v>
      </c>
      <c r="E27" s="74">
        <v>110</v>
      </c>
      <c r="F27" s="75"/>
      <c r="G27" s="76">
        <v>0.1</v>
      </c>
      <c r="H27" s="77">
        <f t="shared" ref="H27:H29" si="2">G27*$D$10</f>
        <v>1</v>
      </c>
      <c r="I27" s="78">
        <f>IF(OR(F27="",F27&lt;MIN(D27,E27),F27&gt;MAX(D27,E27)),0,(1-(F27-D27)/(E27-D27))*H27)</f>
        <v>0</v>
      </c>
      <c r="J27" s="3"/>
      <c r="K27" s="6"/>
    </row>
    <row r="28" spans="2:11" ht="18" customHeight="1" x14ac:dyDescent="0.3">
      <c r="B28" s="73" t="s">
        <v>179</v>
      </c>
      <c r="C28" s="27" t="s">
        <v>180</v>
      </c>
      <c r="D28" s="74">
        <v>100</v>
      </c>
      <c r="E28" s="74">
        <v>350</v>
      </c>
      <c r="F28" s="75"/>
      <c r="G28" s="76">
        <v>0.1</v>
      </c>
      <c r="H28" s="77">
        <f t="shared" si="2"/>
        <v>1</v>
      </c>
      <c r="I28" s="78">
        <f>IF(OR(F28="",F28&lt;MIN(D28,E28),F28&gt;MAX(D28,E28)),0,(1-(F28-D28)/(E28-D28))*H28)</f>
        <v>0</v>
      </c>
      <c r="J28" s="3"/>
      <c r="K28" s="6"/>
    </row>
    <row r="29" spans="2:11" ht="18" customHeight="1" x14ac:dyDescent="0.3">
      <c r="B29" s="73" t="s">
        <v>181</v>
      </c>
      <c r="C29" s="27" t="s">
        <v>182</v>
      </c>
      <c r="D29" s="74">
        <v>400</v>
      </c>
      <c r="E29" s="74">
        <v>600</v>
      </c>
      <c r="F29" s="75"/>
      <c r="G29" s="76">
        <v>0.15</v>
      </c>
      <c r="H29" s="77">
        <f t="shared" si="2"/>
        <v>1.5</v>
      </c>
      <c r="I29" s="78">
        <f>IF(OR(F29="",F29&lt;MIN(D29,E29),F29&gt;MAX(D29,E29)),0,(1-(F29-D29)/(E29-D29))*H29)</f>
        <v>0</v>
      </c>
      <c r="J29" s="3"/>
      <c r="K29" s="6"/>
    </row>
    <row r="30" spans="2:11" ht="11.4" customHeight="1" x14ac:dyDescent="0.3">
      <c r="B30" s="81"/>
      <c r="C30" s="82"/>
      <c r="D30" s="117"/>
      <c r="E30" s="117"/>
      <c r="F30" s="122"/>
      <c r="G30" s="118"/>
      <c r="H30" s="85"/>
      <c r="I30" s="119"/>
      <c r="J30" s="3"/>
      <c r="K30" s="6"/>
    </row>
    <row r="31" spans="2:11" s="89" customFormat="1" ht="18" customHeight="1" x14ac:dyDescent="0.3">
      <c r="B31" s="71"/>
      <c r="C31" s="70" t="s">
        <v>183</v>
      </c>
      <c r="D31" s="71"/>
      <c r="E31" s="71"/>
      <c r="F31" s="71"/>
      <c r="G31" s="71"/>
      <c r="H31" s="71"/>
      <c r="I31" s="71"/>
      <c r="J31" s="68"/>
      <c r="K31" s="120"/>
    </row>
    <row r="32" spans="2:11" ht="18" customHeight="1" x14ac:dyDescent="0.3">
      <c r="B32" s="73" t="s">
        <v>184</v>
      </c>
      <c r="C32" s="27" t="s">
        <v>185</v>
      </c>
      <c r="D32" s="79">
        <v>0.1</v>
      </c>
      <c r="E32" s="79">
        <v>0.05</v>
      </c>
      <c r="F32" s="80"/>
      <c r="G32" s="76">
        <v>0.05</v>
      </c>
      <c r="H32" s="77">
        <f t="shared" ref="H32:H34" si="3">G32*$D$10</f>
        <v>0.5</v>
      </c>
      <c r="I32" s="78">
        <f>IF(OR(F32="",F32&lt;MIN(D32,E32),F32&gt;MAX(D32,E32)),0,(1-(F32-D32)/(E32-D32))*H32)</f>
        <v>0</v>
      </c>
      <c r="J32" s="3"/>
      <c r="K32" s="6"/>
    </row>
    <row r="33" spans="2:11" ht="18" customHeight="1" x14ac:dyDescent="0.3">
      <c r="B33" s="73" t="s">
        <v>186</v>
      </c>
      <c r="C33" s="27" t="s">
        <v>187</v>
      </c>
      <c r="D33" s="79">
        <v>0.1</v>
      </c>
      <c r="E33" s="79">
        <v>0.05</v>
      </c>
      <c r="F33" s="80"/>
      <c r="G33" s="76">
        <v>0.05</v>
      </c>
      <c r="H33" s="77">
        <f t="shared" si="3"/>
        <v>0.5</v>
      </c>
      <c r="I33" s="78">
        <f>IF(OR(F33="",F33&lt;MIN(D33,E33),F33&gt;MAX(D33,E33)),0,(1-(F33-D33)/(E33-D33))*H33)</f>
        <v>0</v>
      </c>
      <c r="J33" s="3"/>
      <c r="K33" s="6"/>
    </row>
    <row r="34" spans="2:11" ht="18" customHeight="1" x14ac:dyDescent="0.3">
      <c r="B34" s="73" t="s">
        <v>188</v>
      </c>
      <c r="C34" s="27" t="s">
        <v>189</v>
      </c>
      <c r="D34" s="79">
        <v>0.15</v>
      </c>
      <c r="E34" s="79">
        <v>0.05</v>
      </c>
      <c r="F34" s="80"/>
      <c r="G34" s="76">
        <v>0.05</v>
      </c>
      <c r="H34" s="77">
        <f t="shared" si="3"/>
        <v>0.5</v>
      </c>
      <c r="I34" s="78">
        <f>IF(OR(F34="",F34&lt;MIN(D34,E34),F34&gt;MAX(D34,E34)),0,(1-(F34-D34)/(E34-D34))*H34)</f>
        <v>0</v>
      </c>
      <c r="J34" s="3"/>
      <c r="K34" s="6"/>
    </row>
    <row r="35" spans="2:11" hidden="1" x14ac:dyDescent="0.3">
      <c r="B35" s="81"/>
      <c r="C35" s="82"/>
      <c r="D35" s="81"/>
      <c r="E35" s="81"/>
      <c r="F35" s="83"/>
      <c r="G35" s="84">
        <f>SUM(G14,G17:G20,G23:G24,G27:G29,G32:G34)</f>
        <v>1</v>
      </c>
      <c r="H35" s="85">
        <f>SUM(H14,H17:H20,H23:H24,H27:H29,H32:H34)</f>
        <v>10</v>
      </c>
      <c r="I35" s="85">
        <f>SUM(I14,I17:I20,I23:I24,I27:I29,I32:I34)</f>
        <v>0</v>
      </c>
      <c r="J35" s="3"/>
      <c r="K35" s="6"/>
    </row>
    <row r="36" spans="2:11" x14ac:dyDescent="0.3">
      <c r="B36" s="81"/>
      <c r="C36" s="82"/>
      <c r="D36" s="81"/>
      <c r="E36" s="81"/>
      <c r="F36" s="83"/>
      <c r="G36" s="84"/>
      <c r="H36" s="123">
        <f>SUM(H14:H34)</f>
        <v>10</v>
      </c>
      <c r="I36" s="123">
        <f>SUM(I14:I34)</f>
        <v>0</v>
      </c>
      <c r="J36" s="3"/>
      <c r="K36" s="6"/>
    </row>
    <row r="40" spans="2:11" s="1" customFormat="1" x14ac:dyDescent="0.3"/>
    <row r="41" spans="2:11" s="1" customFormat="1" x14ac:dyDescent="0.3"/>
    <row r="42" spans="2:11" s="1" customFormat="1" ht="34.200000000000003" customHeight="1" x14ac:dyDescent="0.3"/>
    <row r="43" spans="2:11" s="1" customFormat="1" x14ac:dyDescent="0.3"/>
    <row r="44" spans="2:11" s="1" customFormat="1" ht="37.950000000000003" customHeight="1" x14ac:dyDescent="0.3"/>
    <row r="45" spans="2:11" s="1" customFormat="1" x14ac:dyDescent="0.25">
      <c r="B45" s="10"/>
      <c r="C45" s="86"/>
      <c r="D45" s="10"/>
      <c r="E45" s="10"/>
      <c r="F45" s="10"/>
      <c r="G45" s="10"/>
      <c r="H45" s="10"/>
      <c r="I45" s="10"/>
    </row>
    <row r="46" spans="2:11" x14ac:dyDescent="0.25">
      <c r="B46" s="9"/>
      <c r="C46" s="86"/>
      <c r="D46" s="10"/>
      <c r="E46" s="10"/>
      <c r="F46" s="10"/>
      <c r="G46" s="10"/>
      <c r="H46" s="10"/>
      <c r="I46" s="10"/>
    </row>
    <row r="47" spans="2:11" x14ac:dyDescent="0.25">
      <c r="B47" s="9"/>
      <c r="C47" s="86"/>
      <c r="D47" s="10"/>
      <c r="E47" s="10"/>
      <c r="F47" s="10"/>
      <c r="G47" s="10"/>
      <c r="H47" s="10"/>
      <c r="I47" s="10"/>
    </row>
    <row r="48" spans="2:11" x14ac:dyDescent="0.3">
      <c r="C48" s="8"/>
    </row>
    <row r="49" spans="3:3" x14ac:dyDescent="0.3">
      <c r="C49" s="8"/>
    </row>
    <row r="50" spans="3:3" x14ac:dyDescent="0.3">
      <c r="C50" s="8"/>
    </row>
    <row r="51" spans="3:3" x14ac:dyDescent="0.3">
      <c r="C51" s="8"/>
    </row>
    <row r="52" spans="3:3" x14ac:dyDescent="0.3">
      <c r="C52" s="8"/>
    </row>
    <row r="53" spans="3:3" x14ac:dyDescent="0.3">
      <c r="C53" s="8"/>
    </row>
  </sheetData>
  <sheetProtection algorithmName="SHA-512" hashValue="9dnVnv1WoK5EB8aqo1yGI/EiSdbzVyCde37pcgQ02qvmZJwXnEqUDqQf/53hd86K3KU0NP8l0qGgzrfrPJ3Axw==" saltValue="7ZuM+eBn5rD4L+EvbskEFA==" spinCount="100000" sheet="1" objects="1" scenarios="1"/>
  <protectedRanges>
    <protectedRange algorithmName="SHA-512" hashValue="xL6283JTjL5So8575XSR697ZKsc2W4csKc0oJV3jpj2OHk3iNnOw0MRMw3v/6JbgK8Zk5HSDTatkJAg7awyhoA==" saltValue="7HhfPbfOPPG/Y4OQeM/9Ag==" spinCount="100000" sqref="F14 F17 F20 F23 F24 F27 F28 F29 F32 F33 F34" name="Bereik1"/>
  </protectedRanges>
  <mergeCells count="8">
    <mergeCell ref="D10:E10"/>
    <mergeCell ref="F10:H10"/>
    <mergeCell ref="B2:F2"/>
    <mergeCell ref="B3:I3"/>
    <mergeCell ref="B5:C5"/>
    <mergeCell ref="B9:C9"/>
    <mergeCell ref="D9:E9"/>
    <mergeCell ref="F9:H9"/>
  </mergeCells>
  <dataValidations disablePrompts="1" count="4">
    <dataValidation type="decimal" allowBlank="1" showInputMessage="1" showErrorMessage="1" sqref="F14:F15 F24:F25" xr:uid="{4A4AE15C-5C90-4822-B826-183B33F980EC}">
      <formula1>D14</formula1>
      <formula2>E14</formula2>
    </dataValidation>
    <dataValidation type="whole" allowBlank="1" showInputMessage="1" showErrorMessage="1" sqref="F17:F18 F23 F27:F30" xr:uid="{E4B10853-AD48-4C7A-855B-56F6A5E6788B}">
      <formula1>D17</formula1>
      <formula2>E17</formula2>
    </dataValidation>
    <dataValidation type="whole" allowBlank="1" showInputMessage="1" showErrorMessage="1" sqref="F20:F21" xr:uid="{A5D73147-F346-4C38-82AE-A52412A51A7E}">
      <formula1>D20</formula1>
      <formula2>F20</formula2>
    </dataValidation>
    <dataValidation type="decimal" allowBlank="1" showInputMessage="1" showErrorMessage="1" sqref="F32:F34" xr:uid="{C4CD7181-ACBF-4CE6-8BEF-3A8EEE46E89C}">
      <formula1>E32</formula1>
      <formula2>D32</formula2>
    </dataValidation>
  </dataValidations>
  <pageMargins left="0.62992125984251968" right="0.62992125984251968" top="0.74803149606299213" bottom="0.74803149606299213" header="0.31496062992125984" footer="0.31496062992125984"/>
  <pageSetup paperSize="9" scale="59" fitToHeight="0" orientation="landscape" r:id="rId1"/>
  <ignoredErrors>
    <ignoredError sqref="H14:I3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33DDD6111CA347B5E36996A98A71CE" ma:contentTypeVersion="4" ma:contentTypeDescription="Een nieuw document maken." ma:contentTypeScope="" ma:versionID="87ba682a7fb1c5d18cecb1136911b268">
  <xsd:schema xmlns:xsd="http://www.w3.org/2001/XMLSchema" xmlns:xs="http://www.w3.org/2001/XMLSchema" xmlns:p="http://schemas.microsoft.com/office/2006/metadata/properties" xmlns:ns2="7e0b7121-eaef-433c-b5f9-c12072deee51" targetNamespace="http://schemas.microsoft.com/office/2006/metadata/properties" ma:root="true" ma:fieldsID="ec8d466f3fc387ff354a658797e60ea9" ns2:_="">
    <xsd:import namespace="7e0b7121-eaef-433c-b5f9-c12072dee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b7121-eaef-433c-b5f9-c12072de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E146E6-C33D-48C1-9E5C-3A5F941B3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b7121-eaef-433c-b5f9-c12072dee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D27A7C-BE44-4DBA-8D83-82F15549EEFB}">
  <ds:schemaRefs>
    <ds:schemaRef ds:uri="http://schemas.microsoft.com/sharepoint/v3/contenttype/forms"/>
  </ds:schemaRefs>
</ds:datastoreItem>
</file>

<file path=customXml/itemProps3.xml><?xml version="1.0" encoding="utf-8"?>
<ds:datastoreItem xmlns:ds="http://schemas.openxmlformats.org/officeDocument/2006/customXml" ds:itemID="{92E3C0E1-CBFE-41CC-9FB6-DB32BD102AB3}">
  <ds:schemaRefs>
    <ds:schemaRef ds:uri="http://purl.org/dc/dcmitype/"/>
    <ds:schemaRef ds:uri="http://purl.org/dc/elements/1.1/"/>
    <ds:schemaRef ds:uri="http://www.w3.org/XML/1998/namespace"/>
    <ds:schemaRef ds:uri="http://schemas.microsoft.com/office/2006/documentManagement/types"/>
    <ds:schemaRef ds:uri="7e0b7121-eaef-433c-b5f9-c12072deee5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T1 Samenvatting Omvang &amp; Aantal</vt:lpstr>
      <vt:lpstr>T2 Kwaliteit Perceel P1</vt:lpstr>
      <vt:lpstr>T3 MVOI</vt:lpstr>
      <vt:lpstr>T4 Prijs Aanschaf P1</vt:lpstr>
      <vt:lpstr>T5 Prijs ROS P1</vt:lpstr>
      <vt:lpstr>'T1 Samenvatting Omvang &amp; Aantal'!Afdrukbereik</vt:lpstr>
      <vt:lpstr>'T2 Kwaliteit Perceel P1'!Afdrukbereik</vt:lpstr>
      <vt:lpstr>'T4 Prijs Aanschaf P1'!Afdrukbereik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 Lubbers</dc:creator>
  <cp:keywords/>
  <dc:description/>
  <cp:lastModifiedBy>Luiten, Matthijs</cp:lastModifiedBy>
  <cp:revision/>
  <dcterms:created xsi:type="dcterms:W3CDTF">2024-05-23T14:01:31Z</dcterms:created>
  <dcterms:modified xsi:type="dcterms:W3CDTF">2026-10-16T10:33:23Z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0x010100D833DDD6111CA347B5E36996A98A71CE</vt:lpwstr>
  </property>
  <property fmtid="{D5CDD505-2E9C-101B-9397-08002B2CF9AE}" pid="3" name="MediaServiceImageTags">
    <vt:lpwstr/>
  </property>
  <property fmtid="{D5CDD505-2E9C-101B-9397-08002B2CF9AE}" pid="4" name="_dlc_DocIdItemGuid">
    <vt:lpwstr>08b58235-5652-4952-ab96-733f54346a54</vt:lpwstr>
  </property>
</Properties>
</file>