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wijs.sharepoint.com/sites/aanbesteding.netwerkbeheer/Gedeelde documenten/General/"/>
    </mc:Choice>
  </mc:AlternateContent>
  <xr:revisionPtr revIDLastSave="2140" documentId="13_ncr:1_{48EFA5E3-4641-4F22-B036-8D0C91D2BCAC}" xr6:coauthVersionLast="47" xr6:coauthVersionMax="47" xr10:uidLastSave="{F776622B-0FC5-4809-B96C-73B40FC2EA18}"/>
  <bookViews>
    <workbookView xWindow="-120" yWindow="-120" windowWidth="38640" windowHeight="21120" tabRatio="938" xr2:uid="{00000000-000D-0000-FFFF-FFFF00000000}"/>
  </bookViews>
  <sheets>
    <sheet name="Overzicht per school" sheetId="42" r:id="rId1"/>
    <sheet name="Adalbertus" sheetId="2" r:id="rId2"/>
    <sheet name="Ark" sheetId="3" r:id="rId3"/>
    <sheet name="Bavinck" sheetId="4" r:id="rId4"/>
    <sheet name="BavoJena" sheetId="5" r:id="rId5"/>
    <sheet name="BavoEem" sheetId="6" r:id="rId6"/>
    <sheet name="BavoRevius" sheetId="7" r:id="rId7"/>
    <sheet name="B&amp;D" sheetId="8" r:id="rId8"/>
    <sheet name="B&amp;H" sheetId="9" r:id="rId9"/>
    <sheet name="Beets" sheetId="10" r:id="rId10"/>
    <sheet name="Bernardus" sheetId="11" r:id="rId11"/>
    <sheet name="Dreef" sheetId="12" r:id="rId12"/>
    <sheet name="DonBosco" sheetId="13" r:id="rId13"/>
    <sheet name="Huibers" sheetId="14" r:id="rId14"/>
    <sheet name="FX" sheetId="15" r:id="rId15"/>
    <sheet name="ISH" sheetId="16" r:id="rId16"/>
    <sheet name="ITK" sheetId="17" r:id="rId17"/>
    <sheet name="KES" sheetId="18" r:id="rId18"/>
    <sheet name="KWS" sheetId="19" r:id="rId19"/>
    <sheet name="Liduina" sheetId="20" r:id="rId20"/>
    <sheet name="Meer" sheetId="21" r:id="rId21"/>
    <sheet name="ONS" sheetId="22" r:id="rId22"/>
    <sheet name="Pantarijn" sheetId="23" r:id="rId23"/>
    <sheet name="PBS" sheetId="24" r:id="rId24"/>
    <sheet name="Schelp" sheetId="25" r:id="rId25"/>
    <sheet name="Schoterbos" sheetId="26" r:id="rId26"/>
    <sheet name="Talenten" sheetId="27" r:id="rId27"/>
    <sheet name="TWijsHQ" sheetId="28" r:id="rId28"/>
    <sheet name="Tijo" sheetId="29" r:id="rId29"/>
    <sheet name="Valeo" sheetId="30" r:id="rId30"/>
    <sheet name="Verbeelding" sheetId="31" r:id="rId31"/>
    <sheet name="Veronica" sheetId="32" r:id="rId32"/>
    <sheet name="Werkschuit" sheetId="33" r:id="rId33"/>
    <sheet name="Willink" sheetId="34" r:id="rId34"/>
    <sheet name="WvO" sheetId="35" r:id="rId35"/>
    <sheet name="Zaanen" sheetId="36" r:id="rId36"/>
    <sheet name="Scholenlijst" sheetId="40" r:id="rId37"/>
    <sheet name="Draaitabel overzicht" sheetId="39" r:id="rId38"/>
    <sheet name="Bron data" sheetId="37" r:id="rId39"/>
    <sheet name="Leerlingaantallen" sheetId="38" r:id="rId40"/>
  </sheets>
  <definedNames>
    <definedName name="_xlnm._FilterDatabase" localSheetId="38" hidden="1">'Bron data'!$A$1:$J$379</definedName>
  </definedNames>
  <calcPr calcId="191028"/>
  <pivotCaches>
    <pivotCache cacheId="145" r:id="rId4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26" l="1"/>
  <c r="E17" i="26"/>
  <c r="E18" i="26"/>
  <c r="A105" i="42"/>
  <c r="D105" i="42" s="1"/>
  <c r="B105" i="42"/>
  <c r="C105" i="42"/>
  <c r="A155" i="42"/>
  <c r="D155" i="42" s="1"/>
  <c r="B155" i="42"/>
  <c r="C155" i="42"/>
  <c r="A55" i="42"/>
  <c r="D55" i="42" s="1"/>
  <c r="B55" i="42"/>
  <c r="C55" i="42"/>
  <c r="A375" i="42"/>
  <c r="D375" i="42" s="1"/>
  <c r="B375" i="42"/>
  <c r="C375" i="42"/>
  <c r="A346" i="42"/>
  <c r="D346" i="42" s="1"/>
  <c r="B346" i="42"/>
  <c r="C346" i="42"/>
  <c r="A323" i="42"/>
  <c r="D323" i="42" s="1"/>
  <c r="B323" i="42"/>
  <c r="C323" i="42"/>
  <c r="A294" i="42"/>
  <c r="D294" i="42" s="1"/>
  <c r="B294" i="42"/>
  <c r="C294" i="42"/>
  <c r="A285" i="42"/>
  <c r="D285" i="42" s="1"/>
  <c r="B285" i="42"/>
  <c r="C285" i="42"/>
  <c r="A227" i="42"/>
  <c r="D227" i="42" s="1"/>
  <c r="B227" i="42"/>
  <c r="C227" i="42"/>
  <c r="A196" i="42"/>
  <c r="B196" i="42"/>
  <c r="C196" i="42"/>
  <c r="D196" i="42"/>
  <c r="A186" i="42"/>
  <c r="D186" i="42" s="1"/>
  <c r="B186" i="42"/>
  <c r="C186" i="42"/>
  <c r="A177" i="42"/>
  <c r="D177" i="42" s="1"/>
  <c r="B177" i="42"/>
  <c r="C177" i="42"/>
  <c r="A167" i="42"/>
  <c r="D167" i="42" s="1"/>
  <c r="B167" i="42"/>
  <c r="C167" i="42"/>
  <c r="A119" i="42"/>
  <c r="D119" i="42" s="1"/>
  <c r="B119" i="42"/>
  <c r="C119" i="42"/>
  <c r="A76" i="42"/>
  <c r="B76" i="42"/>
  <c r="C76" i="42"/>
  <c r="D76" i="42"/>
  <c r="A32" i="42"/>
  <c r="D32" i="42" s="1"/>
  <c r="B32" i="42"/>
  <c r="C32" i="42"/>
  <c r="A23" i="42"/>
  <c r="D23" i="42" s="1"/>
  <c r="B23" i="42"/>
  <c r="C23" i="42"/>
  <c r="A4" i="42"/>
  <c r="D4" i="42" s="1"/>
  <c r="B4" i="42"/>
  <c r="C4" i="42"/>
  <c r="A366" i="42"/>
  <c r="B366" i="42"/>
  <c r="C366" i="42"/>
  <c r="D366" i="42"/>
  <c r="E366" i="42"/>
  <c r="F366" i="42"/>
  <c r="A367" i="42"/>
  <c r="B367" i="42"/>
  <c r="C367" i="42"/>
  <c r="D367" i="42"/>
  <c r="E367" i="42"/>
  <c r="F367" i="42"/>
  <c r="A368" i="42"/>
  <c r="B368" i="42"/>
  <c r="C368" i="42"/>
  <c r="D368" i="42"/>
  <c r="E368" i="42"/>
  <c r="F368" i="42"/>
  <c r="A369" i="42"/>
  <c r="B369" i="42"/>
  <c r="C369" i="42"/>
  <c r="D369" i="42"/>
  <c r="E369" i="42"/>
  <c r="F369" i="42"/>
  <c r="A370" i="42"/>
  <c r="B370" i="42"/>
  <c r="C370" i="42"/>
  <c r="D370" i="42"/>
  <c r="E370" i="42"/>
  <c r="F370" i="42"/>
  <c r="A371" i="42"/>
  <c r="B371" i="42"/>
  <c r="C371" i="42"/>
  <c r="D371" i="42"/>
  <c r="E371" i="42"/>
  <c r="F371" i="42"/>
  <c r="A372" i="42"/>
  <c r="B372" i="42"/>
  <c r="C372" i="42"/>
  <c r="D372" i="42"/>
  <c r="E372" i="42"/>
  <c r="F372" i="42"/>
  <c r="A373" i="42"/>
  <c r="B373" i="42"/>
  <c r="C373" i="42"/>
  <c r="D373" i="42"/>
  <c r="E373" i="42"/>
  <c r="F373" i="42"/>
  <c r="A374" i="42"/>
  <c r="B374" i="42"/>
  <c r="C374" i="42"/>
  <c r="D374" i="42"/>
  <c r="E374" i="42"/>
  <c r="F374" i="42"/>
  <c r="A376" i="42"/>
  <c r="B376" i="42"/>
  <c r="C376" i="42"/>
  <c r="D376" i="42"/>
  <c r="E376" i="42"/>
  <c r="F376" i="42"/>
  <c r="A377" i="42"/>
  <c r="B377" i="42"/>
  <c r="C377" i="42"/>
  <c r="D377" i="42"/>
  <c r="E377" i="42"/>
  <c r="F377" i="42"/>
  <c r="A378" i="42"/>
  <c r="B378" i="42"/>
  <c r="C378" i="42"/>
  <c r="D378" i="42"/>
  <c r="E378" i="42"/>
  <c r="F378" i="42"/>
  <c r="A379" i="42"/>
  <c r="B379" i="42"/>
  <c r="C379" i="42"/>
  <c r="D379" i="42"/>
  <c r="E379" i="42"/>
  <c r="F379" i="42"/>
  <c r="A380" i="42"/>
  <c r="B380" i="42"/>
  <c r="C380" i="42"/>
  <c r="D380" i="42"/>
  <c r="E380" i="42"/>
  <c r="F380" i="42"/>
  <c r="A381" i="42"/>
  <c r="B381" i="42"/>
  <c r="C381" i="42"/>
  <c r="D381" i="42"/>
  <c r="E381" i="42"/>
  <c r="F381" i="42"/>
  <c r="A382" i="42"/>
  <c r="B382" i="42"/>
  <c r="C382" i="42"/>
  <c r="D382" i="42"/>
  <c r="E382" i="42"/>
  <c r="F382" i="42"/>
  <c r="A383" i="42"/>
  <c r="B383" i="42"/>
  <c r="C383" i="42"/>
  <c r="D383" i="42"/>
  <c r="E383" i="42"/>
  <c r="F383" i="42"/>
  <c r="A384" i="42"/>
  <c r="B384" i="42"/>
  <c r="C384" i="42"/>
  <c r="D384" i="42"/>
  <c r="E384" i="42"/>
  <c r="F384" i="42"/>
  <c r="A180" i="42"/>
  <c r="B180" i="42"/>
  <c r="C180" i="42"/>
  <c r="D180" i="42"/>
  <c r="E180" i="42"/>
  <c r="F180" i="42"/>
  <c r="A181" i="42"/>
  <c r="B181" i="42"/>
  <c r="C181" i="42"/>
  <c r="D181" i="42"/>
  <c r="E181" i="42"/>
  <c r="F181" i="42"/>
  <c r="A182" i="42"/>
  <c r="B182" i="42"/>
  <c r="C182" i="42"/>
  <c r="D182" i="42"/>
  <c r="E182" i="42"/>
  <c r="F182" i="42"/>
  <c r="A183" i="42"/>
  <c r="B183" i="42"/>
  <c r="C183" i="42"/>
  <c r="D183" i="42"/>
  <c r="E183" i="42"/>
  <c r="F183" i="42"/>
  <c r="A184" i="42"/>
  <c r="B184" i="42"/>
  <c r="C184" i="42"/>
  <c r="D184" i="42"/>
  <c r="E184" i="42"/>
  <c r="F184" i="42"/>
  <c r="A185" i="42"/>
  <c r="B185" i="42"/>
  <c r="C185" i="42"/>
  <c r="D185" i="42"/>
  <c r="E185" i="42"/>
  <c r="F185" i="42"/>
  <c r="A187" i="42"/>
  <c r="B187" i="42"/>
  <c r="C187" i="42"/>
  <c r="D187" i="42"/>
  <c r="E187" i="42"/>
  <c r="F187" i="42"/>
  <c r="A188" i="42"/>
  <c r="B188" i="42"/>
  <c r="C188" i="42"/>
  <c r="D188" i="42"/>
  <c r="E188" i="42"/>
  <c r="F188" i="42"/>
  <c r="A189" i="42"/>
  <c r="B189" i="42"/>
  <c r="C189" i="42"/>
  <c r="D189" i="42"/>
  <c r="E189" i="42"/>
  <c r="F189" i="42"/>
  <c r="A190" i="42"/>
  <c r="B190" i="42"/>
  <c r="C190" i="42"/>
  <c r="D190" i="42"/>
  <c r="E190" i="42"/>
  <c r="F190" i="42"/>
  <c r="A191" i="42"/>
  <c r="B191" i="42"/>
  <c r="C191" i="42"/>
  <c r="D191" i="42"/>
  <c r="E191" i="42"/>
  <c r="F191" i="42"/>
  <c r="A192" i="42"/>
  <c r="B192" i="42"/>
  <c r="C192" i="42"/>
  <c r="D192" i="42"/>
  <c r="E192" i="42"/>
  <c r="F192" i="42"/>
  <c r="A193" i="42"/>
  <c r="B193" i="42"/>
  <c r="C193" i="42"/>
  <c r="D193" i="42"/>
  <c r="E193" i="42"/>
  <c r="F193" i="42"/>
  <c r="A194" i="42"/>
  <c r="B194" i="42"/>
  <c r="C194" i="42"/>
  <c r="D194" i="42"/>
  <c r="E194" i="42"/>
  <c r="F194" i="42"/>
  <c r="A195" i="42"/>
  <c r="B195" i="42"/>
  <c r="C195" i="42"/>
  <c r="D195" i="42"/>
  <c r="E195" i="42"/>
  <c r="F195" i="42"/>
  <c r="A197" i="42"/>
  <c r="B197" i="42"/>
  <c r="C197" i="42"/>
  <c r="D197" i="42"/>
  <c r="E197" i="42"/>
  <c r="F197" i="42"/>
  <c r="A198" i="42"/>
  <c r="B198" i="42"/>
  <c r="C198" i="42"/>
  <c r="D198" i="42"/>
  <c r="E198" i="42"/>
  <c r="F198" i="42"/>
  <c r="A199" i="42"/>
  <c r="B199" i="42"/>
  <c r="C199" i="42"/>
  <c r="D199" i="42"/>
  <c r="E199" i="42"/>
  <c r="F199" i="42"/>
  <c r="A200" i="42"/>
  <c r="B200" i="42"/>
  <c r="C200" i="42"/>
  <c r="D200" i="42"/>
  <c r="E200" i="42"/>
  <c r="F200" i="42"/>
  <c r="A201" i="42"/>
  <c r="B201" i="42"/>
  <c r="C201" i="42"/>
  <c r="D201" i="42"/>
  <c r="E201" i="42"/>
  <c r="F201" i="42"/>
  <c r="A202" i="42"/>
  <c r="B202" i="42"/>
  <c r="C202" i="42"/>
  <c r="D202" i="42"/>
  <c r="E202" i="42"/>
  <c r="F202" i="42"/>
  <c r="A203" i="42"/>
  <c r="B203" i="42"/>
  <c r="C203" i="42"/>
  <c r="D203" i="42"/>
  <c r="E203" i="42"/>
  <c r="F203" i="42"/>
  <c r="A204" i="42"/>
  <c r="B204" i="42"/>
  <c r="C204" i="42"/>
  <c r="D204" i="42"/>
  <c r="E204" i="42"/>
  <c r="F204" i="42"/>
  <c r="A205" i="42"/>
  <c r="B205" i="42"/>
  <c r="C205" i="42"/>
  <c r="D205" i="42"/>
  <c r="E205" i="42"/>
  <c r="F205" i="42"/>
  <c r="A206" i="42"/>
  <c r="D206" i="42" s="1"/>
  <c r="B206" i="42"/>
  <c r="C206" i="42"/>
  <c r="A207" i="42"/>
  <c r="B207" i="42"/>
  <c r="C207" i="42"/>
  <c r="D207" i="42"/>
  <c r="E207" i="42"/>
  <c r="F207" i="42"/>
  <c r="A208" i="42"/>
  <c r="B208" i="42"/>
  <c r="C208" i="42"/>
  <c r="D208" i="42"/>
  <c r="E208" i="42"/>
  <c r="F208" i="42"/>
  <c r="A209" i="42"/>
  <c r="B209" i="42"/>
  <c r="C209" i="42"/>
  <c r="D209" i="42"/>
  <c r="E209" i="42"/>
  <c r="F209" i="42"/>
  <c r="A210" i="42"/>
  <c r="B210" i="42"/>
  <c r="C210" i="42"/>
  <c r="D210" i="42"/>
  <c r="E210" i="42"/>
  <c r="F210" i="42"/>
  <c r="A211" i="42"/>
  <c r="B211" i="42"/>
  <c r="C211" i="42"/>
  <c r="D211" i="42"/>
  <c r="E211" i="42"/>
  <c r="F211" i="42"/>
  <c r="A212" i="42"/>
  <c r="B212" i="42"/>
  <c r="C212" i="42"/>
  <c r="D212" i="42"/>
  <c r="E212" i="42"/>
  <c r="F212" i="42"/>
  <c r="A213" i="42"/>
  <c r="B213" i="42"/>
  <c r="C213" i="42"/>
  <c r="D213" i="42"/>
  <c r="E213" i="42"/>
  <c r="F213" i="42"/>
  <c r="A214" i="42"/>
  <c r="B214" i="42"/>
  <c r="C214" i="42"/>
  <c r="D214" i="42"/>
  <c r="E214" i="42"/>
  <c r="F214" i="42"/>
  <c r="A215" i="42"/>
  <c r="B215" i="42"/>
  <c r="C215" i="42"/>
  <c r="D215" i="42"/>
  <c r="E215" i="42"/>
  <c r="F215" i="42"/>
  <c r="A216" i="42"/>
  <c r="B216" i="42"/>
  <c r="C216" i="42"/>
  <c r="D216" i="42"/>
  <c r="A217" i="42"/>
  <c r="B217" i="42"/>
  <c r="C217" i="42"/>
  <c r="D217" i="42"/>
  <c r="E217" i="42"/>
  <c r="F217" i="42"/>
  <c r="A218" i="42"/>
  <c r="B218" i="42"/>
  <c r="C218" i="42"/>
  <c r="D218" i="42"/>
  <c r="E218" i="42"/>
  <c r="F218" i="42"/>
  <c r="A219" i="42"/>
  <c r="B219" i="42"/>
  <c r="C219" i="42"/>
  <c r="D219" i="42"/>
  <c r="E219" i="42"/>
  <c r="F219" i="42"/>
  <c r="A220" i="42"/>
  <c r="B220" i="42"/>
  <c r="C220" i="42"/>
  <c r="D220" i="42"/>
  <c r="E220" i="42"/>
  <c r="F220" i="42"/>
  <c r="A221" i="42"/>
  <c r="B221" i="42"/>
  <c r="C221" i="42"/>
  <c r="D221" i="42"/>
  <c r="E221" i="42"/>
  <c r="F221" i="42"/>
  <c r="A222" i="42"/>
  <c r="B222" i="42"/>
  <c r="C222" i="42"/>
  <c r="D222" i="42"/>
  <c r="E222" i="42"/>
  <c r="F222" i="42"/>
  <c r="A223" i="42"/>
  <c r="B223" i="42"/>
  <c r="C223" i="42"/>
  <c r="D223" i="42"/>
  <c r="E223" i="42"/>
  <c r="F223" i="42"/>
  <c r="A224" i="42"/>
  <c r="B224" i="42"/>
  <c r="C224" i="42"/>
  <c r="D224" i="42"/>
  <c r="E224" i="42"/>
  <c r="F224" i="42"/>
  <c r="A225" i="42"/>
  <c r="B225" i="42"/>
  <c r="C225" i="42"/>
  <c r="D225" i="42"/>
  <c r="E225" i="42"/>
  <c r="F225" i="42"/>
  <c r="A226" i="42"/>
  <c r="B226" i="42"/>
  <c r="C226" i="42"/>
  <c r="D226" i="42"/>
  <c r="E226" i="42"/>
  <c r="F226" i="42"/>
  <c r="A228" i="42"/>
  <c r="B228" i="42"/>
  <c r="C228" i="42"/>
  <c r="D228" i="42"/>
  <c r="E228" i="42"/>
  <c r="F228" i="42"/>
  <c r="A229" i="42"/>
  <c r="B229" i="42"/>
  <c r="C229" i="42"/>
  <c r="D229" i="42"/>
  <c r="E229" i="42"/>
  <c r="F229" i="42"/>
  <c r="A230" i="42"/>
  <c r="B230" i="42"/>
  <c r="C230" i="42"/>
  <c r="D230" i="42"/>
  <c r="E230" i="42"/>
  <c r="F230" i="42"/>
  <c r="A231" i="42"/>
  <c r="B231" i="42"/>
  <c r="C231" i="42"/>
  <c r="D231" i="42"/>
  <c r="E231" i="42"/>
  <c r="F231" i="42"/>
  <c r="A232" i="42"/>
  <c r="B232" i="42"/>
  <c r="C232" i="42"/>
  <c r="D232" i="42"/>
  <c r="E232" i="42"/>
  <c r="F232" i="42"/>
  <c r="A233" i="42"/>
  <c r="B233" i="42"/>
  <c r="C233" i="42"/>
  <c r="D233" i="42"/>
  <c r="E233" i="42"/>
  <c r="F233" i="42"/>
  <c r="A234" i="42"/>
  <c r="B234" i="42"/>
  <c r="C234" i="42"/>
  <c r="D234" i="42"/>
  <c r="E234" i="42"/>
  <c r="F234" i="42"/>
  <c r="A235" i="42"/>
  <c r="B235" i="42"/>
  <c r="C235" i="42"/>
  <c r="D235" i="42"/>
  <c r="E235" i="42"/>
  <c r="F235" i="42"/>
  <c r="A236" i="42"/>
  <c r="B236" i="42"/>
  <c r="C236" i="42"/>
  <c r="D236" i="42"/>
  <c r="A237" i="42"/>
  <c r="B237" i="42"/>
  <c r="C237" i="42"/>
  <c r="D237" i="42"/>
  <c r="E237" i="42"/>
  <c r="F237" i="42"/>
  <c r="A238" i="42"/>
  <c r="B238" i="42"/>
  <c r="C238" i="42"/>
  <c r="D238" i="42"/>
  <c r="E238" i="42"/>
  <c r="F238" i="42"/>
  <c r="A239" i="42"/>
  <c r="B239" i="42"/>
  <c r="C239" i="42"/>
  <c r="D239" i="42"/>
  <c r="E239" i="42"/>
  <c r="F239" i="42"/>
  <c r="A240" i="42"/>
  <c r="B240" i="42"/>
  <c r="C240" i="42"/>
  <c r="D240" i="42"/>
  <c r="E240" i="42"/>
  <c r="F240" i="42"/>
  <c r="A241" i="42"/>
  <c r="B241" i="42"/>
  <c r="C241" i="42"/>
  <c r="D241" i="42"/>
  <c r="E241" i="42"/>
  <c r="F241" i="42"/>
  <c r="A242" i="42"/>
  <c r="B242" i="42"/>
  <c r="C242" i="42"/>
  <c r="D242" i="42"/>
  <c r="E242" i="42"/>
  <c r="F242" i="42"/>
  <c r="A243" i="42"/>
  <c r="B243" i="42"/>
  <c r="C243" i="42"/>
  <c r="D243" i="42"/>
  <c r="E243" i="42"/>
  <c r="F243" i="42"/>
  <c r="A244" i="42"/>
  <c r="B244" i="42"/>
  <c r="C244" i="42"/>
  <c r="D244" i="42"/>
  <c r="E244" i="42"/>
  <c r="F244" i="42"/>
  <c r="A245" i="42"/>
  <c r="B245" i="42"/>
  <c r="C245" i="42"/>
  <c r="D245" i="42"/>
  <c r="E245" i="42"/>
  <c r="F245" i="42"/>
  <c r="A246" i="42"/>
  <c r="D246" i="42" s="1"/>
  <c r="B246" i="42"/>
  <c r="C246" i="42"/>
  <c r="A247" i="42"/>
  <c r="B247" i="42"/>
  <c r="C247" i="42"/>
  <c r="D247" i="42"/>
  <c r="E247" i="42"/>
  <c r="F247" i="42"/>
  <c r="A248" i="42"/>
  <c r="B248" i="42"/>
  <c r="C248" i="42"/>
  <c r="D248" i="42"/>
  <c r="E248" i="42"/>
  <c r="F248" i="42"/>
  <c r="A249" i="42"/>
  <c r="B249" i="42"/>
  <c r="C249" i="42"/>
  <c r="D249" i="42"/>
  <c r="E249" i="42"/>
  <c r="F249" i="42"/>
  <c r="A250" i="42"/>
  <c r="B250" i="42"/>
  <c r="C250" i="42"/>
  <c r="D250" i="42"/>
  <c r="E250" i="42"/>
  <c r="F250" i="42"/>
  <c r="A251" i="42"/>
  <c r="C251" i="42"/>
  <c r="D251" i="42"/>
  <c r="E251" i="42"/>
  <c r="F251" i="42"/>
  <c r="A252" i="42"/>
  <c r="C252" i="42"/>
  <c r="D252" i="42"/>
  <c r="E252" i="42"/>
  <c r="F252" i="42"/>
  <c r="A253" i="42"/>
  <c r="C253" i="42"/>
  <c r="D253" i="42"/>
  <c r="E253" i="42"/>
  <c r="F253" i="42"/>
  <c r="A254" i="42"/>
  <c r="B254" i="42"/>
  <c r="C254" i="42"/>
  <c r="D254" i="42"/>
  <c r="E254" i="42"/>
  <c r="F254" i="42"/>
  <c r="A255" i="42"/>
  <c r="D255" i="42" s="1"/>
  <c r="B255" i="42"/>
  <c r="C255" i="42"/>
  <c r="A256" i="42"/>
  <c r="B256" i="42"/>
  <c r="C256" i="42"/>
  <c r="D256" i="42"/>
  <c r="E256" i="42"/>
  <c r="F256" i="42"/>
  <c r="A257" i="42"/>
  <c r="B257" i="42"/>
  <c r="C257" i="42"/>
  <c r="D257" i="42"/>
  <c r="E257" i="42"/>
  <c r="F257" i="42"/>
  <c r="A258" i="42"/>
  <c r="B258" i="42"/>
  <c r="C258" i="42"/>
  <c r="D258" i="42"/>
  <c r="E258" i="42"/>
  <c r="F258" i="42"/>
  <c r="A259" i="42"/>
  <c r="B259" i="42"/>
  <c r="C259" i="42"/>
  <c r="D259" i="42"/>
  <c r="E259" i="42"/>
  <c r="F259" i="42"/>
  <c r="A260" i="42"/>
  <c r="B260" i="42"/>
  <c r="C260" i="42"/>
  <c r="D260" i="42"/>
  <c r="E260" i="42"/>
  <c r="F260" i="42"/>
  <c r="A261" i="42"/>
  <c r="C261" i="42"/>
  <c r="D261" i="42"/>
  <c r="E261" i="42"/>
  <c r="F261" i="42"/>
  <c r="A262" i="42"/>
  <c r="C262" i="42"/>
  <c r="D262" i="42"/>
  <c r="E262" i="42"/>
  <c r="F262" i="42"/>
  <c r="A263" i="42"/>
  <c r="C263" i="42"/>
  <c r="D263" i="42"/>
  <c r="E263" i="42"/>
  <c r="F263" i="42"/>
  <c r="A264" i="42"/>
  <c r="B264" i="42"/>
  <c r="C264" i="42"/>
  <c r="D264" i="42"/>
  <c r="E264" i="42"/>
  <c r="F264" i="42"/>
  <c r="A265" i="42"/>
  <c r="D265" i="42" s="1"/>
  <c r="B265" i="42"/>
  <c r="C265" i="42"/>
  <c r="A266" i="42"/>
  <c r="B266" i="42"/>
  <c r="C266" i="42"/>
  <c r="D266" i="42"/>
  <c r="E266" i="42"/>
  <c r="F266" i="42"/>
  <c r="A267" i="42"/>
  <c r="B267" i="42"/>
  <c r="C267" i="42"/>
  <c r="D267" i="42"/>
  <c r="E267" i="42"/>
  <c r="F267" i="42"/>
  <c r="A268" i="42"/>
  <c r="B268" i="42"/>
  <c r="C268" i="42"/>
  <c r="D268" i="42"/>
  <c r="E268" i="42"/>
  <c r="F268" i="42"/>
  <c r="A269" i="42"/>
  <c r="B269" i="42"/>
  <c r="C269" i="42"/>
  <c r="D269" i="42"/>
  <c r="E269" i="42"/>
  <c r="F269" i="42"/>
  <c r="A270" i="42"/>
  <c r="B270" i="42"/>
  <c r="C270" i="42"/>
  <c r="D270" i="42"/>
  <c r="E270" i="42"/>
  <c r="F270" i="42"/>
  <c r="A271" i="42"/>
  <c r="B271" i="42"/>
  <c r="C271" i="42"/>
  <c r="D271" i="42"/>
  <c r="E271" i="42"/>
  <c r="F271" i="42"/>
  <c r="A272" i="42"/>
  <c r="B272" i="42"/>
  <c r="C272" i="42"/>
  <c r="D272" i="42"/>
  <c r="E272" i="42"/>
  <c r="F272" i="42"/>
  <c r="A273" i="42"/>
  <c r="B273" i="42"/>
  <c r="C273" i="42"/>
  <c r="D273" i="42"/>
  <c r="E273" i="42"/>
  <c r="F273" i="42"/>
  <c r="A274" i="42"/>
  <c r="B274" i="42"/>
  <c r="C274" i="42"/>
  <c r="D274" i="42"/>
  <c r="E274" i="42"/>
  <c r="F274" i="42"/>
  <c r="A275" i="42"/>
  <c r="D275" i="42" s="1"/>
  <c r="B275" i="42"/>
  <c r="C275" i="42"/>
  <c r="A276" i="42"/>
  <c r="B276" i="42"/>
  <c r="C276" i="42"/>
  <c r="D276" i="42"/>
  <c r="E276" i="42"/>
  <c r="F276" i="42"/>
  <c r="A277" i="42"/>
  <c r="B277" i="42"/>
  <c r="C277" i="42"/>
  <c r="D277" i="42"/>
  <c r="E277" i="42"/>
  <c r="F277" i="42"/>
  <c r="A278" i="42"/>
  <c r="B278" i="42"/>
  <c r="C278" i="42"/>
  <c r="D278" i="42"/>
  <c r="E278" i="42"/>
  <c r="F278" i="42"/>
  <c r="A279" i="42"/>
  <c r="B279" i="42"/>
  <c r="C279" i="42"/>
  <c r="D279" i="42"/>
  <c r="E279" i="42"/>
  <c r="F279" i="42"/>
  <c r="A280" i="42"/>
  <c r="B280" i="42"/>
  <c r="C280" i="42"/>
  <c r="D280" i="42"/>
  <c r="E280" i="42"/>
  <c r="F280" i="42"/>
  <c r="A281" i="42"/>
  <c r="B281" i="42"/>
  <c r="C281" i="42"/>
  <c r="D281" i="42"/>
  <c r="E281" i="42"/>
  <c r="F281" i="42"/>
  <c r="A282" i="42"/>
  <c r="B282" i="42"/>
  <c r="C282" i="42"/>
  <c r="D282" i="42"/>
  <c r="E282" i="42"/>
  <c r="F282" i="42"/>
  <c r="A283" i="42"/>
  <c r="B283" i="42"/>
  <c r="C283" i="42"/>
  <c r="D283" i="42"/>
  <c r="E283" i="42"/>
  <c r="F283" i="42"/>
  <c r="A284" i="42"/>
  <c r="B284" i="42"/>
  <c r="C284" i="42"/>
  <c r="D284" i="42"/>
  <c r="E284" i="42"/>
  <c r="F284" i="42"/>
  <c r="A286" i="42"/>
  <c r="B286" i="42"/>
  <c r="C286" i="42"/>
  <c r="D286" i="42"/>
  <c r="E286" i="42"/>
  <c r="F286" i="42"/>
  <c r="A287" i="42"/>
  <c r="B287" i="42"/>
  <c r="C287" i="42"/>
  <c r="D287" i="42"/>
  <c r="E287" i="42"/>
  <c r="F287" i="42"/>
  <c r="A288" i="42"/>
  <c r="B288" i="42"/>
  <c r="C288" i="42"/>
  <c r="D288" i="42"/>
  <c r="E288" i="42"/>
  <c r="F288" i="42"/>
  <c r="A289" i="42"/>
  <c r="B289" i="42"/>
  <c r="C289" i="42"/>
  <c r="D289" i="42"/>
  <c r="E289" i="42"/>
  <c r="F289" i="42"/>
  <c r="A290" i="42"/>
  <c r="B290" i="42"/>
  <c r="C290" i="42"/>
  <c r="D290" i="42"/>
  <c r="E290" i="42"/>
  <c r="F290" i="42"/>
  <c r="A291" i="42"/>
  <c r="B291" i="42"/>
  <c r="C291" i="42"/>
  <c r="D291" i="42"/>
  <c r="E291" i="42"/>
  <c r="F291" i="42"/>
  <c r="A292" i="42"/>
  <c r="B292" i="42"/>
  <c r="C292" i="42"/>
  <c r="D292" i="42"/>
  <c r="E292" i="42"/>
  <c r="F292" i="42"/>
  <c r="A293" i="42"/>
  <c r="B293" i="42"/>
  <c r="C293" i="42"/>
  <c r="D293" i="42"/>
  <c r="E293" i="42"/>
  <c r="F293" i="42"/>
  <c r="A295" i="42"/>
  <c r="B295" i="42"/>
  <c r="C295" i="42"/>
  <c r="D295" i="42"/>
  <c r="E295" i="42"/>
  <c r="F295" i="42"/>
  <c r="A296" i="42"/>
  <c r="B296" i="42"/>
  <c r="C296" i="42"/>
  <c r="D296" i="42"/>
  <c r="E296" i="42"/>
  <c r="F296" i="42"/>
  <c r="A297" i="42"/>
  <c r="B297" i="42"/>
  <c r="C297" i="42"/>
  <c r="D297" i="42"/>
  <c r="E297" i="42"/>
  <c r="F297" i="42"/>
  <c r="A298" i="42"/>
  <c r="B298" i="42"/>
  <c r="C298" i="42"/>
  <c r="D298" i="42"/>
  <c r="E298" i="42"/>
  <c r="F298" i="42"/>
  <c r="A299" i="42"/>
  <c r="B299" i="42"/>
  <c r="C299" i="42"/>
  <c r="D299" i="42"/>
  <c r="E299" i="42"/>
  <c r="F299" i="42"/>
  <c r="A300" i="42"/>
  <c r="B300" i="42"/>
  <c r="C300" i="42"/>
  <c r="D300" i="42"/>
  <c r="E300" i="42"/>
  <c r="F300" i="42"/>
  <c r="A301" i="42"/>
  <c r="B301" i="42"/>
  <c r="C301" i="42"/>
  <c r="D301" i="42"/>
  <c r="E301" i="42"/>
  <c r="F301" i="42"/>
  <c r="A302" i="42"/>
  <c r="B302" i="42"/>
  <c r="C302" i="42"/>
  <c r="D302" i="42"/>
  <c r="E302" i="42"/>
  <c r="F302" i="42"/>
  <c r="A303" i="42"/>
  <c r="B303" i="42"/>
  <c r="C303" i="42"/>
  <c r="D303" i="42"/>
  <c r="E303" i="42"/>
  <c r="F303" i="42"/>
  <c r="A304" i="42"/>
  <c r="D304" i="42" s="1"/>
  <c r="B304" i="42"/>
  <c r="C304" i="42"/>
  <c r="A305" i="42"/>
  <c r="B305" i="42"/>
  <c r="C305" i="42"/>
  <c r="D305" i="42"/>
  <c r="E305" i="42"/>
  <c r="F305" i="42"/>
  <c r="A306" i="42"/>
  <c r="B306" i="42"/>
  <c r="C306" i="42"/>
  <c r="D306" i="42"/>
  <c r="E306" i="42"/>
  <c r="F306" i="42"/>
  <c r="A307" i="42"/>
  <c r="B307" i="42"/>
  <c r="C307" i="42"/>
  <c r="D307" i="42"/>
  <c r="E307" i="42"/>
  <c r="F307" i="42"/>
  <c r="A308" i="42"/>
  <c r="B308" i="42"/>
  <c r="C308" i="42"/>
  <c r="D308" i="42"/>
  <c r="E308" i="42"/>
  <c r="F308" i="42"/>
  <c r="A309" i="42"/>
  <c r="B309" i="42"/>
  <c r="C309" i="42"/>
  <c r="D309" i="42"/>
  <c r="E309" i="42"/>
  <c r="F309" i="42"/>
  <c r="A310" i="42"/>
  <c r="B310" i="42"/>
  <c r="C310" i="42"/>
  <c r="D310" i="42"/>
  <c r="E310" i="42"/>
  <c r="F310" i="42"/>
  <c r="A311" i="42"/>
  <c r="B311" i="42"/>
  <c r="C311" i="42"/>
  <c r="D311" i="42"/>
  <c r="E311" i="42"/>
  <c r="F311" i="42"/>
  <c r="A312" i="42"/>
  <c r="B312" i="42"/>
  <c r="C312" i="42"/>
  <c r="D312" i="42"/>
  <c r="E312" i="42"/>
  <c r="F312" i="42"/>
  <c r="A313" i="42"/>
  <c r="D313" i="42" s="1"/>
  <c r="B313" i="42"/>
  <c r="C313" i="42"/>
  <c r="A314" i="42"/>
  <c r="B314" i="42"/>
  <c r="C314" i="42"/>
  <c r="D314" i="42"/>
  <c r="E314" i="42"/>
  <c r="F314" i="42"/>
  <c r="A315" i="42"/>
  <c r="B315" i="42"/>
  <c r="C315" i="42"/>
  <c r="D315" i="42"/>
  <c r="E315" i="42"/>
  <c r="F315" i="42"/>
  <c r="A316" i="42"/>
  <c r="B316" i="42"/>
  <c r="C316" i="42"/>
  <c r="D316" i="42"/>
  <c r="E316" i="42"/>
  <c r="F316" i="42"/>
  <c r="A317" i="42"/>
  <c r="B317" i="42"/>
  <c r="C317" i="42"/>
  <c r="D317" i="42"/>
  <c r="E317" i="42"/>
  <c r="F317" i="42"/>
  <c r="A318" i="42"/>
  <c r="B318" i="42"/>
  <c r="C318" i="42"/>
  <c r="D318" i="42"/>
  <c r="E318" i="42"/>
  <c r="F318" i="42"/>
  <c r="A319" i="42"/>
  <c r="B319" i="42"/>
  <c r="C319" i="42"/>
  <c r="D319" i="42"/>
  <c r="E319" i="42"/>
  <c r="F319" i="42"/>
  <c r="A320" i="42"/>
  <c r="B320" i="42"/>
  <c r="C320" i="42"/>
  <c r="D320" i="42"/>
  <c r="E320" i="42"/>
  <c r="F320" i="42"/>
  <c r="A321" i="42"/>
  <c r="B321" i="42"/>
  <c r="C321" i="42"/>
  <c r="D321" i="42"/>
  <c r="E321" i="42"/>
  <c r="F321" i="42"/>
  <c r="A322" i="42"/>
  <c r="B322" i="42"/>
  <c r="C322" i="42"/>
  <c r="D322" i="42"/>
  <c r="E322" i="42"/>
  <c r="F322" i="42"/>
  <c r="A324" i="42"/>
  <c r="B324" i="42"/>
  <c r="C324" i="42"/>
  <c r="D324" i="42"/>
  <c r="E324" i="42"/>
  <c r="F324" i="42"/>
  <c r="A325" i="42"/>
  <c r="B325" i="42"/>
  <c r="C325" i="42"/>
  <c r="D325" i="42"/>
  <c r="E325" i="42"/>
  <c r="F325" i="42"/>
  <c r="A326" i="42"/>
  <c r="B326" i="42"/>
  <c r="C326" i="42"/>
  <c r="D326" i="42"/>
  <c r="E326" i="42"/>
  <c r="F326" i="42"/>
  <c r="A327" i="42"/>
  <c r="B327" i="42"/>
  <c r="C327" i="42"/>
  <c r="D327" i="42"/>
  <c r="E327" i="42"/>
  <c r="F327" i="42"/>
  <c r="A328" i="42"/>
  <c r="B328" i="42"/>
  <c r="C328" i="42"/>
  <c r="D328" i="42"/>
  <c r="E328" i="42"/>
  <c r="F328" i="42"/>
  <c r="A329" i="42"/>
  <c r="B329" i="42"/>
  <c r="C329" i="42"/>
  <c r="D329" i="42"/>
  <c r="E329" i="42"/>
  <c r="F329" i="42"/>
  <c r="A330" i="42"/>
  <c r="B330" i="42"/>
  <c r="C330" i="42"/>
  <c r="D330" i="42"/>
  <c r="E330" i="42"/>
  <c r="F330" i="42"/>
  <c r="A331" i="42"/>
  <c r="B331" i="42"/>
  <c r="C331" i="42"/>
  <c r="D331" i="42"/>
  <c r="E331" i="42"/>
  <c r="F331" i="42"/>
  <c r="A332" i="42"/>
  <c r="D332" i="42" s="1"/>
  <c r="B332" i="42"/>
  <c r="C332" i="42"/>
  <c r="A333" i="42"/>
  <c r="B333" i="42"/>
  <c r="C333" i="42"/>
  <c r="D333" i="42"/>
  <c r="E333" i="42"/>
  <c r="F333" i="42"/>
  <c r="A334" i="42"/>
  <c r="B334" i="42"/>
  <c r="C334" i="42"/>
  <c r="D334" i="42"/>
  <c r="E334" i="42"/>
  <c r="F334" i="42"/>
  <c r="A335" i="42"/>
  <c r="B335" i="42"/>
  <c r="C335" i="42"/>
  <c r="D335" i="42"/>
  <c r="E335" i="42"/>
  <c r="F335" i="42"/>
  <c r="A336" i="42"/>
  <c r="D336" i="42" s="1"/>
  <c r="B336" i="42"/>
  <c r="C336" i="42"/>
  <c r="A337" i="42"/>
  <c r="B337" i="42"/>
  <c r="C337" i="42"/>
  <c r="D337" i="42"/>
  <c r="E337" i="42"/>
  <c r="F337" i="42"/>
  <c r="A338" i="42"/>
  <c r="B338" i="42"/>
  <c r="C338" i="42"/>
  <c r="D338" i="42"/>
  <c r="E338" i="42"/>
  <c r="F338" i="42"/>
  <c r="A339" i="42"/>
  <c r="B339" i="42"/>
  <c r="C339" i="42"/>
  <c r="D339" i="42"/>
  <c r="E339" i="42"/>
  <c r="F339" i="42"/>
  <c r="A340" i="42"/>
  <c r="B340" i="42"/>
  <c r="C340" i="42"/>
  <c r="D340" i="42"/>
  <c r="E340" i="42"/>
  <c r="F340" i="42"/>
  <c r="A341" i="42"/>
  <c r="B341" i="42"/>
  <c r="C341" i="42"/>
  <c r="D341" i="42"/>
  <c r="E341" i="42"/>
  <c r="F341" i="42"/>
  <c r="A342" i="42"/>
  <c r="B342" i="42"/>
  <c r="C342" i="42"/>
  <c r="D342" i="42"/>
  <c r="E342" i="42"/>
  <c r="F342" i="42"/>
  <c r="A343" i="42"/>
  <c r="B343" i="42"/>
  <c r="C343" i="42"/>
  <c r="D343" i="42"/>
  <c r="E343" i="42"/>
  <c r="F343" i="42"/>
  <c r="A344" i="42"/>
  <c r="B344" i="42"/>
  <c r="C344" i="42"/>
  <c r="D344" i="42"/>
  <c r="E344" i="42"/>
  <c r="F344" i="42"/>
  <c r="A345" i="42"/>
  <c r="B345" i="42"/>
  <c r="C345" i="42"/>
  <c r="D345" i="42"/>
  <c r="E345" i="42"/>
  <c r="F345" i="42"/>
  <c r="A347" i="42"/>
  <c r="B347" i="42"/>
  <c r="C347" i="42"/>
  <c r="D347" i="42"/>
  <c r="E347" i="42"/>
  <c r="F347" i="42"/>
  <c r="A348" i="42"/>
  <c r="B348" i="42"/>
  <c r="C348" i="42"/>
  <c r="D348" i="42"/>
  <c r="E348" i="42"/>
  <c r="F348" i="42"/>
  <c r="A349" i="42"/>
  <c r="B349" i="42"/>
  <c r="C349" i="42"/>
  <c r="D349" i="42"/>
  <c r="E349" i="42"/>
  <c r="F349" i="42"/>
  <c r="A350" i="42"/>
  <c r="B350" i="42"/>
  <c r="C350" i="42"/>
  <c r="D350" i="42"/>
  <c r="E350" i="42"/>
  <c r="F350" i="42"/>
  <c r="A351" i="42"/>
  <c r="B351" i="42"/>
  <c r="C351" i="42"/>
  <c r="D351" i="42"/>
  <c r="E351" i="42"/>
  <c r="F351" i="42"/>
  <c r="A352" i="42"/>
  <c r="B352" i="42"/>
  <c r="C352" i="42"/>
  <c r="D352" i="42"/>
  <c r="E352" i="42"/>
  <c r="F352" i="42"/>
  <c r="A353" i="42"/>
  <c r="B353" i="42"/>
  <c r="C353" i="42"/>
  <c r="D353" i="42"/>
  <c r="E353" i="42"/>
  <c r="F353" i="42"/>
  <c r="A354" i="42"/>
  <c r="B354" i="42"/>
  <c r="C354" i="42"/>
  <c r="D354" i="42"/>
  <c r="E354" i="42"/>
  <c r="F354" i="42"/>
  <c r="A355" i="42"/>
  <c r="D355" i="42" s="1"/>
  <c r="B355" i="42"/>
  <c r="C355" i="42"/>
  <c r="A356" i="42"/>
  <c r="B356" i="42"/>
  <c r="C356" i="42"/>
  <c r="D356" i="42"/>
  <c r="E356" i="42"/>
  <c r="F356" i="42"/>
  <c r="A357" i="42"/>
  <c r="B357" i="42"/>
  <c r="C357" i="42"/>
  <c r="D357" i="42"/>
  <c r="E357" i="42"/>
  <c r="F357" i="42"/>
  <c r="A358" i="42"/>
  <c r="B358" i="42"/>
  <c r="C358" i="42"/>
  <c r="D358" i="42"/>
  <c r="E358" i="42"/>
  <c r="F358" i="42"/>
  <c r="A359" i="42"/>
  <c r="B359" i="42"/>
  <c r="C359" i="42"/>
  <c r="D359" i="42"/>
  <c r="E359" i="42"/>
  <c r="F359" i="42"/>
  <c r="A360" i="42"/>
  <c r="B360" i="42"/>
  <c r="C360" i="42"/>
  <c r="D360" i="42"/>
  <c r="E360" i="42"/>
  <c r="F360" i="42"/>
  <c r="A361" i="42"/>
  <c r="B361" i="42"/>
  <c r="C361" i="42"/>
  <c r="D361" i="42"/>
  <c r="E361" i="42"/>
  <c r="F361" i="42"/>
  <c r="A362" i="42"/>
  <c r="B362" i="42"/>
  <c r="C362" i="42"/>
  <c r="D362" i="42"/>
  <c r="E362" i="42"/>
  <c r="F362" i="42"/>
  <c r="A363" i="42"/>
  <c r="B363" i="42"/>
  <c r="C363" i="42"/>
  <c r="D363" i="42"/>
  <c r="E363" i="42"/>
  <c r="F363" i="42"/>
  <c r="A364" i="42"/>
  <c r="B364" i="42"/>
  <c r="C364" i="42"/>
  <c r="D364" i="42"/>
  <c r="E364" i="42"/>
  <c r="F364" i="42"/>
  <c r="A365" i="42"/>
  <c r="D365" i="42" s="1"/>
  <c r="B365" i="42"/>
  <c r="C365" i="42"/>
  <c r="A5" i="42"/>
  <c r="B5" i="42"/>
  <c r="C5" i="42"/>
  <c r="D5" i="42"/>
  <c r="E5" i="42"/>
  <c r="F5" i="42"/>
  <c r="A6" i="42"/>
  <c r="B6" i="42"/>
  <c r="C6" i="42"/>
  <c r="D6" i="42"/>
  <c r="E6" i="42"/>
  <c r="F6" i="42"/>
  <c r="A7" i="42"/>
  <c r="B7" i="42"/>
  <c r="C7" i="42"/>
  <c r="D7" i="42"/>
  <c r="E7" i="42"/>
  <c r="F7" i="42"/>
  <c r="A8" i="42"/>
  <c r="B8" i="42"/>
  <c r="C8" i="42"/>
  <c r="D8" i="42"/>
  <c r="E8" i="42"/>
  <c r="F8" i="42"/>
  <c r="A9" i="42"/>
  <c r="B9" i="42"/>
  <c r="C9" i="42"/>
  <c r="D9" i="42"/>
  <c r="E9" i="42"/>
  <c r="F9" i="42"/>
  <c r="A10" i="42"/>
  <c r="B10" i="42"/>
  <c r="C10" i="42"/>
  <c r="D10" i="42"/>
  <c r="E10" i="42"/>
  <c r="F10" i="42"/>
  <c r="A11" i="42"/>
  <c r="B11" i="42"/>
  <c r="C11" i="42"/>
  <c r="D11" i="42"/>
  <c r="E11" i="42"/>
  <c r="F11" i="42"/>
  <c r="A12" i="42"/>
  <c r="B12" i="42"/>
  <c r="C12" i="42"/>
  <c r="D12" i="42"/>
  <c r="E12" i="42"/>
  <c r="F12" i="42"/>
  <c r="A13" i="42"/>
  <c r="B13" i="42"/>
  <c r="C13" i="42"/>
  <c r="D13" i="42"/>
  <c r="E13" i="42"/>
  <c r="F13" i="42"/>
  <c r="A14" i="42"/>
  <c r="D14" i="42" s="1"/>
  <c r="B14" i="42"/>
  <c r="C14" i="42"/>
  <c r="A15" i="42"/>
  <c r="B15" i="42"/>
  <c r="C15" i="42"/>
  <c r="D15" i="42"/>
  <c r="E15" i="42"/>
  <c r="F15" i="42"/>
  <c r="A16" i="42"/>
  <c r="B16" i="42"/>
  <c r="C16" i="42"/>
  <c r="D16" i="42"/>
  <c r="E16" i="42"/>
  <c r="F16" i="42"/>
  <c r="A17" i="42"/>
  <c r="B17" i="42"/>
  <c r="C17" i="42"/>
  <c r="D17" i="42"/>
  <c r="E17" i="42"/>
  <c r="F17" i="42"/>
  <c r="A18" i="42"/>
  <c r="B18" i="42"/>
  <c r="C18" i="42"/>
  <c r="D18" i="42"/>
  <c r="E18" i="42"/>
  <c r="F18" i="42"/>
  <c r="A19" i="42"/>
  <c r="B19" i="42"/>
  <c r="C19" i="42"/>
  <c r="D19" i="42"/>
  <c r="E19" i="42"/>
  <c r="F19" i="42"/>
  <c r="A20" i="42"/>
  <c r="B20" i="42"/>
  <c r="C20" i="42"/>
  <c r="D20" i="42"/>
  <c r="E20" i="42"/>
  <c r="F20" i="42"/>
  <c r="A21" i="42"/>
  <c r="B21" i="42"/>
  <c r="C21" i="42"/>
  <c r="D21" i="42"/>
  <c r="E21" i="42"/>
  <c r="F21" i="42"/>
  <c r="A22" i="42"/>
  <c r="B22" i="42"/>
  <c r="C22" i="42"/>
  <c r="D22" i="42"/>
  <c r="E22" i="42"/>
  <c r="F22" i="42"/>
  <c r="A24" i="42"/>
  <c r="B24" i="42"/>
  <c r="C24" i="42"/>
  <c r="D24" i="42"/>
  <c r="E24" i="42"/>
  <c r="F24" i="42"/>
  <c r="A25" i="42"/>
  <c r="B25" i="42"/>
  <c r="C25" i="42"/>
  <c r="D25" i="42"/>
  <c r="E25" i="42"/>
  <c r="F25" i="42"/>
  <c r="A26" i="42"/>
  <c r="B26" i="42"/>
  <c r="C26" i="42"/>
  <c r="D26" i="42"/>
  <c r="E26" i="42"/>
  <c r="F26" i="42"/>
  <c r="A27" i="42"/>
  <c r="B27" i="42"/>
  <c r="C27" i="42"/>
  <c r="D27" i="42"/>
  <c r="E27" i="42"/>
  <c r="F27" i="42"/>
  <c r="A28" i="42"/>
  <c r="B28" i="42"/>
  <c r="C28" i="42"/>
  <c r="D28" i="42"/>
  <c r="E28" i="42"/>
  <c r="F28" i="42"/>
  <c r="A29" i="42"/>
  <c r="B29" i="42"/>
  <c r="C29" i="42"/>
  <c r="D29" i="42"/>
  <c r="E29" i="42"/>
  <c r="F29" i="42"/>
  <c r="A30" i="42"/>
  <c r="B30" i="42"/>
  <c r="C30" i="42"/>
  <c r="D30" i="42"/>
  <c r="E30" i="42"/>
  <c r="F30" i="42"/>
  <c r="A31" i="42"/>
  <c r="B31" i="42"/>
  <c r="C31" i="42"/>
  <c r="D31" i="42"/>
  <c r="E31" i="42"/>
  <c r="F31" i="42"/>
  <c r="A33" i="42"/>
  <c r="B33" i="42"/>
  <c r="C33" i="42"/>
  <c r="D33" i="42"/>
  <c r="E33" i="42"/>
  <c r="F33" i="42"/>
  <c r="A34" i="42"/>
  <c r="B34" i="42"/>
  <c r="C34" i="42"/>
  <c r="D34" i="42"/>
  <c r="E34" i="42"/>
  <c r="F34" i="42"/>
  <c r="A35" i="42"/>
  <c r="B35" i="42"/>
  <c r="C35" i="42"/>
  <c r="D35" i="42"/>
  <c r="E35" i="42"/>
  <c r="F35" i="42"/>
  <c r="A36" i="42"/>
  <c r="B36" i="42"/>
  <c r="C36" i="42"/>
  <c r="D36" i="42"/>
  <c r="E36" i="42"/>
  <c r="F36" i="42"/>
  <c r="A37" i="42"/>
  <c r="B37" i="42"/>
  <c r="C37" i="42"/>
  <c r="D37" i="42"/>
  <c r="E37" i="42"/>
  <c r="F37" i="42"/>
  <c r="A38" i="42"/>
  <c r="B38" i="42"/>
  <c r="C38" i="42"/>
  <c r="D38" i="42"/>
  <c r="E38" i="42"/>
  <c r="F38" i="42"/>
  <c r="A39" i="42"/>
  <c r="B39" i="42"/>
  <c r="C39" i="42"/>
  <c r="D39" i="42"/>
  <c r="E39" i="42"/>
  <c r="F39" i="42"/>
  <c r="A40" i="42"/>
  <c r="B40" i="42"/>
  <c r="C40" i="42"/>
  <c r="D40" i="42"/>
  <c r="E40" i="42"/>
  <c r="F40" i="42"/>
  <c r="A41" i="42"/>
  <c r="D41" i="42" s="1"/>
  <c r="B41" i="42"/>
  <c r="C41" i="42"/>
  <c r="A42" i="42"/>
  <c r="B42" i="42"/>
  <c r="C42" i="42"/>
  <c r="D42" i="42"/>
  <c r="E42" i="42"/>
  <c r="F42" i="42"/>
  <c r="A43" i="42"/>
  <c r="B43" i="42"/>
  <c r="C43" i="42"/>
  <c r="D43" i="42"/>
  <c r="E43" i="42"/>
  <c r="F43" i="42"/>
  <c r="A44" i="42"/>
  <c r="B44" i="42"/>
  <c r="C44" i="42"/>
  <c r="D44" i="42"/>
  <c r="E44" i="42"/>
  <c r="F44" i="42"/>
  <c r="A45" i="42"/>
  <c r="B45" i="42"/>
  <c r="C45" i="42"/>
  <c r="D45" i="42"/>
  <c r="E45" i="42"/>
  <c r="F45" i="42"/>
  <c r="A46" i="42"/>
  <c r="B46" i="42"/>
  <c r="C46" i="42"/>
  <c r="D46" i="42"/>
  <c r="E46" i="42"/>
  <c r="F46" i="42"/>
  <c r="A47" i="42"/>
  <c r="B47" i="42"/>
  <c r="C47" i="42"/>
  <c r="D47" i="42"/>
  <c r="E47" i="42"/>
  <c r="F47" i="42"/>
  <c r="A48" i="42"/>
  <c r="B48" i="42"/>
  <c r="C48" i="42"/>
  <c r="D48" i="42"/>
  <c r="E48" i="42"/>
  <c r="F48" i="42"/>
  <c r="A49" i="42"/>
  <c r="B49" i="42"/>
  <c r="C49" i="42"/>
  <c r="D49" i="42"/>
  <c r="E49" i="42"/>
  <c r="F49" i="42"/>
  <c r="A50" i="42"/>
  <c r="B50" i="42"/>
  <c r="C50" i="42"/>
  <c r="D50" i="42"/>
  <c r="E50" i="42"/>
  <c r="F50" i="42"/>
  <c r="A51" i="42"/>
  <c r="D51" i="42" s="1"/>
  <c r="B51" i="42"/>
  <c r="C51" i="42"/>
  <c r="A52" i="42"/>
  <c r="B52" i="42"/>
  <c r="C52" i="42"/>
  <c r="D52" i="42"/>
  <c r="E52" i="42"/>
  <c r="F52" i="42"/>
  <c r="A53" i="42"/>
  <c r="B53" i="42"/>
  <c r="C53" i="42"/>
  <c r="D53" i="42"/>
  <c r="E53" i="42"/>
  <c r="F53" i="42"/>
  <c r="A54" i="42"/>
  <c r="B54" i="42"/>
  <c r="C54" i="42"/>
  <c r="D54" i="42"/>
  <c r="E54" i="42"/>
  <c r="F54" i="42"/>
  <c r="A56" i="42"/>
  <c r="B56" i="42"/>
  <c r="C56" i="42"/>
  <c r="D56" i="42"/>
  <c r="E56" i="42"/>
  <c r="F56" i="42"/>
  <c r="A57" i="42"/>
  <c r="B57" i="42"/>
  <c r="C57" i="42"/>
  <c r="D57" i="42"/>
  <c r="E57" i="42"/>
  <c r="F57" i="42"/>
  <c r="A58" i="42"/>
  <c r="B58" i="42"/>
  <c r="C58" i="42"/>
  <c r="D58" i="42"/>
  <c r="E58" i="42"/>
  <c r="F58" i="42"/>
  <c r="A59" i="42"/>
  <c r="B59" i="42"/>
  <c r="C59" i="42"/>
  <c r="D59" i="42"/>
  <c r="E59" i="42"/>
  <c r="F59" i="42"/>
  <c r="A60" i="42"/>
  <c r="B60" i="42"/>
  <c r="C60" i="42"/>
  <c r="D60" i="42"/>
  <c r="E60" i="42"/>
  <c r="F60" i="42"/>
  <c r="A61" i="42"/>
  <c r="B61" i="42"/>
  <c r="C61" i="42"/>
  <c r="D61" i="42"/>
  <c r="E61" i="42"/>
  <c r="F61" i="42"/>
  <c r="A62" i="42"/>
  <c r="B62" i="42"/>
  <c r="C62" i="42"/>
  <c r="D62" i="42"/>
  <c r="E62" i="42"/>
  <c r="F62" i="42"/>
  <c r="A63" i="42"/>
  <c r="B63" i="42"/>
  <c r="C63" i="42"/>
  <c r="D63" i="42"/>
  <c r="E63" i="42"/>
  <c r="F63" i="42"/>
  <c r="A64" i="42"/>
  <c r="D64" i="42" s="1"/>
  <c r="B64" i="42"/>
  <c r="C64" i="42"/>
  <c r="A65" i="42"/>
  <c r="B65" i="42"/>
  <c r="C65" i="42"/>
  <c r="D65" i="42"/>
  <c r="E65" i="42"/>
  <c r="F65" i="42"/>
  <c r="A66" i="42"/>
  <c r="B66" i="42"/>
  <c r="C66" i="42"/>
  <c r="D66" i="42"/>
  <c r="E66" i="42"/>
  <c r="F66" i="42"/>
  <c r="A67" i="42"/>
  <c r="B67" i="42"/>
  <c r="C67" i="42"/>
  <c r="D67" i="42"/>
  <c r="E67" i="42"/>
  <c r="F67" i="42"/>
  <c r="A68" i="42"/>
  <c r="B68" i="42"/>
  <c r="C68" i="42"/>
  <c r="D68" i="42"/>
  <c r="E68" i="42"/>
  <c r="F68" i="42"/>
  <c r="A69" i="42"/>
  <c r="B69" i="42"/>
  <c r="C69" i="42"/>
  <c r="D69" i="42"/>
  <c r="E69" i="42"/>
  <c r="F69" i="42"/>
  <c r="A70" i="42"/>
  <c r="B70" i="42"/>
  <c r="C70" i="42"/>
  <c r="D70" i="42"/>
  <c r="E70" i="42"/>
  <c r="F70" i="42"/>
  <c r="A71" i="42"/>
  <c r="B71" i="42"/>
  <c r="C71" i="42"/>
  <c r="D71" i="42"/>
  <c r="E71" i="42"/>
  <c r="F71" i="42"/>
  <c r="A72" i="42"/>
  <c r="B72" i="42"/>
  <c r="C72" i="42"/>
  <c r="D72" i="42"/>
  <c r="E72" i="42"/>
  <c r="F72" i="42"/>
  <c r="A73" i="42"/>
  <c r="B73" i="42"/>
  <c r="C73" i="42"/>
  <c r="D73" i="42"/>
  <c r="E73" i="42"/>
  <c r="F73" i="42"/>
  <c r="A74" i="42"/>
  <c r="B74" i="42"/>
  <c r="C74" i="42"/>
  <c r="D74" i="42"/>
  <c r="E74" i="42"/>
  <c r="F74" i="42"/>
  <c r="A75" i="42"/>
  <c r="B75" i="42"/>
  <c r="C75" i="42"/>
  <c r="D75" i="42"/>
  <c r="E75" i="42"/>
  <c r="F75" i="42"/>
  <c r="A77" i="42"/>
  <c r="B77" i="42"/>
  <c r="C77" i="42"/>
  <c r="D77" i="42"/>
  <c r="E77" i="42"/>
  <c r="F77" i="42"/>
  <c r="A78" i="42"/>
  <c r="B78" i="42"/>
  <c r="C78" i="42"/>
  <c r="D78" i="42"/>
  <c r="E78" i="42"/>
  <c r="F78" i="42"/>
  <c r="A79" i="42"/>
  <c r="B79" i="42"/>
  <c r="C79" i="42"/>
  <c r="D79" i="42"/>
  <c r="E79" i="42"/>
  <c r="F79" i="42"/>
  <c r="A80" i="42"/>
  <c r="B80" i="42"/>
  <c r="C80" i="42"/>
  <c r="D80" i="42"/>
  <c r="E80" i="42"/>
  <c r="F80" i="42"/>
  <c r="A81" i="42"/>
  <c r="B81" i="42"/>
  <c r="C81" i="42"/>
  <c r="D81" i="42"/>
  <c r="E81" i="42"/>
  <c r="F81" i="42"/>
  <c r="A82" i="42"/>
  <c r="B82" i="42"/>
  <c r="C82" i="42"/>
  <c r="D82" i="42"/>
  <c r="E82" i="42"/>
  <c r="F82" i="42"/>
  <c r="A83" i="42"/>
  <c r="B83" i="42"/>
  <c r="C83" i="42"/>
  <c r="D83" i="42"/>
  <c r="E83" i="42"/>
  <c r="F83" i="42"/>
  <c r="A84" i="42"/>
  <c r="B84" i="42"/>
  <c r="C84" i="42"/>
  <c r="D84" i="42"/>
  <c r="E84" i="42"/>
  <c r="F84" i="42"/>
  <c r="A85" i="42"/>
  <c r="D85" i="42" s="1"/>
  <c r="B85" i="42"/>
  <c r="C85" i="42"/>
  <c r="A86" i="42"/>
  <c r="B86" i="42"/>
  <c r="C86" i="42"/>
  <c r="D86" i="42"/>
  <c r="E86" i="42"/>
  <c r="F86" i="42"/>
  <c r="A87" i="42"/>
  <c r="B87" i="42"/>
  <c r="C87" i="42"/>
  <c r="D87" i="42"/>
  <c r="E87" i="42"/>
  <c r="F87" i="42"/>
  <c r="A88" i="42"/>
  <c r="B88" i="42"/>
  <c r="C88" i="42"/>
  <c r="D88" i="42"/>
  <c r="E88" i="42"/>
  <c r="F88" i="42"/>
  <c r="A89" i="42"/>
  <c r="B89" i="42"/>
  <c r="C89" i="42"/>
  <c r="D89" i="42"/>
  <c r="E89" i="42"/>
  <c r="F89" i="42"/>
  <c r="A90" i="42"/>
  <c r="B90" i="42"/>
  <c r="C90" i="42"/>
  <c r="D90" i="42"/>
  <c r="E90" i="42"/>
  <c r="F90" i="42"/>
  <c r="A91" i="42"/>
  <c r="B91" i="42"/>
  <c r="C91" i="42"/>
  <c r="D91" i="42"/>
  <c r="E91" i="42"/>
  <c r="F91" i="42"/>
  <c r="A92" i="42"/>
  <c r="B92" i="42"/>
  <c r="C92" i="42"/>
  <c r="D92" i="42"/>
  <c r="E92" i="42"/>
  <c r="F92" i="42"/>
  <c r="A93" i="42"/>
  <c r="B93" i="42"/>
  <c r="C93" i="42"/>
  <c r="D93" i="42"/>
  <c r="E93" i="42"/>
  <c r="F93" i="42"/>
  <c r="A94" i="42"/>
  <c r="D94" i="42" s="1"/>
  <c r="B94" i="42"/>
  <c r="C94" i="42"/>
  <c r="A95" i="42"/>
  <c r="B95" i="42"/>
  <c r="C95" i="42"/>
  <c r="D95" i="42"/>
  <c r="E95" i="42"/>
  <c r="F95" i="42"/>
  <c r="A96" i="42"/>
  <c r="B96" i="42"/>
  <c r="C96" i="42"/>
  <c r="D96" i="42"/>
  <c r="E96" i="42"/>
  <c r="F96" i="42"/>
  <c r="A97" i="42"/>
  <c r="B97" i="42"/>
  <c r="C97" i="42"/>
  <c r="D97" i="42"/>
  <c r="E97" i="42"/>
  <c r="F97" i="42"/>
  <c r="A98" i="42"/>
  <c r="B98" i="42"/>
  <c r="C98" i="42"/>
  <c r="D98" i="42"/>
  <c r="E98" i="42"/>
  <c r="F98" i="42"/>
  <c r="A99" i="42"/>
  <c r="B99" i="42"/>
  <c r="C99" i="42"/>
  <c r="D99" i="42"/>
  <c r="E99" i="42"/>
  <c r="F99" i="42"/>
  <c r="A100" i="42"/>
  <c r="B100" i="42"/>
  <c r="C100" i="42"/>
  <c r="D100" i="42"/>
  <c r="E100" i="42"/>
  <c r="F100" i="42"/>
  <c r="A101" i="42"/>
  <c r="B101" i="42"/>
  <c r="C101" i="42"/>
  <c r="D101" i="42"/>
  <c r="E101" i="42"/>
  <c r="F101" i="42"/>
  <c r="A102" i="42"/>
  <c r="B102" i="42"/>
  <c r="C102" i="42"/>
  <c r="D102" i="42"/>
  <c r="E102" i="42"/>
  <c r="F102" i="42"/>
  <c r="A103" i="42"/>
  <c r="B103" i="42"/>
  <c r="C103" i="42"/>
  <c r="D103" i="42"/>
  <c r="E103" i="42"/>
  <c r="F103" i="42"/>
  <c r="A104" i="42"/>
  <c r="B104" i="42"/>
  <c r="C104" i="42"/>
  <c r="D104" i="42"/>
  <c r="E104" i="42"/>
  <c r="F104" i="42"/>
  <c r="A106" i="42"/>
  <c r="B106" i="42"/>
  <c r="C106" i="42"/>
  <c r="D106" i="42"/>
  <c r="E106" i="42"/>
  <c r="F106" i="42"/>
  <c r="A107" i="42"/>
  <c r="B107" i="42"/>
  <c r="C107" i="42"/>
  <c r="D107" i="42"/>
  <c r="E107" i="42"/>
  <c r="F107" i="42"/>
  <c r="A108" i="42"/>
  <c r="B108" i="42"/>
  <c r="C108" i="42"/>
  <c r="D108" i="42"/>
  <c r="E108" i="42"/>
  <c r="F108" i="42"/>
  <c r="A109" i="42"/>
  <c r="B109" i="42"/>
  <c r="C109" i="42"/>
  <c r="D109" i="42"/>
  <c r="A110" i="42"/>
  <c r="B110" i="42"/>
  <c r="C110" i="42"/>
  <c r="D110" i="42"/>
  <c r="E110" i="42"/>
  <c r="F110" i="42"/>
  <c r="A111" i="42"/>
  <c r="B111" i="42"/>
  <c r="C111" i="42"/>
  <c r="D111" i="42"/>
  <c r="E111" i="42"/>
  <c r="F111" i="42"/>
  <c r="A112" i="42"/>
  <c r="B112" i="42"/>
  <c r="C112" i="42"/>
  <c r="D112" i="42"/>
  <c r="E112" i="42"/>
  <c r="F112" i="42"/>
  <c r="A113" i="42"/>
  <c r="B113" i="42"/>
  <c r="C113" i="42"/>
  <c r="D113" i="42"/>
  <c r="E113" i="42"/>
  <c r="F113" i="42"/>
  <c r="A114" i="42"/>
  <c r="B114" i="42"/>
  <c r="C114" i="42"/>
  <c r="D114" i="42"/>
  <c r="E114" i="42"/>
  <c r="F114" i="42"/>
  <c r="A115" i="42"/>
  <c r="B115" i="42"/>
  <c r="C115" i="42"/>
  <c r="D115" i="42"/>
  <c r="E115" i="42"/>
  <c r="F115" i="42"/>
  <c r="A116" i="42"/>
  <c r="B116" i="42"/>
  <c r="C116" i="42"/>
  <c r="D116" i="42"/>
  <c r="E116" i="42"/>
  <c r="F116" i="42"/>
  <c r="A117" i="42"/>
  <c r="B117" i="42"/>
  <c r="C117" i="42"/>
  <c r="D117" i="42"/>
  <c r="E117" i="42"/>
  <c r="F117" i="42"/>
  <c r="A118" i="42"/>
  <c r="B118" i="42"/>
  <c r="C118" i="42"/>
  <c r="D118" i="42"/>
  <c r="E118" i="42"/>
  <c r="F118" i="42"/>
  <c r="A120" i="42"/>
  <c r="B120" i="42"/>
  <c r="C120" i="42"/>
  <c r="D120" i="42"/>
  <c r="E120" i="42"/>
  <c r="F120" i="42"/>
  <c r="A121" i="42"/>
  <c r="B121" i="42"/>
  <c r="C121" i="42"/>
  <c r="D121" i="42"/>
  <c r="E121" i="42"/>
  <c r="F121" i="42"/>
  <c r="A122" i="42"/>
  <c r="B122" i="42"/>
  <c r="C122" i="42"/>
  <c r="D122" i="42"/>
  <c r="E122" i="42"/>
  <c r="F122" i="42"/>
  <c r="A123" i="42"/>
  <c r="B123" i="42"/>
  <c r="C123" i="42"/>
  <c r="D123" i="42"/>
  <c r="E123" i="42"/>
  <c r="F123" i="42"/>
  <c r="A124" i="42"/>
  <c r="B124" i="42"/>
  <c r="C124" i="42"/>
  <c r="D124" i="42"/>
  <c r="E124" i="42"/>
  <c r="F124" i="42"/>
  <c r="A125" i="42"/>
  <c r="B125" i="42"/>
  <c r="C125" i="42"/>
  <c r="D125" i="42"/>
  <c r="E125" i="42"/>
  <c r="F125" i="42"/>
  <c r="A126" i="42"/>
  <c r="B126" i="42"/>
  <c r="C126" i="42"/>
  <c r="D126" i="42"/>
  <c r="E126" i="42"/>
  <c r="F126" i="42"/>
  <c r="A127" i="42"/>
  <c r="B127" i="42"/>
  <c r="C127" i="42"/>
  <c r="D127" i="42"/>
  <c r="E127" i="42"/>
  <c r="F127" i="42"/>
  <c r="A128" i="42"/>
  <c r="B128" i="42"/>
  <c r="C128" i="42"/>
  <c r="D128" i="42"/>
  <c r="A129" i="42"/>
  <c r="B129" i="42"/>
  <c r="C129" i="42"/>
  <c r="D129" i="42"/>
  <c r="E129" i="42"/>
  <c r="F129" i="42"/>
  <c r="A130" i="42"/>
  <c r="B130" i="42"/>
  <c r="C130" i="42"/>
  <c r="D130" i="42"/>
  <c r="E130" i="42"/>
  <c r="F130" i="42"/>
  <c r="A131" i="42"/>
  <c r="B131" i="42"/>
  <c r="C131" i="42"/>
  <c r="D131" i="42"/>
  <c r="E131" i="42"/>
  <c r="F131" i="42"/>
  <c r="A132" i="42"/>
  <c r="B132" i="42"/>
  <c r="C132" i="42"/>
  <c r="D132" i="42"/>
  <c r="E132" i="42"/>
  <c r="F132" i="42"/>
  <c r="A133" i="42"/>
  <c r="B133" i="42"/>
  <c r="C133" i="42"/>
  <c r="D133" i="42"/>
  <c r="E133" i="42"/>
  <c r="F133" i="42"/>
  <c r="A134" i="42"/>
  <c r="B134" i="42"/>
  <c r="C134" i="42"/>
  <c r="D134" i="42"/>
  <c r="E134" i="42"/>
  <c r="F134" i="42"/>
  <c r="A135" i="42"/>
  <c r="B135" i="42"/>
  <c r="C135" i="42"/>
  <c r="D135" i="42"/>
  <c r="E135" i="42"/>
  <c r="F135" i="42"/>
  <c r="A136" i="42"/>
  <c r="B136" i="42"/>
  <c r="C136" i="42"/>
  <c r="D136" i="42"/>
  <c r="E136" i="42"/>
  <c r="F136" i="42"/>
  <c r="A137" i="42"/>
  <c r="B137" i="42"/>
  <c r="C137" i="42"/>
  <c r="D137" i="42"/>
  <c r="E137" i="42"/>
  <c r="F137" i="42"/>
  <c r="A138" i="42"/>
  <c r="B138" i="42"/>
  <c r="C138" i="42"/>
  <c r="D138" i="42"/>
  <c r="E138" i="42"/>
  <c r="F138" i="42"/>
  <c r="A139" i="42"/>
  <c r="B139" i="42"/>
  <c r="C139" i="42"/>
  <c r="D139" i="42"/>
  <c r="E139" i="42"/>
  <c r="F139" i="42"/>
  <c r="A140" i="42"/>
  <c r="D140" i="42" s="1"/>
  <c r="B140" i="42"/>
  <c r="C140" i="42"/>
  <c r="A141" i="42"/>
  <c r="B141" i="42"/>
  <c r="C141" i="42"/>
  <c r="D141" i="42"/>
  <c r="E141" i="42"/>
  <c r="F141" i="42"/>
  <c r="A142" i="42"/>
  <c r="B142" i="42"/>
  <c r="C142" i="42"/>
  <c r="D142" i="42"/>
  <c r="E142" i="42"/>
  <c r="F142" i="42"/>
  <c r="A143" i="42"/>
  <c r="B143" i="42"/>
  <c r="C143" i="42"/>
  <c r="D143" i="42"/>
  <c r="E143" i="42"/>
  <c r="F143" i="42"/>
  <c r="A144" i="42"/>
  <c r="D144" i="42" s="1"/>
  <c r="B144" i="42"/>
  <c r="C144" i="42"/>
  <c r="A145" i="42"/>
  <c r="B145" i="42"/>
  <c r="C145" i="42"/>
  <c r="D145" i="42"/>
  <c r="E145" i="42"/>
  <c r="F145" i="42"/>
  <c r="A146" i="42"/>
  <c r="B146" i="42"/>
  <c r="C146" i="42"/>
  <c r="D146" i="42"/>
  <c r="E146" i="42"/>
  <c r="F146" i="42"/>
  <c r="A147" i="42"/>
  <c r="B147" i="42"/>
  <c r="C147" i="42"/>
  <c r="D147" i="42"/>
  <c r="E147" i="42"/>
  <c r="F147" i="42"/>
  <c r="A148" i="42"/>
  <c r="B148" i="42"/>
  <c r="C148" i="42"/>
  <c r="D148" i="42"/>
  <c r="E148" i="42"/>
  <c r="F148" i="42"/>
  <c r="A149" i="42"/>
  <c r="B149" i="42"/>
  <c r="C149" i="42"/>
  <c r="D149" i="42"/>
  <c r="E149" i="42"/>
  <c r="F149" i="42"/>
  <c r="A150" i="42"/>
  <c r="B150" i="42"/>
  <c r="C150" i="42"/>
  <c r="D150" i="42"/>
  <c r="E150" i="42"/>
  <c r="F150" i="42"/>
  <c r="A151" i="42"/>
  <c r="B151" i="42"/>
  <c r="C151" i="42"/>
  <c r="D151" i="42"/>
  <c r="E151" i="42"/>
  <c r="F151" i="42"/>
  <c r="A152" i="42"/>
  <c r="B152" i="42"/>
  <c r="C152" i="42"/>
  <c r="D152" i="42"/>
  <c r="E152" i="42"/>
  <c r="F152" i="42"/>
  <c r="A153" i="42"/>
  <c r="B153" i="42"/>
  <c r="C153" i="42"/>
  <c r="D153" i="42"/>
  <c r="E153" i="42"/>
  <c r="F153" i="42"/>
  <c r="A154" i="42"/>
  <c r="B154" i="42"/>
  <c r="C154" i="42"/>
  <c r="D154" i="42"/>
  <c r="E154" i="42"/>
  <c r="F154" i="42"/>
  <c r="A156" i="42"/>
  <c r="B156" i="42"/>
  <c r="C156" i="42"/>
  <c r="D156" i="42"/>
  <c r="E156" i="42"/>
  <c r="F156" i="42"/>
  <c r="A157" i="42"/>
  <c r="B157" i="42"/>
  <c r="C157" i="42"/>
  <c r="D157" i="42"/>
  <c r="E157" i="42"/>
  <c r="F157" i="42"/>
  <c r="A158" i="42"/>
  <c r="B158" i="42"/>
  <c r="C158" i="42"/>
  <c r="D158" i="42"/>
  <c r="E158" i="42"/>
  <c r="F158" i="42"/>
  <c r="A159" i="42"/>
  <c r="B159" i="42"/>
  <c r="C159" i="42"/>
  <c r="D159" i="42"/>
  <c r="E159" i="42"/>
  <c r="F159" i="42"/>
  <c r="A160" i="42"/>
  <c r="B160" i="42"/>
  <c r="C160" i="42"/>
  <c r="D160" i="42"/>
  <c r="E160" i="42"/>
  <c r="F160" i="42"/>
  <c r="A161" i="42"/>
  <c r="B161" i="42"/>
  <c r="C161" i="42"/>
  <c r="D161" i="42"/>
  <c r="E161" i="42"/>
  <c r="F161" i="42"/>
  <c r="A162" i="42"/>
  <c r="B162" i="42"/>
  <c r="C162" i="42"/>
  <c r="D162" i="42"/>
  <c r="E162" i="42"/>
  <c r="F162" i="42"/>
  <c r="A163" i="42"/>
  <c r="B163" i="42"/>
  <c r="C163" i="42"/>
  <c r="D163" i="42"/>
  <c r="E163" i="42"/>
  <c r="F163" i="42"/>
  <c r="A164" i="42"/>
  <c r="B164" i="42"/>
  <c r="C164" i="42"/>
  <c r="D164" i="42"/>
  <c r="E164" i="42"/>
  <c r="F164" i="42"/>
  <c r="A165" i="42"/>
  <c r="B165" i="42"/>
  <c r="C165" i="42"/>
  <c r="D165" i="42"/>
  <c r="E165" i="42"/>
  <c r="F165" i="42"/>
  <c r="A166" i="42"/>
  <c r="B166" i="42"/>
  <c r="C166" i="42"/>
  <c r="D166" i="42"/>
  <c r="E166" i="42"/>
  <c r="F166" i="42"/>
  <c r="A168" i="42"/>
  <c r="B168" i="42"/>
  <c r="C168" i="42"/>
  <c r="D168" i="42"/>
  <c r="E168" i="42"/>
  <c r="F168" i="42"/>
  <c r="A169" i="42"/>
  <c r="B169" i="42"/>
  <c r="C169" i="42"/>
  <c r="D169" i="42"/>
  <c r="E169" i="42"/>
  <c r="F169" i="42"/>
  <c r="A170" i="42"/>
  <c r="B170" i="42"/>
  <c r="C170" i="42"/>
  <c r="D170" i="42"/>
  <c r="E170" i="42"/>
  <c r="F170" i="42"/>
  <c r="A171" i="42"/>
  <c r="B171" i="42"/>
  <c r="C171" i="42"/>
  <c r="D171" i="42"/>
  <c r="E171" i="42"/>
  <c r="F171" i="42"/>
  <c r="A172" i="42"/>
  <c r="B172" i="42"/>
  <c r="C172" i="42"/>
  <c r="D172" i="42"/>
  <c r="E172" i="42"/>
  <c r="F172" i="42"/>
  <c r="A173" i="42"/>
  <c r="B173" i="42"/>
  <c r="C173" i="42"/>
  <c r="D173" i="42"/>
  <c r="E173" i="42"/>
  <c r="F173" i="42"/>
  <c r="A174" i="42"/>
  <c r="B174" i="42"/>
  <c r="C174" i="42"/>
  <c r="D174" i="42"/>
  <c r="E174" i="42"/>
  <c r="F174" i="42"/>
  <c r="A175" i="42"/>
  <c r="B175" i="42"/>
  <c r="C175" i="42"/>
  <c r="D175" i="42"/>
  <c r="E175" i="42"/>
  <c r="F175" i="42"/>
  <c r="A176" i="42"/>
  <c r="B176" i="42"/>
  <c r="C176" i="42"/>
  <c r="D176" i="42"/>
  <c r="E176" i="42"/>
  <c r="F176" i="42"/>
  <c r="A178" i="42"/>
  <c r="B178" i="42"/>
  <c r="C178" i="42"/>
  <c r="D178" i="42"/>
  <c r="E178" i="42"/>
  <c r="F178" i="42"/>
  <c r="A179" i="42"/>
  <c r="B179" i="42"/>
  <c r="C179" i="42"/>
  <c r="D179" i="42"/>
  <c r="E179" i="42"/>
  <c r="F179" i="42"/>
  <c r="F168" i="37"/>
  <c r="B263" i="42" s="1"/>
  <c r="F169" i="37"/>
  <c r="F172" i="37" s="1"/>
  <c r="B251" i="42" s="1"/>
  <c r="F170" i="37"/>
  <c r="B262" i="42" s="1"/>
  <c r="F173" i="37" l="1"/>
  <c r="B252" i="42" s="1"/>
  <c r="F171" i="37"/>
  <c r="B253" i="42" s="1"/>
  <c r="B261" i="42"/>
  <c r="G372" i="42"/>
  <c r="G96" i="42"/>
  <c r="G75" i="42"/>
  <c r="G212" i="42"/>
  <c r="G293" i="42"/>
  <c r="G368" i="42"/>
  <c r="G178" i="42"/>
  <c r="G202" i="42"/>
  <c r="G137" i="42"/>
  <c r="G218" i="42"/>
  <c r="G345" i="42"/>
  <c r="G380" i="42"/>
  <c r="G163" i="42"/>
  <c r="G264" i="42"/>
  <c r="G326" i="42"/>
  <c r="G260" i="42"/>
  <c r="G124" i="42"/>
  <c r="G25" i="42"/>
  <c r="G17" i="42"/>
  <c r="G62" i="42"/>
  <c r="G66" i="42"/>
  <c r="G356" i="42"/>
  <c r="G153" i="42"/>
  <c r="G148" i="42"/>
  <c r="G145" i="42"/>
  <c r="G364" i="42"/>
  <c r="G328" i="42"/>
  <c r="G302" i="42"/>
  <c r="G300" i="42"/>
  <c r="G47" i="42"/>
  <c r="G169" i="42"/>
  <c r="G15" i="42"/>
  <c r="G280" i="42"/>
  <c r="G277" i="42"/>
  <c r="G241" i="42"/>
  <c r="G42" i="42"/>
  <c r="G347" i="42"/>
  <c r="G351" i="42"/>
  <c r="G102" i="42"/>
  <c r="G56" i="42"/>
  <c r="G133" i="42"/>
  <c r="G235" i="42"/>
  <c r="G233" i="42"/>
  <c r="G228" i="42"/>
  <c r="G219" i="42"/>
  <c r="G175" i="42"/>
  <c r="G173" i="42"/>
  <c r="G171" i="42"/>
  <c r="G170" i="42"/>
  <c r="G350" i="42"/>
  <c r="G27" i="42"/>
  <c r="G117" i="42"/>
  <c r="G112" i="42"/>
  <c r="G343" i="42"/>
  <c r="G312" i="42"/>
  <c r="G308" i="42"/>
  <c r="G20" i="42"/>
  <c r="G269" i="42"/>
  <c r="G40" i="42"/>
  <c r="G82" i="42"/>
  <c r="G70" i="42"/>
  <c r="G324" i="42"/>
  <c r="G78" i="42"/>
  <c r="G161" i="42"/>
  <c r="G141" i="42"/>
  <c r="G307" i="42"/>
  <c r="G187" i="42"/>
  <c r="G335" i="42"/>
  <c r="G217" i="42"/>
  <c r="G207" i="42"/>
  <c r="G162" i="42"/>
  <c r="G156" i="42"/>
  <c r="G136" i="42"/>
  <c r="G123" i="42"/>
  <c r="G120" i="42"/>
  <c r="G90" i="42"/>
  <c r="G88" i="42"/>
  <c r="G340" i="42"/>
  <c r="G98" i="42"/>
  <c r="G34" i="42"/>
  <c r="G315" i="42"/>
  <c r="G383" i="42"/>
  <c r="G379" i="42"/>
  <c r="G274" i="42"/>
  <c r="G252" i="42"/>
  <c r="G154" i="42"/>
  <c r="G174" i="42"/>
  <c r="G19" i="42"/>
  <c r="G292" i="42"/>
  <c r="G39" i="42"/>
  <c r="G139" i="42"/>
  <c r="G89" i="42"/>
  <c r="G52" i="42"/>
  <c r="G168" i="42"/>
  <c r="G103" i="42"/>
  <c r="G83" i="42"/>
  <c r="G43" i="42"/>
  <c r="G111" i="42"/>
  <c r="G253" i="42"/>
  <c r="G205" i="42"/>
  <c r="G97" i="42"/>
  <c r="G33" i="42"/>
  <c r="G192" i="42"/>
  <c r="G65" i="42"/>
  <c r="G250" i="42"/>
  <c r="G48" i="42"/>
  <c r="G352" i="42"/>
  <c r="G44" i="42"/>
  <c r="G317" i="42"/>
  <c r="G316" i="42"/>
  <c r="G215" i="42"/>
  <c r="G213" i="42"/>
  <c r="G283" i="42"/>
  <c r="G30" i="42"/>
  <c r="G268" i="42"/>
  <c r="G248" i="42"/>
  <c r="G190" i="42"/>
  <c r="G160" i="42"/>
  <c r="G81" i="42"/>
  <c r="G49" i="42"/>
  <c r="G26" i="42"/>
  <c r="G339" i="42"/>
  <c r="G279" i="42"/>
  <c r="G276" i="42"/>
  <c r="G258" i="42"/>
  <c r="G183" i="42"/>
  <c r="G181" i="42"/>
  <c r="G384" i="42"/>
  <c r="G295" i="42"/>
  <c r="G122" i="42"/>
  <c r="G311" i="42"/>
  <c r="G199" i="42"/>
  <c r="G193" i="42"/>
  <c r="G366" i="42"/>
  <c r="G322" i="42"/>
  <c r="G320" i="42"/>
  <c r="G318" i="42"/>
  <c r="G130" i="42"/>
  <c r="G208" i="42"/>
  <c r="G197" i="42"/>
  <c r="G152" i="42"/>
  <c r="G106" i="42"/>
  <c r="G80" i="42"/>
  <c r="G373" i="42"/>
  <c r="G204" i="42"/>
  <c r="G121" i="42"/>
  <c r="G138" i="42"/>
  <c r="G107" i="42"/>
  <c r="G74" i="42"/>
  <c r="G18" i="42"/>
  <c r="G244" i="42"/>
  <c r="G226" i="42"/>
  <c r="G301" i="42"/>
  <c r="G132" i="42"/>
  <c r="G297" i="42"/>
  <c r="G57" i="42"/>
  <c r="G360" i="42"/>
  <c r="G357" i="42"/>
  <c r="G349" i="42"/>
  <c r="G348" i="42"/>
  <c r="G272" i="42"/>
  <c r="G261" i="42"/>
  <c r="G338" i="42"/>
  <c r="G309" i="42"/>
  <c r="G303" i="42"/>
  <c r="G299" i="42"/>
  <c r="G263" i="42"/>
  <c r="G254" i="42"/>
  <c r="G242" i="42"/>
  <c r="G231" i="42"/>
  <c r="G200" i="42"/>
  <c r="G371" i="42"/>
  <c r="G369" i="42"/>
  <c r="G259" i="42"/>
  <c r="G256" i="42"/>
  <c r="G240" i="42"/>
  <c r="G239" i="42"/>
  <c r="G237" i="42"/>
  <c r="G224" i="42"/>
  <c r="G222" i="42"/>
  <c r="G195" i="42"/>
  <c r="G382" i="42"/>
  <c r="G79" i="42"/>
  <c r="G21" i="42"/>
  <c r="G150" i="42"/>
  <c r="G71" i="42"/>
  <c r="G6" i="42"/>
  <c r="G191" i="42"/>
  <c r="G29" i="42"/>
  <c r="G354" i="42"/>
  <c r="G271" i="42"/>
  <c r="G113" i="42"/>
  <c r="G13" i="42"/>
  <c r="G60" i="42"/>
  <c r="G16" i="42"/>
  <c r="G331" i="42"/>
  <c r="G147" i="42"/>
  <c r="G134" i="42"/>
  <c r="G327" i="42"/>
  <c r="G291" i="42"/>
  <c r="G188" i="42"/>
  <c r="G84" i="42"/>
  <c r="G361" i="42"/>
  <c r="G286" i="42"/>
  <c r="G209" i="42"/>
  <c r="G172" i="42"/>
  <c r="G50" i="42"/>
  <c r="G184" i="42"/>
  <c r="G87" i="42"/>
  <c r="G358" i="42"/>
  <c r="G262" i="42"/>
  <c r="G243" i="42"/>
  <c r="G230" i="42"/>
  <c r="G114" i="42"/>
  <c r="G72" i="42"/>
  <c r="G63" i="42"/>
  <c r="G46" i="42"/>
  <c r="G12" i="42"/>
  <c r="G10" i="42"/>
  <c r="G8" i="42"/>
  <c r="G7" i="42"/>
  <c r="G5" i="42"/>
  <c r="G319" i="42"/>
  <c r="G310" i="42"/>
  <c r="G298" i="42"/>
  <c r="G296" i="42"/>
  <c r="G266" i="42"/>
  <c r="G251" i="42"/>
  <c r="G238" i="42"/>
  <c r="G225" i="42"/>
  <c r="G223" i="42"/>
  <c r="G221" i="42"/>
  <c r="G381" i="42"/>
  <c r="G367" i="42"/>
  <c r="G157" i="42"/>
  <c r="G53" i="42"/>
  <c r="G115" i="42"/>
  <c r="G77" i="42"/>
  <c r="G45" i="42"/>
  <c r="G142" i="42"/>
  <c r="G58" i="42"/>
  <c r="G329" i="42"/>
  <c r="G176" i="42"/>
  <c r="G164" i="42"/>
  <c r="G289" i="42"/>
  <c r="G189" i="42"/>
  <c r="G101" i="42"/>
  <c r="G31" i="42"/>
  <c r="G363" i="42"/>
  <c r="G333" i="42"/>
  <c r="G234" i="42"/>
  <c r="G118" i="42"/>
  <c r="G22" i="42"/>
  <c r="G229" i="42"/>
  <c r="G149" i="42"/>
  <c r="G104" i="42"/>
  <c r="G69" i="42"/>
  <c r="G67" i="42"/>
  <c r="G61" i="42"/>
  <c r="G59" i="42"/>
  <c r="G37" i="42"/>
  <c r="G35" i="42"/>
  <c r="G330" i="42"/>
  <c r="G314" i="42"/>
  <c r="G257" i="42"/>
  <c r="G249" i="42"/>
  <c r="G247" i="42"/>
  <c r="G220" i="42"/>
  <c r="G214" i="42"/>
  <c r="G198" i="42"/>
  <c r="G194" i="42"/>
  <c r="G179" i="42"/>
  <c r="G11" i="42"/>
  <c r="G68" i="42"/>
  <c r="G38" i="42"/>
  <c r="G306" i="42"/>
  <c r="G166" i="42"/>
  <c r="G127" i="42"/>
  <c r="G344" i="42"/>
  <c r="G273" i="42"/>
  <c r="G211" i="42"/>
  <c r="G378" i="42"/>
  <c r="G342" i="42"/>
  <c r="G282" i="42"/>
  <c r="G374" i="42"/>
  <c r="G129" i="42"/>
  <c r="G180" i="42"/>
  <c r="G158" i="42"/>
  <c r="G54" i="42"/>
  <c r="G321" i="42"/>
  <c r="G267" i="42"/>
  <c r="G245" i="42"/>
  <c r="G201" i="42"/>
  <c r="G370" i="42"/>
  <c r="G116" i="42"/>
  <c r="G143" i="42"/>
  <c r="G108" i="42"/>
  <c r="G146" i="42"/>
  <c r="G126" i="42"/>
  <c r="G93" i="42"/>
  <c r="G91" i="42"/>
  <c r="G290" i="42"/>
  <c r="G288" i="42"/>
  <c r="G210" i="42"/>
  <c r="G377" i="42"/>
  <c r="G159" i="42"/>
  <c r="G95" i="42"/>
  <c r="G73" i="42"/>
  <c r="G9" i="42"/>
  <c r="G36" i="42"/>
  <c r="G305" i="42"/>
  <c r="G125" i="42"/>
  <c r="G92" i="42"/>
  <c r="G376" i="42"/>
  <c r="G99" i="42"/>
  <c r="G284" i="42"/>
  <c r="G131" i="42"/>
  <c r="G359" i="42"/>
  <c r="G182" i="42"/>
  <c r="G86" i="42"/>
  <c r="G24" i="42"/>
  <c r="G337" i="42"/>
  <c r="G232" i="42"/>
  <c r="G203" i="42"/>
  <c r="G151" i="42"/>
  <c r="G165" i="42"/>
  <c r="G135" i="42"/>
  <c r="G110" i="42"/>
  <c r="G100" i="42"/>
  <c r="G28" i="42"/>
  <c r="G362" i="42"/>
  <c r="G353" i="42"/>
  <c r="G341" i="42"/>
  <c r="G334" i="42"/>
  <c r="G325" i="42"/>
  <c r="G287" i="42"/>
  <c r="G281" i="42"/>
  <c r="G278" i="42"/>
  <c r="G270" i="42"/>
  <c r="G185" i="42"/>
  <c r="C39" i="38"/>
  <c r="B38" i="38"/>
  <c r="B39" i="38" s="1"/>
</calcChain>
</file>

<file path=xl/sharedStrings.xml><?xml version="1.0" encoding="utf-8"?>
<sst xmlns="http://schemas.openxmlformats.org/spreadsheetml/2006/main" count="4101" uniqueCount="242">
  <si>
    <t>Schoolnaam</t>
  </si>
  <si>
    <t>Sint Adalbertus</t>
  </si>
  <si>
    <t>Aantal</t>
  </si>
  <si>
    <t>merk / type</t>
  </si>
  <si>
    <t>Opmerking</t>
  </si>
  <si>
    <t>Direct vervangen</t>
  </si>
  <si>
    <t>Binnen contract vervangen</t>
  </si>
  <si>
    <t>Patchkasten</t>
  </si>
  <si>
    <t>Switches 24p</t>
  </si>
  <si>
    <t>Aruba</t>
  </si>
  <si>
    <t>Switches 48p</t>
  </si>
  <si>
    <t>Switches POE 24p</t>
  </si>
  <si>
    <t>Switches POE 48p</t>
  </si>
  <si>
    <t>Access Points</t>
  </si>
  <si>
    <t>Ruckus R350</t>
  </si>
  <si>
    <t>ntb</t>
  </si>
  <si>
    <t>Router</t>
  </si>
  <si>
    <t>Digiborden incl. OPS</t>
  </si>
  <si>
    <t>Windows laptop/desktop</t>
  </si>
  <si>
    <t>Chromebooks</t>
  </si>
  <si>
    <t>Multifunctionals</t>
  </si>
  <si>
    <t>aantal leerlingen 1-2-2026</t>
  </si>
  <si>
    <t>De Ark</t>
  </si>
  <si>
    <t>HPE</t>
  </si>
  <si>
    <t>Ruckus R510</t>
  </si>
  <si>
    <t>De Bavinck</t>
  </si>
  <si>
    <t>De Bavinck DEP</t>
  </si>
  <si>
    <t>DEP</t>
  </si>
  <si>
    <t>Zyxel</t>
  </si>
  <si>
    <t>Switches POE 8p</t>
  </si>
  <si>
    <t>Bavo Jenaplanschool</t>
  </si>
  <si>
    <t>Ruckus R500</t>
  </si>
  <si>
    <t>Canon</t>
  </si>
  <si>
    <t>Sint Bavo Eemstraat</t>
  </si>
  <si>
    <t>Netgear</t>
  </si>
  <si>
    <t>Cisco</t>
  </si>
  <si>
    <t>Sint Bavo Reviusstraat</t>
  </si>
  <si>
    <t>Ruckus R550</t>
  </si>
  <si>
    <t>Bos en Duinschool</t>
  </si>
  <si>
    <t>Bosch en Hovenschool</t>
  </si>
  <si>
    <t>Aantal medewerkers</t>
  </si>
  <si>
    <t>Aantal leerlingen</t>
  </si>
  <si>
    <t>Februari 2026 telling</t>
  </si>
  <si>
    <t>nieuwbouw</t>
  </si>
  <si>
    <t>Nicolaas Beetsschool</t>
  </si>
  <si>
    <t>Adres</t>
  </si>
  <si>
    <t>Aantal leerlingen 1-2-2026</t>
  </si>
  <si>
    <t>Sint Bernardus</t>
  </si>
  <si>
    <t>Dreefschool</t>
  </si>
  <si>
    <t>Dreefschool DEP</t>
  </si>
  <si>
    <t>Switches 8p</t>
  </si>
  <si>
    <r>
      <rPr>
        <sz val="11"/>
        <color rgb="FF000000"/>
        <rFont val="Calibri"/>
        <scheme val="minor"/>
      </rPr>
      <t xml:space="preserve">Switches </t>
    </r>
    <r>
      <rPr>
        <b/>
        <u/>
        <sz val="11"/>
        <color rgb="FF000000"/>
        <rFont val="Calibri"/>
        <scheme val="minor"/>
      </rPr>
      <t>POE</t>
    </r>
    <r>
      <rPr>
        <sz val="11"/>
        <color rgb="FF000000"/>
        <rFont val="Calibri"/>
        <scheme val="minor"/>
      </rPr>
      <t xml:space="preserve"> 24p</t>
    </r>
  </si>
  <si>
    <r>
      <rPr>
        <sz val="11"/>
        <color rgb="FF000000"/>
        <rFont val="Calibri"/>
      </rPr>
      <t xml:space="preserve">Switches </t>
    </r>
    <r>
      <rPr>
        <b/>
        <u/>
        <sz val="11"/>
        <color rgb="FF000000"/>
        <rFont val="Calibri"/>
      </rPr>
      <t>POE</t>
    </r>
    <r>
      <rPr>
        <sz val="11"/>
        <color rgb="FF000000"/>
        <rFont val="Calibri"/>
      </rPr>
      <t xml:space="preserve"> 48p</t>
    </r>
  </si>
  <si>
    <r>
      <t xml:space="preserve">Digiborden </t>
    </r>
    <r>
      <rPr>
        <b/>
        <sz val="11"/>
        <color theme="1"/>
        <rFont val="Calibri"/>
        <family val="2"/>
        <scheme val="minor"/>
      </rPr>
      <t>incl. OPS</t>
    </r>
  </si>
  <si>
    <t>Don Bosco</t>
  </si>
  <si>
    <t>Huibers</t>
  </si>
  <si>
    <t>FX</t>
  </si>
  <si>
    <t>Internationalschool Haarlem</t>
  </si>
  <si>
    <t>primary!</t>
  </si>
  <si>
    <t>Internationalschool Haarlem secondary</t>
  </si>
  <si>
    <t>Ruckus</t>
  </si>
  <si>
    <t>ITK</t>
  </si>
  <si>
    <t>ITK Noodunit</t>
  </si>
  <si>
    <t>Koningin Emmaschool</t>
  </si>
  <si>
    <t>Koningin Wilhelminaschool</t>
  </si>
  <si>
    <t>Liduinaschool</t>
  </si>
  <si>
    <t>De Meer</t>
  </si>
  <si>
    <t>ONS</t>
  </si>
  <si>
    <t>Pantarijn</t>
  </si>
  <si>
    <t>PBS</t>
  </si>
  <si>
    <t>ivm nieuwbouw</t>
  </si>
  <si>
    <t>De Schelp</t>
  </si>
  <si>
    <r>
      <t xml:space="preserve">Switches </t>
    </r>
    <r>
      <rPr>
        <b/>
        <u/>
        <sz val="11"/>
        <color rgb="FF000000"/>
        <rFont val="Calibri"/>
        <scheme val="minor"/>
      </rPr>
      <t>POE</t>
    </r>
    <r>
      <rPr>
        <sz val="11"/>
        <color rgb="FF000000"/>
        <rFont val="Calibri"/>
        <scheme val="minor"/>
      </rPr>
      <t xml:space="preserve"> 8p</t>
    </r>
  </si>
  <si>
    <t>Schoterbos</t>
  </si>
  <si>
    <t>Schoterbos Trapeze</t>
  </si>
  <si>
    <t>Schoterbos Gunning</t>
  </si>
  <si>
    <t>Talenten</t>
  </si>
  <si>
    <t>TWijs Services</t>
  </si>
  <si>
    <t>Tijo van Eeghenschool</t>
  </si>
  <si>
    <t>IKC Valeo</t>
  </si>
  <si>
    <t>Verbeelding</t>
  </si>
  <si>
    <t>Verbeelding DEP</t>
  </si>
  <si>
    <t>Veronicaschool</t>
  </si>
  <si>
    <t>Werkschuit</t>
  </si>
  <si>
    <t>Edgecore</t>
  </si>
  <si>
    <t>Willinkschool</t>
  </si>
  <si>
    <t>Willem van Oranjeschool</t>
  </si>
  <si>
    <t>Zaanenschool</t>
  </si>
  <si>
    <t>Rijlabels</t>
  </si>
  <si>
    <t>Postcode/plaats</t>
  </si>
  <si>
    <t>04OH00</t>
  </si>
  <si>
    <t>Dompvloedslaan 114</t>
  </si>
  <si>
    <t>2051 NG Overveen</t>
  </si>
  <si>
    <t>05BC00</t>
  </si>
  <si>
    <t xml:space="preserve">Claes van Kietenstraat 2-4 </t>
  </si>
  <si>
    <t>2064 XT Spaarndam</t>
  </si>
  <si>
    <t>05MD00</t>
  </si>
  <si>
    <t>Van Lennepweg 2</t>
  </si>
  <si>
    <t>2111 HV Aerdenhout</t>
  </si>
  <si>
    <t>07XG00</t>
  </si>
  <si>
    <t>Rijksstraatweg 89</t>
  </si>
  <si>
    <t>2121 AD Bennebroek</t>
  </si>
  <si>
    <t>08QH00</t>
  </si>
  <si>
    <t>Bos en Duinlaan 1 A</t>
  </si>
  <si>
    <t xml:space="preserve">2061 VM Bloemendaal </t>
  </si>
  <si>
    <t>09QN00</t>
  </si>
  <si>
    <t>Nieuwe Landstraat 12</t>
  </si>
  <si>
    <t>2021 DE Haarlem</t>
  </si>
  <si>
    <t>11CF00</t>
  </si>
  <si>
    <t>Prinses Beatrixschool</t>
  </si>
  <si>
    <t>Von Brücken Focklaan 2</t>
  </si>
  <si>
    <t>2102 XC Heemstede</t>
  </si>
  <si>
    <t>11CF01</t>
  </si>
  <si>
    <t>Adriaan Pauwlaan 19</t>
  </si>
  <si>
    <t>2101 AJ Heemstede</t>
  </si>
  <si>
    <t>11OX00</t>
  </si>
  <si>
    <t>Sportparklaan 3</t>
  </si>
  <si>
    <t>2103 VR Heemstede</t>
  </si>
  <si>
    <t>12BV00</t>
  </si>
  <si>
    <t>Floris van Adrichemlaan 102</t>
  </si>
  <si>
    <t>2035 VD Haarlem</t>
  </si>
  <si>
    <t>12KZ00</t>
  </si>
  <si>
    <t>Erasmuslaan 1</t>
  </si>
  <si>
    <t>2037 LA Haarlem</t>
  </si>
  <si>
    <t>12KZ01</t>
  </si>
  <si>
    <t>Westergracht 3</t>
  </si>
  <si>
    <t>2013 ZJ Haarlem</t>
  </si>
  <si>
    <t>13KT00</t>
  </si>
  <si>
    <t>Dreef 20 </t>
  </si>
  <si>
    <t>2012 HS Haarlem</t>
  </si>
  <si>
    <t>Kleine Houtweg 24</t>
  </si>
  <si>
    <t>2012 SC Haarlem</t>
  </si>
  <si>
    <t>Schreveliusstraat 27</t>
  </si>
  <si>
    <t>2014 XP Haarlem</t>
  </si>
  <si>
    <t>Junoplantsoen 58</t>
  </si>
  <si>
    <t>2024 RS Haarlem</t>
  </si>
  <si>
    <t>13TP00</t>
  </si>
  <si>
    <t>Velserstraat 17</t>
  </si>
  <si>
    <t>2023 EA Haarlem</t>
  </si>
  <si>
    <t>13TP01</t>
  </si>
  <si>
    <t>Velserstraat 55-57</t>
  </si>
  <si>
    <t>2023 EB Haarlem</t>
  </si>
  <si>
    <t>14AG00</t>
  </si>
  <si>
    <t>Rozenhagenstraat 15</t>
  </si>
  <si>
    <t>2021 CG Haarlem</t>
  </si>
  <si>
    <t>14DO00</t>
  </si>
  <si>
    <t>Roerdompplein 19</t>
  </si>
  <si>
    <t>2025 CS Haarlem</t>
  </si>
  <si>
    <t>14GK00</t>
  </si>
  <si>
    <t xml:space="preserve">Ambachtstraat 1    </t>
  </si>
  <si>
    <t xml:space="preserve">2024 EB Haarlem              </t>
  </si>
  <si>
    <t>Ambachtstraat 20</t>
  </si>
  <si>
    <t>14GK01</t>
  </si>
  <si>
    <t>Louis Couperusstraat 2</t>
  </si>
  <si>
    <t>2024 HH Haarlem</t>
  </si>
  <si>
    <t>Ambachtstraat 22</t>
  </si>
  <si>
    <t>14WV00</t>
  </si>
  <si>
    <t>Rijksstraatweg 245</t>
  </si>
  <si>
    <t>2024 DG Haarlem</t>
  </si>
  <si>
    <t>Dinkelstraat 4</t>
  </si>
  <si>
    <t>2025 PH Haarlem</t>
  </si>
  <si>
    <t>14YU00</t>
  </si>
  <si>
    <t>Oranje Nassauschool</t>
  </si>
  <si>
    <t>Lijsterstraat 1-3</t>
  </si>
  <si>
    <t>2042 CH Zandvoort</t>
  </si>
  <si>
    <t>16GV00</t>
  </si>
  <si>
    <t>Bernard Zweersstraat 1</t>
  </si>
  <si>
    <t>2033 DE Haarlem</t>
  </si>
  <si>
    <t>16IC00</t>
  </si>
  <si>
    <t>Floris van Adrichemlaan 100</t>
  </si>
  <si>
    <t>16IC01</t>
  </si>
  <si>
    <t>Internationale Taalklas</t>
  </si>
  <si>
    <t>Prinses Beatrixdreef 6</t>
  </si>
  <si>
    <t>2033 TX Haarlem</t>
  </si>
  <si>
    <t>Internationale Taalklas - bijgebouw</t>
  </si>
  <si>
    <t>Prinses Beatrixdreef 7</t>
  </si>
  <si>
    <t>16LQ00</t>
  </si>
  <si>
    <t>Franciscus Xaverius</t>
  </si>
  <si>
    <t>Nagtzaamstraat 88</t>
  </si>
  <si>
    <t>2032 TH  Haarlem</t>
  </si>
  <si>
    <t>16LQ01</t>
  </si>
  <si>
    <t>De Talenten</t>
  </si>
  <si>
    <t>Noormannenstraat 1</t>
  </si>
  <si>
    <t>2033 LG Haarlem</t>
  </si>
  <si>
    <t>16MO00</t>
  </si>
  <si>
    <t>Mgr. Huibers</t>
  </si>
  <si>
    <t>Vilniusstraat 2</t>
  </si>
  <si>
    <t>2034 EM Haarlem</t>
  </si>
  <si>
    <t>16MO01</t>
  </si>
  <si>
    <t>Frieslandlaan 4</t>
  </si>
  <si>
    <t>2036 NE Haarlem</t>
  </si>
  <si>
    <t>16XC00</t>
  </si>
  <si>
    <t>Antoniestraat 28</t>
  </si>
  <si>
    <t>2011 CR Haarlem</t>
  </si>
  <si>
    <t>19RK00</t>
  </si>
  <si>
    <t xml:space="preserve">Reviusstraat 1-3 </t>
  </si>
  <si>
    <t>2026 SJ Haarlem</t>
  </si>
  <si>
    <t>19RK01</t>
  </si>
  <si>
    <t>Eemstraat 15</t>
  </si>
  <si>
    <t>2025 RD Haarlem</t>
  </si>
  <si>
    <t>19UF00</t>
  </si>
  <si>
    <t>Timorstraat 17</t>
  </si>
  <si>
    <t>2022 RA Haarlem</t>
  </si>
  <si>
    <t>19UF01</t>
  </si>
  <si>
    <t>Junoplantsoen 30</t>
  </si>
  <si>
    <t>2024 RR Haarlem</t>
  </si>
  <si>
    <t>(leeg)</t>
  </si>
  <si>
    <t>Garenkokerskade 19</t>
  </si>
  <si>
    <t>2013 AJ Haarlem</t>
  </si>
  <si>
    <t>Eindtotaal</t>
  </si>
  <si>
    <t>Som van Aantal</t>
  </si>
  <si>
    <t>Som van Direct vervangen</t>
  </si>
  <si>
    <t>Som van Binnen contract vervangen</t>
  </si>
  <si>
    <t>Ruckus R350 (aanschafperiode 2022-2026)</t>
  </si>
  <si>
    <t>Ruckus R550 (aanschafperiode 2021-2026)</t>
  </si>
  <si>
    <t>Niet relevant</t>
  </si>
  <si>
    <t>Brinnummer</t>
  </si>
  <si>
    <t>Soort</t>
  </si>
  <si>
    <t>Totale medewerkers 07-10-2026</t>
  </si>
  <si>
    <t>Hardware-overzicht per schoollocatie</t>
  </si>
  <si>
    <t>Bron: tabblad 'Bron data'. Rode/oranje/gele markering = mogelijk vervangingsmoment.</t>
  </si>
  <si>
    <t>Locatie / hardware</t>
  </si>
  <si>
    <t>Merk / type</t>
  </si>
  <si>
    <t>Mogelijk vervangingsmoment</t>
  </si>
  <si>
    <t>in tijdelijke huisvesting</t>
  </si>
  <si>
    <t>Ubiquiti UniFi</t>
  </si>
  <si>
    <t>Fortinet FortiGate 60E</t>
  </si>
  <si>
    <t>Fortinet FortiGate 60F</t>
  </si>
  <si>
    <t>DrayTek</t>
  </si>
  <si>
    <t>FS.com</t>
  </si>
  <si>
    <t>Zyxel ZyWALL 110</t>
  </si>
  <si>
    <t>Fortinet FortiGate 50E</t>
  </si>
  <si>
    <t>Ruckus R350 (aanschafperiode 2022-2026)2</t>
  </si>
  <si>
    <t>Ruckus R550 (aanschafperiode 2021-2026)2</t>
  </si>
  <si>
    <t>2 locaties, ook Buitenrustlaan 9 Haarlem</t>
  </si>
  <si>
    <t>13KT03</t>
  </si>
  <si>
    <t>01LZ01</t>
  </si>
  <si>
    <t>Naar rato leerlingen (totaal 217)</t>
  </si>
  <si>
    <t>Naar rato leerlingen (totaal 1)</t>
  </si>
  <si>
    <t>Naar rato leerlingen (totaal 49)</t>
  </si>
  <si>
    <t>Geen hardwarevervanging ivm mogelijke overname</t>
  </si>
  <si>
    <t>Onbekend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</si>
</sst>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rgb="FF000000"/>
      <name val="Aptos Narrow"/>
      <family val="2"/>
    </font>
    <font>
      <b/>
      <u/>
      <sz val="11"/>
      <color rgb="FF000000"/>
      <name val="Calibri"/>
      <scheme val="minor"/>
    </font>
    <font>
      <b/>
      <u/>
      <sz val="11"/>
      <color rgb="FF000000"/>
      <name val="Calibri"/>
    </font>
    <font>
      <sz val="8"/>
      <name val="Calibri"/>
      <family val="2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i/>
      <sz val="10"/>
      <color rgb="FF595959"/>
      <name val="Calibri"/>
      <scheme val="minor"/>
    </font>
    <font>
      <b/>
      <sz val="10"/>
      <color theme="1"/>
      <name val="Calibri"/>
      <scheme val="minor"/>
    </font>
    <font>
      <b/>
      <sz val="10"/>
      <color rgb="FFFFFFFF"/>
      <name val="Calibri"/>
      <scheme val="minor"/>
    </font>
    <font>
      <sz val="10"/>
      <color rgb="FF008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B4C6E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right" wrapText="1"/>
    </xf>
    <xf numFmtId="0" fontId="8" fillId="0" borderId="0" xfId="0" applyFont="1"/>
    <xf numFmtId="0" fontId="0" fillId="0" borderId="0" xfId="0" pivotButton="1"/>
    <xf numFmtId="0" fontId="5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0" fillId="0" borderId="1" xfId="0" applyBorder="1"/>
    <xf numFmtId="0" fontId="7" fillId="0" borderId="0" xfId="0" applyFont="1" applyAlignment="1">
      <alignment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6" fillId="2" borderId="0" xfId="0" applyFont="1" applyFill="1" applyAlignment="1">
      <alignment vertical="center" wrapText="1"/>
    </xf>
    <xf numFmtId="0" fontId="16" fillId="2" borderId="0" xfId="0" applyFont="1" applyFill="1" applyAlignment="1">
      <alignment horizontal="center" vertical="center" wrapText="1"/>
    </xf>
    <xf numFmtId="0" fontId="17" fillId="0" borderId="2" xfId="0" applyFont="1" applyBorder="1" applyAlignment="1">
      <alignment indent="1"/>
    </xf>
    <xf numFmtId="0" fontId="17" fillId="0" borderId="2" xfId="0" applyFont="1" applyBorder="1" applyAlignment="1">
      <alignment horizontal="center"/>
    </xf>
    <xf numFmtId="0" fontId="17" fillId="0" borderId="2" xfId="0" applyFont="1" applyBorder="1"/>
    <xf numFmtId="0" fontId="12" fillId="0" borderId="2" xfId="0" applyFont="1" applyBorder="1"/>
    <xf numFmtId="0" fontId="15" fillId="3" borderId="2" xfId="0" applyFont="1" applyFill="1" applyBorder="1"/>
    <xf numFmtId="0" fontId="15" fillId="3" borderId="2" xfId="0" applyFont="1" applyFill="1" applyBorder="1" applyAlignment="1">
      <alignment horizontal="center"/>
    </xf>
    <xf numFmtId="0" fontId="17" fillId="0" borderId="3" xfId="0" applyFont="1" applyBorder="1" applyAlignment="1">
      <alignment indent="1"/>
    </xf>
    <xf numFmtId="0" fontId="17" fillId="0" borderId="3" xfId="0" applyFont="1" applyBorder="1" applyAlignment="1">
      <alignment horizontal="center"/>
    </xf>
    <xf numFmtId="0" fontId="17" fillId="0" borderId="3" xfId="0" applyFont="1" applyBorder="1"/>
    <xf numFmtId="0" fontId="12" fillId="0" borderId="3" xfId="0" applyFont="1" applyBorder="1"/>
    <xf numFmtId="0" fontId="0" fillId="0" borderId="0" xfId="0" applyNumberFormat="1"/>
    <xf numFmtId="0" fontId="15" fillId="3" borderId="4" xfId="0" applyFont="1" applyFill="1" applyBorder="1"/>
    <xf numFmtId="0" fontId="15" fillId="3" borderId="4" xfId="0" applyFont="1" applyFill="1" applyBorder="1" applyAlignment="1">
      <alignment horizontal="center"/>
    </xf>
  </cellXfs>
  <cellStyles count="1">
    <cellStyle name="Standaard" xfId="0" builtinId="0"/>
  </cellStyles>
  <dxfs count="4">
    <dxf>
      <font>
        <color rgb="FFA6A6A6"/>
      </font>
    </dxf>
    <dxf>
      <font>
        <color rgb="FF7F6000"/>
      </font>
      <fill>
        <patternFill patternType="solid">
          <fgColor indexed="64"/>
          <bgColor rgb="FFFFF2CC"/>
        </patternFill>
      </fill>
    </dxf>
    <dxf>
      <font>
        <color rgb="FF7F6000"/>
      </font>
      <fill>
        <patternFill patternType="solid">
          <fgColor indexed="64"/>
          <bgColor rgb="FFFFE699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48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rank Beks" refreshedDate="46310.625291898148" createdVersion="8" refreshedVersion="8" minRefreshableVersion="3" recordCount="378" xr:uid="{326D910E-6CC5-42D8-B4A5-AA4A19E34413}">
  <cacheSource type="worksheet">
    <worksheetSource ref="A1:J379" sheet="Bron data"/>
  </cacheSource>
  <cacheFields count="10">
    <cacheField name="Brinnummer" numFmtId="0">
      <sharedItems containsBlank="1" count="38">
        <s v="05BC00"/>
        <s v="14WV00"/>
        <s v="16MO01"/>
        <s v="19UF01"/>
        <s v="14YU00"/>
        <s v="14GK01"/>
        <s v="16LQ00"/>
        <s v="09QN00"/>
        <s v="16IC01"/>
        <s v="19RK00"/>
        <s v="07XG00"/>
        <s v="01LZ01"/>
        <s v="11OX00"/>
        <s v="19UF00"/>
        <s v="05MD00"/>
        <s v="16MO00"/>
        <s v="12KZ01"/>
        <s v="11CF01"/>
        <s v="12BV00"/>
        <s v="16XC00"/>
        <s v="04OH00"/>
        <s v="12KZ00"/>
        <m/>
        <s v="16LQ01"/>
        <s v="11CF00"/>
        <s v="14GK00"/>
        <s v="16GV00"/>
        <s v="08QH00"/>
        <s v="13KT00"/>
        <s v="19RK01"/>
        <s v="16IC00"/>
        <s v="14DO00"/>
        <s v="14AG00"/>
        <s v="13KT03"/>
        <s v="13TP00"/>
        <s v="13TP01"/>
        <s v="13KT01" u="1"/>
        <s v="14AG01" u="1"/>
      </sharedItems>
    </cacheField>
    <cacheField name="Schoolnaam" numFmtId="0">
      <sharedItems count="43">
        <s v="Sint Adalbertus"/>
        <s v="Schoterbos Gunning"/>
        <s v="Schoterbos Trapeze"/>
        <s v="Pantarijn"/>
        <s v="Zaanenschool"/>
        <s v="Oranje Nassauschool"/>
        <s v="Verbeelding"/>
        <s v="Franciscus Xaverius"/>
        <s v="De Schelp"/>
        <s v="Internationale Taalklas"/>
        <s v="Sint Bavo Reviusstraat"/>
        <s v="Willinkschool"/>
        <s v="Internationalschool Haarlem secondary"/>
        <s v="Nicolaas Beetsschool"/>
        <s v="Liduinaschool"/>
        <s v="Tijo van Eeghenschool"/>
        <s v="Mgr. Huibers"/>
        <s v="Bavo Jenaplanschool"/>
        <s v="Bosch en Hovenschool"/>
        <s v="IKC Valeo"/>
        <s v="Veronicaschool"/>
        <s v="Koningin Wilhelminaschool"/>
        <s v="De Meer"/>
        <s v="TWijs Services"/>
        <s v="De Talenten"/>
        <s v="Prinses Beatrixschool"/>
        <s v="De Bavinck"/>
        <s v="Sint Bernardus"/>
        <s v="Bos en Duinschool"/>
        <s v="Dreefschool"/>
        <s v="Sint Bavo Eemstraat"/>
        <s v="Don Bosco"/>
        <s v="Koningin Emmaschool"/>
        <s v="Willem van Oranjeschool"/>
        <s v="Internationalschool Haarlem"/>
        <s v="De Ark"/>
        <s v="Werkschuit"/>
        <s v="Dreefschool DEP"/>
        <s v="De Bavinck DEP"/>
        <s v="Verbeelding DEP"/>
        <s v="Internationale Taalklas - bijgebouw"/>
        <s v="Schoterbos DEP" u="1"/>
        <s v="Willem van Oranjeschool DEP" u="1"/>
      </sharedItems>
    </cacheField>
    <cacheField name="Adres" numFmtId="0">
      <sharedItems count="43">
        <s v="Claes van Kietenstraat 2-4 "/>
        <s v="Rijksstraatweg 245"/>
        <s v="Dinkelstraat 4"/>
        <s v="Frieslandlaan 4"/>
        <s v="Junoplantsoen 30"/>
        <s v="Lijsterstraat 1-3"/>
        <s v="Louis Couperusstraat 2"/>
        <s v="Nagtzaamstraat 88"/>
        <s v="Nieuwe Landstraat 12"/>
        <s v="Prinses Beatrixdreef 6"/>
        <s v="Reviusstraat 1-3 "/>
        <s v="Rijksstraatweg 89"/>
        <s v="Junoplantsoen 58"/>
        <s v="Sportparklaan 3"/>
        <s v="Timorstraat 17"/>
        <s v="Van Lennepweg 2"/>
        <s v="Vilniusstraat 2"/>
        <s v="Westergracht 3"/>
        <s v="Adriaan Pauwlaan 19"/>
        <s v="Floris van Adrichemlaan 102"/>
        <s v="Antoniestraat 28"/>
        <s v="Dompvloedslaan 114"/>
        <s v="Erasmuslaan 1"/>
        <s v="Garenkokerskade 19"/>
        <s v="Noormannenstraat 1"/>
        <s v="Von Brücken Focklaan 2"/>
        <s v="Ambachtstraat 1    "/>
        <s v="Bernard Zweersstraat 1"/>
        <s v="Bos en Duinlaan 1 A"/>
        <s v="Dreef 20 "/>
        <s v="Eemstraat 15"/>
        <s v="Floris van Adrichemlaan 100"/>
        <s v="Roerdompplein 19"/>
        <s v="Rozenhagenstraat 15"/>
        <s v="Schreveliusstraat 27"/>
        <s v="Velserstraat 17"/>
        <s v="Velserstraat 55-57"/>
        <s v="Kleine Houtweg 24"/>
        <s v="Ambachtstraat 20"/>
        <s v="Ambachtstraat 22"/>
        <s v="Prinses Beatrixdreef 7"/>
        <s v="Flevoplein 7" u="1"/>
        <s v="Patrimoniumstraat 19a" u="1"/>
      </sharedItems>
    </cacheField>
    <cacheField name="Postcode/plaats" numFmtId="0">
      <sharedItems count="39">
        <s v="2064 XT Spaarndam"/>
        <s v="2024 DG Haarlem"/>
        <s v="2025 PH Haarlem"/>
        <s v="2036 NE Haarlem"/>
        <s v="2024 RR Haarlem"/>
        <s v="2042 CH Zandvoort"/>
        <s v="2024 HH Haarlem"/>
        <s v="2032 TH  Haarlem"/>
        <s v="2021 DE Haarlem"/>
        <s v="2033 TX Haarlem"/>
        <s v="2026 SJ Haarlem"/>
        <s v="2121 AD Bennebroek"/>
        <s v="2024 RS Haarlem"/>
        <s v="2103 VR Heemstede"/>
        <s v="2022 RA Haarlem"/>
        <s v="2111 HV Aerdenhout"/>
        <s v="2034 EM Haarlem"/>
        <s v="2013 ZJ Haarlem"/>
        <s v="2101 AJ Heemstede"/>
        <s v="2035 VD Haarlem"/>
        <s v="2011 CR Haarlem"/>
        <s v="2051 NG Overveen"/>
        <s v="2037 LA Haarlem"/>
        <s v="2013 AJ Haarlem"/>
        <s v="2033 LG Haarlem"/>
        <s v="2102 XC Heemstede"/>
        <s v="2024 EB Haarlem              "/>
        <s v="2033 DE Haarlem"/>
        <s v="2061 VM Bloemendaal "/>
        <s v="2012 HS Haarlem"/>
        <s v="2025 RD Haarlem"/>
        <s v="2025 CS Haarlem"/>
        <s v="2021 CG Haarlem"/>
        <s v="2014 XP Haarlem"/>
        <s v="2023 EA Haarlem"/>
        <s v="2023 EB Haarlem"/>
        <s v="2012 SC Haarlem"/>
        <s v="2025 PG Haarlem" u="1"/>
        <s v="2021 CN Haarlem" u="1"/>
      </sharedItems>
    </cacheField>
    <cacheField name="Soort" numFmtId="0">
      <sharedItems containsBlank="1" count="17">
        <s v="Switches 24p"/>
        <s v="Switches POE 48p"/>
        <s v="Switches POE 24p"/>
        <s v="Switches 48p"/>
        <s v="Switches POE 8p"/>
        <s v="Multifunctionals"/>
        <s v="Switches 8p"/>
        <s v="Router"/>
        <s v="Chromebooks"/>
        <s v="Digiborden incl. OPS"/>
        <s v="Patchkasten"/>
        <s v="Windows laptop/desktop"/>
        <s v="Access Points"/>
        <s v="Switches POE  8p" u="1"/>
        <s v="Switches POE  24p" u="1"/>
        <s v="Switches POE  48p" u="1"/>
        <m u="1"/>
      </sharedItems>
    </cacheField>
    <cacheField name="Aantal" numFmtId="0">
      <sharedItems containsString="0" containsBlank="1" containsNumber="1" containsInteger="1" minValue="0" maxValue="542"/>
    </cacheField>
    <cacheField name="merk / type" numFmtId="0">
      <sharedItems containsBlank="1" count="37">
        <s v="Aruba"/>
        <s v="Canon"/>
        <s v="Cisco"/>
        <s v="DrayTek"/>
        <s v="Edgecore"/>
        <s v="Fortinet FortiGate 50E"/>
        <s v="Fortinet FortiGate 60E"/>
        <s v="Fortinet FortiGate 60F"/>
        <s v="FS.com"/>
        <s v="HPE"/>
        <s v="Niet relevant"/>
        <s v="Onbekend"/>
        <s v="Netgear"/>
        <s v="Ruckus"/>
        <s v="Ruckus R350 (aanschafperiode 2022-2026)"/>
        <s v="Ruckus R500"/>
        <s v="Ruckus R510"/>
        <s v="Ruckus R550 (aanschafperiode 2021-2026)"/>
        <s v="Ubiquiti UniFi"/>
        <s v="Zyxel ZyWALL 110"/>
        <s v="Zyxel"/>
        <s v="Nader te bepalen door leverancier" u="1"/>
        <m u="1"/>
        <s v="Fortigate 50E" u="1"/>
        <s v="Fortigate 60E" u="1"/>
        <s v="Fortigate 60F" u="1"/>
        <s v="FScom" u="1"/>
        <s v="Ruckus R350" u="1"/>
        <s v="Ruckus R550" u="1"/>
        <s v="Unifi" u="1"/>
        <s v="Zywall 110" u="1"/>
        <s v="n.v.t." u="1"/>
        <s v="HP" u="1"/>
        <s v="Ubiquiti" u="1"/>
        <s v="Edge Core" u="1"/>
        <s v="Unify" u="1"/>
        <s v="Fortigat 60F" u="1"/>
      </sharedItems>
    </cacheField>
    <cacheField name="Opmerking" numFmtId="0">
      <sharedItems containsBlank="1"/>
    </cacheField>
    <cacheField name="Direct vervangen" numFmtId="0">
      <sharedItems containsString="0" containsBlank="1" containsNumber="1" containsInteger="1" minValue="0" maxValue="2"/>
    </cacheField>
    <cacheField name="Binnen contract vervangen" numFmtId="0">
      <sharedItems containsBlank="1" containsMixedTypes="1" containsNumber="1" containsInteger="1" minValue="0" maxValue="1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8">
  <r>
    <x v="0"/>
    <x v="0"/>
    <x v="0"/>
    <x v="0"/>
    <x v="0"/>
    <n v="1"/>
    <x v="0"/>
    <m/>
    <n v="0"/>
    <n v="0"/>
  </r>
  <r>
    <x v="0"/>
    <x v="0"/>
    <x v="0"/>
    <x v="0"/>
    <x v="1"/>
    <n v="1"/>
    <x v="0"/>
    <m/>
    <n v="0"/>
    <n v="0"/>
  </r>
  <r>
    <x v="1"/>
    <x v="1"/>
    <x v="1"/>
    <x v="1"/>
    <x v="2"/>
    <n v="1"/>
    <x v="0"/>
    <m/>
    <n v="0"/>
    <s v="ntb"/>
  </r>
  <r>
    <x v="1"/>
    <x v="2"/>
    <x v="2"/>
    <x v="2"/>
    <x v="3"/>
    <n v="1"/>
    <x v="0"/>
    <m/>
    <n v="0"/>
    <s v="ntb"/>
  </r>
  <r>
    <x v="2"/>
    <x v="3"/>
    <x v="3"/>
    <x v="3"/>
    <x v="3"/>
    <n v="1"/>
    <x v="0"/>
    <m/>
    <n v="0"/>
    <s v="ntb"/>
  </r>
  <r>
    <x v="3"/>
    <x v="4"/>
    <x v="4"/>
    <x v="4"/>
    <x v="3"/>
    <n v="1"/>
    <x v="0"/>
    <m/>
    <n v="0"/>
    <n v="0"/>
  </r>
  <r>
    <x v="3"/>
    <x v="4"/>
    <x v="4"/>
    <x v="4"/>
    <x v="2"/>
    <n v="1"/>
    <x v="0"/>
    <m/>
    <n v="0"/>
    <n v="0"/>
  </r>
  <r>
    <x v="4"/>
    <x v="5"/>
    <x v="5"/>
    <x v="5"/>
    <x v="2"/>
    <n v="1"/>
    <x v="0"/>
    <m/>
    <n v="0"/>
    <s v="ntb"/>
  </r>
  <r>
    <x v="5"/>
    <x v="6"/>
    <x v="6"/>
    <x v="6"/>
    <x v="2"/>
    <n v="1"/>
    <x v="0"/>
    <m/>
    <n v="0"/>
    <s v="ntb"/>
  </r>
  <r>
    <x v="6"/>
    <x v="7"/>
    <x v="7"/>
    <x v="7"/>
    <x v="0"/>
    <n v="1"/>
    <x v="0"/>
    <m/>
    <n v="1"/>
    <n v="0"/>
  </r>
  <r>
    <x v="7"/>
    <x v="8"/>
    <x v="8"/>
    <x v="8"/>
    <x v="3"/>
    <n v="2"/>
    <x v="0"/>
    <m/>
    <n v="0"/>
    <s v="ntb"/>
  </r>
  <r>
    <x v="8"/>
    <x v="9"/>
    <x v="9"/>
    <x v="9"/>
    <x v="3"/>
    <n v="1"/>
    <x v="0"/>
    <m/>
    <n v="0"/>
    <n v="0"/>
  </r>
  <r>
    <x v="8"/>
    <x v="9"/>
    <x v="9"/>
    <x v="9"/>
    <x v="2"/>
    <n v="1"/>
    <x v="0"/>
    <m/>
    <n v="0"/>
    <n v="0"/>
  </r>
  <r>
    <x v="9"/>
    <x v="10"/>
    <x v="10"/>
    <x v="10"/>
    <x v="3"/>
    <n v="1"/>
    <x v="0"/>
    <m/>
    <n v="0"/>
    <n v="0"/>
  </r>
  <r>
    <x v="9"/>
    <x v="10"/>
    <x v="10"/>
    <x v="10"/>
    <x v="2"/>
    <n v="1"/>
    <x v="0"/>
    <m/>
    <n v="0"/>
    <n v="0"/>
  </r>
  <r>
    <x v="10"/>
    <x v="11"/>
    <x v="11"/>
    <x v="11"/>
    <x v="2"/>
    <n v="1"/>
    <x v="0"/>
    <m/>
    <n v="0"/>
    <s v="ntb"/>
  </r>
  <r>
    <x v="11"/>
    <x v="12"/>
    <x v="12"/>
    <x v="12"/>
    <x v="3"/>
    <n v="3"/>
    <x v="0"/>
    <m/>
    <m/>
    <s v="ntb"/>
  </r>
  <r>
    <x v="11"/>
    <x v="12"/>
    <x v="12"/>
    <x v="12"/>
    <x v="2"/>
    <n v="1"/>
    <x v="0"/>
    <m/>
    <m/>
    <s v="ntb"/>
  </r>
  <r>
    <x v="11"/>
    <x v="12"/>
    <x v="12"/>
    <x v="12"/>
    <x v="1"/>
    <n v="1"/>
    <x v="0"/>
    <m/>
    <m/>
    <s v="ntb"/>
  </r>
  <r>
    <x v="12"/>
    <x v="13"/>
    <x v="13"/>
    <x v="13"/>
    <x v="0"/>
    <n v="1"/>
    <x v="0"/>
    <m/>
    <n v="0"/>
    <n v="0"/>
  </r>
  <r>
    <x v="12"/>
    <x v="13"/>
    <x v="13"/>
    <x v="13"/>
    <x v="3"/>
    <n v="2"/>
    <x v="0"/>
    <m/>
    <n v="0"/>
    <n v="0"/>
  </r>
  <r>
    <x v="12"/>
    <x v="13"/>
    <x v="13"/>
    <x v="13"/>
    <x v="4"/>
    <n v="3"/>
    <x v="0"/>
    <m/>
    <n v="0"/>
    <n v="0"/>
  </r>
  <r>
    <x v="13"/>
    <x v="14"/>
    <x v="14"/>
    <x v="14"/>
    <x v="3"/>
    <n v="1"/>
    <x v="0"/>
    <m/>
    <n v="0"/>
    <n v="0"/>
  </r>
  <r>
    <x v="13"/>
    <x v="14"/>
    <x v="14"/>
    <x v="14"/>
    <x v="2"/>
    <n v="1"/>
    <x v="0"/>
    <m/>
    <n v="0"/>
    <n v="0"/>
  </r>
  <r>
    <x v="14"/>
    <x v="15"/>
    <x v="15"/>
    <x v="15"/>
    <x v="2"/>
    <n v="1"/>
    <x v="0"/>
    <m/>
    <n v="0"/>
    <s v="ntb"/>
  </r>
  <r>
    <x v="15"/>
    <x v="16"/>
    <x v="16"/>
    <x v="16"/>
    <x v="3"/>
    <n v="1"/>
    <x v="0"/>
    <m/>
    <n v="0"/>
    <n v="0"/>
  </r>
  <r>
    <x v="15"/>
    <x v="16"/>
    <x v="16"/>
    <x v="16"/>
    <x v="2"/>
    <n v="1"/>
    <x v="0"/>
    <m/>
    <n v="0"/>
    <n v="0"/>
  </r>
  <r>
    <x v="16"/>
    <x v="17"/>
    <x v="17"/>
    <x v="17"/>
    <x v="3"/>
    <n v="1"/>
    <x v="0"/>
    <m/>
    <n v="0"/>
    <n v="1"/>
  </r>
  <r>
    <x v="17"/>
    <x v="18"/>
    <x v="18"/>
    <x v="18"/>
    <x v="5"/>
    <n v="1"/>
    <x v="1"/>
    <m/>
    <m/>
    <m/>
  </r>
  <r>
    <x v="18"/>
    <x v="19"/>
    <x v="19"/>
    <x v="19"/>
    <x v="5"/>
    <n v="3"/>
    <x v="1"/>
    <m/>
    <m/>
    <m/>
  </r>
  <r>
    <x v="19"/>
    <x v="20"/>
    <x v="20"/>
    <x v="20"/>
    <x v="5"/>
    <n v="1"/>
    <x v="1"/>
    <m/>
    <m/>
    <m/>
  </r>
  <r>
    <x v="20"/>
    <x v="21"/>
    <x v="21"/>
    <x v="21"/>
    <x v="5"/>
    <n v="1"/>
    <x v="1"/>
    <m/>
    <m/>
    <m/>
  </r>
  <r>
    <x v="21"/>
    <x v="22"/>
    <x v="22"/>
    <x v="22"/>
    <x v="5"/>
    <n v="1"/>
    <x v="1"/>
    <m/>
    <m/>
    <m/>
  </r>
  <r>
    <x v="2"/>
    <x v="3"/>
    <x v="3"/>
    <x v="3"/>
    <x v="5"/>
    <n v="1"/>
    <x v="1"/>
    <m/>
    <m/>
    <m/>
  </r>
  <r>
    <x v="22"/>
    <x v="23"/>
    <x v="23"/>
    <x v="23"/>
    <x v="5"/>
    <n v="2"/>
    <x v="1"/>
    <m/>
    <m/>
    <m/>
  </r>
  <r>
    <x v="3"/>
    <x v="4"/>
    <x v="4"/>
    <x v="4"/>
    <x v="5"/>
    <n v="1"/>
    <x v="1"/>
    <m/>
    <m/>
    <m/>
  </r>
  <r>
    <x v="4"/>
    <x v="5"/>
    <x v="5"/>
    <x v="5"/>
    <x v="5"/>
    <n v="1"/>
    <x v="1"/>
    <m/>
    <m/>
    <m/>
  </r>
  <r>
    <x v="5"/>
    <x v="6"/>
    <x v="6"/>
    <x v="6"/>
    <x v="5"/>
    <n v="2"/>
    <x v="1"/>
    <m/>
    <m/>
    <m/>
  </r>
  <r>
    <x v="6"/>
    <x v="7"/>
    <x v="7"/>
    <x v="7"/>
    <x v="5"/>
    <n v="1"/>
    <x v="1"/>
    <m/>
    <m/>
    <m/>
  </r>
  <r>
    <x v="23"/>
    <x v="24"/>
    <x v="24"/>
    <x v="24"/>
    <x v="5"/>
    <n v="1"/>
    <x v="1"/>
    <m/>
    <m/>
    <m/>
  </r>
  <r>
    <x v="8"/>
    <x v="9"/>
    <x v="9"/>
    <x v="9"/>
    <x v="5"/>
    <n v="3"/>
    <x v="1"/>
    <m/>
    <m/>
    <m/>
  </r>
  <r>
    <x v="10"/>
    <x v="11"/>
    <x v="11"/>
    <x v="11"/>
    <x v="5"/>
    <n v="2"/>
    <x v="1"/>
    <m/>
    <m/>
    <m/>
  </r>
  <r>
    <x v="11"/>
    <x v="12"/>
    <x v="12"/>
    <x v="12"/>
    <x v="5"/>
    <n v="2"/>
    <x v="1"/>
    <m/>
    <m/>
    <m/>
  </r>
  <r>
    <x v="12"/>
    <x v="13"/>
    <x v="13"/>
    <x v="13"/>
    <x v="5"/>
    <n v="2"/>
    <x v="1"/>
    <m/>
    <m/>
    <m/>
  </r>
  <r>
    <x v="13"/>
    <x v="14"/>
    <x v="14"/>
    <x v="14"/>
    <x v="5"/>
    <n v="2"/>
    <x v="1"/>
    <m/>
    <m/>
    <m/>
  </r>
  <r>
    <x v="14"/>
    <x v="15"/>
    <x v="15"/>
    <x v="15"/>
    <x v="5"/>
    <n v="1"/>
    <x v="1"/>
    <m/>
    <m/>
    <m/>
  </r>
  <r>
    <x v="15"/>
    <x v="16"/>
    <x v="16"/>
    <x v="16"/>
    <x v="5"/>
    <n v="1"/>
    <x v="1"/>
    <m/>
    <m/>
    <m/>
  </r>
  <r>
    <x v="24"/>
    <x v="25"/>
    <x v="25"/>
    <x v="25"/>
    <x v="5"/>
    <n v="2"/>
    <x v="1"/>
    <m/>
    <m/>
    <m/>
  </r>
  <r>
    <x v="16"/>
    <x v="17"/>
    <x v="17"/>
    <x v="17"/>
    <x v="5"/>
    <n v="1"/>
    <x v="1"/>
    <m/>
    <m/>
    <m/>
  </r>
  <r>
    <x v="25"/>
    <x v="26"/>
    <x v="26"/>
    <x v="26"/>
    <x v="5"/>
    <n v="3"/>
    <x v="1"/>
    <m/>
    <m/>
    <m/>
  </r>
  <r>
    <x v="26"/>
    <x v="27"/>
    <x v="27"/>
    <x v="27"/>
    <x v="5"/>
    <n v="2"/>
    <x v="1"/>
    <m/>
    <m/>
    <m/>
  </r>
  <r>
    <x v="27"/>
    <x v="28"/>
    <x v="28"/>
    <x v="28"/>
    <x v="5"/>
    <n v="1"/>
    <x v="1"/>
    <m/>
    <m/>
    <m/>
  </r>
  <r>
    <x v="0"/>
    <x v="0"/>
    <x v="0"/>
    <x v="0"/>
    <x v="5"/>
    <n v="2"/>
    <x v="1"/>
    <m/>
    <m/>
    <m/>
  </r>
  <r>
    <x v="1"/>
    <x v="1"/>
    <x v="1"/>
    <x v="1"/>
    <x v="5"/>
    <n v="1"/>
    <x v="1"/>
    <m/>
    <m/>
    <m/>
  </r>
  <r>
    <x v="1"/>
    <x v="2"/>
    <x v="2"/>
    <x v="2"/>
    <x v="5"/>
    <n v="2"/>
    <x v="1"/>
    <m/>
    <m/>
    <m/>
  </r>
  <r>
    <x v="28"/>
    <x v="29"/>
    <x v="29"/>
    <x v="29"/>
    <x v="5"/>
    <n v="2"/>
    <x v="1"/>
    <m/>
    <m/>
    <m/>
  </r>
  <r>
    <x v="29"/>
    <x v="30"/>
    <x v="30"/>
    <x v="30"/>
    <x v="5"/>
    <n v="2"/>
    <x v="1"/>
    <m/>
    <m/>
    <m/>
  </r>
  <r>
    <x v="30"/>
    <x v="31"/>
    <x v="31"/>
    <x v="19"/>
    <x v="5"/>
    <n v="1"/>
    <x v="1"/>
    <m/>
    <m/>
    <m/>
  </r>
  <r>
    <x v="7"/>
    <x v="8"/>
    <x v="8"/>
    <x v="8"/>
    <x v="5"/>
    <n v="2"/>
    <x v="1"/>
    <m/>
    <m/>
    <m/>
  </r>
  <r>
    <x v="9"/>
    <x v="10"/>
    <x v="10"/>
    <x v="10"/>
    <x v="5"/>
    <n v="2"/>
    <x v="1"/>
    <m/>
    <m/>
    <m/>
  </r>
  <r>
    <x v="31"/>
    <x v="32"/>
    <x v="32"/>
    <x v="31"/>
    <x v="5"/>
    <n v="2"/>
    <x v="1"/>
    <m/>
    <m/>
    <m/>
  </r>
  <r>
    <x v="32"/>
    <x v="33"/>
    <x v="33"/>
    <x v="32"/>
    <x v="5"/>
    <n v="2"/>
    <x v="1"/>
    <m/>
    <m/>
    <m/>
  </r>
  <r>
    <x v="33"/>
    <x v="34"/>
    <x v="34"/>
    <x v="33"/>
    <x v="5"/>
    <n v="2"/>
    <x v="1"/>
    <m/>
    <m/>
    <m/>
  </r>
  <r>
    <x v="34"/>
    <x v="35"/>
    <x v="35"/>
    <x v="34"/>
    <x v="5"/>
    <n v="4"/>
    <x v="1"/>
    <m/>
    <m/>
    <m/>
  </r>
  <r>
    <x v="35"/>
    <x v="36"/>
    <x v="36"/>
    <x v="35"/>
    <x v="5"/>
    <n v="2"/>
    <x v="1"/>
    <m/>
    <m/>
    <m/>
  </r>
  <r>
    <x v="1"/>
    <x v="2"/>
    <x v="2"/>
    <x v="2"/>
    <x v="4"/>
    <n v="1"/>
    <x v="2"/>
    <m/>
    <n v="0"/>
    <n v="0"/>
  </r>
  <r>
    <x v="28"/>
    <x v="29"/>
    <x v="29"/>
    <x v="29"/>
    <x v="6"/>
    <n v="1"/>
    <x v="2"/>
    <m/>
    <n v="0"/>
    <n v="0"/>
  </r>
  <r>
    <x v="29"/>
    <x v="30"/>
    <x v="30"/>
    <x v="30"/>
    <x v="3"/>
    <n v="1"/>
    <x v="2"/>
    <m/>
    <n v="1"/>
    <n v="0"/>
  </r>
  <r>
    <x v="5"/>
    <x v="6"/>
    <x v="6"/>
    <x v="6"/>
    <x v="4"/>
    <n v="1"/>
    <x v="2"/>
    <m/>
    <n v="0"/>
    <n v="0"/>
  </r>
  <r>
    <x v="33"/>
    <x v="34"/>
    <x v="34"/>
    <x v="33"/>
    <x v="2"/>
    <n v="1"/>
    <x v="2"/>
    <m/>
    <n v="1"/>
    <n v="0"/>
  </r>
  <r>
    <x v="26"/>
    <x v="27"/>
    <x v="27"/>
    <x v="27"/>
    <x v="4"/>
    <n v="2"/>
    <x v="3"/>
    <m/>
    <n v="0"/>
    <n v="0"/>
  </r>
  <r>
    <x v="7"/>
    <x v="8"/>
    <x v="8"/>
    <x v="8"/>
    <x v="4"/>
    <n v="2"/>
    <x v="3"/>
    <m/>
    <n v="0"/>
    <n v="0"/>
  </r>
  <r>
    <x v="4"/>
    <x v="5"/>
    <x v="5"/>
    <x v="5"/>
    <x v="3"/>
    <n v="1"/>
    <x v="4"/>
    <m/>
    <n v="2"/>
    <n v="0"/>
  </r>
  <r>
    <x v="35"/>
    <x v="36"/>
    <x v="36"/>
    <x v="35"/>
    <x v="2"/>
    <n v="1"/>
    <x v="4"/>
    <m/>
    <n v="0"/>
    <n v="1"/>
  </r>
  <r>
    <x v="1"/>
    <x v="1"/>
    <x v="1"/>
    <x v="1"/>
    <x v="7"/>
    <n v="1"/>
    <x v="5"/>
    <m/>
    <n v="1"/>
    <n v="0"/>
  </r>
  <r>
    <x v="18"/>
    <x v="19"/>
    <x v="19"/>
    <x v="19"/>
    <x v="7"/>
    <n v="1"/>
    <x v="6"/>
    <s v="ivm nieuwbouw"/>
    <n v="0"/>
    <n v="1"/>
  </r>
  <r>
    <x v="19"/>
    <x v="20"/>
    <x v="20"/>
    <x v="20"/>
    <x v="7"/>
    <n v="1"/>
    <x v="6"/>
    <m/>
    <n v="1"/>
    <n v="0"/>
  </r>
  <r>
    <x v="26"/>
    <x v="27"/>
    <x v="27"/>
    <x v="27"/>
    <x v="7"/>
    <n v="1"/>
    <x v="6"/>
    <m/>
    <n v="1"/>
    <n v="0"/>
  </r>
  <r>
    <x v="27"/>
    <x v="28"/>
    <x v="28"/>
    <x v="28"/>
    <x v="7"/>
    <n v="1"/>
    <x v="6"/>
    <m/>
    <n v="1"/>
    <n v="0"/>
  </r>
  <r>
    <x v="0"/>
    <x v="0"/>
    <x v="0"/>
    <x v="0"/>
    <x v="7"/>
    <n v="1"/>
    <x v="6"/>
    <m/>
    <n v="1"/>
    <n v="0"/>
  </r>
  <r>
    <x v="1"/>
    <x v="2"/>
    <x v="2"/>
    <x v="2"/>
    <x v="7"/>
    <n v="1"/>
    <x v="6"/>
    <m/>
    <n v="1"/>
    <n v="0"/>
  </r>
  <r>
    <x v="28"/>
    <x v="29"/>
    <x v="29"/>
    <x v="29"/>
    <x v="7"/>
    <n v="1"/>
    <x v="6"/>
    <m/>
    <n v="1"/>
    <n v="0"/>
  </r>
  <r>
    <x v="21"/>
    <x v="22"/>
    <x v="22"/>
    <x v="22"/>
    <x v="7"/>
    <n v="1"/>
    <x v="6"/>
    <m/>
    <n v="1"/>
    <n v="0"/>
  </r>
  <r>
    <x v="30"/>
    <x v="31"/>
    <x v="31"/>
    <x v="19"/>
    <x v="7"/>
    <n v="1"/>
    <x v="6"/>
    <m/>
    <n v="1"/>
    <n v="0"/>
  </r>
  <r>
    <x v="2"/>
    <x v="3"/>
    <x v="3"/>
    <x v="3"/>
    <x v="7"/>
    <n v="1"/>
    <x v="6"/>
    <m/>
    <n v="1"/>
    <n v="0"/>
  </r>
  <r>
    <x v="22"/>
    <x v="23"/>
    <x v="23"/>
    <x v="23"/>
    <x v="7"/>
    <n v="1"/>
    <x v="6"/>
    <m/>
    <n v="1"/>
    <n v="0"/>
  </r>
  <r>
    <x v="28"/>
    <x v="37"/>
    <x v="37"/>
    <x v="36"/>
    <x v="7"/>
    <n v="1"/>
    <x v="6"/>
    <m/>
    <n v="1"/>
    <n v="0"/>
  </r>
  <r>
    <x v="5"/>
    <x v="6"/>
    <x v="6"/>
    <x v="6"/>
    <x v="7"/>
    <n v="1"/>
    <x v="6"/>
    <m/>
    <n v="1"/>
    <n v="0"/>
  </r>
  <r>
    <x v="6"/>
    <x v="7"/>
    <x v="7"/>
    <x v="7"/>
    <x v="7"/>
    <n v="1"/>
    <x v="6"/>
    <m/>
    <n v="1"/>
    <n v="0"/>
  </r>
  <r>
    <x v="7"/>
    <x v="8"/>
    <x v="8"/>
    <x v="8"/>
    <x v="7"/>
    <n v="1"/>
    <x v="6"/>
    <m/>
    <n v="1"/>
    <n v="0"/>
  </r>
  <r>
    <x v="23"/>
    <x v="24"/>
    <x v="24"/>
    <x v="24"/>
    <x v="7"/>
    <n v="1"/>
    <x v="6"/>
    <s v="in tijdelijke huisvesting"/>
    <n v="1"/>
    <n v="0"/>
  </r>
  <r>
    <x v="8"/>
    <x v="9"/>
    <x v="9"/>
    <x v="9"/>
    <x v="7"/>
    <n v="1"/>
    <x v="6"/>
    <m/>
    <n v="1"/>
    <n v="0"/>
  </r>
  <r>
    <x v="10"/>
    <x v="11"/>
    <x v="11"/>
    <x v="11"/>
    <x v="7"/>
    <n v="1"/>
    <x v="6"/>
    <m/>
    <n v="1"/>
    <n v="0"/>
  </r>
  <r>
    <x v="31"/>
    <x v="32"/>
    <x v="32"/>
    <x v="31"/>
    <x v="7"/>
    <n v="1"/>
    <x v="6"/>
    <m/>
    <n v="1"/>
    <n v="0"/>
  </r>
  <r>
    <x v="32"/>
    <x v="33"/>
    <x v="33"/>
    <x v="32"/>
    <x v="7"/>
    <n v="1"/>
    <x v="6"/>
    <m/>
    <n v="1"/>
    <n v="0"/>
  </r>
  <r>
    <x v="33"/>
    <x v="34"/>
    <x v="34"/>
    <x v="33"/>
    <x v="7"/>
    <n v="2"/>
    <x v="6"/>
    <m/>
    <n v="2"/>
    <n v="0"/>
  </r>
  <r>
    <x v="14"/>
    <x v="15"/>
    <x v="15"/>
    <x v="15"/>
    <x v="7"/>
    <n v="1"/>
    <x v="6"/>
    <m/>
    <n v="1"/>
    <n v="0"/>
  </r>
  <r>
    <x v="34"/>
    <x v="35"/>
    <x v="35"/>
    <x v="34"/>
    <x v="7"/>
    <n v="1"/>
    <x v="6"/>
    <m/>
    <n v="1"/>
    <n v="0"/>
  </r>
  <r>
    <x v="35"/>
    <x v="36"/>
    <x v="36"/>
    <x v="35"/>
    <x v="7"/>
    <n v="1"/>
    <x v="6"/>
    <m/>
    <n v="1"/>
    <n v="0"/>
  </r>
  <r>
    <x v="15"/>
    <x v="16"/>
    <x v="16"/>
    <x v="16"/>
    <x v="7"/>
    <n v="1"/>
    <x v="6"/>
    <m/>
    <n v="1"/>
    <n v="0"/>
  </r>
  <r>
    <x v="24"/>
    <x v="25"/>
    <x v="25"/>
    <x v="25"/>
    <x v="7"/>
    <n v="1"/>
    <x v="6"/>
    <s v="ivm nieuwbouw"/>
    <n v="0"/>
    <n v="1"/>
  </r>
  <r>
    <x v="16"/>
    <x v="17"/>
    <x v="17"/>
    <x v="17"/>
    <x v="7"/>
    <n v="1"/>
    <x v="6"/>
    <m/>
    <n v="1"/>
    <n v="0"/>
  </r>
  <r>
    <x v="17"/>
    <x v="18"/>
    <x v="18"/>
    <x v="18"/>
    <x v="7"/>
    <n v="1"/>
    <x v="7"/>
    <m/>
    <n v="0"/>
    <n v="0"/>
  </r>
  <r>
    <x v="25"/>
    <x v="26"/>
    <x v="26"/>
    <x v="26"/>
    <x v="7"/>
    <n v="1"/>
    <x v="7"/>
    <m/>
    <n v="0"/>
    <n v="0"/>
  </r>
  <r>
    <x v="25"/>
    <x v="38"/>
    <x v="38"/>
    <x v="26"/>
    <x v="7"/>
    <n v="1"/>
    <x v="7"/>
    <s v="DEP"/>
    <n v="0"/>
    <n v="0"/>
  </r>
  <r>
    <x v="5"/>
    <x v="39"/>
    <x v="39"/>
    <x v="6"/>
    <x v="7"/>
    <n v="1"/>
    <x v="7"/>
    <m/>
    <n v="0"/>
    <n v="0"/>
  </r>
  <r>
    <x v="29"/>
    <x v="30"/>
    <x v="30"/>
    <x v="30"/>
    <x v="7"/>
    <n v="1"/>
    <x v="7"/>
    <m/>
    <n v="0"/>
    <n v="0"/>
  </r>
  <r>
    <x v="3"/>
    <x v="4"/>
    <x v="4"/>
    <x v="4"/>
    <x v="7"/>
    <n v="1"/>
    <x v="7"/>
    <m/>
    <n v="0"/>
    <n v="0"/>
  </r>
  <r>
    <x v="4"/>
    <x v="5"/>
    <x v="5"/>
    <x v="5"/>
    <x v="7"/>
    <n v="1"/>
    <x v="7"/>
    <m/>
    <n v="0"/>
    <n v="0"/>
  </r>
  <r>
    <x v="9"/>
    <x v="10"/>
    <x v="10"/>
    <x v="10"/>
    <x v="7"/>
    <n v="1"/>
    <x v="7"/>
    <m/>
    <n v="0"/>
    <n v="0"/>
  </r>
  <r>
    <x v="11"/>
    <x v="12"/>
    <x v="12"/>
    <x v="12"/>
    <x v="7"/>
    <n v="1"/>
    <x v="7"/>
    <m/>
    <n v="0"/>
    <n v="0"/>
  </r>
  <r>
    <x v="12"/>
    <x v="13"/>
    <x v="13"/>
    <x v="13"/>
    <x v="7"/>
    <n v="1"/>
    <x v="7"/>
    <m/>
    <n v="0"/>
    <n v="0"/>
  </r>
  <r>
    <x v="13"/>
    <x v="14"/>
    <x v="14"/>
    <x v="14"/>
    <x v="7"/>
    <n v="1"/>
    <x v="7"/>
    <m/>
    <n v="0"/>
    <n v="0"/>
  </r>
  <r>
    <x v="5"/>
    <x v="39"/>
    <x v="39"/>
    <x v="6"/>
    <x v="2"/>
    <n v="1"/>
    <x v="8"/>
    <m/>
    <n v="0"/>
    <s v="ntb"/>
  </r>
  <r>
    <x v="19"/>
    <x v="20"/>
    <x v="20"/>
    <x v="20"/>
    <x v="2"/>
    <n v="1"/>
    <x v="8"/>
    <m/>
    <n v="0"/>
    <s v="ntb"/>
  </r>
  <r>
    <x v="8"/>
    <x v="40"/>
    <x v="40"/>
    <x v="9"/>
    <x v="0"/>
    <n v="1"/>
    <x v="8"/>
    <m/>
    <n v="0"/>
    <s v="ntb"/>
  </r>
  <r>
    <x v="8"/>
    <x v="40"/>
    <x v="40"/>
    <x v="9"/>
    <x v="2"/>
    <n v="2"/>
    <x v="8"/>
    <m/>
    <n v="0"/>
    <s v="ntb"/>
  </r>
  <r>
    <x v="31"/>
    <x v="32"/>
    <x v="32"/>
    <x v="31"/>
    <x v="2"/>
    <n v="1"/>
    <x v="8"/>
    <m/>
    <n v="1"/>
    <n v="0"/>
  </r>
  <r>
    <x v="15"/>
    <x v="16"/>
    <x v="16"/>
    <x v="16"/>
    <x v="4"/>
    <n v="1"/>
    <x v="9"/>
    <m/>
    <n v="0"/>
    <n v="0"/>
  </r>
  <r>
    <x v="17"/>
    <x v="18"/>
    <x v="18"/>
    <x v="18"/>
    <x v="3"/>
    <n v="3"/>
    <x v="9"/>
    <s v="nieuwbouw"/>
    <n v="0"/>
    <n v="2"/>
  </r>
  <r>
    <x v="17"/>
    <x v="18"/>
    <x v="18"/>
    <x v="18"/>
    <x v="2"/>
    <n v="1"/>
    <x v="9"/>
    <s v="nieuwbouw"/>
    <n v="0"/>
    <n v="1"/>
  </r>
  <r>
    <x v="25"/>
    <x v="38"/>
    <x v="38"/>
    <x v="26"/>
    <x v="0"/>
    <n v="1"/>
    <x v="9"/>
    <s v="DEP"/>
    <n v="1"/>
    <n v="0"/>
  </r>
  <r>
    <x v="26"/>
    <x v="27"/>
    <x v="27"/>
    <x v="27"/>
    <x v="4"/>
    <n v="2"/>
    <x v="9"/>
    <m/>
    <n v="0"/>
    <s v="ntb"/>
  </r>
  <r>
    <x v="29"/>
    <x v="30"/>
    <x v="30"/>
    <x v="30"/>
    <x v="2"/>
    <n v="1"/>
    <x v="9"/>
    <m/>
    <n v="0"/>
    <n v="1"/>
  </r>
  <r>
    <x v="30"/>
    <x v="31"/>
    <x v="31"/>
    <x v="19"/>
    <x v="2"/>
    <n v="1"/>
    <x v="9"/>
    <m/>
    <n v="0"/>
    <n v="0"/>
  </r>
  <r>
    <x v="22"/>
    <x v="23"/>
    <x v="23"/>
    <x v="23"/>
    <x v="2"/>
    <n v="2"/>
    <x v="9"/>
    <m/>
    <n v="0"/>
    <n v="1"/>
  </r>
  <r>
    <x v="4"/>
    <x v="5"/>
    <x v="5"/>
    <x v="5"/>
    <x v="0"/>
    <n v="1"/>
    <x v="9"/>
    <m/>
    <n v="0"/>
    <n v="0"/>
  </r>
  <r>
    <x v="23"/>
    <x v="24"/>
    <x v="24"/>
    <x v="24"/>
    <x v="3"/>
    <n v="1"/>
    <x v="9"/>
    <s v="in tijdelijke huisvesting"/>
    <n v="1"/>
    <n v="0"/>
  </r>
  <r>
    <x v="31"/>
    <x v="32"/>
    <x v="32"/>
    <x v="31"/>
    <x v="3"/>
    <n v="3"/>
    <x v="9"/>
    <m/>
    <n v="2"/>
    <n v="0"/>
  </r>
  <r>
    <x v="33"/>
    <x v="34"/>
    <x v="34"/>
    <x v="33"/>
    <x v="0"/>
    <n v="2"/>
    <x v="9"/>
    <m/>
    <n v="2"/>
    <n v="0"/>
  </r>
  <r>
    <x v="33"/>
    <x v="34"/>
    <x v="34"/>
    <x v="33"/>
    <x v="2"/>
    <n v="2"/>
    <x v="9"/>
    <m/>
    <n v="1"/>
    <n v="0"/>
  </r>
  <r>
    <x v="11"/>
    <x v="12"/>
    <x v="12"/>
    <x v="12"/>
    <x v="2"/>
    <n v="1"/>
    <x v="9"/>
    <m/>
    <m/>
    <s v="ntb"/>
  </r>
  <r>
    <x v="14"/>
    <x v="15"/>
    <x v="15"/>
    <x v="15"/>
    <x v="0"/>
    <n v="1"/>
    <x v="9"/>
    <m/>
    <n v="0"/>
    <n v="0"/>
  </r>
  <r>
    <x v="14"/>
    <x v="15"/>
    <x v="15"/>
    <x v="15"/>
    <x v="3"/>
    <n v="1"/>
    <x v="9"/>
    <m/>
    <n v="1"/>
    <n v="0"/>
  </r>
  <r>
    <x v="34"/>
    <x v="35"/>
    <x v="35"/>
    <x v="34"/>
    <x v="3"/>
    <n v="6"/>
    <x v="9"/>
    <m/>
    <n v="2"/>
    <n v="0"/>
  </r>
  <r>
    <x v="34"/>
    <x v="35"/>
    <x v="35"/>
    <x v="34"/>
    <x v="2"/>
    <n v="1"/>
    <x v="9"/>
    <m/>
    <n v="1"/>
    <n v="0"/>
  </r>
  <r>
    <x v="17"/>
    <x v="18"/>
    <x v="18"/>
    <x v="18"/>
    <x v="8"/>
    <n v="135"/>
    <x v="10"/>
    <m/>
    <m/>
    <m/>
  </r>
  <r>
    <x v="17"/>
    <x v="18"/>
    <x v="18"/>
    <x v="18"/>
    <x v="9"/>
    <n v="0"/>
    <x v="10"/>
    <m/>
    <m/>
    <m/>
  </r>
  <r>
    <x v="17"/>
    <x v="18"/>
    <x v="18"/>
    <x v="18"/>
    <x v="10"/>
    <n v="1"/>
    <x v="10"/>
    <m/>
    <n v="0"/>
    <n v="0"/>
  </r>
  <r>
    <x v="17"/>
    <x v="18"/>
    <x v="18"/>
    <x v="18"/>
    <x v="11"/>
    <n v="20"/>
    <x v="10"/>
    <m/>
    <m/>
    <m/>
  </r>
  <r>
    <x v="18"/>
    <x v="19"/>
    <x v="19"/>
    <x v="19"/>
    <x v="8"/>
    <n v="246"/>
    <x v="10"/>
    <m/>
    <m/>
    <m/>
  </r>
  <r>
    <x v="18"/>
    <x v="19"/>
    <x v="19"/>
    <x v="19"/>
    <x v="9"/>
    <n v="12"/>
    <x v="10"/>
    <m/>
    <m/>
    <m/>
  </r>
  <r>
    <x v="18"/>
    <x v="19"/>
    <x v="19"/>
    <x v="19"/>
    <x v="10"/>
    <n v="1"/>
    <x v="10"/>
    <m/>
    <n v="0"/>
    <n v="0"/>
  </r>
  <r>
    <x v="18"/>
    <x v="19"/>
    <x v="19"/>
    <x v="19"/>
    <x v="11"/>
    <n v="30"/>
    <x v="10"/>
    <m/>
    <m/>
    <m/>
  </r>
  <r>
    <x v="25"/>
    <x v="26"/>
    <x v="26"/>
    <x v="26"/>
    <x v="8"/>
    <n v="210"/>
    <x v="10"/>
    <m/>
    <m/>
    <m/>
  </r>
  <r>
    <x v="25"/>
    <x v="26"/>
    <x v="26"/>
    <x v="26"/>
    <x v="9"/>
    <n v="21"/>
    <x v="10"/>
    <m/>
    <m/>
    <m/>
  </r>
  <r>
    <x v="25"/>
    <x v="26"/>
    <x v="26"/>
    <x v="26"/>
    <x v="10"/>
    <n v="2"/>
    <x v="10"/>
    <m/>
    <n v="0"/>
    <n v="0"/>
  </r>
  <r>
    <x v="25"/>
    <x v="26"/>
    <x v="26"/>
    <x v="26"/>
    <x v="11"/>
    <n v="37"/>
    <x v="10"/>
    <m/>
    <m/>
    <m/>
  </r>
  <r>
    <x v="19"/>
    <x v="20"/>
    <x v="20"/>
    <x v="20"/>
    <x v="8"/>
    <n v="157"/>
    <x v="10"/>
    <m/>
    <m/>
    <m/>
  </r>
  <r>
    <x v="19"/>
    <x v="20"/>
    <x v="20"/>
    <x v="20"/>
    <x v="9"/>
    <n v="11"/>
    <x v="10"/>
    <m/>
    <m/>
    <m/>
  </r>
  <r>
    <x v="19"/>
    <x v="20"/>
    <x v="20"/>
    <x v="20"/>
    <x v="10"/>
    <n v="1"/>
    <x v="10"/>
    <m/>
    <n v="0"/>
    <n v="0"/>
  </r>
  <r>
    <x v="19"/>
    <x v="20"/>
    <x v="20"/>
    <x v="20"/>
    <x v="0"/>
    <n v="1"/>
    <x v="11"/>
    <m/>
    <n v="0"/>
    <n v="0"/>
  </r>
  <r>
    <x v="19"/>
    <x v="20"/>
    <x v="20"/>
    <x v="20"/>
    <x v="3"/>
    <n v="1"/>
    <x v="11"/>
    <m/>
    <n v="0"/>
    <s v="ntb"/>
  </r>
  <r>
    <x v="19"/>
    <x v="20"/>
    <x v="20"/>
    <x v="20"/>
    <x v="11"/>
    <n v="27"/>
    <x v="10"/>
    <m/>
    <m/>
    <m/>
  </r>
  <r>
    <x v="26"/>
    <x v="27"/>
    <x v="27"/>
    <x v="27"/>
    <x v="8"/>
    <n v="302"/>
    <x v="10"/>
    <m/>
    <m/>
    <m/>
  </r>
  <r>
    <x v="26"/>
    <x v="27"/>
    <x v="27"/>
    <x v="27"/>
    <x v="9"/>
    <n v="18"/>
    <x v="10"/>
    <m/>
    <m/>
    <m/>
  </r>
  <r>
    <x v="26"/>
    <x v="27"/>
    <x v="27"/>
    <x v="27"/>
    <x v="10"/>
    <n v="1"/>
    <x v="10"/>
    <m/>
    <n v="0"/>
    <n v="0"/>
  </r>
  <r>
    <x v="26"/>
    <x v="27"/>
    <x v="27"/>
    <x v="27"/>
    <x v="11"/>
    <n v="20"/>
    <x v="10"/>
    <m/>
    <m/>
    <m/>
  </r>
  <r>
    <x v="27"/>
    <x v="28"/>
    <x v="28"/>
    <x v="28"/>
    <x v="8"/>
    <n v="92"/>
    <x v="10"/>
    <m/>
    <m/>
    <m/>
  </r>
  <r>
    <x v="27"/>
    <x v="28"/>
    <x v="28"/>
    <x v="28"/>
    <x v="9"/>
    <n v="7"/>
    <x v="10"/>
    <m/>
    <m/>
    <m/>
  </r>
  <r>
    <x v="27"/>
    <x v="28"/>
    <x v="28"/>
    <x v="28"/>
    <x v="10"/>
    <n v="1"/>
    <x v="10"/>
    <m/>
    <n v="0"/>
    <n v="0"/>
  </r>
  <r>
    <x v="27"/>
    <x v="28"/>
    <x v="28"/>
    <x v="28"/>
    <x v="11"/>
    <n v="13"/>
    <x v="10"/>
    <m/>
    <m/>
    <m/>
  </r>
  <r>
    <x v="0"/>
    <x v="0"/>
    <x v="0"/>
    <x v="0"/>
    <x v="8"/>
    <n v="157"/>
    <x v="10"/>
    <m/>
    <m/>
    <m/>
  </r>
  <r>
    <x v="0"/>
    <x v="0"/>
    <x v="0"/>
    <x v="0"/>
    <x v="9"/>
    <n v="12"/>
    <x v="10"/>
    <m/>
    <m/>
    <m/>
  </r>
  <r>
    <x v="0"/>
    <x v="0"/>
    <x v="0"/>
    <x v="0"/>
    <x v="10"/>
    <n v="1"/>
    <x v="10"/>
    <m/>
    <n v="0"/>
    <n v="0"/>
  </r>
  <r>
    <x v="0"/>
    <x v="0"/>
    <x v="0"/>
    <x v="0"/>
    <x v="11"/>
    <n v="12"/>
    <x v="10"/>
    <m/>
    <m/>
    <m/>
  </r>
  <r>
    <x v="1"/>
    <x v="2"/>
    <x v="2"/>
    <x v="2"/>
    <x v="8"/>
    <n v="143"/>
    <x v="10"/>
    <s v="Naar rato leerlingen (totaal 217)"/>
    <m/>
    <m/>
  </r>
  <r>
    <x v="1"/>
    <x v="2"/>
    <x v="2"/>
    <x v="2"/>
    <x v="9"/>
    <n v="1"/>
    <x v="10"/>
    <s v="Naar rato leerlingen (totaal 1)"/>
    <m/>
    <m/>
  </r>
  <r>
    <x v="1"/>
    <x v="2"/>
    <x v="2"/>
    <x v="2"/>
    <x v="11"/>
    <n v="32"/>
    <x v="10"/>
    <s v="Naar rato leerlingen (totaal 49)"/>
    <m/>
    <m/>
  </r>
  <r>
    <x v="1"/>
    <x v="1"/>
    <x v="1"/>
    <x v="1"/>
    <x v="8"/>
    <n v="74"/>
    <x v="10"/>
    <s v="Naar rato leerlingen (totaal 217)"/>
    <m/>
    <m/>
  </r>
  <r>
    <x v="1"/>
    <x v="1"/>
    <x v="1"/>
    <x v="1"/>
    <x v="9"/>
    <n v="0"/>
    <x v="10"/>
    <s v="Naar rato leerlingen (totaal 1)"/>
    <m/>
    <m/>
  </r>
  <r>
    <x v="1"/>
    <x v="1"/>
    <x v="1"/>
    <x v="1"/>
    <x v="11"/>
    <n v="17"/>
    <x v="10"/>
    <s v="Naar rato leerlingen (totaal 49)"/>
    <m/>
    <m/>
  </r>
  <r>
    <x v="1"/>
    <x v="1"/>
    <x v="1"/>
    <x v="1"/>
    <x v="10"/>
    <n v="1"/>
    <x v="10"/>
    <m/>
    <n v="0"/>
    <n v="0"/>
  </r>
  <r>
    <x v="1"/>
    <x v="2"/>
    <x v="2"/>
    <x v="2"/>
    <x v="10"/>
    <n v="1"/>
    <x v="10"/>
    <m/>
    <n v="0"/>
    <n v="0"/>
  </r>
  <r>
    <x v="20"/>
    <x v="21"/>
    <x v="21"/>
    <x v="21"/>
    <x v="8"/>
    <n v="107"/>
    <x v="10"/>
    <m/>
    <m/>
    <m/>
  </r>
  <r>
    <x v="20"/>
    <x v="21"/>
    <x v="21"/>
    <x v="21"/>
    <x v="9"/>
    <n v="5"/>
    <x v="10"/>
    <m/>
    <m/>
    <m/>
  </r>
  <r>
    <x v="20"/>
    <x v="21"/>
    <x v="21"/>
    <x v="21"/>
    <x v="10"/>
    <n v="1"/>
    <x v="10"/>
    <m/>
    <m/>
    <m/>
  </r>
  <r>
    <x v="20"/>
    <x v="21"/>
    <x v="21"/>
    <x v="21"/>
    <x v="11"/>
    <n v="11"/>
    <x v="10"/>
    <m/>
    <m/>
    <m/>
  </r>
  <r>
    <x v="28"/>
    <x v="29"/>
    <x v="29"/>
    <x v="29"/>
    <x v="8"/>
    <n v="302"/>
    <x v="10"/>
    <m/>
    <m/>
    <m/>
  </r>
  <r>
    <x v="28"/>
    <x v="29"/>
    <x v="29"/>
    <x v="29"/>
    <x v="9"/>
    <n v="15"/>
    <x v="10"/>
    <m/>
    <m/>
    <m/>
  </r>
  <r>
    <x v="28"/>
    <x v="29"/>
    <x v="29"/>
    <x v="29"/>
    <x v="10"/>
    <n v="1"/>
    <x v="10"/>
    <m/>
    <n v="0"/>
    <n v="0"/>
  </r>
  <r>
    <x v="28"/>
    <x v="29"/>
    <x v="29"/>
    <x v="29"/>
    <x v="11"/>
    <n v="43"/>
    <x v="10"/>
    <m/>
    <m/>
    <m/>
  </r>
  <r>
    <x v="29"/>
    <x v="30"/>
    <x v="30"/>
    <x v="30"/>
    <x v="8"/>
    <n v="188"/>
    <x v="10"/>
    <m/>
    <m/>
    <m/>
  </r>
  <r>
    <x v="29"/>
    <x v="30"/>
    <x v="30"/>
    <x v="30"/>
    <x v="9"/>
    <n v="0"/>
    <x v="10"/>
    <m/>
    <m/>
    <m/>
  </r>
  <r>
    <x v="29"/>
    <x v="30"/>
    <x v="30"/>
    <x v="30"/>
    <x v="10"/>
    <n v="1"/>
    <x v="10"/>
    <m/>
    <n v="0"/>
    <n v="0"/>
  </r>
  <r>
    <x v="29"/>
    <x v="30"/>
    <x v="30"/>
    <x v="30"/>
    <x v="11"/>
    <n v="16"/>
    <x v="10"/>
    <m/>
    <m/>
    <m/>
  </r>
  <r>
    <x v="21"/>
    <x v="22"/>
    <x v="22"/>
    <x v="22"/>
    <x v="8"/>
    <n v="226"/>
    <x v="10"/>
    <m/>
    <m/>
    <m/>
  </r>
  <r>
    <x v="21"/>
    <x v="22"/>
    <x v="22"/>
    <x v="22"/>
    <x v="9"/>
    <n v="2"/>
    <x v="10"/>
    <m/>
    <m/>
    <m/>
  </r>
  <r>
    <x v="21"/>
    <x v="22"/>
    <x v="22"/>
    <x v="22"/>
    <x v="10"/>
    <n v="1"/>
    <x v="10"/>
    <m/>
    <n v="0"/>
    <n v="0"/>
  </r>
  <r>
    <x v="21"/>
    <x v="22"/>
    <x v="22"/>
    <x v="22"/>
    <x v="3"/>
    <n v="1"/>
    <x v="11"/>
    <m/>
    <n v="0"/>
    <s v="ntb"/>
  </r>
  <r>
    <x v="21"/>
    <x v="22"/>
    <x v="22"/>
    <x v="22"/>
    <x v="11"/>
    <n v="29"/>
    <x v="10"/>
    <m/>
    <m/>
    <m/>
  </r>
  <r>
    <x v="30"/>
    <x v="31"/>
    <x v="31"/>
    <x v="19"/>
    <x v="8"/>
    <n v="231"/>
    <x v="10"/>
    <m/>
    <m/>
    <m/>
  </r>
  <r>
    <x v="30"/>
    <x v="31"/>
    <x v="31"/>
    <x v="19"/>
    <x v="9"/>
    <n v="12"/>
    <x v="10"/>
    <m/>
    <m/>
    <m/>
  </r>
  <r>
    <x v="30"/>
    <x v="31"/>
    <x v="31"/>
    <x v="19"/>
    <x v="10"/>
    <n v="1"/>
    <x v="10"/>
    <m/>
    <n v="0"/>
    <n v="0"/>
  </r>
  <r>
    <x v="30"/>
    <x v="31"/>
    <x v="31"/>
    <x v="19"/>
    <x v="11"/>
    <n v="6"/>
    <x v="10"/>
    <m/>
    <m/>
    <m/>
  </r>
  <r>
    <x v="2"/>
    <x v="3"/>
    <x v="3"/>
    <x v="3"/>
    <x v="8"/>
    <n v="200"/>
    <x v="10"/>
    <m/>
    <m/>
    <m/>
  </r>
  <r>
    <x v="2"/>
    <x v="3"/>
    <x v="3"/>
    <x v="3"/>
    <x v="9"/>
    <n v="11"/>
    <x v="10"/>
    <m/>
    <m/>
    <m/>
  </r>
  <r>
    <x v="2"/>
    <x v="3"/>
    <x v="3"/>
    <x v="3"/>
    <x v="10"/>
    <n v="1"/>
    <x v="10"/>
    <m/>
    <n v="0"/>
    <n v="0"/>
  </r>
  <r>
    <x v="2"/>
    <x v="3"/>
    <x v="3"/>
    <x v="3"/>
    <x v="11"/>
    <n v="8"/>
    <x v="10"/>
    <m/>
    <m/>
    <m/>
  </r>
  <r>
    <x v="22"/>
    <x v="23"/>
    <x v="23"/>
    <x v="23"/>
    <x v="8"/>
    <n v="0"/>
    <x v="10"/>
    <m/>
    <m/>
    <m/>
  </r>
  <r>
    <x v="22"/>
    <x v="23"/>
    <x v="23"/>
    <x v="23"/>
    <x v="9"/>
    <n v="0"/>
    <x v="10"/>
    <m/>
    <m/>
    <m/>
  </r>
  <r>
    <x v="22"/>
    <x v="23"/>
    <x v="23"/>
    <x v="23"/>
    <x v="10"/>
    <n v="1"/>
    <x v="10"/>
    <m/>
    <n v="0"/>
    <n v="0"/>
  </r>
  <r>
    <x v="22"/>
    <x v="23"/>
    <x v="23"/>
    <x v="23"/>
    <x v="11"/>
    <n v="46"/>
    <x v="10"/>
    <m/>
    <m/>
    <m/>
  </r>
  <r>
    <x v="3"/>
    <x v="4"/>
    <x v="4"/>
    <x v="4"/>
    <x v="8"/>
    <n v="130"/>
    <x v="10"/>
    <m/>
    <m/>
    <m/>
  </r>
  <r>
    <x v="3"/>
    <x v="4"/>
    <x v="4"/>
    <x v="4"/>
    <x v="9"/>
    <n v="3"/>
    <x v="10"/>
    <m/>
    <m/>
    <m/>
  </r>
  <r>
    <x v="3"/>
    <x v="4"/>
    <x v="4"/>
    <x v="4"/>
    <x v="10"/>
    <n v="1"/>
    <x v="10"/>
    <m/>
    <n v="0"/>
    <n v="0"/>
  </r>
  <r>
    <x v="3"/>
    <x v="4"/>
    <x v="4"/>
    <x v="4"/>
    <x v="11"/>
    <n v="8"/>
    <x v="10"/>
    <m/>
    <m/>
    <m/>
  </r>
  <r>
    <x v="28"/>
    <x v="37"/>
    <x v="37"/>
    <x v="36"/>
    <x v="10"/>
    <n v="1"/>
    <x v="10"/>
    <m/>
    <n v="0"/>
    <n v="0"/>
  </r>
  <r>
    <x v="4"/>
    <x v="5"/>
    <x v="5"/>
    <x v="5"/>
    <x v="8"/>
    <n v="334"/>
    <x v="10"/>
    <m/>
    <m/>
    <m/>
  </r>
  <r>
    <x v="4"/>
    <x v="5"/>
    <x v="5"/>
    <x v="5"/>
    <x v="9"/>
    <n v="1"/>
    <x v="10"/>
    <m/>
    <m/>
    <m/>
  </r>
  <r>
    <x v="4"/>
    <x v="5"/>
    <x v="5"/>
    <x v="5"/>
    <x v="10"/>
    <n v="2"/>
    <x v="10"/>
    <m/>
    <n v="0"/>
    <n v="0"/>
  </r>
  <r>
    <x v="4"/>
    <x v="5"/>
    <x v="5"/>
    <x v="5"/>
    <x v="11"/>
    <n v="47"/>
    <x v="10"/>
    <m/>
    <m/>
    <m/>
  </r>
  <r>
    <x v="5"/>
    <x v="6"/>
    <x v="6"/>
    <x v="6"/>
    <x v="8"/>
    <n v="193"/>
    <x v="10"/>
    <m/>
    <m/>
    <m/>
  </r>
  <r>
    <x v="5"/>
    <x v="6"/>
    <x v="6"/>
    <x v="6"/>
    <x v="9"/>
    <n v="8"/>
    <x v="10"/>
    <m/>
    <m/>
    <m/>
  </r>
  <r>
    <x v="5"/>
    <x v="6"/>
    <x v="6"/>
    <x v="6"/>
    <x v="10"/>
    <n v="2"/>
    <x v="10"/>
    <m/>
    <n v="0"/>
    <n v="0"/>
  </r>
  <r>
    <x v="5"/>
    <x v="6"/>
    <x v="6"/>
    <x v="6"/>
    <x v="11"/>
    <n v="14"/>
    <x v="10"/>
    <m/>
    <m/>
    <m/>
  </r>
  <r>
    <x v="6"/>
    <x v="7"/>
    <x v="7"/>
    <x v="7"/>
    <x v="8"/>
    <n v="199"/>
    <x v="10"/>
    <m/>
    <m/>
    <m/>
  </r>
  <r>
    <x v="6"/>
    <x v="7"/>
    <x v="7"/>
    <x v="7"/>
    <x v="9"/>
    <n v="10"/>
    <x v="10"/>
    <m/>
    <m/>
    <m/>
  </r>
  <r>
    <x v="6"/>
    <x v="7"/>
    <x v="7"/>
    <x v="7"/>
    <x v="10"/>
    <n v="1"/>
    <x v="10"/>
    <m/>
    <n v="0"/>
    <n v="0"/>
  </r>
  <r>
    <x v="6"/>
    <x v="7"/>
    <x v="7"/>
    <x v="7"/>
    <x v="11"/>
    <n v="25"/>
    <x v="10"/>
    <m/>
    <m/>
    <m/>
  </r>
  <r>
    <x v="7"/>
    <x v="8"/>
    <x v="8"/>
    <x v="8"/>
    <x v="8"/>
    <n v="33"/>
    <x v="10"/>
    <m/>
    <m/>
    <m/>
  </r>
  <r>
    <x v="7"/>
    <x v="8"/>
    <x v="8"/>
    <x v="8"/>
    <x v="9"/>
    <n v="12"/>
    <x v="10"/>
    <m/>
    <m/>
    <m/>
  </r>
  <r>
    <x v="7"/>
    <x v="8"/>
    <x v="8"/>
    <x v="8"/>
    <x v="10"/>
    <n v="1"/>
    <x v="10"/>
    <m/>
    <n v="0"/>
    <n v="0"/>
  </r>
  <r>
    <x v="7"/>
    <x v="8"/>
    <x v="8"/>
    <x v="8"/>
    <x v="11"/>
    <n v="96"/>
    <x v="10"/>
    <m/>
    <m/>
    <m/>
  </r>
  <r>
    <x v="23"/>
    <x v="24"/>
    <x v="24"/>
    <x v="24"/>
    <x v="8"/>
    <n v="138"/>
    <x v="10"/>
    <m/>
    <m/>
    <m/>
  </r>
  <r>
    <x v="23"/>
    <x v="24"/>
    <x v="24"/>
    <x v="24"/>
    <x v="9"/>
    <n v="8"/>
    <x v="10"/>
    <m/>
    <m/>
    <m/>
  </r>
  <r>
    <x v="23"/>
    <x v="24"/>
    <x v="24"/>
    <x v="24"/>
    <x v="10"/>
    <n v="1"/>
    <x v="10"/>
    <m/>
    <n v="0"/>
    <n v="0"/>
  </r>
  <r>
    <x v="23"/>
    <x v="24"/>
    <x v="24"/>
    <x v="24"/>
    <x v="11"/>
    <n v="3"/>
    <x v="10"/>
    <m/>
    <m/>
    <m/>
  </r>
  <r>
    <x v="8"/>
    <x v="9"/>
    <x v="9"/>
    <x v="9"/>
    <x v="8"/>
    <n v="113"/>
    <x v="10"/>
    <m/>
    <m/>
    <m/>
  </r>
  <r>
    <x v="8"/>
    <x v="9"/>
    <x v="9"/>
    <x v="9"/>
    <x v="9"/>
    <n v="22"/>
    <x v="10"/>
    <m/>
    <m/>
    <m/>
  </r>
  <r>
    <x v="8"/>
    <x v="9"/>
    <x v="9"/>
    <x v="9"/>
    <x v="10"/>
    <n v="3"/>
    <x v="10"/>
    <m/>
    <n v="0"/>
    <n v="0"/>
  </r>
  <r>
    <x v="8"/>
    <x v="9"/>
    <x v="9"/>
    <x v="9"/>
    <x v="11"/>
    <n v="53"/>
    <x v="10"/>
    <m/>
    <m/>
    <m/>
  </r>
  <r>
    <x v="9"/>
    <x v="10"/>
    <x v="10"/>
    <x v="10"/>
    <x v="8"/>
    <n v="200"/>
    <x v="10"/>
    <m/>
    <m/>
    <m/>
  </r>
  <r>
    <x v="9"/>
    <x v="10"/>
    <x v="10"/>
    <x v="10"/>
    <x v="9"/>
    <n v="0"/>
    <x v="10"/>
    <m/>
    <m/>
    <m/>
  </r>
  <r>
    <x v="9"/>
    <x v="10"/>
    <x v="10"/>
    <x v="10"/>
    <x v="10"/>
    <n v="1"/>
    <x v="10"/>
    <m/>
    <n v="0"/>
    <n v="0"/>
  </r>
  <r>
    <x v="9"/>
    <x v="10"/>
    <x v="10"/>
    <x v="10"/>
    <x v="11"/>
    <n v="34"/>
    <x v="10"/>
    <m/>
    <m/>
    <m/>
  </r>
  <r>
    <x v="10"/>
    <x v="11"/>
    <x v="11"/>
    <x v="11"/>
    <x v="8"/>
    <n v="103"/>
    <x v="10"/>
    <m/>
    <m/>
    <m/>
  </r>
  <r>
    <x v="10"/>
    <x v="11"/>
    <x v="11"/>
    <x v="11"/>
    <x v="9"/>
    <n v="0"/>
    <x v="10"/>
    <m/>
    <m/>
    <m/>
  </r>
  <r>
    <x v="10"/>
    <x v="11"/>
    <x v="11"/>
    <x v="11"/>
    <x v="10"/>
    <n v="2"/>
    <x v="10"/>
    <m/>
    <n v="0"/>
    <n v="0"/>
  </r>
  <r>
    <x v="10"/>
    <x v="11"/>
    <x v="11"/>
    <x v="11"/>
    <x v="11"/>
    <n v="15"/>
    <x v="10"/>
    <m/>
    <m/>
    <m/>
  </r>
  <r>
    <x v="31"/>
    <x v="32"/>
    <x v="32"/>
    <x v="31"/>
    <x v="8"/>
    <n v="265"/>
    <x v="10"/>
    <m/>
    <m/>
    <m/>
  </r>
  <r>
    <x v="31"/>
    <x v="32"/>
    <x v="32"/>
    <x v="31"/>
    <x v="9"/>
    <n v="1"/>
    <x v="10"/>
    <m/>
    <m/>
    <m/>
  </r>
  <r>
    <x v="31"/>
    <x v="32"/>
    <x v="32"/>
    <x v="31"/>
    <x v="10"/>
    <n v="1"/>
    <x v="10"/>
    <m/>
    <n v="0"/>
    <n v="0"/>
  </r>
  <r>
    <x v="31"/>
    <x v="32"/>
    <x v="32"/>
    <x v="31"/>
    <x v="11"/>
    <n v="28"/>
    <x v="10"/>
    <m/>
    <m/>
    <m/>
  </r>
  <r>
    <x v="32"/>
    <x v="33"/>
    <x v="33"/>
    <x v="32"/>
    <x v="8"/>
    <n v="228"/>
    <x v="10"/>
    <m/>
    <m/>
    <m/>
  </r>
  <r>
    <x v="32"/>
    <x v="33"/>
    <x v="33"/>
    <x v="32"/>
    <x v="9"/>
    <n v="0"/>
    <x v="10"/>
    <m/>
    <m/>
    <m/>
  </r>
  <r>
    <x v="32"/>
    <x v="33"/>
    <x v="33"/>
    <x v="32"/>
    <x v="10"/>
    <n v="1"/>
    <x v="10"/>
    <m/>
    <m/>
    <m/>
  </r>
  <r>
    <x v="32"/>
    <x v="33"/>
    <x v="33"/>
    <x v="32"/>
    <x v="11"/>
    <n v="13"/>
    <x v="10"/>
    <m/>
    <m/>
    <m/>
  </r>
  <r>
    <x v="33"/>
    <x v="34"/>
    <x v="34"/>
    <x v="33"/>
    <x v="8"/>
    <n v="84"/>
    <x v="10"/>
    <m/>
    <m/>
    <m/>
  </r>
  <r>
    <x v="33"/>
    <x v="34"/>
    <x v="34"/>
    <x v="33"/>
    <x v="9"/>
    <n v="0"/>
    <x v="10"/>
    <m/>
    <m/>
    <m/>
  </r>
  <r>
    <x v="33"/>
    <x v="34"/>
    <x v="34"/>
    <x v="33"/>
    <x v="10"/>
    <m/>
    <x v="10"/>
    <m/>
    <m/>
    <m/>
  </r>
  <r>
    <x v="33"/>
    <x v="34"/>
    <x v="34"/>
    <x v="33"/>
    <x v="11"/>
    <n v="9"/>
    <x v="10"/>
    <m/>
    <m/>
    <m/>
  </r>
  <r>
    <x v="11"/>
    <x v="12"/>
    <x v="12"/>
    <x v="12"/>
    <x v="8"/>
    <n v="5"/>
    <x v="10"/>
    <m/>
    <m/>
    <m/>
  </r>
  <r>
    <x v="11"/>
    <x v="12"/>
    <x v="12"/>
    <x v="12"/>
    <x v="9"/>
    <n v="0"/>
    <x v="10"/>
    <m/>
    <m/>
    <m/>
  </r>
  <r>
    <x v="11"/>
    <x v="12"/>
    <x v="12"/>
    <x v="12"/>
    <x v="10"/>
    <n v="2"/>
    <x v="10"/>
    <m/>
    <m/>
    <m/>
  </r>
  <r>
    <x v="11"/>
    <x v="12"/>
    <x v="12"/>
    <x v="12"/>
    <x v="11"/>
    <n v="5"/>
    <x v="10"/>
    <m/>
    <m/>
    <m/>
  </r>
  <r>
    <x v="12"/>
    <x v="13"/>
    <x v="13"/>
    <x v="13"/>
    <x v="8"/>
    <n v="196"/>
    <x v="10"/>
    <m/>
    <m/>
    <m/>
  </r>
  <r>
    <x v="12"/>
    <x v="13"/>
    <x v="13"/>
    <x v="13"/>
    <x v="9"/>
    <n v="0"/>
    <x v="10"/>
    <m/>
    <m/>
    <m/>
  </r>
  <r>
    <x v="12"/>
    <x v="13"/>
    <x v="13"/>
    <x v="13"/>
    <x v="10"/>
    <n v="3"/>
    <x v="10"/>
    <m/>
    <n v="0"/>
    <m/>
  </r>
  <r>
    <x v="12"/>
    <x v="13"/>
    <x v="13"/>
    <x v="13"/>
    <x v="11"/>
    <n v="31"/>
    <x v="10"/>
    <m/>
    <m/>
    <m/>
  </r>
  <r>
    <x v="13"/>
    <x v="14"/>
    <x v="14"/>
    <x v="14"/>
    <x v="8"/>
    <n v="128"/>
    <x v="10"/>
    <m/>
    <m/>
    <m/>
  </r>
  <r>
    <x v="13"/>
    <x v="14"/>
    <x v="14"/>
    <x v="14"/>
    <x v="9"/>
    <n v="0"/>
    <x v="10"/>
    <m/>
    <m/>
    <m/>
  </r>
  <r>
    <x v="13"/>
    <x v="14"/>
    <x v="14"/>
    <x v="14"/>
    <x v="10"/>
    <n v="1"/>
    <x v="10"/>
    <m/>
    <n v="0"/>
    <n v="0"/>
  </r>
  <r>
    <x v="13"/>
    <x v="14"/>
    <x v="14"/>
    <x v="14"/>
    <x v="11"/>
    <n v="29"/>
    <x v="10"/>
    <m/>
    <m/>
    <m/>
  </r>
  <r>
    <x v="14"/>
    <x v="15"/>
    <x v="15"/>
    <x v="15"/>
    <x v="8"/>
    <n v="124"/>
    <x v="10"/>
    <m/>
    <m/>
    <m/>
  </r>
  <r>
    <x v="14"/>
    <x v="15"/>
    <x v="15"/>
    <x v="15"/>
    <x v="9"/>
    <n v="7"/>
    <x v="10"/>
    <m/>
    <m/>
    <m/>
  </r>
  <r>
    <x v="14"/>
    <x v="15"/>
    <x v="15"/>
    <x v="15"/>
    <x v="10"/>
    <n v="1"/>
    <x v="10"/>
    <m/>
    <n v="0"/>
    <n v="0"/>
  </r>
  <r>
    <x v="14"/>
    <x v="15"/>
    <x v="15"/>
    <x v="15"/>
    <x v="11"/>
    <n v="27"/>
    <x v="10"/>
    <m/>
    <m/>
    <m/>
  </r>
  <r>
    <x v="34"/>
    <x v="35"/>
    <x v="35"/>
    <x v="34"/>
    <x v="8"/>
    <n v="542"/>
    <x v="10"/>
    <m/>
    <m/>
    <m/>
  </r>
  <r>
    <x v="34"/>
    <x v="35"/>
    <x v="35"/>
    <x v="34"/>
    <x v="9"/>
    <n v="23"/>
    <x v="10"/>
    <m/>
    <m/>
    <m/>
  </r>
  <r>
    <x v="34"/>
    <x v="35"/>
    <x v="35"/>
    <x v="34"/>
    <x v="10"/>
    <n v="1"/>
    <x v="10"/>
    <m/>
    <n v="0"/>
    <n v="0"/>
  </r>
  <r>
    <x v="34"/>
    <x v="35"/>
    <x v="35"/>
    <x v="34"/>
    <x v="11"/>
    <n v="35"/>
    <x v="10"/>
    <m/>
    <m/>
    <m/>
  </r>
  <r>
    <x v="35"/>
    <x v="36"/>
    <x v="36"/>
    <x v="35"/>
    <x v="8"/>
    <n v="156"/>
    <x v="10"/>
    <m/>
    <m/>
    <m/>
  </r>
  <r>
    <x v="35"/>
    <x v="36"/>
    <x v="36"/>
    <x v="35"/>
    <x v="9"/>
    <n v="7"/>
    <x v="10"/>
    <m/>
    <m/>
    <m/>
  </r>
  <r>
    <x v="35"/>
    <x v="36"/>
    <x v="36"/>
    <x v="35"/>
    <x v="10"/>
    <n v="1"/>
    <x v="10"/>
    <m/>
    <n v="0"/>
    <n v="0"/>
  </r>
  <r>
    <x v="35"/>
    <x v="36"/>
    <x v="36"/>
    <x v="35"/>
    <x v="11"/>
    <n v="19"/>
    <x v="10"/>
    <m/>
    <m/>
    <m/>
  </r>
  <r>
    <x v="15"/>
    <x v="16"/>
    <x v="16"/>
    <x v="16"/>
    <x v="8"/>
    <n v="145"/>
    <x v="10"/>
    <m/>
    <m/>
    <m/>
  </r>
  <r>
    <x v="15"/>
    <x v="16"/>
    <x v="16"/>
    <x v="16"/>
    <x v="9"/>
    <n v="8"/>
    <x v="10"/>
    <m/>
    <m/>
    <m/>
  </r>
  <r>
    <x v="15"/>
    <x v="16"/>
    <x v="16"/>
    <x v="16"/>
    <x v="10"/>
    <n v="1"/>
    <x v="10"/>
    <m/>
    <n v="0"/>
    <n v="0"/>
  </r>
  <r>
    <x v="15"/>
    <x v="16"/>
    <x v="16"/>
    <x v="16"/>
    <x v="11"/>
    <n v="23"/>
    <x v="10"/>
    <m/>
    <m/>
    <m/>
  </r>
  <r>
    <x v="24"/>
    <x v="25"/>
    <x v="25"/>
    <x v="25"/>
    <x v="9"/>
    <n v="1"/>
    <x v="10"/>
    <m/>
    <m/>
    <m/>
  </r>
  <r>
    <x v="24"/>
    <x v="25"/>
    <x v="25"/>
    <x v="25"/>
    <x v="10"/>
    <n v="1"/>
    <x v="10"/>
    <m/>
    <n v="0"/>
    <n v="0"/>
  </r>
  <r>
    <x v="24"/>
    <x v="25"/>
    <x v="25"/>
    <x v="25"/>
    <x v="11"/>
    <n v="22"/>
    <x v="10"/>
    <m/>
    <m/>
    <m/>
  </r>
  <r>
    <x v="24"/>
    <x v="25"/>
    <x v="25"/>
    <x v="25"/>
    <x v="8"/>
    <n v="219"/>
    <x v="10"/>
    <m/>
    <m/>
    <m/>
  </r>
  <r>
    <x v="16"/>
    <x v="17"/>
    <x v="17"/>
    <x v="17"/>
    <x v="8"/>
    <n v="141"/>
    <x v="10"/>
    <m/>
    <m/>
    <m/>
  </r>
  <r>
    <x v="16"/>
    <x v="17"/>
    <x v="17"/>
    <x v="17"/>
    <x v="9"/>
    <n v="8"/>
    <x v="10"/>
    <m/>
    <m/>
    <m/>
  </r>
  <r>
    <x v="16"/>
    <x v="17"/>
    <x v="17"/>
    <x v="17"/>
    <x v="10"/>
    <n v="1"/>
    <x v="10"/>
    <m/>
    <n v="0"/>
    <n v="0"/>
  </r>
  <r>
    <x v="16"/>
    <x v="17"/>
    <x v="17"/>
    <x v="17"/>
    <x v="11"/>
    <n v="12"/>
    <x v="10"/>
    <m/>
    <m/>
    <m/>
  </r>
  <r>
    <x v="26"/>
    <x v="27"/>
    <x v="27"/>
    <x v="27"/>
    <x v="3"/>
    <n v="3"/>
    <x v="12"/>
    <m/>
    <n v="2"/>
    <n v="0"/>
  </r>
  <r>
    <x v="29"/>
    <x v="30"/>
    <x v="30"/>
    <x v="30"/>
    <x v="0"/>
    <n v="4"/>
    <x v="12"/>
    <m/>
    <n v="0"/>
    <n v="0"/>
  </r>
  <r>
    <x v="30"/>
    <x v="31"/>
    <x v="31"/>
    <x v="19"/>
    <x v="0"/>
    <n v="2"/>
    <x v="12"/>
    <m/>
    <n v="2"/>
    <n v="0"/>
  </r>
  <r>
    <x v="6"/>
    <x v="7"/>
    <x v="7"/>
    <x v="7"/>
    <x v="0"/>
    <n v="1"/>
    <x v="12"/>
    <m/>
    <n v="1"/>
    <n v="0"/>
  </r>
  <r>
    <x v="7"/>
    <x v="8"/>
    <x v="8"/>
    <x v="8"/>
    <x v="0"/>
    <n v="1"/>
    <x v="12"/>
    <m/>
    <n v="0"/>
    <n v="0"/>
  </r>
  <r>
    <x v="8"/>
    <x v="9"/>
    <x v="9"/>
    <x v="9"/>
    <x v="0"/>
    <n v="1"/>
    <x v="12"/>
    <m/>
    <n v="0"/>
    <n v="0"/>
  </r>
  <r>
    <x v="8"/>
    <x v="9"/>
    <x v="9"/>
    <x v="9"/>
    <x v="3"/>
    <n v="2"/>
    <x v="12"/>
    <m/>
    <n v="1"/>
    <n v="0"/>
  </r>
  <r>
    <x v="11"/>
    <x v="12"/>
    <x v="12"/>
    <x v="12"/>
    <x v="4"/>
    <n v="1"/>
    <x v="13"/>
    <m/>
    <m/>
    <s v="ntb"/>
  </r>
  <r>
    <x v="19"/>
    <x v="20"/>
    <x v="20"/>
    <x v="20"/>
    <x v="12"/>
    <n v="10"/>
    <x v="14"/>
    <m/>
    <n v="0"/>
    <s v="ntb"/>
  </r>
  <r>
    <x v="0"/>
    <x v="0"/>
    <x v="0"/>
    <x v="0"/>
    <x v="12"/>
    <n v="13"/>
    <x v="14"/>
    <m/>
    <n v="0"/>
    <s v="ntb"/>
  </r>
  <r>
    <x v="21"/>
    <x v="22"/>
    <x v="22"/>
    <x v="22"/>
    <x v="12"/>
    <n v="8"/>
    <x v="14"/>
    <m/>
    <n v="0"/>
    <s v="ntb"/>
  </r>
  <r>
    <x v="3"/>
    <x v="4"/>
    <x v="4"/>
    <x v="4"/>
    <x v="12"/>
    <n v="1"/>
    <x v="14"/>
    <m/>
    <n v="0"/>
    <n v="0"/>
  </r>
  <r>
    <x v="6"/>
    <x v="7"/>
    <x v="7"/>
    <x v="7"/>
    <x v="12"/>
    <n v="9"/>
    <x v="14"/>
    <m/>
    <n v="0"/>
    <s v="ntb"/>
  </r>
  <r>
    <x v="7"/>
    <x v="8"/>
    <x v="8"/>
    <x v="8"/>
    <x v="12"/>
    <n v="13"/>
    <x v="14"/>
    <m/>
    <n v="0"/>
    <s v="ntb"/>
  </r>
  <r>
    <x v="23"/>
    <x v="24"/>
    <x v="24"/>
    <x v="24"/>
    <x v="12"/>
    <n v="6"/>
    <x v="14"/>
    <s v="in tijdelijke huisvesting"/>
    <n v="0"/>
    <s v="ntb"/>
  </r>
  <r>
    <x v="8"/>
    <x v="9"/>
    <x v="9"/>
    <x v="9"/>
    <x v="12"/>
    <n v="10"/>
    <x v="14"/>
    <m/>
    <n v="0"/>
    <s v="ntb"/>
  </r>
  <r>
    <x v="13"/>
    <x v="14"/>
    <x v="14"/>
    <x v="14"/>
    <x v="12"/>
    <n v="3"/>
    <x v="14"/>
    <m/>
    <n v="0"/>
    <n v="0"/>
  </r>
  <r>
    <x v="16"/>
    <x v="17"/>
    <x v="17"/>
    <x v="17"/>
    <x v="12"/>
    <n v="12"/>
    <x v="15"/>
    <m/>
    <n v="0"/>
    <n v="12"/>
  </r>
  <r>
    <x v="17"/>
    <x v="18"/>
    <x v="18"/>
    <x v="18"/>
    <x v="12"/>
    <n v="9"/>
    <x v="16"/>
    <m/>
    <n v="0"/>
    <n v="9"/>
  </r>
  <r>
    <x v="25"/>
    <x v="26"/>
    <x v="26"/>
    <x v="26"/>
    <x v="12"/>
    <n v="12"/>
    <x v="16"/>
    <m/>
    <n v="0"/>
    <n v="12"/>
  </r>
  <r>
    <x v="25"/>
    <x v="38"/>
    <x v="38"/>
    <x v="26"/>
    <x v="12"/>
    <n v="1"/>
    <x v="16"/>
    <m/>
    <n v="0"/>
    <n v="1"/>
  </r>
  <r>
    <x v="1"/>
    <x v="2"/>
    <x v="2"/>
    <x v="2"/>
    <x v="12"/>
    <n v="14"/>
    <x v="16"/>
    <m/>
    <n v="0"/>
    <n v="14"/>
  </r>
  <r>
    <x v="20"/>
    <x v="21"/>
    <x v="21"/>
    <x v="21"/>
    <x v="12"/>
    <n v="7"/>
    <x v="16"/>
    <m/>
    <n v="0"/>
    <n v="7"/>
  </r>
  <r>
    <x v="28"/>
    <x v="29"/>
    <x v="29"/>
    <x v="29"/>
    <x v="12"/>
    <n v="7"/>
    <x v="16"/>
    <m/>
    <n v="0"/>
    <n v="7"/>
  </r>
  <r>
    <x v="29"/>
    <x v="30"/>
    <x v="30"/>
    <x v="30"/>
    <x v="12"/>
    <n v="10"/>
    <x v="16"/>
    <m/>
    <n v="0"/>
    <n v="10"/>
  </r>
  <r>
    <x v="22"/>
    <x v="23"/>
    <x v="23"/>
    <x v="23"/>
    <x v="12"/>
    <n v="9"/>
    <x v="16"/>
    <m/>
    <n v="0"/>
    <n v="9"/>
  </r>
  <r>
    <x v="28"/>
    <x v="37"/>
    <x v="37"/>
    <x v="36"/>
    <x v="12"/>
    <n v="7"/>
    <x v="16"/>
    <m/>
    <n v="0"/>
    <n v="7"/>
  </r>
  <r>
    <x v="31"/>
    <x v="32"/>
    <x v="32"/>
    <x v="31"/>
    <x v="12"/>
    <n v="15"/>
    <x v="16"/>
    <m/>
    <n v="0"/>
    <n v="15"/>
  </r>
  <r>
    <x v="32"/>
    <x v="33"/>
    <x v="33"/>
    <x v="32"/>
    <x v="12"/>
    <n v="7"/>
    <x v="16"/>
    <m/>
    <n v="0"/>
    <n v="7"/>
  </r>
  <r>
    <x v="33"/>
    <x v="34"/>
    <x v="34"/>
    <x v="33"/>
    <x v="12"/>
    <n v="15"/>
    <x v="16"/>
    <m/>
    <n v="0"/>
    <n v="15"/>
  </r>
  <r>
    <x v="34"/>
    <x v="35"/>
    <x v="35"/>
    <x v="34"/>
    <x v="12"/>
    <n v="15"/>
    <x v="16"/>
    <m/>
    <n v="0"/>
    <n v="15"/>
  </r>
  <r>
    <x v="35"/>
    <x v="36"/>
    <x v="36"/>
    <x v="35"/>
    <x v="12"/>
    <n v="8"/>
    <x v="16"/>
    <m/>
    <n v="0"/>
    <n v="8"/>
  </r>
  <r>
    <x v="24"/>
    <x v="25"/>
    <x v="25"/>
    <x v="25"/>
    <x v="12"/>
    <n v="9"/>
    <x v="16"/>
    <m/>
    <n v="0"/>
    <n v="9"/>
  </r>
  <r>
    <x v="18"/>
    <x v="19"/>
    <x v="19"/>
    <x v="19"/>
    <x v="12"/>
    <n v="7"/>
    <x v="17"/>
    <m/>
    <n v="0"/>
    <s v="ntb"/>
  </r>
  <r>
    <x v="5"/>
    <x v="39"/>
    <x v="39"/>
    <x v="6"/>
    <x v="12"/>
    <n v="3"/>
    <x v="17"/>
    <m/>
    <n v="0"/>
    <s v="ntb"/>
  </r>
  <r>
    <x v="26"/>
    <x v="27"/>
    <x v="27"/>
    <x v="27"/>
    <x v="12"/>
    <n v="14"/>
    <x v="17"/>
    <m/>
    <n v="0"/>
    <s v="ntb"/>
  </r>
  <r>
    <x v="27"/>
    <x v="28"/>
    <x v="28"/>
    <x v="28"/>
    <x v="12"/>
    <n v="9"/>
    <x v="17"/>
    <m/>
    <n v="0"/>
    <s v="ntb"/>
  </r>
  <r>
    <x v="1"/>
    <x v="1"/>
    <x v="1"/>
    <x v="1"/>
    <x v="12"/>
    <n v="7"/>
    <x v="17"/>
    <m/>
    <n v="0"/>
    <s v="ntb"/>
  </r>
  <r>
    <x v="30"/>
    <x v="31"/>
    <x v="31"/>
    <x v="19"/>
    <x v="12"/>
    <n v="12"/>
    <x v="17"/>
    <m/>
    <n v="0"/>
    <s v="ntb"/>
  </r>
  <r>
    <x v="2"/>
    <x v="3"/>
    <x v="3"/>
    <x v="3"/>
    <x v="12"/>
    <n v="9"/>
    <x v="17"/>
    <m/>
    <n v="0"/>
    <s v="ntb"/>
  </r>
  <r>
    <x v="3"/>
    <x v="4"/>
    <x v="4"/>
    <x v="4"/>
    <x v="12"/>
    <n v="7"/>
    <x v="17"/>
    <m/>
    <n v="0"/>
    <n v="0"/>
  </r>
  <r>
    <x v="4"/>
    <x v="5"/>
    <x v="5"/>
    <x v="5"/>
    <x v="12"/>
    <n v="12"/>
    <x v="17"/>
    <m/>
    <n v="0"/>
    <s v="ntb"/>
  </r>
  <r>
    <x v="5"/>
    <x v="6"/>
    <x v="6"/>
    <x v="6"/>
    <x v="12"/>
    <n v="5"/>
    <x v="17"/>
    <m/>
    <n v="0"/>
    <s v="ntb"/>
  </r>
  <r>
    <x v="8"/>
    <x v="40"/>
    <x v="40"/>
    <x v="9"/>
    <x v="12"/>
    <n v="14"/>
    <x v="17"/>
    <m/>
    <n v="0"/>
    <s v="ntb"/>
  </r>
  <r>
    <x v="9"/>
    <x v="10"/>
    <x v="10"/>
    <x v="10"/>
    <x v="12"/>
    <n v="9"/>
    <x v="17"/>
    <m/>
    <n v="0"/>
    <n v="0"/>
  </r>
  <r>
    <x v="10"/>
    <x v="11"/>
    <x v="11"/>
    <x v="11"/>
    <x v="12"/>
    <n v="5"/>
    <x v="17"/>
    <m/>
    <n v="0"/>
    <s v="ntb"/>
  </r>
  <r>
    <x v="11"/>
    <x v="12"/>
    <x v="12"/>
    <x v="12"/>
    <x v="12"/>
    <n v="20"/>
    <x v="17"/>
    <m/>
    <n v="0"/>
    <n v="0"/>
  </r>
  <r>
    <x v="12"/>
    <x v="13"/>
    <x v="13"/>
    <x v="13"/>
    <x v="12"/>
    <n v="12"/>
    <x v="17"/>
    <m/>
    <n v="0"/>
    <n v="0"/>
  </r>
  <r>
    <x v="13"/>
    <x v="14"/>
    <x v="14"/>
    <x v="14"/>
    <x v="12"/>
    <n v="8"/>
    <x v="17"/>
    <m/>
    <n v="0"/>
    <n v="0"/>
  </r>
  <r>
    <x v="14"/>
    <x v="15"/>
    <x v="15"/>
    <x v="15"/>
    <x v="12"/>
    <n v="10"/>
    <x v="17"/>
    <m/>
    <n v="0"/>
    <s v="ntb"/>
  </r>
  <r>
    <x v="15"/>
    <x v="16"/>
    <x v="16"/>
    <x v="16"/>
    <x v="12"/>
    <n v="13"/>
    <x v="17"/>
    <m/>
    <n v="0"/>
    <n v="0"/>
  </r>
  <r>
    <x v="21"/>
    <x v="22"/>
    <x v="22"/>
    <x v="22"/>
    <x v="4"/>
    <n v="2"/>
    <x v="18"/>
    <m/>
    <n v="0"/>
    <n v="2"/>
  </r>
  <r>
    <x v="33"/>
    <x v="34"/>
    <x v="34"/>
    <x v="33"/>
    <x v="4"/>
    <n v="2"/>
    <x v="18"/>
    <m/>
    <n v="0"/>
    <n v="0"/>
  </r>
  <r>
    <x v="0"/>
    <x v="0"/>
    <x v="0"/>
    <x v="0"/>
    <x v="2"/>
    <n v="1"/>
    <x v="18"/>
    <m/>
    <n v="0"/>
    <n v="1"/>
  </r>
  <r>
    <x v="1"/>
    <x v="1"/>
    <x v="1"/>
    <x v="1"/>
    <x v="4"/>
    <n v="1"/>
    <x v="18"/>
    <m/>
    <n v="0"/>
    <n v="0"/>
  </r>
  <r>
    <x v="2"/>
    <x v="3"/>
    <x v="3"/>
    <x v="3"/>
    <x v="2"/>
    <n v="1"/>
    <x v="18"/>
    <m/>
    <n v="1"/>
    <n v="0"/>
  </r>
  <r>
    <x v="23"/>
    <x v="24"/>
    <x v="24"/>
    <x v="24"/>
    <x v="4"/>
    <n v="1"/>
    <x v="18"/>
    <m/>
    <n v="1"/>
    <n v="0"/>
  </r>
  <r>
    <x v="6"/>
    <x v="7"/>
    <x v="7"/>
    <x v="7"/>
    <x v="2"/>
    <n v="1"/>
    <x v="18"/>
    <m/>
    <n v="1"/>
    <n v="0"/>
  </r>
  <r>
    <x v="7"/>
    <x v="8"/>
    <x v="8"/>
    <x v="8"/>
    <x v="2"/>
    <n v="1"/>
    <x v="18"/>
    <m/>
    <n v="1"/>
    <n v="0"/>
  </r>
  <r>
    <x v="7"/>
    <x v="8"/>
    <x v="8"/>
    <x v="8"/>
    <x v="4"/>
    <n v="3"/>
    <x v="18"/>
    <m/>
    <n v="0"/>
    <n v="0"/>
  </r>
  <r>
    <x v="8"/>
    <x v="9"/>
    <x v="9"/>
    <x v="9"/>
    <x v="4"/>
    <n v="1"/>
    <x v="18"/>
    <m/>
    <n v="0"/>
    <n v="0"/>
  </r>
  <r>
    <x v="16"/>
    <x v="17"/>
    <x v="17"/>
    <x v="17"/>
    <x v="2"/>
    <n v="1"/>
    <x v="18"/>
    <m/>
    <n v="1"/>
    <n v="0"/>
  </r>
  <r>
    <x v="16"/>
    <x v="17"/>
    <x v="17"/>
    <x v="17"/>
    <x v="4"/>
    <n v="1"/>
    <x v="18"/>
    <m/>
    <n v="0"/>
    <n v="0"/>
  </r>
  <r>
    <x v="20"/>
    <x v="21"/>
    <x v="21"/>
    <x v="21"/>
    <x v="7"/>
    <n v="1"/>
    <x v="19"/>
    <m/>
    <n v="1"/>
    <n v="0"/>
  </r>
  <r>
    <x v="18"/>
    <x v="19"/>
    <x v="19"/>
    <x v="19"/>
    <x v="3"/>
    <n v="2"/>
    <x v="20"/>
    <m/>
    <n v="0"/>
    <n v="1"/>
  </r>
  <r>
    <x v="18"/>
    <x v="19"/>
    <x v="19"/>
    <x v="19"/>
    <x v="2"/>
    <n v="1"/>
    <x v="20"/>
    <m/>
    <n v="0"/>
    <n v="1"/>
  </r>
  <r>
    <x v="25"/>
    <x v="26"/>
    <x v="26"/>
    <x v="26"/>
    <x v="3"/>
    <n v="1"/>
    <x v="20"/>
    <m/>
    <n v="1"/>
    <n v="0"/>
  </r>
  <r>
    <x v="25"/>
    <x v="26"/>
    <x v="26"/>
    <x v="26"/>
    <x v="2"/>
    <n v="1"/>
    <x v="20"/>
    <m/>
    <n v="1"/>
    <n v="0"/>
  </r>
  <r>
    <x v="25"/>
    <x v="26"/>
    <x v="26"/>
    <x v="26"/>
    <x v="4"/>
    <n v="1"/>
    <x v="20"/>
    <m/>
    <n v="1"/>
    <n v="0"/>
  </r>
  <r>
    <x v="27"/>
    <x v="28"/>
    <x v="28"/>
    <x v="28"/>
    <x v="0"/>
    <n v="2"/>
    <x v="20"/>
    <m/>
    <n v="0"/>
    <n v="1"/>
  </r>
  <r>
    <x v="27"/>
    <x v="28"/>
    <x v="28"/>
    <x v="28"/>
    <x v="2"/>
    <n v="1"/>
    <x v="20"/>
    <m/>
    <n v="0"/>
    <s v="ntb"/>
  </r>
  <r>
    <x v="1"/>
    <x v="2"/>
    <x v="2"/>
    <x v="2"/>
    <x v="0"/>
    <n v="2"/>
    <x v="20"/>
    <m/>
    <n v="0"/>
    <n v="1"/>
  </r>
  <r>
    <x v="20"/>
    <x v="21"/>
    <x v="21"/>
    <x v="21"/>
    <x v="3"/>
    <n v="1"/>
    <x v="20"/>
    <m/>
    <n v="0"/>
    <n v="1"/>
  </r>
  <r>
    <x v="20"/>
    <x v="21"/>
    <x v="21"/>
    <x v="21"/>
    <x v="4"/>
    <n v="4"/>
    <x v="20"/>
    <m/>
    <n v="0"/>
    <n v="4"/>
  </r>
  <r>
    <x v="28"/>
    <x v="29"/>
    <x v="29"/>
    <x v="29"/>
    <x v="0"/>
    <n v="1"/>
    <x v="20"/>
    <m/>
    <n v="0"/>
    <n v="1"/>
  </r>
  <r>
    <x v="28"/>
    <x v="29"/>
    <x v="29"/>
    <x v="29"/>
    <x v="3"/>
    <n v="1"/>
    <x v="20"/>
    <m/>
    <n v="1"/>
    <n v="0"/>
  </r>
  <r>
    <x v="28"/>
    <x v="29"/>
    <x v="29"/>
    <x v="29"/>
    <x v="2"/>
    <n v="1"/>
    <x v="20"/>
    <m/>
    <n v="1"/>
    <n v="0"/>
  </r>
  <r>
    <x v="22"/>
    <x v="23"/>
    <x v="23"/>
    <x v="23"/>
    <x v="0"/>
    <n v="2"/>
    <x v="20"/>
    <m/>
    <n v="2"/>
    <n v="0"/>
  </r>
  <r>
    <x v="28"/>
    <x v="37"/>
    <x v="37"/>
    <x v="36"/>
    <x v="3"/>
    <n v="2"/>
    <x v="20"/>
    <m/>
    <n v="2"/>
    <n v="0"/>
  </r>
  <r>
    <x v="4"/>
    <x v="5"/>
    <x v="5"/>
    <x v="5"/>
    <x v="0"/>
    <n v="3"/>
    <x v="20"/>
    <m/>
    <n v="0"/>
    <n v="0"/>
  </r>
  <r>
    <x v="10"/>
    <x v="11"/>
    <x v="11"/>
    <x v="11"/>
    <x v="0"/>
    <n v="2"/>
    <x v="20"/>
    <m/>
    <n v="0"/>
    <n v="1"/>
  </r>
  <r>
    <x v="10"/>
    <x v="11"/>
    <x v="11"/>
    <x v="11"/>
    <x v="3"/>
    <n v="1"/>
    <x v="20"/>
    <m/>
    <n v="0"/>
    <n v="1"/>
  </r>
  <r>
    <x v="31"/>
    <x v="32"/>
    <x v="32"/>
    <x v="31"/>
    <x v="2"/>
    <n v="1"/>
    <x v="20"/>
    <m/>
    <n v="1"/>
    <n v="0"/>
  </r>
  <r>
    <x v="32"/>
    <x v="33"/>
    <x v="33"/>
    <x v="32"/>
    <x v="0"/>
    <n v="1"/>
    <x v="20"/>
    <m/>
    <n v="0"/>
    <n v="0"/>
  </r>
  <r>
    <x v="32"/>
    <x v="33"/>
    <x v="33"/>
    <x v="32"/>
    <x v="3"/>
    <n v="1"/>
    <x v="20"/>
    <m/>
    <n v="0"/>
    <n v="1"/>
  </r>
  <r>
    <x v="32"/>
    <x v="33"/>
    <x v="33"/>
    <x v="32"/>
    <x v="2"/>
    <n v="1"/>
    <x v="20"/>
    <m/>
    <n v="0"/>
    <n v="1"/>
  </r>
  <r>
    <x v="35"/>
    <x v="36"/>
    <x v="36"/>
    <x v="35"/>
    <x v="3"/>
    <n v="2"/>
    <x v="20"/>
    <m/>
    <n v="0"/>
    <s v="ntb"/>
  </r>
  <r>
    <x v="24"/>
    <x v="25"/>
    <x v="25"/>
    <x v="25"/>
    <x v="0"/>
    <n v="1"/>
    <x v="20"/>
    <s v="ivm nieuwbouw"/>
    <n v="0"/>
    <n v="1"/>
  </r>
  <r>
    <x v="24"/>
    <x v="25"/>
    <x v="25"/>
    <x v="25"/>
    <x v="2"/>
    <n v="1"/>
    <x v="20"/>
    <s v="ivm nieuwbouw"/>
    <n v="0"/>
    <n v="1"/>
  </r>
  <r>
    <x v="24"/>
    <x v="25"/>
    <x v="25"/>
    <x v="25"/>
    <x v="3"/>
    <n v="2"/>
    <x v="20"/>
    <s v="ivm nieuwbouw"/>
    <n v="0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869451-7599-4E10-A812-11F587498CA6}" name="Draaitabel1" cacheId="145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>
  <location ref="A3:D45" firstHeaderRow="1" firstDataRow="1" firstDataCol="4"/>
  <pivotFields count="10">
    <pivotField axis="axisRow" outline="0" showAll="0" defaultSubtotal="0">
      <items count="38">
        <item x="20"/>
        <item x="0"/>
        <item x="14"/>
        <item x="10"/>
        <item x="27"/>
        <item x="7"/>
        <item x="24"/>
        <item x="17"/>
        <item x="12"/>
        <item x="18"/>
        <item x="21"/>
        <item x="16"/>
        <item x="28"/>
        <item m="1" x="36"/>
        <item x="34"/>
        <item x="35"/>
        <item x="32"/>
        <item m="1" x="37"/>
        <item x="31"/>
        <item x="25"/>
        <item x="5"/>
        <item x="1"/>
        <item x="4"/>
        <item x="26"/>
        <item x="30"/>
        <item x="8"/>
        <item x="6"/>
        <item x="23"/>
        <item x="15"/>
        <item x="2"/>
        <item x="19"/>
        <item x="9"/>
        <item x="29"/>
        <item x="13"/>
        <item x="3"/>
        <item x="22"/>
        <item x="11"/>
        <item x="3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43">
        <item x="17"/>
        <item x="28"/>
        <item x="18"/>
        <item x="35"/>
        <item x="26"/>
        <item x="38"/>
        <item x="22"/>
        <item x="8"/>
        <item x="24"/>
        <item x="31"/>
        <item x="29"/>
        <item x="37"/>
        <item x="7"/>
        <item x="19"/>
        <item x="9"/>
        <item x="40"/>
        <item x="34"/>
        <item x="12"/>
        <item x="32"/>
        <item x="21"/>
        <item x="14"/>
        <item x="16"/>
        <item x="13"/>
        <item x="5"/>
        <item x="3"/>
        <item x="25"/>
        <item m="1" x="41"/>
        <item x="1"/>
        <item x="2"/>
        <item x="0"/>
        <item x="30"/>
        <item x="10"/>
        <item x="27"/>
        <item x="15"/>
        <item sd="0" x="23"/>
        <item x="6"/>
        <item x="39"/>
        <item x="20"/>
        <item x="36"/>
        <item x="33"/>
        <item m="1" x="42"/>
        <item x="11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43">
        <item x="18"/>
        <item x="26"/>
        <item x="38"/>
        <item x="39"/>
        <item x="20"/>
        <item x="27"/>
        <item x="28"/>
        <item x="0"/>
        <item x="2"/>
        <item x="21"/>
        <item x="29"/>
        <item x="30"/>
        <item x="22"/>
        <item m="1" x="41"/>
        <item x="31"/>
        <item x="19"/>
        <item x="3"/>
        <item x="23"/>
        <item x="4"/>
        <item x="12"/>
        <item x="37"/>
        <item x="5"/>
        <item x="6"/>
        <item x="7"/>
        <item x="8"/>
        <item x="24"/>
        <item m="1" x="42"/>
        <item x="9"/>
        <item x="40"/>
        <item x="10"/>
        <item x="1"/>
        <item x="11"/>
        <item x="32"/>
        <item x="33"/>
        <item x="34"/>
        <item x="13"/>
        <item x="14"/>
        <item x="15"/>
        <item x="35"/>
        <item x="36"/>
        <item x="16"/>
        <item x="25"/>
        <item x="17"/>
      </items>
    </pivotField>
    <pivotField axis="axisRow" outline="0" showAll="0" defaultSubtotal="0">
      <items count="39">
        <item x="20"/>
        <item x="29"/>
        <item x="36"/>
        <item x="23"/>
        <item x="17"/>
        <item x="33"/>
        <item x="32"/>
        <item m="1" x="38"/>
        <item x="8"/>
        <item x="14"/>
        <item x="34"/>
        <item x="35"/>
        <item x="1"/>
        <item x="26"/>
        <item x="6"/>
        <item x="4"/>
        <item x="12"/>
        <item x="31"/>
        <item m="1" x="37"/>
        <item x="2"/>
        <item x="30"/>
        <item x="10"/>
        <item x="7"/>
        <item x="27"/>
        <item x="24"/>
        <item x="9"/>
        <item x="16"/>
        <item x="19"/>
        <item x="3"/>
        <item x="22"/>
        <item x="5"/>
        <item x="21"/>
        <item x="28"/>
        <item x="0"/>
        <item x="18"/>
        <item x="25"/>
        <item x="13"/>
        <item x="15"/>
        <item x="11"/>
      </items>
    </pivotField>
    <pivotField outline="0" showAll="0" defaultSubtotal="0"/>
    <pivotField showAll="0"/>
    <pivotField showAll="0"/>
    <pivotField showAll="0"/>
    <pivotField outline="0" showAll="0" defaultSubtotal="0"/>
    <pivotField showAll="0"/>
  </pivotFields>
  <rowFields count="4">
    <field x="0"/>
    <field x="1"/>
    <field x="2"/>
    <field x="3"/>
  </rowFields>
  <rowItems count="42">
    <i>
      <x/>
      <x v="19"/>
      <x v="9"/>
      <x v="31"/>
    </i>
    <i>
      <x v="1"/>
      <x v="29"/>
      <x v="7"/>
      <x v="33"/>
    </i>
    <i>
      <x v="2"/>
      <x v="33"/>
      <x v="37"/>
      <x v="37"/>
    </i>
    <i>
      <x v="3"/>
      <x v="41"/>
      <x v="31"/>
      <x v="38"/>
    </i>
    <i>
      <x v="4"/>
      <x v="1"/>
      <x v="6"/>
      <x v="32"/>
    </i>
    <i>
      <x v="5"/>
      <x v="7"/>
      <x v="24"/>
      <x v="8"/>
    </i>
    <i>
      <x v="6"/>
      <x v="25"/>
      <x v="41"/>
      <x v="35"/>
    </i>
    <i>
      <x v="7"/>
      <x v="2"/>
      <x/>
      <x v="34"/>
    </i>
    <i>
      <x v="8"/>
      <x v="22"/>
      <x v="35"/>
      <x v="36"/>
    </i>
    <i>
      <x v="9"/>
      <x v="13"/>
      <x v="15"/>
      <x v="27"/>
    </i>
    <i>
      <x v="10"/>
      <x v="6"/>
      <x v="12"/>
      <x v="29"/>
    </i>
    <i>
      <x v="11"/>
      <x/>
      <x v="42"/>
      <x v="4"/>
    </i>
    <i>
      <x v="12"/>
      <x v="10"/>
      <x v="10"/>
      <x v="1"/>
    </i>
    <i r="1">
      <x v="11"/>
      <x v="20"/>
      <x v="2"/>
    </i>
    <i>
      <x v="14"/>
      <x v="3"/>
      <x v="38"/>
      <x v="10"/>
    </i>
    <i>
      <x v="15"/>
      <x v="38"/>
      <x v="39"/>
      <x v="11"/>
    </i>
    <i>
      <x v="16"/>
      <x v="39"/>
      <x v="33"/>
      <x v="6"/>
    </i>
    <i>
      <x v="18"/>
      <x v="18"/>
      <x v="32"/>
      <x v="17"/>
    </i>
    <i>
      <x v="19"/>
      <x v="4"/>
      <x v="1"/>
      <x v="13"/>
    </i>
    <i r="1">
      <x v="5"/>
      <x v="2"/>
      <x v="13"/>
    </i>
    <i>
      <x v="20"/>
      <x v="35"/>
      <x v="22"/>
      <x v="14"/>
    </i>
    <i r="1">
      <x v="36"/>
      <x v="3"/>
      <x v="14"/>
    </i>
    <i>
      <x v="21"/>
      <x v="27"/>
      <x v="30"/>
      <x v="12"/>
    </i>
    <i r="1">
      <x v="28"/>
      <x v="8"/>
      <x v="19"/>
    </i>
    <i>
      <x v="22"/>
      <x v="23"/>
      <x v="21"/>
      <x v="30"/>
    </i>
    <i>
      <x v="23"/>
      <x v="32"/>
      <x v="5"/>
      <x v="23"/>
    </i>
    <i>
      <x v="24"/>
      <x v="9"/>
      <x v="14"/>
      <x v="27"/>
    </i>
    <i>
      <x v="25"/>
      <x v="14"/>
      <x v="27"/>
      <x v="25"/>
    </i>
    <i r="1">
      <x v="15"/>
      <x v="28"/>
      <x v="25"/>
    </i>
    <i>
      <x v="26"/>
      <x v="12"/>
      <x v="23"/>
      <x v="22"/>
    </i>
    <i>
      <x v="27"/>
      <x v="8"/>
      <x v="25"/>
      <x v="24"/>
    </i>
    <i>
      <x v="28"/>
      <x v="21"/>
      <x v="40"/>
      <x v="26"/>
    </i>
    <i>
      <x v="29"/>
      <x v="24"/>
      <x v="16"/>
      <x v="28"/>
    </i>
    <i>
      <x v="30"/>
      <x v="37"/>
      <x v="4"/>
      <x/>
    </i>
    <i>
      <x v="31"/>
      <x v="31"/>
      <x v="29"/>
      <x v="21"/>
    </i>
    <i>
      <x v="32"/>
      <x v="30"/>
      <x v="11"/>
      <x v="20"/>
    </i>
    <i>
      <x v="33"/>
      <x v="20"/>
      <x v="36"/>
      <x v="9"/>
    </i>
    <i>
      <x v="34"/>
      <x v="42"/>
      <x v="18"/>
      <x v="15"/>
    </i>
    <i>
      <x v="35"/>
      <x v="34"/>
    </i>
    <i>
      <x v="36"/>
      <x v="17"/>
      <x v="19"/>
      <x v="16"/>
    </i>
    <i>
      <x v="37"/>
      <x v="16"/>
      <x v="34"/>
      <x v="5"/>
    </i>
    <i t="grand">
      <x/>
    </i>
  </rowItems>
  <colItems count="1">
    <i/>
  </colItem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72F23B-C498-479C-BAF7-47CBA1F64978}" name="Draaitabel1" cacheId="145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>
  <location ref="A3:E46" firstHeaderRow="0" firstDataRow="1" firstDataCol="2"/>
  <pivotFields count="10">
    <pivotField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outline="0" showAll="0" defaultSubtotal="0"/>
    <pivotField outline="0" showAll="0" defaultSubtotal="0"/>
    <pivotField axis="axisRow" outline="0" showAll="0" defaultSubtotal="0">
      <items count="17">
        <item x="12"/>
        <item x="8"/>
        <item x="9"/>
        <item x="5"/>
        <item x="10"/>
        <item x="7"/>
        <item x="0"/>
        <item x="3"/>
        <item x="6"/>
        <item m="1" x="14"/>
        <item m="1" x="15"/>
        <item m="1" x="13"/>
        <item x="2"/>
        <item x="1"/>
        <item x="4"/>
        <item x="11"/>
        <item m="1" x="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showAll="0"/>
    <pivotField axis="axisRow" showAll="0">
      <items count="38">
        <item x="0"/>
        <item x="1"/>
        <item x="2"/>
        <item x="3"/>
        <item m="1" x="34"/>
        <item x="4"/>
        <item m="1" x="36"/>
        <item m="1" x="23"/>
        <item m="1" x="24"/>
        <item m="1" x="25"/>
        <item m="1" x="26"/>
        <item m="1" x="32"/>
        <item x="9"/>
        <item m="1" x="31"/>
        <item x="12"/>
        <item x="13"/>
        <item n="Ruckus R350 (aanschafperiode 2022-2026)" m="1" x="27"/>
        <item x="15"/>
        <item x="16"/>
        <item n="Ruckus R550 (aanschafperiode 2021-2026)" m="1" x="28"/>
        <item m="1" x="33"/>
        <item m="1" x="29"/>
        <item m="1" x="35"/>
        <item m="1" x="30"/>
        <item x="20"/>
        <item m="1" x="22"/>
        <item x="10"/>
        <item m="1" x="21"/>
        <item x="5"/>
        <item x="6"/>
        <item x="7"/>
        <item x="8"/>
        <item n="Ruckus R350 (aanschafperiode 2022-2026)2" x="14"/>
        <item n="Ruckus R550 (aanschafperiode 2021-2026)2" x="17"/>
        <item x="18"/>
        <item x="19"/>
        <item x="11"/>
        <item t="default"/>
      </items>
    </pivotField>
    <pivotField showAll="0"/>
    <pivotField dataField="1" outline="0" showAll="0" defaultSubtotal="0"/>
    <pivotField dataField="1" showAll="0"/>
  </pivotFields>
  <rowFields count="2">
    <field x="4"/>
    <field x="6"/>
  </rowFields>
  <rowItems count="43">
    <i>
      <x/>
      <x v="17"/>
    </i>
    <i r="1">
      <x v="18"/>
    </i>
    <i r="1">
      <x v="32"/>
    </i>
    <i r="1">
      <x v="33"/>
    </i>
    <i>
      <x v="1"/>
      <x v="26"/>
    </i>
    <i>
      <x v="2"/>
      <x v="26"/>
    </i>
    <i>
      <x v="3"/>
      <x v="1"/>
    </i>
    <i>
      <x v="4"/>
      <x v="26"/>
    </i>
    <i>
      <x v="5"/>
      <x v="28"/>
    </i>
    <i r="1">
      <x v="29"/>
    </i>
    <i r="1">
      <x v="30"/>
    </i>
    <i r="1">
      <x v="35"/>
    </i>
    <i>
      <x v="6"/>
      <x/>
    </i>
    <i r="1">
      <x v="12"/>
    </i>
    <i r="1">
      <x v="14"/>
    </i>
    <i r="1">
      <x v="24"/>
    </i>
    <i r="1">
      <x v="31"/>
    </i>
    <i r="1">
      <x v="36"/>
    </i>
    <i>
      <x v="7"/>
      <x/>
    </i>
    <i r="1">
      <x v="2"/>
    </i>
    <i r="1">
      <x v="5"/>
    </i>
    <i r="1">
      <x v="12"/>
    </i>
    <i r="1">
      <x v="14"/>
    </i>
    <i r="1">
      <x v="24"/>
    </i>
    <i r="1">
      <x v="36"/>
    </i>
    <i>
      <x v="8"/>
      <x v="2"/>
    </i>
    <i>
      <x v="12"/>
      <x/>
    </i>
    <i r="1">
      <x v="2"/>
    </i>
    <i r="1">
      <x v="5"/>
    </i>
    <i r="1">
      <x v="12"/>
    </i>
    <i r="1">
      <x v="24"/>
    </i>
    <i r="1">
      <x v="31"/>
    </i>
    <i r="1">
      <x v="34"/>
    </i>
    <i>
      <x v="13"/>
      <x/>
    </i>
    <i>
      <x v="14"/>
      <x/>
    </i>
    <i r="1">
      <x v="2"/>
    </i>
    <i r="1">
      <x v="3"/>
    </i>
    <i r="1">
      <x v="12"/>
    </i>
    <i r="1">
      <x v="15"/>
    </i>
    <i r="1">
      <x v="24"/>
    </i>
    <i r="1">
      <x v="34"/>
    </i>
    <i>
      <x v="15"/>
      <x v="26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om van Aantal" fld="5" baseField="0" baseItem="0"/>
    <dataField name="Som van Direct vervangen" fld="8" baseField="0" baseItem="0"/>
    <dataField name="Som van Binnen contract vervangen" fld="9" baseField="6" baseItem="1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985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C861C36-65AE-4E20-B891-4D36F3176204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cf9111a4-6ef5-4f0e-a043-834f1913aec5&quot;"/>
  </we:properties>
  <we:bindings/>
  <we:snapshot xmlns:r="http://schemas.openxmlformats.org/officeDocument/2006/relationships"/>
</we:webextension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2588B-0221-4738-A3E2-7ABA6B7C0384}">
  <dimension ref="A1:G384"/>
  <sheetViews>
    <sheetView tabSelected="1" workbookViewId="0">
      <pane ySplit="3" topLeftCell="A4" activePane="bottomLeft" state="frozen"/>
      <selection pane="bottomLeft"/>
    </sheetView>
  </sheetViews>
  <sheetFormatPr defaultRowHeight="15" outlineLevelRow="1" x14ac:dyDescent="0.25"/>
  <cols>
    <col min="1" max="1" width="36.140625" customWidth="1"/>
    <col min="2" max="2" width="13.28515625" customWidth="1"/>
    <col min="3" max="3" width="43.85546875" customWidth="1"/>
    <col min="4" max="4" width="35.28515625" customWidth="1"/>
    <col min="5" max="6" width="15.28515625" customWidth="1"/>
    <col min="7" max="7" width="41.42578125" customWidth="1"/>
  </cols>
  <sheetData>
    <row r="1" spans="1:7" ht="18.75" x14ac:dyDescent="0.3">
      <c r="A1" s="27" t="s">
        <v>219</v>
      </c>
      <c r="B1" s="26"/>
      <c r="C1" s="26"/>
      <c r="D1" s="26"/>
      <c r="E1" s="26"/>
      <c r="F1" s="26"/>
      <c r="G1" s="26"/>
    </row>
    <row r="2" spans="1:7" x14ac:dyDescent="0.25">
      <c r="A2" s="28" t="s">
        <v>220</v>
      </c>
      <c r="B2" s="26"/>
      <c r="C2" s="26"/>
      <c r="D2" s="26"/>
      <c r="E2" s="26"/>
      <c r="F2" s="26"/>
      <c r="G2" s="26"/>
    </row>
    <row r="3" spans="1:7" ht="30" customHeight="1" x14ac:dyDescent="0.25">
      <c r="A3" s="29" t="s">
        <v>221</v>
      </c>
      <c r="B3" s="30" t="s">
        <v>2</v>
      </c>
      <c r="C3" s="29" t="s">
        <v>222</v>
      </c>
      <c r="D3" s="29" t="s">
        <v>4</v>
      </c>
      <c r="E3" s="30" t="s">
        <v>5</v>
      </c>
      <c r="F3" s="30" t="s">
        <v>6</v>
      </c>
      <c r="G3" s="29" t="s">
        <v>223</v>
      </c>
    </row>
    <row r="4" spans="1:7" ht="18" customHeight="1" x14ac:dyDescent="0.25">
      <c r="A4" s="42" t="str">
        <f>'Bron data'!B29</f>
        <v>Bavo Jenaplanschool</v>
      </c>
      <c r="B4" s="43" t="str">
        <f>"BRIN "&amp;'Bron data'!A29</f>
        <v>BRIN 12KZ01</v>
      </c>
      <c r="C4" s="42" t="str">
        <f>TRIM(SUBSTITUTE('Bron data'!C29,CHAR(160)," "))&amp;", "&amp;TRIM(SUBSTITUTE('Bron data'!D29,CHAR(160)," "))</f>
        <v>Westergracht 3, 2013 ZJ Haarlem</v>
      </c>
      <c r="D4" s="42" t="str">
        <f>IFERROR("Leerlingen: "&amp;_xlfn.XLOOKUP(A4,Leerlingaantallen!$A$2:$A$37,Leerlingaantallen!$B$2:$B$37),"")</f>
        <v>Leerlingen: 182</v>
      </c>
      <c r="E4" s="43"/>
      <c r="F4" s="43"/>
      <c r="G4" s="42"/>
    </row>
    <row r="5" spans="1:7" outlineLevel="1" x14ac:dyDescent="0.25">
      <c r="A5" s="31" t="str">
        <f>TRIM('Bron data'!E29)</f>
        <v>Switches 48p</v>
      </c>
      <c r="B5" s="32">
        <f>IF('Bron data'!F29="","",'Bron data'!F29)</f>
        <v>1</v>
      </c>
      <c r="C5" s="33" t="str">
        <f>'Bron data'!G29&amp;""</f>
        <v>Aruba</v>
      </c>
      <c r="D5" s="33" t="str">
        <f>'Bron data'!H29&amp;""</f>
        <v/>
      </c>
      <c r="E5" s="32">
        <f>IF('Bron data'!I29="","",'Bron data'!I29)</f>
        <v>0</v>
      </c>
      <c r="F5" s="32">
        <f>IF('Bron data'!J29="","",'Bron data'!J29)</f>
        <v>1</v>
      </c>
      <c r="G5" s="34" t="str">
        <f>IF(AND(N(E5)&gt;0,N(F5)&gt;0),"Direct + binnen contract",IF(N(E5)&gt;0,"Direct vervangen",IF(N(F5)&gt;0,"Binnen contract vervangen",IF(F5="ntb","Binnen contract – nog te bepalen",IF(AND(E5="",F5=""),"n.v.t.","Geen vervanging gepland")))))</f>
        <v>Binnen contract vervangen</v>
      </c>
    </row>
    <row r="6" spans="1:7" outlineLevel="1" x14ac:dyDescent="0.25">
      <c r="A6" s="31" t="str">
        <f>TRIM('Bron data'!E352)</f>
        <v>Switches POE 8p</v>
      </c>
      <c r="B6" s="32">
        <f>IF('Bron data'!F352="","",'Bron data'!F352)</f>
        <v>1</v>
      </c>
      <c r="C6" s="33" t="str">
        <f>'Bron data'!G352&amp;""</f>
        <v>Ubiquiti UniFi</v>
      </c>
      <c r="D6" s="33" t="str">
        <f>'Bron data'!H352&amp;""</f>
        <v/>
      </c>
      <c r="E6" s="32">
        <f>IF('Bron data'!I352="","",'Bron data'!I352)</f>
        <v>0</v>
      </c>
      <c r="F6" s="32">
        <f>IF('Bron data'!J352="","",'Bron data'!J352)</f>
        <v>0</v>
      </c>
      <c r="G6" s="34" t="str">
        <f>IF(AND(N(E6)&gt;0,N(F6)&gt;0),"Direct + binnen contract",IF(N(E6)&gt;0,"Direct vervangen",IF(N(F6)&gt;0,"Binnen contract vervangen",IF(F6="ntb","Binnen contract – nog te bepalen",IF(AND(E6="",F6=""),"n.v.t.","Geen vervanging gepland")))))</f>
        <v>Geen vervanging gepland</v>
      </c>
    </row>
    <row r="7" spans="1:7" outlineLevel="1" x14ac:dyDescent="0.25">
      <c r="A7" s="31" t="str">
        <f>TRIM('Bron data'!E351)</f>
        <v>Switches POE 24p</v>
      </c>
      <c r="B7" s="32">
        <f>IF('Bron data'!F351="","",'Bron data'!F351)</f>
        <v>1</v>
      </c>
      <c r="C7" s="33" t="str">
        <f>'Bron data'!G351&amp;""</f>
        <v>Ubiquiti UniFi</v>
      </c>
      <c r="D7" s="33" t="str">
        <f>'Bron data'!H351&amp;""</f>
        <v/>
      </c>
      <c r="E7" s="32">
        <f>IF('Bron data'!I351="","",'Bron data'!I351)</f>
        <v>1</v>
      </c>
      <c r="F7" s="32">
        <f>IF('Bron data'!J351="","",'Bron data'!J351)</f>
        <v>0</v>
      </c>
      <c r="G7" s="34" t="str">
        <f>IF(AND(N(E7)&gt;0,N(F7)&gt;0),"Direct + binnen contract",IF(N(E7)&gt;0,"Direct vervangen",IF(N(F7)&gt;0,"Binnen contract vervangen",IF(F7="ntb","Binnen contract – nog te bepalen",IF(AND(E7="",F7=""),"n.v.t.","Geen vervanging gepland")))))</f>
        <v>Direct vervangen</v>
      </c>
    </row>
    <row r="8" spans="1:7" outlineLevel="1" x14ac:dyDescent="0.25">
      <c r="A8" s="31" t="str">
        <f>TRIM('Bron data'!E103)</f>
        <v>Router</v>
      </c>
      <c r="B8" s="32">
        <f>IF('Bron data'!F103="","",'Bron data'!F103)</f>
        <v>1</v>
      </c>
      <c r="C8" s="33" t="str">
        <f>'Bron data'!G103&amp;""</f>
        <v>Fortinet FortiGate 60E</v>
      </c>
      <c r="D8" s="33" t="str">
        <f>'Bron data'!H103&amp;""</f>
        <v/>
      </c>
      <c r="E8" s="32">
        <f>IF('Bron data'!I103="","",'Bron data'!I103)</f>
        <v>1</v>
      </c>
      <c r="F8" s="32">
        <f>IF('Bron data'!J103="","",'Bron data'!J103)</f>
        <v>0</v>
      </c>
      <c r="G8" s="34" t="str">
        <f>IF(AND(N(E8)&gt;0,N(F8)&gt;0),"Direct + binnen contract",IF(N(E8)&gt;0,"Direct vervangen",IF(N(F8)&gt;0,"Binnen contract vervangen",IF(F8="ntb","Binnen contract – nog te bepalen",IF(AND(E8="",F8=""),"n.v.t.","Geen vervanging gepland")))))</f>
        <v>Direct vervangen</v>
      </c>
    </row>
    <row r="9" spans="1:7" outlineLevel="1" x14ac:dyDescent="0.25">
      <c r="A9" s="31" t="str">
        <f>TRIM('Bron data'!E307)</f>
        <v>Access Points</v>
      </c>
      <c r="B9" s="32">
        <f>IF('Bron data'!F307="","",'Bron data'!F307)</f>
        <v>12</v>
      </c>
      <c r="C9" s="33" t="str">
        <f>'Bron data'!G307&amp;""</f>
        <v>Ruckus R500</v>
      </c>
      <c r="D9" s="33" t="str">
        <f>'Bron data'!H307&amp;""</f>
        <v/>
      </c>
      <c r="E9" s="32">
        <f>IF('Bron data'!I307="","",'Bron data'!I307)</f>
        <v>0</v>
      </c>
      <c r="F9" s="32">
        <f>IF('Bron data'!J307="","",'Bron data'!J307)</f>
        <v>12</v>
      </c>
      <c r="G9" s="34" t="str">
        <f>IF(AND(N(E9)&gt;0,N(F9)&gt;0),"Direct + binnen contract",IF(N(E9)&gt;0,"Direct vervangen",IF(N(F9)&gt;0,"Binnen contract vervangen",IF(F9="ntb","Binnen contract – nog te bepalen",IF(AND(E9="",F9=""),"n.v.t.","Geen vervanging gepland")))))</f>
        <v>Binnen contract vervangen</v>
      </c>
    </row>
    <row r="10" spans="1:7" outlineLevel="1" x14ac:dyDescent="0.25">
      <c r="A10" s="31" t="str">
        <f>TRIM('Bron data'!E287)</f>
        <v>Digiborden incl. OPS</v>
      </c>
      <c r="B10" s="32">
        <f>IF('Bron data'!F287="","",'Bron data'!F287)</f>
        <v>8</v>
      </c>
      <c r="C10" s="33" t="str">
        <f>'Bron data'!G287&amp;""</f>
        <v>Niet relevant</v>
      </c>
      <c r="D10" s="33" t="str">
        <f>'Bron data'!H287&amp;""</f>
        <v/>
      </c>
      <c r="E10" s="32" t="str">
        <f>IF('Bron data'!I287="","",'Bron data'!I287)</f>
        <v/>
      </c>
      <c r="F10" s="32" t="str">
        <f>IF('Bron data'!J287="","",'Bron data'!J287)</f>
        <v/>
      </c>
      <c r="G10" s="34" t="str">
        <f>IF(AND(N(E10)&gt;0,N(F10)&gt;0),"Direct + binnen contract",IF(N(E10)&gt;0,"Direct vervangen",IF(N(F10)&gt;0,"Binnen contract vervangen",IF(F10="ntb","Binnen contract – nog te bepalen",IF(AND(E10="",F10=""),"n.v.t.","Geen vervanging gepland")))))</f>
        <v>n.v.t.</v>
      </c>
    </row>
    <row r="11" spans="1:7" outlineLevel="1" x14ac:dyDescent="0.25">
      <c r="A11" s="31" t="str">
        <f>TRIM('Bron data'!E289)</f>
        <v>Windows laptop/desktop</v>
      </c>
      <c r="B11" s="32">
        <f>IF('Bron data'!F289="","",'Bron data'!F289)</f>
        <v>12</v>
      </c>
      <c r="C11" s="33" t="str">
        <f>'Bron data'!G289&amp;""</f>
        <v>Niet relevant</v>
      </c>
      <c r="D11" s="33" t="str">
        <f>'Bron data'!H289&amp;""</f>
        <v/>
      </c>
      <c r="E11" s="32" t="str">
        <f>IF('Bron data'!I289="","",'Bron data'!I289)</f>
        <v/>
      </c>
      <c r="F11" s="32" t="str">
        <f>IF('Bron data'!J289="","",'Bron data'!J289)</f>
        <v/>
      </c>
      <c r="G11" s="34" t="str">
        <f>IF(AND(N(E11)&gt;0,N(F11)&gt;0),"Direct + binnen contract",IF(N(E11)&gt;0,"Direct vervangen",IF(N(F11)&gt;0,"Binnen contract vervangen",IF(F11="ntb","Binnen contract – nog te bepalen",IF(AND(E11="",F11=""),"n.v.t.","Geen vervanging gepland")))))</f>
        <v>n.v.t.</v>
      </c>
    </row>
    <row r="12" spans="1:7" outlineLevel="1" x14ac:dyDescent="0.25">
      <c r="A12" s="31" t="str">
        <f>TRIM('Bron data'!E286)</f>
        <v>Chromebooks</v>
      </c>
      <c r="B12" s="32">
        <f>IF('Bron data'!F286="","",'Bron data'!F286)</f>
        <v>141</v>
      </c>
      <c r="C12" s="33" t="str">
        <f>'Bron data'!G286&amp;""</f>
        <v>Niet relevant</v>
      </c>
      <c r="D12" s="33" t="str">
        <f>'Bron data'!H286&amp;""</f>
        <v/>
      </c>
      <c r="E12" s="32" t="str">
        <f>IF('Bron data'!I286="","",'Bron data'!I286)</f>
        <v/>
      </c>
      <c r="F12" s="32" t="str">
        <f>IF('Bron data'!J286="","",'Bron data'!J286)</f>
        <v/>
      </c>
      <c r="G12" s="34" t="str">
        <f>IF(AND(N(E12)&gt;0,N(F12)&gt;0),"Direct + binnen contract",IF(N(E12)&gt;0,"Direct vervangen",IF(N(F12)&gt;0,"Binnen contract vervangen",IF(F12="ntb","Binnen contract – nog te bepalen",IF(AND(E12="",F12=""),"n.v.t.","Geen vervanging gepland")))))</f>
        <v>n.v.t.</v>
      </c>
    </row>
    <row r="13" spans="1:7" outlineLevel="1" x14ac:dyDescent="0.25">
      <c r="A13" s="31" t="str">
        <f>TRIM('Bron data'!E50)</f>
        <v>Multifunctionals</v>
      </c>
      <c r="B13" s="32">
        <f>IF('Bron data'!F50="","",'Bron data'!F50)</f>
        <v>1</v>
      </c>
      <c r="C13" s="33" t="str">
        <f>'Bron data'!G50&amp;""</f>
        <v>Canon</v>
      </c>
      <c r="D13" s="33" t="str">
        <f>'Bron data'!H50&amp;""</f>
        <v/>
      </c>
      <c r="E13" s="32" t="str">
        <f>IF('Bron data'!I50="","",'Bron data'!I50)</f>
        <v/>
      </c>
      <c r="F13" s="32" t="str">
        <f>IF('Bron data'!J50="","",'Bron data'!J50)</f>
        <v/>
      </c>
      <c r="G13" s="34" t="str">
        <f>IF(AND(N(E13)&gt;0,N(F13)&gt;0),"Direct + binnen contract",IF(N(E13)&gt;0,"Direct vervangen",IF(N(F13)&gt;0,"Binnen contract vervangen",IF(F13="ntb","Binnen contract – nog te bepalen",IF(AND(E13="",F13=""),"n.v.t.","Geen vervanging gepland")))))</f>
        <v>n.v.t.</v>
      </c>
    </row>
    <row r="14" spans="1:7" ht="18" customHeight="1" x14ac:dyDescent="0.25">
      <c r="A14" s="35" t="str">
        <f>'Bron data'!B359</f>
        <v>Bos en Duinschool</v>
      </c>
      <c r="B14" s="36" t="str">
        <f>"BRIN "&amp;'Bron data'!A359</f>
        <v>BRIN 08QH00</v>
      </c>
      <c r="C14" s="35" t="str">
        <f>TRIM(SUBSTITUTE('Bron data'!C359,CHAR(160)," "))&amp;", "&amp;TRIM(SUBSTITUTE('Bron data'!D359,CHAR(160)," "))</f>
        <v>Bos en Duinlaan 1 A, 2061 VM Bloemendaal</v>
      </c>
      <c r="D14" s="35" t="str">
        <f>IFERROR("Leerlingen: "&amp;_xlfn.XLOOKUP(A14,Leerlingaantallen!$A$2:$A$37,Leerlingaantallen!$B$2:$B$37),"")</f>
        <v>Leerlingen: 116</v>
      </c>
      <c r="E14" s="36"/>
      <c r="F14" s="36"/>
      <c r="G14" s="35"/>
    </row>
    <row r="15" spans="1:7" outlineLevel="1" x14ac:dyDescent="0.25">
      <c r="A15" s="31" t="str">
        <f>TRIM('Bron data'!E359)</f>
        <v>Switches 24p</v>
      </c>
      <c r="B15" s="32">
        <f>IF('Bron data'!F359="","",'Bron data'!F359)</f>
        <v>2</v>
      </c>
      <c r="C15" s="33" t="str">
        <f>'Bron data'!G359&amp;""</f>
        <v>Zyxel</v>
      </c>
      <c r="D15" s="33" t="str">
        <f>'Bron data'!H359&amp;""</f>
        <v/>
      </c>
      <c r="E15" s="32">
        <f>IF('Bron data'!I359="","",'Bron data'!I359)</f>
        <v>0</v>
      </c>
      <c r="F15" s="32">
        <f>IF('Bron data'!J359="","",'Bron data'!J359)</f>
        <v>1</v>
      </c>
      <c r="G15" s="34" t="str">
        <f>IF(AND(N(E15)&gt;0,N(F15)&gt;0),"Direct + binnen contract",IF(N(E15)&gt;0,"Direct vervangen",IF(N(F15)&gt;0,"Binnen contract vervangen",IF(F15="ntb","Binnen contract – nog te bepalen",IF(AND(E15="",F15=""),"n.v.t.","Geen vervanging gepland")))))</f>
        <v>Binnen contract vervangen</v>
      </c>
    </row>
    <row r="16" spans="1:7" outlineLevel="1" x14ac:dyDescent="0.25">
      <c r="A16" s="31" t="str">
        <f>TRIM('Bron data'!E360)</f>
        <v>Switches POE 24p</v>
      </c>
      <c r="B16" s="32">
        <f>IF('Bron data'!F360="","",'Bron data'!F360)</f>
        <v>1</v>
      </c>
      <c r="C16" s="33" t="str">
        <f>'Bron data'!G360&amp;""</f>
        <v>Zyxel</v>
      </c>
      <c r="D16" s="33" t="str">
        <f>'Bron data'!H360&amp;""</f>
        <v/>
      </c>
      <c r="E16" s="32">
        <f>IF('Bron data'!I360="","",'Bron data'!I360)</f>
        <v>0</v>
      </c>
      <c r="F16" s="32" t="str">
        <f>IF('Bron data'!J360="","",'Bron data'!J360)</f>
        <v>ntb</v>
      </c>
      <c r="G16" s="34" t="str">
        <f>IF(AND(N(E16)&gt;0,N(F16)&gt;0),"Direct + binnen contract",IF(N(E16)&gt;0,"Direct vervangen",IF(N(F16)&gt;0,"Binnen contract vervangen",IF(F16="ntb","Binnen contract – nog te bepalen",IF(AND(E16="",F16=""),"n.v.t.","Geen vervanging gepland")))))</f>
        <v>Binnen contract – nog te bepalen</v>
      </c>
    </row>
    <row r="17" spans="1:7" outlineLevel="1" x14ac:dyDescent="0.25">
      <c r="A17" s="31" t="str">
        <f>TRIM('Bron data'!E80)</f>
        <v>Router</v>
      </c>
      <c r="B17" s="32">
        <f>IF('Bron data'!F80="","",'Bron data'!F80)</f>
        <v>1</v>
      </c>
      <c r="C17" s="33" t="str">
        <f>'Bron data'!G80&amp;""</f>
        <v>Fortinet FortiGate 60E</v>
      </c>
      <c r="D17" s="33" t="str">
        <f>'Bron data'!H80&amp;""</f>
        <v/>
      </c>
      <c r="E17" s="32">
        <f>IF('Bron data'!I80="","",'Bron data'!I80)</f>
        <v>1</v>
      </c>
      <c r="F17" s="32">
        <f>IF('Bron data'!J80="","",'Bron data'!J80)</f>
        <v>0</v>
      </c>
      <c r="G17" s="34" t="str">
        <f>IF(AND(N(E17)&gt;0,N(F17)&gt;0),"Direct + binnen contract",IF(N(E17)&gt;0,"Direct vervangen",IF(N(F17)&gt;0,"Binnen contract vervangen",IF(F17="ntb","Binnen contract – nog te bepalen",IF(AND(E17="",F17=""),"n.v.t.","Geen vervanging gepland")))))</f>
        <v>Direct vervangen</v>
      </c>
    </row>
    <row r="18" spans="1:7" outlineLevel="1" x14ac:dyDescent="0.25">
      <c r="A18" s="31" t="str">
        <f>TRIM('Bron data'!E326)</f>
        <v>Access Points</v>
      </c>
      <c r="B18" s="32">
        <f>IF('Bron data'!F326="","",'Bron data'!F326)</f>
        <v>9</v>
      </c>
      <c r="C18" s="33" t="str">
        <f>'Bron data'!G326&amp;""</f>
        <v>Ruckus R550 (aanschafperiode 2021-2026)</v>
      </c>
      <c r="D18" s="33" t="str">
        <f>'Bron data'!H326&amp;""</f>
        <v/>
      </c>
      <c r="E18" s="32">
        <f>IF('Bron data'!I326="","",'Bron data'!I326)</f>
        <v>0</v>
      </c>
      <c r="F18" s="32" t="str">
        <f>IF('Bron data'!J326="","",'Bron data'!J326)</f>
        <v>ntb</v>
      </c>
      <c r="G18" s="34" t="str">
        <f>IF(AND(N(E18)&gt;0,N(F18)&gt;0),"Direct + binnen contract",IF(N(E18)&gt;0,"Direct vervangen",IF(N(F18)&gt;0,"Binnen contract vervangen",IF(F18="ntb","Binnen contract – nog te bepalen",IF(AND(E18="",F18=""),"n.v.t.","Geen vervanging gepland")))))</f>
        <v>Binnen contract – nog te bepalen</v>
      </c>
    </row>
    <row r="19" spans="1:7" outlineLevel="1" x14ac:dyDescent="0.25">
      <c r="A19" s="31" t="str">
        <f>TRIM('Bron data'!E161)</f>
        <v>Digiborden incl. OPS</v>
      </c>
      <c r="B19" s="32">
        <f>IF('Bron data'!F161="","",'Bron data'!F161)</f>
        <v>7</v>
      </c>
      <c r="C19" s="33" t="str">
        <f>'Bron data'!G161&amp;""</f>
        <v>Niet relevant</v>
      </c>
      <c r="D19" s="33" t="str">
        <f>'Bron data'!H161&amp;""</f>
        <v/>
      </c>
      <c r="E19" s="32" t="str">
        <f>IF('Bron data'!I161="","",'Bron data'!I161)</f>
        <v/>
      </c>
      <c r="F19" s="32" t="str">
        <f>IF('Bron data'!J161="","",'Bron data'!J161)</f>
        <v/>
      </c>
      <c r="G19" s="34" t="str">
        <f>IF(AND(N(E19)&gt;0,N(F19)&gt;0),"Direct + binnen contract",IF(N(E19)&gt;0,"Direct vervangen",IF(N(F19)&gt;0,"Binnen contract vervangen",IF(F19="ntb","Binnen contract – nog te bepalen",IF(AND(E19="",F19=""),"n.v.t.","Geen vervanging gepland")))))</f>
        <v>n.v.t.</v>
      </c>
    </row>
    <row r="20" spans="1:7" outlineLevel="1" x14ac:dyDescent="0.25">
      <c r="A20" s="31" t="str">
        <f>TRIM('Bron data'!E163)</f>
        <v>Windows laptop/desktop</v>
      </c>
      <c r="B20" s="32">
        <f>IF('Bron data'!F163="","",'Bron data'!F163)</f>
        <v>13</v>
      </c>
      <c r="C20" s="33" t="str">
        <f>'Bron data'!G163&amp;""</f>
        <v>Niet relevant</v>
      </c>
      <c r="D20" s="33" t="str">
        <f>'Bron data'!H163&amp;""</f>
        <v/>
      </c>
      <c r="E20" s="32" t="str">
        <f>IF('Bron data'!I163="","",'Bron data'!I163)</f>
        <v/>
      </c>
      <c r="F20" s="32" t="str">
        <f>IF('Bron data'!J163="","",'Bron data'!J163)</f>
        <v/>
      </c>
      <c r="G20" s="34" t="str">
        <f>IF(AND(N(E20)&gt;0,N(F20)&gt;0),"Direct + binnen contract",IF(N(E20)&gt;0,"Direct vervangen",IF(N(F20)&gt;0,"Binnen contract vervangen",IF(F20="ntb","Binnen contract – nog te bepalen",IF(AND(E20="",F20=""),"n.v.t.","Geen vervanging gepland")))))</f>
        <v>n.v.t.</v>
      </c>
    </row>
    <row r="21" spans="1:7" outlineLevel="1" x14ac:dyDescent="0.25">
      <c r="A21" s="31" t="str">
        <f>TRIM('Bron data'!E160)</f>
        <v>Chromebooks</v>
      </c>
      <c r="B21" s="32">
        <f>IF('Bron data'!F160="","",'Bron data'!F160)</f>
        <v>92</v>
      </c>
      <c r="C21" s="33" t="str">
        <f>'Bron data'!G160&amp;""</f>
        <v>Niet relevant</v>
      </c>
      <c r="D21" s="33" t="str">
        <f>'Bron data'!H160&amp;""</f>
        <v/>
      </c>
      <c r="E21" s="32" t="str">
        <f>IF('Bron data'!I160="","",'Bron data'!I160)</f>
        <v/>
      </c>
      <c r="F21" s="32" t="str">
        <f>IF('Bron data'!J160="","",'Bron data'!J160)</f>
        <v/>
      </c>
      <c r="G21" s="34" t="str">
        <f>IF(AND(N(E21)&gt;0,N(F21)&gt;0),"Direct + binnen contract",IF(N(E21)&gt;0,"Direct vervangen",IF(N(F21)&gt;0,"Binnen contract vervangen",IF(F21="ntb","Binnen contract – nog te bepalen",IF(AND(E21="",F21=""),"n.v.t.","Geen vervanging gepland")))))</f>
        <v>n.v.t.</v>
      </c>
    </row>
    <row r="22" spans="1:7" outlineLevel="1" x14ac:dyDescent="0.25">
      <c r="A22" s="31" t="str">
        <f>TRIM('Bron data'!E53)</f>
        <v>Multifunctionals</v>
      </c>
      <c r="B22" s="32">
        <f>IF('Bron data'!F53="","",'Bron data'!F53)</f>
        <v>1</v>
      </c>
      <c r="C22" s="33" t="str">
        <f>'Bron data'!G53&amp;""</f>
        <v>Canon</v>
      </c>
      <c r="D22" s="33" t="str">
        <f>'Bron data'!H53&amp;""</f>
        <v/>
      </c>
      <c r="E22" s="32" t="str">
        <f>IF('Bron data'!I53="","",'Bron data'!I53)</f>
        <v/>
      </c>
      <c r="F22" s="32" t="str">
        <f>IF('Bron data'!J53="","",'Bron data'!J53)</f>
        <v/>
      </c>
      <c r="G22" s="34" t="str">
        <f>IF(AND(N(E22)&gt;0,N(F22)&gt;0),"Direct + binnen contract",IF(N(E22)&gt;0,"Direct vervangen",IF(N(F22)&gt;0,"Binnen contract vervangen",IF(F22="ntb","Binnen contract – nog te bepalen",IF(AND(E22="",F22=""),"n.v.t.","Geen vervanging gepland")))))</f>
        <v>n.v.t.</v>
      </c>
    </row>
    <row r="23" spans="1:7" ht="18" customHeight="1" x14ac:dyDescent="0.25">
      <c r="A23" s="35" t="str">
        <f>'Bron data'!B30</f>
        <v>Bosch en Hovenschool</v>
      </c>
      <c r="B23" s="36" t="str">
        <f>"BRIN "&amp;'Bron data'!A30</f>
        <v>BRIN 11CF01</v>
      </c>
      <c r="C23" s="35" t="str">
        <f>TRIM(SUBSTITUTE('Bron data'!C30,CHAR(160)," "))&amp;", "&amp;TRIM(SUBSTITUTE('Bron data'!D30,CHAR(160)," "))</f>
        <v>Adriaan Pauwlaan 19, 2101 AJ Heemstede</v>
      </c>
      <c r="D23" s="35" t="str">
        <f>IFERROR("Leerlingen: "&amp;_xlfn.XLOOKUP(A23,Leerlingaantallen!$A$2:$A$37,Leerlingaantallen!$B$2:$B$37),"")</f>
        <v>Leerlingen: 209</v>
      </c>
      <c r="E23" s="36"/>
      <c r="F23" s="36"/>
      <c r="G23" s="35"/>
    </row>
    <row r="24" spans="1:7" outlineLevel="1" x14ac:dyDescent="0.25">
      <c r="A24" s="31" t="str">
        <f>TRIM('Bron data'!E121)</f>
        <v>Switches 48p</v>
      </c>
      <c r="B24" s="32">
        <f>IF('Bron data'!F121="","",'Bron data'!F121)</f>
        <v>3</v>
      </c>
      <c r="C24" s="33" t="str">
        <f>'Bron data'!G121&amp;""</f>
        <v>HPE</v>
      </c>
      <c r="D24" s="33" t="str">
        <f>'Bron data'!H121&amp;""</f>
        <v>nieuwbouw</v>
      </c>
      <c r="E24" s="32">
        <f>IF('Bron data'!I121="","",'Bron data'!I121)</f>
        <v>0</v>
      </c>
      <c r="F24" s="32">
        <f>IF('Bron data'!J121="","",'Bron data'!J121)</f>
        <v>2</v>
      </c>
      <c r="G24" s="34" t="str">
        <f>IF(AND(N(E24)&gt;0,N(F24)&gt;0),"Direct + binnen contract",IF(N(E24)&gt;0,"Direct vervangen",IF(N(F24)&gt;0,"Binnen contract vervangen",IF(F24="ntb","Binnen contract – nog te bepalen",IF(AND(E24="",F24=""),"n.v.t.","Geen vervanging gepland")))))</f>
        <v>Binnen contract vervangen</v>
      </c>
    </row>
    <row r="25" spans="1:7" outlineLevel="1" x14ac:dyDescent="0.25">
      <c r="A25" s="31" t="str">
        <f>TRIM('Bron data'!E122)</f>
        <v>Switches POE 24p</v>
      </c>
      <c r="B25" s="32">
        <f>IF('Bron data'!F122="","",'Bron data'!F122)</f>
        <v>1</v>
      </c>
      <c r="C25" s="33" t="str">
        <f>'Bron data'!G122&amp;""</f>
        <v>HPE</v>
      </c>
      <c r="D25" s="33" t="str">
        <f>'Bron data'!H122&amp;""</f>
        <v>nieuwbouw</v>
      </c>
      <c r="E25" s="32">
        <f>IF('Bron data'!I122="","",'Bron data'!I122)</f>
        <v>0</v>
      </c>
      <c r="F25" s="32">
        <f>IF('Bron data'!J122="","",'Bron data'!J122)</f>
        <v>1</v>
      </c>
      <c r="G25" s="34" t="str">
        <f>IF(AND(N(E25)&gt;0,N(F25)&gt;0),"Direct + binnen contract",IF(N(E25)&gt;0,"Direct vervangen",IF(N(F25)&gt;0,"Binnen contract vervangen",IF(F25="ntb","Binnen contract – nog te bepalen",IF(AND(E25="",F25=""),"n.v.t.","Geen vervanging gepland")))))</f>
        <v>Binnen contract vervangen</v>
      </c>
    </row>
    <row r="26" spans="1:7" outlineLevel="1" x14ac:dyDescent="0.25">
      <c r="A26" s="31" t="str">
        <f>TRIM('Bron data'!E104)</f>
        <v>Router</v>
      </c>
      <c r="B26" s="32">
        <f>IF('Bron data'!F104="","",'Bron data'!F104)</f>
        <v>1</v>
      </c>
      <c r="C26" s="33" t="str">
        <f>'Bron data'!G104&amp;""</f>
        <v>Fortinet FortiGate 60F</v>
      </c>
      <c r="D26" s="33" t="str">
        <f>'Bron data'!H104&amp;""</f>
        <v/>
      </c>
      <c r="E26" s="32">
        <f>IF('Bron data'!I104="","",'Bron data'!I104)</f>
        <v>0</v>
      </c>
      <c r="F26" s="32">
        <f>IF('Bron data'!J104="","",'Bron data'!J104)</f>
        <v>0</v>
      </c>
      <c r="G26" s="34" t="str">
        <f>IF(AND(N(E26)&gt;0,N(F26)&gt;0),"Direct + binnen contract",IF(N(E26)&gt;0,"Direct vervangen",IF(N(F26)&gt;0,"Binnen contract vervangen",IF(F26="ntb","Binnen contract – nog te bepalen",IF(AND(E26="",F26=""),"n.v.t.","Geen vervanging gepland")))))</f>
        <v>Geen vervanging gepland</v>
      </c>
    </row>
    <row r="27" spans="1:7" outlineLevel="1" x14ac:dyDescent="0.25">
      <c r="A27" s="31" t="str">
        <f>TRIM('Bron data'!E308)</f>
        <v>Access Points</v>
      </c>
      <c r="B27" s="32">
        <f>IF('Bron data'!F308="","",'Bron data'!F308)</f>
        <v>9</v>
      </c>
      <c r="C27" s="33" t="str">
        <f>'Bron data'!G308&amp;""</f>
        <v>Ruckus R510</v>
      </c>
      <c r="D27" s="33" t="str">
        <f>'Bron data'!H308&amp;""</f>
        <v/>
      </c>
      <c r="E27" s="32">
        <f>IF('Bron data'!I308="","",'Bron data'!I308)</f>
        <v>0</v>
      </c>
      <c r="F27" s="32">
        <f>IF('Bron data'!J308="","",'Bron data'!J308)</f>
        <v>9</v>
      </c>
      <c r="G27" s="34" t="str">
        <f>IF(AND(N(E27)&gt;0,N(F27)&gt;0),"Direct + binnen contract",IF(N(E27)&gt;0,"Direct vervangen",IF(N(F27)&gt;0,"Binnen contract vervangen",IF(F27="ntb","Binnen contract – nog te bepalen",IF(AND(E27="",F27=""),"n.v.t.","Geen vervanging gepland")))))</f>
        <v>Binnen contract vervangen</v>
      </c>
    </row>
    <row r="28" spans="1:7" outlineLevel="1" x14ac:dyDescent="0.25">
      <c r="A28" s="31" t="str">
        <f>TRIM('Bron data'!E139)</f>
        <v>Digiborden incl. OPS</v>
      </c>
      <c r="B28" s="32">
        <f>IF('Bron data'!F139="","",'Bron data'!F139)</f>
        <v>0</v>
      </c>
      <c r="C28" s="33" t="str">
        <f>'Bron data'!G139&amp;""</f>
        <v>Niet relevant</v>
      </c>
      <c r="D28" s="33" t="str">
        <f>'Bron data'!H139&amp;""</f>
        <v/>
      </c>
      <c r="E28" s="32" t="str">
        <f>IF('Bron data'!I139="","",'Bron data'!I139)</f>
        <v/>
      </c>
      <c r="F28" s="32" t="str">
        <f>IF('Bron data'!J139="","",'Bron data'!J139)</f>
        <v/>
      </c>
      <c r="G28" s="34" t="str">
        <f>IF(AND(N(E28)&gt;0,N(F28)&gt;0),"Direct + binnen contract",IF(N(E28)&gt;0,"Direct vervangen",IF(N(F28)&gt;0,"Binnen contract vervangen",IF(F28="ntb","Binnen contract – nog te bepalen",IF(AND(E28="",F28=""),"n.v.t.","Geen vervanging gepland")))))</f>
        <v>n.v.t.</v>
      </c>
    </row>
    <row r="29" spans="1:7" outlineLevel="1" x14ac:dyDescent="0.25">
      <c r="A29" s="31" t="str">
        <f>TRIM('Bron data'!E141)</f>
        <v>Windows laptop/desktop</v>
      </c>
      <c r="B29" s="32">
        <f>IF('Bron data'!F141="","",'Bron data'!F141)</f>
        <v>20</v>
      </c>
      <c r="C29" s="33" t="str">
        <f>'Bron data'!G141&amp;""</f>
        <v>Niet relevant</v>
      </c>
      <c r="D29" s="33" t="str">
        <f>'Bron data'!H141&amp;""</f>
        <v/>
      </c>
      <c r="E29" s="32" t="str">
        <f>IF('Bron data'!I141="","",'Bron data'!I141)</f>
        <v/>
      </c>
      <c r="F29" s="32" t="str">
        <f>IF('Bron data'!J141="","",'Bron data'!J141)</f>
        <v/>
      </c>
      <c r="G29" s="34" t="str">
        <f>IF(AND(N(E29)&gt;0,N(F29)&gt;0),"Direct + binnen contract",IF(N(E29)&gt;0,"Direct vervangen",IF(N(F29)&gt;0,"Binnen contract vervangen",IF(F29="ntb","Binnen contract – nog te bepalen",IF(AND(E29="",F29=""),"n.v.t.","Geen vervanging gepland")))))</f>
        <v>n.v.t.</v>
      </c>
    </row>
    <row r="30" spans="1:7" outlineLevel="1" x14ac:dyDescent="0.25">
      <c r="A30" s="31" t="str">
        <f>TRIM('Bron data'!E138)</f>
        <v>Chromebooks</v>
      </c>
      <c r="B30" s="32">
        <f>IF('Bron data'!F138="","",'Bron data'!F138)</f>
        <v>135</v>
      </c>
      <c r="C30" s="33" t="str">
        <f>'Bron data'!G138&amp;""</f>
        <v>Niet relevant</v>
      </c>
      <c r="D30" s="33" t="str">
        <f>'Bron data'!H138&amp;""</f>
        <v/>
      </c>
      <c r="E30" s="32" t="str">
        <f>IF('Bron data'!I138="","",'Bron data'!I138)</f>
        <v/>
      </c>
      <c r="F30" s="32" t="str">
        <f>IF('Bron data'!J138="","",'Bron data'!J138)</f>
        <v/>
      </c>
      <c r="G30" s="34" t="str">
        <f>IF(AND(N(E30)&gt;0,N(F30)&gt;0),"Direct + binnen contract",IF(N(E30)&gt;0,"Direct vervangen",IF(N(F30)&gt;0,"Binnen contract vervangen",IF(F30="ntb","Binnen contract – nog te bepalen",IF(AND(E30="",F30=""),"n.v.t.","Geen vervanging gepland")))))</f>
        <v>n.v.t.</v>
      </c>
    </row>
    <row r="31" spans="1:7" outlineLevel="1" x14ac:dyDescent="0.25">
      <c r="A31" s="31" t="str">
        <f>TRIM('Bron data'!E30)</f>
        <v>Multifunctionals</v>
      </c>
      <c r="B31" s="32">
        <f>IF('Bron data'!F30="","",'Bron data'!F30)</f>
        <v>1</v>
      </c>
      <c r="C31" s="33" t="str">
        <f>'Bron data'!G30&amp;""</f>
        <v>Canon</v>
      </c>
      <c r="D31" s="33" t="str">
        <f>'Bron data'!H30&amp;""</f>
        <v/>
      </c>
      <c r="E31" s="32" t="str">
        <f>IF('Bron data'!I30="","",'Bron data'!I30)</f>
        <v/>
      </c>
      <c r="F31" s="32" t="str">
        <f>IF('Bron data'!J30="","",'Bron data'!J30)</f>
        <v/>
      </c>
      <c r="G31" s="34" t="str">
        <f>IF(AND(N(E31)&gt;0,N(F31)&gt;0),"Direct + binnen contract",IF(N(E31)&gt;0,"Direct vervangen",IF(N(F31)&gt;0,"Binnen contract vervangen",IF(F31="ntb","Binnen contract – nog te bepalen",IF(AND(E31="",F31=""),"n.v.t.","Geen vervanging gepland")))))</f>
        <v>n.v.t.</v>
      </c>
    </row>
    <row r="32" spans="1:7" ht="18" customHeight="1" x14ac:dyDescent="0.25">
      <c r="A32" s="35" t="str">
        <f>'Bron data'!B65</f>
        <v>De Ark</v>
      </c>
      <c r="B32" s="36" t="str">
        <f>"BRIN "&amp;'Bron data'!A65</f>
        <v>BRIN 13TP00</v>
      </c>
      <c r="C32" s="35" t="str">
        <f>TRIM(SUBSTITUTE('Bron data'!C65,CHAR(160)," "))&amp;", "&amp;TRIM(SUBSTITUTE('Bron data'!D65,CHAR(160)," "))</f>
        <v>Velserstraat 17, 2023 EA Haarlem</v>
      </c>
      <c r="D32" s="35" t="str">
        <f>IFERROR("Leerlingen: "&amp;_xlfn.XLOOKUP(A32,Leerlingaantallen!$A$2:$A$37,Leerlingaantallen!$B$2:$B$37),"")</f>
        <v>Leerlingen: 642</v>
      </c>
      <c r="E32" s="36"/>
      <c r="F32" s="36"/>
      <c r="G32" s="35"/>
    </row>
    <row r="33" spans="1:7" outlineLevel="1" x14ac:dyDescent="0.25">
      <c r="A33" s="31" t="str">
        <f>TRIM('Bron data'!E136)</f>
        <v>Switches 48p</v>
      </c>
      <c r="B33" s="32">
        <f>IF('Bron data'!F136="","",'Bron data'!F136)</f>
        <v>6</v>
      </c>
      <c r="C33" s="33" t="str">
        <f>'Bron data'!G136&amp;""</f>
        <v>HPE</v>
      </c>
      <c r="D33" s="33" t="str">
        <f>'Bron data'!H136&amp;""</f>
        <v/>
      </c>
      <c r="E33" s="32">
        <f>IF('Bron data'!I136="","",'Bron data'!I136)</f>
        <v>2</v>
      </c>
      <c r="F33" s="32">
        <f>IF('Bron data'!J136="","",'Bron data'!J136)</f>
        <v>0</v>
      </c>
      <c r="G33" s="34" t="str">
        <f>IF(AND(N(E33)&gt;0,N(F33)&gt;0),"Direct + binnen contract",IF(N(E33)&gt;0,"Direct vervangen",IF(N(F33)&gt;0,"Binnen contract vervangen",IF(F33="ntb","Binnen contract – nog te bepalen",IF(AND(E33="",F33=""),"n.v.t.","Geen vervanging gepland")))))</f>
        <v>Direct vervangen</v>
      </c>
    </row>
    <row r="34" spans="1:7" outlineLevel="1" x14ac:dyDescent="0.25">
      <c r="A34" s="31" t="str">
        <f>TRIM('Bron data'!E137)</f>
        <v>Switches POE 24p</v>
      </c>
      <c r="B34" s="32">
        <f>IF('Bron data'!F137="","",'Bron data'!F137)</f>
        <v>1</v>
      </c>
      <c r="C34" s="33" t="str">
        <f>'Bron data'!G137&amp;""</f>
        <v>HPE</v>
      </c>
      <c r="D34" s="33" t="str">
        <f>'Bron data'!H137&amp;""</f>
        <v/>
      </c>
      <c r="E34" s="32">
        <f>IF('Bron data'!I137="","",'Bron data'!I137)</f>
        <v>1</v>
      </c>
      <c r="F34" s="32">
        <f>IF('Bron data'!J137="","",'Bron data'!J137)</f>
        <v>0</v>
      </c>
      <c r="G34" s="34" t="str">
        <f>IF(AND(N(E34)&gt;0,N(F34)&gt;0),"Direct + binnen contract",IF(N(E34)&gt;0,"Direct vervangen",IF(N(F34)&gt;0,"Binnen contract vervangen",IF(F34="ntb","Binnen contract – nog te bepalen",IF(AND(E34="",F34=""),"n.v.t.","Geen vervanging gepland")))))</f>
        <v>Direct vervangen</v>
      </c>
    </row>
    <row r="35" spans="1:7" outlineLevel="1" x14ac:dyDescent="0.25">
      <c r="A35" s="31" t="str">
        <f>TRIM('Bron data'!E99)</f>
        <v>Router</v>
      </c>
      <c r="B35" s="32">
        <f>IF('Bron data'!F99="","",'Bron data'!F99)</f>
        <v>1</v>
      </c>
      <c r="C35" s="33" t="str">
        <f>'Bron data'!G99&amp;""</f>
        <v>Fortinet FortiGate 60E</v>
      </c>
      <c r="D35" s="33" t="str">
        <f>'Bron data'!H99&amp;""</f>
        <v/>
      </c>
      <c r="E35" s="32">
        <f>IF('Bron data'!I99="","",'Bron data'!I99)</f>
        <v>1</v>
      </c>
      <c r="F35" s="32">
        <f>IF('Bron data'!J99="","",'Bron data'!J99)</f>
        <v>0</v>
      </c>
      <c r="G35" s="34" t="str">
        <f>IF(AND(N(E35)&gt;0,N(F35)&gt;0),"Direct + binnen contract",IF(N(E35)&gt;0,"Direct vervangen",IF(N(F35)&gt;0,"Binnen contract vervangen",IF(F35="ntb","Binnen contract – nog te bepalen",IF(AND(E35="",F35=""),"n.v.t.","Geen vervanging gepland")))))</f>
        <v>Direct vervangen</v>
      </c>
    </row>
    <row r="36" spans="1:7" outlineLevel="1" x14ac:dyDescent="0.25">
      <c r="A36" s="31" t="str">
        <f>TRIM('Bron data'!E320)</f>
        <v>Access Points</v>
      </c>
      <c r="B36" s="32">
        <f>IF('Bron data'!F320="","",'Bron data'!F320)</f>
        <v>15</v>
      </c>
      <c r="C36" s="33" t="str">
        <f>'Bron data'!G320&amp;""</f>
        <v>Ruckus R510</v>
      </c>
      <c r="D36" s="33" t="str">
        <f>'Bron data'!H320&amp;""</f>
        <v/>
      </c>
      <c r="E36" s="32">
        <f>IF('Bron data'!I320="","",'Bron data'!I320)</f>
        <v>0</v>
      </c>
      <c r="F36" s="32">
        <f>IF('Bron data'!J320="","",'Bron data'!J320)</f>
        <v>15</v>
      </c>
      <c r="G36" s="34" t="str">
        <f>IF(AND(N(E36)&gt;0,N(F36)&gt;0),"Direct + binnen contract",IF(N(E36)&gt;0,"Direct vervangen",IF(N(F36)&gt;0,"Binnen contract vervangen",IF(F36="ntb","Binnen contract – nog te bepalen",IF(AND(E36="",F36=""),"n.v.t.","Geen vervanging gepland")))))</f>
        <v>Binnen contract vervangen</v>
      </c>
    </row>
    <row r="37" spans="1:7" outlineLevel="1" x14ac:dyDescent="0.25">
      <c r="A37" s="31" t="str">
        <f>TRIM('Bron data'!E271)</f>
        <v>Digiborden incl. OPS</v>
      </c>
      <c r="B37" s="32">
        <f>IF('Bron data'!F271="","",'Bron data'!F271)</f>
        <v>23</v>
      </c>
      <c r="C37" s="33" t="str">
        <f>'Bron data'!G271&amp;""</f>
        <v>Niet relevant</v>
      </c>
      <c r="D37" s="33" t="str">
        <f>'Bron data'!H271&amp;""</f>
        <v/>
      </c>
      <c r="E37" s="32" t="str">
        <f>IF('Bron data'!I271="","",'Bron data'!I271)</f>
        <v/>
      </c>
      <c r="F37" s="32" t="str">
        <f>IF('Bron data'!J271="","",'Bron data'!J271)</f>
        <v/>
      </c>
      <c r="G37" s="34" t="str">
        <f>IF(AND(N(E37)&gt;0,N(F37)&gt;0),"Direct + binnen contract",IF(N(E37)&gt;0,"Direct vervangen",IF(N(F37)&gt;0,"Binnen contract vervangen",IF(F37="ntb","Binnen contract – nog te bepalen",IF(AND(E37="",F37=""),"n.v.t.","Geen vervanging gepland")))))</f>
        <v>n.v.t.</v>
      </c>
    </row>
    <row r="38" spans="1:7" outlineLevel="1" x14ac:dyDescent="0.25">
      <c r="A38" s="31" t="str">
        <f>TRIM('Bron data'!E273)</f>
        <v>Windows laptop/desktop</v>
      </c>
      <c r="B38" s="32">
        <f>IF('Bron data'!F273="","",'Bron data'!F273)</f>
        <v>35</v>
      </c>
      <c r="C38" s="33" t="str">
        <f>'Bron data'!G273&amp;""</f>
        <v>Niet relevant</v>
      </c>
      <c r="D38" s="33" t="str">
        <f>'Bron data'!H273&amp;""</f>
        <v/>
      </c>
      <c r="E38" s="32" t="str">
        <f>IF('Bron data'!I273="","",'Bron data'!I273)</f>
        <v/>
      </c>
      <c r="F38" s="32" t="str">
        <f>IF('Bron data'!J273="","",'Bron data'!J273)</f>
        <v/>
      </c>
      <c r="G38" s="34" t="str">
        <f>IF(AND(N(E38)&gt;0,N(F38)&gt;0),"Direct + binnen contract",IF(N(E38)&gt;0,"Direct vervangen",IF(N(F38)&gt;0,"Binnen contract vervangen",IF(F38="ntb","Binnen contract – nog te bepalen",IF(AND(E38="",F38=""),"n.v.t.","Geen vervanging gepland")))))</f>
        <v>n.v.t.</v>
      </c>
    </row>
    <row r="39" spans="1:7" outlineLevel="1" x14ac:dyDescent="0.25">
      <c r="A39" s="31" t="str">
        <f>TRIM('Bron data'!E270)</f>
        <v>Chromebooks</v>
      </c>
      <c r="B39" s="32">
        <f>IF('Bron data'!F270="","",'Bron data'!F270)</f>
        <v>542</v>
      </c>
      <c r="C39" s="33" t="str">
        <f>'Bron data'!G270&amp;""</f>
        <v>Niet relevant</v>
      </c>
      <c r="D39" s="33" t="str">
        <f>'Bron data'!H270&amp;""</f>
        <v/>
      </c>
      <c r="E39" s="32" t="str">
        <f>IF('Bron data'!I270="","",'Bron data'!I270)</f>
        <v/>
      </c>
      <c r="F39" s="32" t="str">
        <f>IF('Bron data'!J270="","",'Bron data'!J270)</f>
        <v/>
      </c>
      <c r="G39" s="34" t="str">
        <f>IF(AND(N(E39)&gt;0,N(F39)&gt;0),"Direct + binnen contract",IF(N(E39)&gt;0,"Direct vervangen",IF(N(F39)&gt;0,"Binnen contract vervangen",IF(F39="ntb","Binnen contract – nog te bepalen",IF(AND(E39="",F39=""),"n.v.t.","Geen vervanging gepland")))))</f>
        <v>n.v.t.</v>
      </c>
    </row>
    <row r="40" spans="1:7" outlineLevel="1" x14ac:dyDescent="0.25">
      <c r="A40" s="31" t="str">
        <f>TRIM('Bron data'!E65)</f>
        <v>Multifunctionals</v>
      </c>
      <c r="B40" s="32">
        <f>IF('Bron data'!F65="","",'Bron data'!F65)</f>
        <v>4</v>
      </c>
      <c r="C40" s="33" t="str">
        <f>'Bron data'!G65&amp;""</f>
        <v>Canon</v>
      </c>
      <c r="D40" s="33" t="str">
        <f>'Bron data'!H65&amp;""</f>
        <v/>
      </c>
      <c r="E40" s="32" t="str">
        <f>IF('Bron data'!I65="","",'Bron data'!I65)</f>
        <v/>
      </c>
      <c r="F40" s="32" t="str">
        <f>IF('Bron data'!J65="","",'Bron data'!J65)</f>
        <v/>
      </c>
      <c r="G40" s="34" t="str">
        <f>IF(AND(N(E40)&gt;0,N(F40)&gt;0),"Direct + binnen contract",IF(N(E40)&gt;0,"Direct vervangen",IF(N(F40)&gt;0,"Binnen contract vervangen",IF(F40="ntb","Binnen contract – nog te bepalen",IF(AND(E40="",F40=""),"n.v.t.","Geen vervanging gepland")))))</f>
        <v>n.v.t.</v>
      </c>
    </row>
    <row r="41" spans="1:7" ht="18" customHeight="1" x14ac:dyDescent="0.25">
      <c r="A41" s="35" t="str">
        <f>'Bron data'!B356</f>
        <v>De Bavinck</v>
      </c>
      <c r="B41" s="36" t="str">
        <f>"BRIN "&amp;'Bron data'!A356</f>
        <v>BRIN 14GK00</v>
      </c>
      <c r="C41" s="35" t="str">
        <f>TRIM(SUBSTITUTE('Bron data'!C356,CHAR(160)," "))&amp;", "&amp;TRIM(SUBSTITUTE('Bron data'!D356,CHAR(160)," "))</f>
        <v>Ambachtstraat 1, 2024 EB Haarlem</v>
      </c>
      <c r="D41" s="35" t="str">
        <f>IFERROR("Leerlingen: "&amp;_xlfn.XLOOKUP(A41,Leerlingaantallen!$A$2:$A$37,Leerlingaantallen!$B$2:$B$37),"")</f>
        <v>Leerlingen: 377</v>
      </c>
      <c r="E41" s="36"/>
      <c r="F41" s="36"/>
      <c r="G41" s="35"/>
    </row>
    <row r="42" spans="1:7" outlineLevel="1" x14ac:dyDescent="0.25">
      <c r="A42" s="31" t="str">
        <f>TRIM('Bron data'!E356)</f>
        <v>Switches 48p</v>
      </c>
      <c r="B42" s="32">
        <f>IF('Bron data'!F356="","",'Bron data'!F356)</f>
        <v>1</v>
      </c>
      <c r="C42" s="33" t="str">
        <f>'Bron data'!G356&amp;""</f>
        <v>Zyxel</v>
      </c>
      <c r="D42" s="33" t="str">
        <f>'Bron data'!H356&amp;""</f>
        <v/>
      </c>
      <c r="E42" s="32">
        <f>IF('Bron data'!I356="","",'Bron data'!I356)</f>
        <v>1</v>
      </c>
      <c r="F42" s="32">
        <f>IF('Bron data'!J356="","",'Bron data'!J356)</f>
        <v>0</v>
      </c>
      <c r="G42" s="34" t="str">
        <f>IF(AND(N(E42)&gt;0,N(F42)&gt;0),"Direct + binnen contract",IF(N(E42)&gt;0,"Direct vervangen",IF(N(F42)&gt;0,"Binnen contract vervangen",IF(F42="ntb","Binnen contract – nog te bepalen",IF(AND(E42="",F42=""),"n.v.t.","Geen vervanging gepland")))))</f>
        <v>Direct vervangen</v>
      </c>
    </row>
    <row r="43" spans="1:7" outlineLevel="1" x14ac:dyDescent="0.25">
      <c r="A43" s="31" t="str">
        <f>TRIM('Bron data'!E358)</f>
        <v>Switches POE 8p</v>
      </c>
      <c r="B43" s="32">
        <f>IF('Bron data'!F358="","",'Bron data'!F358)</f>
        <v>1</v>
      </c>
      <c r="C43" s="33" t="str">
        <f>'Bron data'!G358&amp;""</f>
        <v>Zyxel</v>
      </c>
      <c r="D43" s="33" t="str">
        <f>'Bron data'!H358&amp;""</f>
        <v/>
      </c>
      <c r="E43" s="32">
        <f>IF('Bron data'!I358="","",'Bron data'!I358)</f>
        <v>1</v>
      </c>
      <c r="F43" s="32">
        <f>IF('Bron data'!J358="","",'Bron data'!J358)</f>
        <v>0</v>
      </c>
      <c r="G43" s="34" t="str">
        <f>IF(AND(N(E43)&gt;0,N(F43)&gt;0),"Direct + binnen contract",IF(N(E43)&gt;0,"Direct vervangen",IF(N(F43)&gt;0,"Binnen contract vervangen",IF(F43="ntb","Binnen contract – nog te bepalen",IF(AND(E43="",F43=""),"n.v.t.","Geen vervanging gepland")))))</f>
        <v>Direct vervangen</v>
      </c>
    </row>
    <row r="44" spans="1:7" outlineLevel="1" x14ac:dyDescent="0.25">
      <c r="A44" s="31" t="str">
        <f>TRIM('Bron data'!E357)</f>
        <v>Switches POE 24p</v>
      </c>
      <c r="B44" s="32">
        <f>IF('Bron data'!F357="","",'Bron data'!F357)</f>
        <v>1</v>
      </c>
      <c r="C44" s="33" t="str">
        <f>'Bron data'!G357&amp;""</f>
        <v>Zyxel</v>
      </c>
      <c r="D44" s="33" t="str">
        <f>'Bron data'!H357&amp;""</f>
        <v/>
      </c>
      <c r="E44" s="32">
        <f>IF('Bron data'!I357="","",'Bron data'!I357)</f>
        <v>1</v>
      </c>
      <c r="F44" s="32">
        <f>IF('Bron data'!J357="","",'Bron data'!J357)</f>
        <v>0</v>
      </c>
      <c r="G44" s="34" t="str">
        <f>IF(AND(N(E44)&gt;0,N(F44)&gt;0),"Direct + binnen contract",IF(N(E44)&gt;0,"Direct vervangen",IF(N(F44)&gt;0,"Binnen contract vervangen",IF(F44="ntb","Binnen contract – nog te bepalen",IF(AND(E44="",F44=""),"n.v.t.","Geen vervanging gepland")))))</f>
        <v>Direct vervangen</v>
      </c>
    </row>
    <row r="45" spans="1:7" outlineLevel="1" x14ac:dyDescent="0.25">
      <c r="A45" s="31" t="str">
        <f>TRIM('Bron data'!E105)</f>
        <v>Router</v>
      </c>
      <c r="B45" s="32">
        <f>IF('Bron data'!F105="","",'Bron data'!F105)</f>
        <v>1</v>
      </c>
      <c r="C45" s="33" t="str">
        <f>'Bron data'!G105&amp;""</f>
        <v>Fortinet FortiGate 60F</v>
      </c>
      <c r="D45" s="33" t="str">
        <f>'Bron data'!H105&amp;""</f>
        <v/>
      </c>
      <c r="E45" s="32">
        <f>IF('Bron data'!I105="","",'Bron data'!I105)</f>
        <v>0</v>
      </c>
      <c r="F45" s="32">
        <f>IF('Bron data'!J105="","",'Bron data'!J105)</f>
        <v>0</v>
      </c>
      <c r="G45" s="34" t="str">
        <f>IF(AND(N(E45)&gt;0,N(F45)&gt;0),"Direct + binnen contract",IF(N(E45)&gt;0,"Direct vervangen",IF(N(F45)&gt;0,"Binnen contract vervangen",IF(F45="ntb","Binnen contract – nog te bepalen",IF(AND(E45="",F45=""),"n.v.t.","Geen vervanging gepland")))))</f>
        <v>Geen vervanging gepland</v>
      </c>
    </row>
    <row r="46" spans="1:7" outlineLevel="1" x14ac:dyDescent="0.25">
      <c r="A46" s="31" t="str">
        <f>TRIM('Bron data'!E309)</f>
        <v>Access Points</v>
      </c>
      <c r="B46" s="32">
        <f>IF('Bron data'!F309="","",'Bron data'!F309)</f>
        <v>12</v>
      </c>
      <c r="C46" s="33" t="str">
        <f>'Bron data'!G309&amp;""</f>
        <v>Ruckus R510</v>
      </c>
      <c r="D46" s="33" t="str">
        <f>'Bron data'!H309&amp;""</f>
        <v/>
      </c>
      <c r="E46" s="32">
        <f>IF('Bron data'!I309="","",'Bron data'!I309)</f>
        <v>0</v>
      </c>
      <c r="F46" s="32">
        <f>IF('Bron data'!J309="","",'Bron data'!J309)</f>
        <v>12</v>
      </c>
      <c r="G46" s="34" t="str">
        <f>IF(AND(N(E46)&gt;0,N(F46)&gt;0),"Direct + binnen contract",IF(N(E46)&gt;0,"Direct vervangen",IF(N(F46)&gt;0,"Binnen contract vervangen",IF(F46="ntb","Binnen contract – nog te bepalen",IF(AND(E46="",F46=""),"n.v.t.","Geen vervanging gepland")))))</f>
        <v>Binnen contract vervangen</v>
      </c>
    </row>
    <row r="47" spans="1:7" outlineLevel="1" x14ac:dyDescent="0.25">
      <c r="A47" s="31" t="str">
        <f>TRIM('Bron data'!E147)</f>
        <v>Digiborden incl. OPS</v>
      </c>
      <c r="B47" s="32">
        <f>IF('Bron data'!F147="","",'Bron data'!F147)</f>
        <v>21</v>
      </c>
      <c r="C47" s="33" t="str">
        <f>'Bron data'!G147&amp;""</f>
        <v>Niet relevant</v>
      </c>
      <c r="D47" s="33" t="str">
        <f>'Bron data'!H147&amp;""</f>
        <v/>
      </c>
      <c r="E47" s="32" t="str">
        <f>IF('Bron data'!I147="","",'Bron data'!I147)</f>
        <v/>
      </c>
      <c r="F47" s="32" t="str">
        <f>IF('Bron data'!J147="","",'Bron data'!J147)</f>
        <v/>
      </c>
      <c r="G47" s="34" t="str">
        <f>IF(AND(N(E47)&gt;0,N(F47)&gt;0),"Direct + binnen contract",IF(N(E47)&gt;0,"Direct vervangen",IF(N(F47)&gt;0,"Binnen contract vervangen",IF(F47="ntb","Binnen contract – nog te bepalen",IF(AND(E47="",F47=""),"n.v.t.","Geen vervanging gepland")))))</f>
        <v>n.v.t.</v>
      </c>
    </row>
    <row r="48" spans="1:7" outlineLevel="1" x14ac:dyDescent="0.25">
      <c r="A48" s="31" t="str">
        <f>TRIM('Bron data'!E149)</f>
        <v>Windows laptop/desktop</v>
      </c>
      <c r="B48" s="32">
        <f>IF('Bron data'!F149="","",'Bron data'!F149)</f>
        <v>37</v>
      </c>
      <c r="C48" s="33" t="str">
        <f>'Bron data'!G149&amp;""</f>
        <v>Niet relevant</v>
      </c>
      <c r="D48" s="33" t="str">
        <f>'Bron data'!H149&amp;""</f>
        <v/>
      </c>
      <c r="E48" s="32" t="str">
        <f>IF('Bron data'!I149="","",'Bron data'!I149)</f>
        <v/>
      </c>
      <c r="F48" s="32" t="str">
        <f>IF('Bron data'!J149="","",'Bron data'!J149)</f>
        <v/>
      </c>
      <c r="G48" s="34" t="str">
        <f>IF(AND(N(E48)&gt;0,N(F48)&gt;0),"Direct + binnen contract",IF(N(E48)&gt;0,"Direct vervangen",IF(N(F48)&gt;0,"Binnen contract vervangen",IF(F48="ntb","Binnen contract – nog te bepalen",IF(AND(E48="",F48=""),"n.v.t.","Geen vervanging gepland")))))</f>
        <v>n.v.t.</v>
      </c>
    </row>
    <row r="49" spans="1:7" outlineLevel="1" x14ac:dyDescent="0.25">
      <c r="A49" s="31" t="str">
        <f>TRIM('Bron data'!E146)</f>
        <v>Chromebooks</v>
      </c>
      <c r="B49" s="32">
        <f>IF('Bron data'!F146="","",'Bron data'!F146)</f>
        <v>210</v>
      </c>
      <c r="C49" s="33" t="str">
        <f>'Bron data'!G146&amp;""</f>
        <v>Niet relevant</v>
      </c>
      <c r="D49" s="33" t="str">
        <f>'Bron data'!H146&amp;""</f>
        <v/>
      </c>
      <c r="E49" s="32" t="str">
        <f>IF('Bron data'!I146="","",'Bron data'!I146)</f>
        <v/>
      </c>
      <c r="F49" s="32" t="str">
        <f>IF('Bron data'!J146="","",'Bron data'!J146)</f>
        <v/>
      </c>
      <c r="G49" s="34" t="str">
        <f>IF(AND(N(E49)&gt;0,N(F49)&gt;0),"Direct + binnen contract",IF(N(E49)&gt;0,"Direct vervangen",IF(N(F49)&gt;0,"Binnen contract vervangen",IF(F49="ntb","Binnen contract – nog te bepalen",IF(AND(E49="",F49=""),"n.v.t.","Geen vervanging gepland")))))</f>
        <v>n.v.t.</v>
      </c>
    </row>
    <row r="50" spans="1:7" outlineLevel="1" x14ac:dyDescent="0.25">
      <c r="A50" s="31" t="str">
        <f>TRIM('Bron data'!E51)</f>
        <v>Multifunctionals</v>
      </c>
      <c r="B50" s="32">
        <f>IF('Bron data'!F51="","",'Bron data'!F51)</f>
        <v>3</v>
      </c>
      <c r="C50" s="33" t="str">
        <f>'Bron data'!G51&amp;""</f>
        <v>Canon</v>
      </c>
      <c r="D50" s="33" t="str">
        <f>'Bron data'!H51&amp;""</f>
        <v/>
      </c>
      <c r="E50" s="32" t="str">
        <f>IF('Bron data'!I51="","",'Bron data'!I51)</f>
        <v/>
      </c>
      <c r="F50" s="32" t="str">
        <f>IF('Bron data'!J51="","",'Bron data'!J51)</f>
        <v/>
      </c>
      <c r="G50" s="34" t="str">
        <f>IF(AND(N(E50)&gt;0,N(F50)&gt;0),"Direct + binnen contract",IF(N(E50)&gt;0,"Direct vervangen",IF(N(F50)&gt;0,"Binnen contract vervangen",IF(F50="ntb","Binnen contract – nog te bepalen",IF(AND(E50="",F50=""),"n.v.t.","Geen vervanging gepland")))))</f>
        <v>n.v.t.</v>
      </c>
    </row>
    <row r="51" spans="1:7" ht="18" customHeight="1" x14ac:dyDescent="0.25">
      <c r="A51" s="35" t="str">
        <f>'Bron data'!B123</f>
        <v>De Bavinck DEP</v>
      </c>
      <c r="B51" s="36" t="str">
        <f>"BRIN "&amp;'Bron data'!A123</f>
        <v>BRIN 14GK00</v>
      </c>
      <c r="C51" s="35" t="str">
        <f>TRIM(SUBSTITUTE('Bron data'!C123,CHAR(160)," "))&amp;", "&amp;TRIM(SUBSTITUTE('Bron data'!D123,CHAR(160)," "))</f>
        <v>Ambachtstraat 20, 2024 EB Haarlem</v>
      </c>
      <c r="D51" s="35" t="str">
        <f>IFERROR("Leerlingen: "&amp;_xlfn.XLOOKUP(A51,Leerlingaantallen!$A$2:$A$37,Leerlingaantallen!$B$2:$B$37),"")</f>
        <v/>
      </c>
      <c r="E51" s="36"/>
      <c r="F51" s="36"/>
      <c r="G51" s="35"/>
    </row>
    <row r="52" spans="1:7" outlineLevel="1" x14ac:dyDescent="0.25">
      <c r="A52" s="31" t="str">
        <f>TRIM('Bron data'!E123)</f>
        <v>Switches 24p</v>
      </c>
      <c r="B52" s="32">
        <f>IF('Bron data'!F123="","",'Bron data'!F123)</f>
        <v>1</v>
      </c>
      <c r="C52" s="33" t="str">
        <f>'Bron data'!G123&amp;""</f>
        <v>HPE</v>
      </c>
      <c r="D52" s="33" t="str">
        <f>'Bron data'!H123&amp;""</f>
        <v>DEP</v>
      </c>
      <c r="E52" s="32">
        <f>IF('Bron data'!I123="","",'Bron data'!I123)</f>
        <v>1</v>
      </c>
      <c r="F52" s="32">
        <f>IF('Bron data'!J123="","",'Bron data'!J123)</f>
        <v>0</v>
      </c>
      <c r="G52" s="34" t="str">
        <f>IF(AND(N(E52)&gt;0,N(F52)&gt;0),"Direct + binnen contract",IF(N(E52)&gt;0,"Direct vervangen",IF(N(F52)&gt;0,"Binnen contract vervangen",IF(F52="ntb","Binnen contract – nog te bepalen",IF(AND(E52="",F52=""),"n.v.t.","Geen vervanging gepland")))))</f>
        <v>Direct vervangen</v>
      </c>
    </row>
    <row r="53" spans="1:7" outlineLevel="1" x14ac:dyDescent="0.25">
      <c r="A53" s="31" t="str">
        <f>TRIM('Bron data'!E106)</f>
        <v>Router</v>
      </c>
      <c r="B53" s="32">
        <f>IF('Bron data'!F106="","",'Bron data'!F106)</f>
        <v>1</v>
      </c>
      <c r="C53" s="33" t="str">
        <f>'Bron data'!G106&amp;""</f>
        <v>Fortinet FortiGate 60F</v>
      </c>
      <c r="D53" s="33" t="str">
        <f>'Bron data'!H106&amp;""</f>
        <v>DEP</v>
      </c>
      <c r="E53" s="32">
        <f>IF('Bron data'!I106="","",'Bron data'!I106)</f>
        <v>0</v>
      </c>
      <c r="F53" s="32">
        <f>IF('Bron data'!J106="","",'Bron data'!J106)</f>
        <v>0</v>
      </c>
      <c r="G53" s="34" t="str">
        <f>IF(AND(N(E53)&gt;0,N(F53)&gt;0),"Direct + binnen contract",IF(N(E53)&gt;0,"Direct vervangen",IF(N(F53)&gt;0,"Binnen contract vervangen",IF(F53="ntb","Binnen contract – nog te bepalen",IF(AND(E53="",F53=""),"n.v.t.","Geen vervanging gepland")))))</f>
        <v>Geen vervanging gepland</v>
      </c>
    </row>
    <row r="54" spans="1:7" outlineLevel="1" x14ac:dyDescent="0.25">
      <c r="A54" s="31" t="str">
        <f>TRIM('Bron data'!E310)</f>
        <v>Access Points</v>
      </c>
      <c r="B54" s="32">
        <f>IF('Bron data'!F310="","",'Bron data'!F310)</f>
        <v>1</v>
      </c>
      <c r="C54" s="33" t="str">
        <f>'Bron data'!G310&amp;""</f>
        <v>Ruckus R510</v>
      </c>
      <c r="D54" s="33" t="str">
        <f>'Bron data'!H310&amp;""</f>
        <v/>
      </c>
      <c r="E54" s="32">
        <f>IF('Bron data'!I310="","",'Bron data'!I310)</f>
        <v>0</v>
      </c>
      <c r="F54" s="32">
        <f>IF('Bron data'!J310="","",'Bron data'!J310)</f>
        <v>1</v>
      </c>
      <c r="G54" s="34" t="str">
        <f>IF(AND(N(E54)&gt;0,N(F54)&gt;0),"Direct + binnen contract",IF(N(E54)&gt;0,"Direct vervangen",IF(N(F54)&gt;0,"Binnen contract vervangen",IF(F54="ntb","Binnen contract – nog te bepalen",IF(AND(E54="",F54=""),"n.v.t.","Geen vervanging gepland")))))</f>
        <v>Binnen contract vervangen</v>
      </c>
    </row>
    <row r="55" spans="1:7" ht="18" customHeight="1" x14ac:dyDescent="0.25">
      <c r="A55" s="35" t="str">
        <f>'Bron data'!B34</f>
        <v>De Meer</v>
      </c>
      <c r="B55" s="36" t="str">
        <f>"BRIN "&amp;'Bron data'!A34</f>
        <v>BRIN 12KZ00</v>
      </c>
      <c r="C55" s="35" t="str">
        <f>TRIM(SUBSTITUTE('Bron data'!C34,CHAR(160)," "))&amp;", "&amp;TRIM(SUBSTITUTE('Bron data'!D34,CHAR(160)," "))</f>
        <v>Erasmuslaan 1, 2037 LA Haarlem</v>
      </c>
      <c r="D55" s="35" t="str">
        <f>IFERROR("Leerlingen: "&amp;_xlfn.XLOOKUP(A55,Leerlingaantallen!$A$2:$A$37,Leerlingaantallen!$B$2:$B$37),"")</f>
        <v>Leerlingen: 201</v>
      </c>
      <c r="E55" s="36"/>
      <c r="F55" s="36"/>
      <c r="G55" s="35"/>
    </row>
    <row r="56" spans="1:7" outlineLevel="1" x14ac:dyDescent="0.25">
      <c r="A56" s="31" t="str">
        <f>TRIM('Bron data'!E191)</f>
        <v>Switches 48p</v>
      </c>
      <c r="B56" s="32">
        <f>IF('Bron data'!F191="","",'Bron data'!F191)</f>
        <v>1</v>
      </c>
      <c r="C56" s="33" t="str">
        <f>'Bron data'!G191&amp;""</f>
        <v>Onbekend</v>
      </c>
      <c r="D56" s="33" t="str">
        <f>'Bron data'!H191&amp;""</f>
        <v/>
      </c>
      <c r="E56" s="32">
        <f>IF('Bron data'!I191="","",'Bron data'!I191)</f>
        <v>0</v>
      </c>
      <c r="F56" s="32" t="str">
        <f>IF('Bron data'!J191="","",'Bron data'!J191)</f>
        <v>ntb</v>
      </c>
      <c r="G56" s="34" t="str">
        <f>IF(AND(N(E56)&gt;0,N(F56)&gt;0),"Direct + binnen contract",IF(N(E56)&gt;0,"Direct vervangen",IF(N(F56)&gt;0,"Binnen contract vervangen",IF(F56="ntb","Binnen contract – nog te bepalen",IF(AND(E56="",F56=""),"n.v.t.","Geen vervanging gepland")))))</f>
        <v>Binnen contract – nog te bepalen</v>
      </c>
    </row>
    <row r="57" spans="1:7" outlineLevel="1" x14ac:dyDescent="0.25">
      <c r="A57" s="31" t="str">
        <f>TRIM('Bron data'!E341)</f>
        <v>Switches POE 8p</v>
      </c>
      <c r="B57" s="32">
        <f>IF('Bron data'!F341="","",'Bron data'!F341)</f>
        <v>2</v>
      </c>
      <c r="C57" s="33" t="str">
        <f>'Bron data'!G341&amp;""</f>
        <v>Ubiquiti UniFi</v>
      </c>
      <c r="D57" s="33" t="str">
        <f>'Bron data'!H341&amp;""</f>
        <v/>
      </c>
      <c r="E57" s="32">
        <f>IF('Bron data'!I341="","",'Bron data'!I341)</f>
        <v>0</v>
      </c>
      <c r="F57" s="32">
        <f>IF('Bron data'!J341="","",'Bron data'!J341)</f>
        <v>2</v>
      </c>
      <c r="G57" s="34" t="str">
        <f>IF(AND(N(E57)&gt;0,N(F57)&gt;0),"Direct + binnen contract",IF(N(E57)&gt;0,"Direct vervangen",IF(N(F57)&gt;0,"Binnen contract vervangen",IF(F57="ntb","Binnen contract – nog te bepalen",IF(AND(E57="",F57=""),"n.v.t.","Geen vervanging gepland")))))</f>
        <v>Binnen contract vervangen</v>
      </c>
    </row>
    <row r="58" spans="1:7" outlineLevel="1" x14ac:dyDescent="0.25">
      <c r="A58" s="31" t="str">
        <f>TRIM('Bron data'!E84)</f>
        <v>Router</v>
      </c>
      <c r="B58" s="32">
        <f>IF('Bron data'!F84="","",'Bron data'!F84)</f>
        <v>1</v>
      </c>
      <c r="C58" s="33" t="str">
        <f>'Bron data'!G84&amp;""</f>
        <v>Fortinet FortiGate 60E</v>
      </c>
      <c r="D58" s="33" t="str">
        <f>'Bron data'!H84&amp;""</f>
        <v/>
      </c>
      <c r="E58" s="32">
        <f>IF('Bron data'!I84="","",'Bron data'!I84)</f>
        <v>1</v>
      </c>
      <c r="F58" s="32">
        <f>IF('Bron data'!J84="","",'Bron data'!J84)</f>
        <v>0</v>
      </c>
      <c r="G58" s="34" t="str">
        <f>IF(AND(N(E58)&gt;0,N(F58)&gt;0),"Direct + binnen contract",IF(N(E58)&gt;0,"Direct vervangen",IF(N(F58)&gt;0,"Binnen contract vervangen",IF(F58="ntb","Binnen contract – nog te bepalen",IF(AND(E58="",F58=""),"n.v.t.","Geen vervanging gepland")))))</f>
        <v>Direct vervangen</v>
      </c>
    </row>
    <row r="59" spans="1:7" outlineLevel="1" x14ac:dyDescent="0.25">
      <c r="A59" s="31" t="str">
        <f>TRIM('Bron data'!E300)</f>
        <v>Access Points</v>
      </c>
      <c r="B59" s="32">
        <f>IF('Bron data'!F300="","",'Bron data'!F300)</f>
        <v>8</v>
      </c>
      <c r="C59" s="33" t="str">
        <f>'Bron data'!G300&amp;""</f>
        <v>Ruckus R350 (aanschafperiode 2022-2026)</v>
      </c>
      <c r="D59" s="33" t="str">
        <f>'Bron data'!H300&amp;""</f>
        <v/>
      </c>
      <c r="E59" s="32">
        <f>IF('Bron data'!I300="","",'Bron data'!I300)</f>
        <v>0</v>
      </c>
      <c r="F59" s="32" t="str">
        <f>IF('Bron data'!J300="","",'Bron data'!J300)</f>
        <v>ntb</v>
      </c>
      <c r="G59" s="34" t="str">
        <f>IF(AND(N(E59)&gt;0,N(F59)&gt;0),"Direct + binnen contract",IF(N(E59)&gt;0,"Direct vervangen",IF(N(F59)&gt;0,"Binnen contract vervangen",IF(F59="ntb","Binnen contract – nog te bepalen",IF(AND(E59="",F59=""),"n.v.t.","Geen vervanging gepland")))))</f>
        <v>Binnen contract – nog te bepalen</v>
      </c>
    </row>
    <row r="60" spans="1:7" outlineLevel="1" x14ac:dyDescent="0.25">
      <c r="A60" s="31" t="str">
        <f>TRIM('Bron data'!E189)</f>
        <v>Digiborden incl. OPS</v>
      </c>
      <c r="B60" s="32">
        <f>IF('Bron data'!F189="","",'Bron data'!F189)</f>
        <v>2</v>
      </c>
      <c r="C60" s="33" t="str">
        <f>'Bron data'!G189&amp;""</f>
        <v>Niet relevant</v>
      </c>
      <c r="D60" s="33" t="str">
        <f>'Bron data'!H189&amp;""</f>
        <v/>
      </c>
      <c r="E60" s="32" t="str">
        <f>IF('Bron data'!I189="","",'Bron data'!I189)</f>
        <v/>
      </c>
      <c r="F60" s="32" t="str">
        <f>IF('Bron data'!J189="","",'Bron data'!J189)</f>
        <v/>
      </c>
      <c r="G60" s="34" t="str">
        <f>IF(AND(N(E60)&gt;0,N(F60)&gt;0),"Direct + binnen contract",IF(N(E60)&gt;0,"Direct vervangen",IF(N(F60)&gt;0,"Binnen contract vervangen",IF(F60="ntb","Binnen contract – nog te bepalen",IF(AND(E60="",F60=""),"n.v.t.","Geen vervanging gepland")))))</f>
        <v>n.v.t.</v>
      </c>
    </row>
    <row r="61" spans="1:7" outlineLevel="1" x14ac:dyDescent="0.25">
      <c r="A61" s="31" t="str">
        <f>TRIM('Bron data'!E192)</f>
        <v>Windows laptop/desktop</v>
      </c>
      <c r="B61" s="32">
        <f>IF('Bron data'!F192="","",'Bron data'!F192)</f>
        <v>29</v>
      </c>
      <c r="C61" s="33" t="str">
        <f>'Bron data'!G192&amp;""</f>
        <v>Niet relevant</v>
      </c>
      <c r="D61" s="33" t="str">
        <f>'Bron data'!H192&amp;""</f>
        <v/>
      </c>
      <c r="E61" s="32" t="str">
        <f>IF('Bron data'!I192="","",'Bron data'!I192)</f>
        <v/>
      </c>
      <c r="F61" s="32" t="str">
        <f>IF('Bron data'!J192="","",'Bron data'!J192)</f>
        <v/>
      </c>
      <c r="G61" s="34" t="str">
        <f>IF(AND(N(E61)&gt;0,N(F61)&gt;0),"Direct + binnen contract",IF(N(E61)&gt;0,"Direct vervangen",IF(N(F61)&gt;0,"Binnen contract vervangen",IF(F61="ntb","Binnen contract – nog te bepalen",IF(AND(E61="",F61=""),"n.v.t.","Geen vervanging gepland")))))</f>
        <v>n.v.t.</v>
      </c>
    </row>
    <row r="62" spans="1:7" outlineLevel="1" x14ac:dyDescent="0.25">
      <c r="A62" s="31" t="str">
        <f>TRIM('Bron data'!E188)</f>
        <v>Chromebooks</v>
      </c>
      <c r="B62" s="32">
        <f>IF('Bron data'!F188="","",'Bron data'!F188)</f>
        <v>226</v>
      </c>
      <c r="C62" s="33" t="str">
        <f>'Bron data'!G188&amp;""</f>
        <v>Niet relevant</v>
      </c>
      <c r="D62" s="33" t="str">
        <f>'Bron data'!H188&amp;""</f>
        <v/>
      </c>
      <c r="E62" s="32" t="str">
        <f>IF('Bron data'!I188="","",'Bron data'!I188)</f>
        <v/>
      </c>
      <c r="F62" s="32" t="str">
        <f>IF('Bron data'!J188="","",'Bron data'!J188)</f>
        <v/>
      </c>
      <c r="G62" s="34" t="str">
        <f>IF(AND(N(E62)&gt;0,N(F62)&gt;0),"Direct + binnen contract",IF(N(E62)&gt;0,"Direct vervangen",IF(N(F62)&gt;0,"Binnen contract vervangen",IF(F62="ntb","Binnen contract – nog te bepalen",IF(AND(E62="",F62=""),"n.v.t.","Geen vervanging gepland")))))</f>
        <v>n.v.t.</v>
      </c>
    </row>
    <row r="63" spans="1:7" outlineLevel="1" x14ac:dyDescent="0.25">
      <c r="A63" s="31" t="str">
        <f>TRIM('Bron data'!E34)</f>
        <v>Multifunctionals</v>
      </c>
      <c r="B63" s="32">
        <f>IF('Bron data'!F34="","",'Bron data'!F34)</f>
        <v>1</v>
      </c>
      <c r="C63" s="33" t="str">
        <f>'Bron data'!G34&amp;""</f>
        <v>Canon</v>
      </c>
      <c r="D63" s="33" t="str">
        <f>'Bron data'!H34&amp;""</f>
        <v/>
      </c>
      <c r="E63" s="32" t="str">
        <f>IF('Bron data'!I34="","",'Bron data'!I34)</f>
        <v/>
      </c>
      <c r="F63" s="32" t="str">
        <f>IF('Bron data'!J34="","",'Bron data'!J34)</f>
        <v/>
      </c>
      <c r="G63" s="34" t="str">
        <f>IF(AND(N(E63)&gt;0,N(F63)&gt;0),"Direct + binnen contract",IF(N(E63)&gt;0,"Direct vervangen",IF(N(F63)&gt;0,"Binnen contract vervangen",IF(F63="ntb","Binnen contract – nog te bepalen",IF(AND(E63="",F63=""),"n.v.t.","Geen vervanging gepland")))))</f>
        <v>n.v.t.</v>
      </c>
    </row>
    <row r="64" spans="1:7" ht="18" customHeight="1" x14ac:dyDescent="0.25">
      <c r="A64" s="35" t="str">
        <f>'Bron data'!B294</f>
        <v>De Schelp</v>
      </c>
      <c r="B64" s="36" t="str">
        <f>"BRIN "&amp;'Bron data'!A294</f>
        <v>BRIN 09QN00</v>
      </c>
      <c r="C64" s="35" t="str">
        <f>TRIM(SUBSTITUTE('Bron data'!C294,CHAR(160)," "))&amp;", "&amp;TRIM(SUBSTITUTE('Bron data'!D294,CHAR(160)," "))</f>
        <v>Nieuwe Landstraat 12, 2021 DE Haarlem</v>
      </c>
      <c r="D64" s="35" t="str">
        <f>IFERROR("Leerlingen: "&amp;_xlfn.XLOOKUP(A64,Leerlingaantallen!$A$2:$A$37,Leerlingaantallen!$B$2:$B$37),"")</f>
        <v>Leerlingen: 139</v>
      </c>
      <c r="E64" s="36"/>
      <c r="F64" s="36"/>
      <c r="G64" s="35"/>
    </row>
    <row r="65" spans="1:7" outlineLevel="1" x14ac:dyDescent="0.25">
      <c r="A65" s="31" t="str">
        <f>TRIM('Bron data'!E294)</f>
        <v>Switches 24p</v>
      </c>
      <c r="B65" s="32">
        <f>IF('Bron data'!F294="","",'Bron data'!F294)</f>
        <v>1</v>
      </c>
      <c r="C65" s="33" t="str">
        <f>'Bron data'!G294&amp;""</f>
        <v>Netgear</v>
      </c>
      <c r="D65" s="33" t="str">
        <f>'Bron data'!H294&amp;""</f>
        <v/>
      </c>
      <c r="E65" s="32">
        <f>IF('Bron data'!I294="","",'Bron data'!I294)</f>
        <v>0</v>
      </c>
      <c r="F65" s="32">
        <f>IF('Bron data'!J294="","",'Bron data'!J294)</f>
        <v>0</v>
      </c>
      <c r="G65" s="34" t="str">
        <f>IF(AND(N(E65)&gt;0,N(F65)&gt;0),"Direct + binnen contract",IF(N(E65)&gt;0,"Direct vervangen",IF(N(F65)&gt;0,"Binnen contract vervangen",IF(F65="ntb","Binnen contract – nog te bepalen",IF(AND(E65="",F65=""),"n.v.t.","Geen vervanging gepland")))))</f>
        <v>Geen vervanging gepland</v>
      </c>
    </row>
    <row r="66" spans="1:7" outlineLevel="1" x14ac:dyDescent="0.25">
      <c r="A66" s="31" t="str">
        <f>TRIM('Bron data'!E12)</f>
        <v>Switches 48p</v>
      </c>
      <c r="B66" s="32">
        <f>IF('Bron data'!F12="","",'Bron data'!F12)</f>
        <v>2</v>
      </c>
      <c r="C66" s="33" t="str">
        <f>'Bron data'!G12&amp;""</f>
        <v>Aruba</v>
      </c>
      <c r="D66" s="33" t="str">
        <f>'Bron data'!H12&amp;""</f>
        <v/>
      </c>
      <c r="E66" s="32">
        <f>IF('Bron data'!I12="","",'Bron data'!I12)</f>
        <v>0</v>
      </c>
      <c r="F66" s="32" t="str">
        <f>IF('Bron data'!J12="","",'Bron data'!J12)</f>
        <v>ntb</v>
      </c>
      <c r="G66" s="34" t="str">
        <f>IF(AND(N(E66)&gt;0,N(F66)&gt;0),"Direct + binnen contract",IF(N(E66)&gt;0,"Direct vervangen",IF(N(F66)&gt;0,"Binnen contract vervangen",IF(F66="ntb","Binnen contract – nog te bepalen",IF(AND(E66="",F66=""),"n.v.t.","Geen vervanging gepland")))))</f>
        <v>Binnen contract – nog te bepalen</v>
      </c>
    </row>
    <row r="67" spans="1:7" outlineLevel="1" x14ac:dyDescent="0.25">
      <c r="A67" s="31" t="str">
        <f>TRIM('Bron data'!E73)</f>
        <v>Switches POE 8p</v>
      </c>
      <c r="B67" s="32">
        <f>IF('Bron data'!F73="","",'Bron data'!F73)</f>
        <v>2</v>
      </c>
      <c r="C67" s="33" t="str">
        <f>'Bron data'!G73&amp;""</f>
        <v>DrayTek</v>
      </c>
      <c r="D67" s="33" t="str">
        <f>'Bron data'!H73&amp;""</f>
        <v/>
      </c>
      <c r="E67" s="32">
        <f>IF('Bron data'!I73="","",'Bron data'!I73)</f>
        <v>0</v>
      </c>
      <c r="F67" s="32">
        <f>IF('Bron data'!J73="","",'Bron data'!J73)</f>
        <v>0</v>
      </c>
      <c r="G67" s="34" t="str">
        <f>IF(AND(N(E67)&gt;0,N(F67)&gt;0),"Direct + binnen contract",IF(N(E67)&gt;0,"Direct vervangen",IF(N(F67)&gt;0,"Binnen contract vervangen",IF(F67="ntb","Binnen contract – nog te bepalen",IF(AND(E67="",F67=""),"n.v.t.","Geen vervanging gepland")))))</f>
        <v>Geen vervanging gepland</v>
      </c>
    </row>
    <row r="68" spans="1:7" outlineLevel="1" x14ac:dyDescent="0.25">
      <c r="A68" s="31" t="str">
        <f>TRIM('Bron data'!E349)</f>
        <v>Switches POE 8p</v>
      </c>
      <c r="B68" s="32">
        <f>IF('Bron data'!F349="","",'Bron data'!F349)</f>
        <v>3</v>
      </c>
      <c r="C68" s="33" t="str">
        <f>'Bron data'!G349&amp;""</f>
        <v>Ubiquiti UniFi</v>
      </c>
      <c r="D68" s="33" t="str">
        <f>'Bron data'!H349&amp;""</f>
        <v/>
      </c>
      <c r="E68" s="32">
        <f>IF('Bron data'!I349="","",'Bron data'!I349)</f>
        <v>0</v>
      </c>
      <c r="F68" s="32">
        <f>IF('Bron data'!J349="","",'Bron data'!J349)</f>
        <v>0</v>
      </c>
      <c r="G68" s="34" t="str">
        <f>IF(AND(N(E68)&gt;0,N(F68)&gt;0),"Direct + binnen contract",IF(N(E68)&gt;0,"Direct vervangen",IF(N(F68)&gt;0,"Binnen contract vervangen",IF(F68="ntb","Binnen contract – nog te bepalen",IF(AND(E68="",F68=""),"n.v.t.","Geen vervanging gepland")))))</f>
        <v>Geen vervanging gepland</v>
      </c>
    </row>
    <row r="69" spans="1:7" outlineLevel="1" x14ac:dyDescent="0.25">
      <c r="A69" s="31" t="str">
        <f>TRIM('Bron data'!E348)</f>
        <v>Switches POE 24p</v>
      </c>
      <c r="B69" s="32">
        <f>IF('Bron data'!F348="","",'Bron data'!F348)</f>
        <v>1</v>
      </c>
      <c r="C69" s="33" t="str">
        <f>'Bron data'!G348&amp;""</f>
        <v>Ubiquiti UniFi</v>
      </c>
      <c r="D69" s="33" t="str">
        <f>'Bron data'!H348&amp;""</f>
        <v/>
      </c>
      <c r="E69" s="32">
        <f>IF('Bron data'!I348="","",'Bron data'!I348)</f>
        <v>1</v>
      </c>
      <c r="F69" s="32">
        <f>IF('Bron data'!J348="","",'Bron data'!J348)</f>
        <v>0</v>
      </c>
      <c r="G69" s="34" t="str">
        <f>IF(AND(N(E69)&gt;0,N(F69)&gt;0),"Direct + binnen contract",IF(N(E69)&gt;0,"Direct vervangen",IF(N(F69)&gt;0,"Binnen contract vervangen",IF(F69="ntb","Binnen contract – nog te bepalen",IF(AND(E69="",F69=""),"n.v.t.","Geen vervanging gepland")))))</f>
        <v>Direct vervangen</v>
      </c>
    </row>
    <row r="70" spans="1:7" outlineLevel="1" x14ac:dyDescent="0.25">
      <c r="A70" s="31" t="str">
        <f>TRIM('Bron data'!E91)</f>
        <v>Router</v>
      </c>
      <c r="B70" s="32">
        <f>IF('Bron data'!F91="","",'Bron data'!F91)</f>
        <v>1</v>
      </c>
      <c r="C70" s="33" t="str">
        <f>'Bron data'!G91&amp;""</f>
        <v>Fortinet FortiGate 60E</v>
      </c>
      <c r="D70" s="33" t="str">
        <f>'Bron data'!H91&amp;""</f>
        <v/>
      </c>
      <c r="E70" s="32">
        <f>IF('Bron data'!I91="","",'Bron data'!I91)</f>
        <v>1</v>
      </c>
      <c r="F70" s="32">
        <f>IF('Bron data'!J91="","",'Bron data'!J91)</f>
        <v>0</v>
      </c>
      <c r="G70" s="34" t="str">
        <f>IF(AND(N(E70)&gt;0,N(F70)&gt;0),"Direct + binnen contract",IF(N(E70)&gt;0,"Direct vervangen",IF(N(F70)&gt;0,"Binnen contract vervangen",IF(F70="ntb","Binnen contract – nog te bepalen",IF(AND(E70="",F70=""),"n.v.t.","Geen vervanging gepland")))))</f>
        <v>Direct vervangen</v>
      </c>
    </row>
    <row r="71" spans="1:7" outlineLevel="1" x14ac:dyDescent="0.25">
      <c r="A71" s="31" t="str">
        <f>TRIM('Bron data'!E303)</f>
        <v>Access Points</v>
      </c>
      <c r="B71" s="32">
        <f>IF('Bron data'!F303="","",'Bron data'!F303)</f>
        <v>13</v>
      </c>
      <c r="C71" s="33" t="str">
        <f>'Bron data'!G303&amp;""</f>
        <v>Ruckus R350 (aanschafperiode 2022-2026)</v>
      </c>
      <c r="D71" s="33" t="str">
        <f>'Bron data'!H303&amp;""</f>
        <v/>
      </c>
      <c r="E71" s="32">
        <f>IF('Bron data'!I303="","",'Bron data'!I303)</f>
        <v>0</v>
      </c>
      <c r="F71" s="32" t="str">
        <f>IF('Bron data'!J303="","",'Bron data'!J303)</f>
        <v>ntb</v>
      </c>
      <c r="G71" s="34" t="str">
        <f>IF(AND(N(E71)&gt;0,N(F71)&gt;0),"Direct + binnen contract",IF(N(E71)&gt;0,"Direct vervangen",IF(N(F71)&gt;0,"Binnen contract vervangen",IF(F71="ntb","Binnen contract – nog te bepalen",IF(AND(E71="",F71=""),"n.v.t.","Geen vervanging gepland")))))</f>
        <v>Binnen contract – nog te bepalen</v>
      </c>
    </row>
    <row r="72" spans="1:7" outlineLevel="1" x14ac:dyDescent="0.25">
      <c r="A72" s="31" t="str">
        <f>TRIM('Bron data'!E223)</f>
        <v>Digiborden incl. OPS</v>
      </c>
      <c r="B72" s="32">
        <f>IF('Bron data'!F223="","",'Bron data'!F223)</f>
        <v>12</v>
      </c>
      <c r="C72" s="33" t="str">
        <f>'Bron data'!G223&amp;""</f>
        <v>Niet relevant</v>
      </c>
      <c r="D72" s="33" t="str">
        <f>'Bron data'!H223&amp;""</f>
        <v/>
      </c>
      <c r="E72" s="32" t="str">
        <f>IF('Bron data'!I223="","",'Bron data'!I223)</f>
        <v/>
      </c>
      <c r="F72" s="32" t="str">
        <f>IF('Bron data'!J223="","",'Bron data'!J223)</f>
        <v/>
      </c>
      <c r="G72" s="34" t="str">
        <f>IF(AND(N(E72)&gt;0,N(F72)&gt;0),"Direct + binnen contract",IF(N(E72)&gt;0,"Direct vervangen",IF(N(F72)&gt;0,"Binnen contract vervangen",IF(F72="ntb","Binnen contract – nog te bepalen",IF(AND(E72="",F72=""),"n.v.t.","Geen vervanging gepland")))))</f>
        <v>n.v.t.</v>
      </c>
    </row>
    <row r="73" spans="1:7" outlineLevel="1" x14ac:dyDescent="0.25">
      <c r="A73" s="31" t="str">
        <f>TRIM('Bron data'!E225)</f>
        <v>Windows laptop/desktop</v>
      </c>
      <c r="B73" s="32">
        <f>IF('Bron data'!F225="","",'Bron data'!F225)</f>
        <v>96</v>
      </c>
      <c r="C73" s="33" t="str">
        <f>'Bron data'!G225&amp;""</f>
        <v>Niet relevant</v>
      </c>
      <c r="D73" s="33" t="str">
        <f>'Bron data'!H225&amp;""</f>
        <v/>
      </c>
      <c r="E73" s="32" t="str">
        <f>IF('Bron data'!I225="","",'Bron data'!I225)</f>
        <v/>
      </c>
      <c r="F73" s="32" t="str">
        <f>IF('Bron data'!J225="","",'Bron data'!J225)</f>
        <v/>
      </c>
      <c r="G73" s="34" t="str">
        <f>IF(AND(N(E73)&gt;0,N(F73)&gt;0),"Direct + binnen contract",IF(N(E73)&gt;0,"Direct vervangen",IF(N(F73)&gt;0,"Binnen contract vervangen",IF(F73="ntb","Binnen contract – nog te bepalen",IF(AND(E73="",F73=""),"n.v.t.","Geen vervanging gepland")))))</f>
        <v>n.v.t.</v>
      </c>
    </row>
    <row r="74" spans="1:7" outlineLevel="1" x14ac:dyDescent="0.25">
      <c r="A74" s="31" t="str">
        <f>TRIM('Bron data'!E222)</f>
        <v>Chromebooks</v>
      </c>
      <c r="B74" s="32">
        <f>IF('Bron data'!F222="","",'Bron data'!F222)</f>
        <v>33</v>
      </c>
      <c r="C74" s="33" t="str">
        <f>'Bron data'!G222&amp;""</f>
        <v>Niet relevant</v>
      </c>
      <c r="D74" s="33" t="str">
        <f>'Bron data'!H222&amp;""</f>
        <v/>
      </c>
      <c r="E74" s="32" t="str">
        <f>IF('Bron data'!I222="","",'Bron data'!I222)</f>
        <v/>
      </c>
      <c r="F74" s="32" t="str">
        <f>IF('Bron data'!J222="","",'Bron data'!J222)</f>
        <v/>
      </c>
      <c r="G74" s="34" t="str">
        <f>IF(AND(N(E74)&gt;0,N(F74)&gt;0),"Direct + binnen contract",IF(N(E74)&gt;0,"Direct vervangen",IF(N(F74)&gt;0,"Binnen contract vervangen",IF(F74="ntb","Binnen contract – nog te bepalen",IF(AND(E74="",F74=""),"n.v.t.","Geen vervanging gepland")))))</f>
        <v>n.v.t.</v>
      </c>
    </row>
    <row r="75" spans="1:7" outlineLevel="1" x14ac:dyDescent="0.25">
      <c r="A75" s="31" t="str">
        <f>TRIM('Bron data'!E60)</f>
        <v>Multifunctionals</v>
      </c>
      <c r="B75" s="32">
        <f>IF('Bron data'!F60="","",'Bron data'!F60)</f>
        <v>2</v>
      </c>
      <c r="C75" s="33" t="str">
        <f>'Bron data'!G60&amp;""</f>
        <v>Canon</v>
      </c>
      <c r="D75" s="33" t="str">
        <f>'Bron data'!H60&amp;""</f>
        <v/>
      </c>
      <c r="E75" s="32" t="str">
        <f>IF('Bron data'!I60="","",'Bron data'!I60)</f>
        <v/>
      </c>
      <c r="F75" s="32" t="str">
        <f>IF('Bron data'!J60="","",'Bron data'!J60)</f>
        <v/>
      </c>
      <c r="G75" s="34" t="str">
        <f>IF(AND(N(E75)&gt;0,N(F75)&gt;0),"Direct + binnen contract",IF(N(E75)&gt;0,"Direct vervangen",IF(N(F75)&gt;0,"Binnen contract vervangen",IF(F75="ntb","Binnen contract – nog te bepalen",IF(AND(E75="",F75=""),"n.v.t.","Geen vervanging gepland")))))</f>
        <v>n.v.t.</v>
      </c>
    </row>
    <row r="76" spans="1:7" ht="18" customHeight="1" x14ac:dyDescent="0.25">
      <c r="A76" s="35" t="str">
        <f>'Bron data'!B41</f>
        <v>De Talenten</v>
      </c>
      <c r="B76" s="36" t="str">
        <f>"BRIN "&amp;'Bron data'!A41</f>
        <v>BRIN 16LQ01</v>
      </c>
      <c r="C76" s="35" t="str">
        <f>TRIM(SUBSTITUTE('Bron data'!C41,CHAR(160)," "))&amp;", "&amp;TRIM(SUBSTITUTE('Bron data'!D41,CHAR(160)," "))</f>
        <v>Noormannenstraat 1, 2033 LG Haarlem</v>
      </c>
      <c r="D76" s="35" t="str">
        <f>IFERROR("Leerlingen: "&amp;_xlfn.XLOOKUP("Talenten",Leerlingaantallen!$A$2:$A$37,Leerlingaantallen!$B$2:$B$37),"")</f>
        <v>Leerlingen: 171</v>
      </c>
      <c r="E76" s="36"/>
      <c r="F76" s="36"/>
      <c r="G76" s="35"/>
    </row>
    <row r="77" spans="1:7" outlineLevel="1" x14ac:dyDescent="0.25">
      <c r="A77" s="31" t="str">
        <f>TRIM('Bron data'!E129)</f>
        <v>Switches 48p</v>
      </c>
      <c r="B77" s="32">
        <f>IF('Bron data'!F129="","",'Bron data'!F129)</f>
        <v>1</v>
      </c>
      <c r="C77" s="33" t="str">
        <f>'Bron data'!G129&amp;""</f>
        <v>HPE</v>
      </c>
      <c r="D77" s="33" t="str">
        <f>'Bron data'!H129&amp;""</f>
        <v>in tijdelijke huisvesting</v>
      </c>
      <c r="E77" s="32">
        <f>IF('Bron data'!I129="","",'Bron data'!I129)</f>
        <v>1</v>
      </c>
      <c r="F77" s="32">
        <f>IF('Bron data'!J129="","",'Bron data'!J129)</f>
        <v>0</v>
      </c>
      <c r="G77" s="34" t="str">
        <f>IF(AND(N(E77)&gt;0,N(F77)&gt;0),"Direct + binnen contract",IF(N(E77)&gt;0,"Direct vervangen",IF(N(F77)&gt;0,"Binnen contract vervangen",IF(F77="ntb","Binnen contract – nog te bepalen",IF(AND(E77="",F77=""),"n.v.t.","Geen vervanging gepland")))))</f>
        <v>Direct vervangen</v>
      </c>
    </row>
    <row r="78" spans="1:7" outlineLevel="1" x14ac:dyDescent="0.25">
      <c r="A78" s="31" t="str">
        <f>TRIM('Bron data'!E346)</f>
        <v>Switches POE 8p</v>
      </c>
      <c r="B78" s="32">
        <f>IF('Bron data'!F346="","",'Bron data'!F346)</f>
        <v>1</v>
      </c>
      <c r="C78" s="33" t="str">
        <f>'Bron data'!G346&amp;""</f>
        <v>Ubiquiti UniFi</v>
      </c>
      <c r="D78" s="33" t="str">
        <f>'Bron data'!H346&amp;""</f>
        <v/>
      </c>
      <c r="E78" s="32">
        <f>IF('Bron data'!I346="","",'Bron data'!I346)</f>
        <v>1</v>
      </c>
      <c r="F78" s="32">
        <f>IF('Bron data'!J346="","",'Bron data'!J346)</f>
        <v>0</v>
      </c>
      <c r="G78" s="34" t="str">
        <f>IF(AND(N(E78)&gt;0,N(F78)&gt;0),"Direct + binnen contract",IF(N(E78)&gt;0,"Direct vervangen",IF(N(F78)&gt;0,"Binnen contract vervangen",IF(F78="ntb","Binnen contract – nog te bepalen",IF(AND(E78="",F78=""),"n.v.t.","Geen vervanging gepland")))))</f>
        <v>Direct vervangen</v>
      </c>
    </row>
    <row r="79" spans="1:7" outlineLevel="1" x14ac:dyDescent="0.25">
      <c r="A79" s="31" t="str">
        <f>TRIM('Bron data'!E92)</f>
        <v>Router</v>
      </c>
      <c r="B79" s="32">
        <f>IF('Bron data'!F92="","",'Bron data'!F92)</f>
        <v>1</v>
      </c>
      <c r="C79" s="33" t="str">
        <f>'Bron data'!G92&amp;""</f>
        <v>Fortinet FortiGate 60E</v>
      </c>
      <c r="D79" s="33" t="str">
        <f>'Bron data'!H92&amp;""</f>
        <v>in tijdelijke huisvesting</v>
      </c>
      <c r="E79" s="32">
        <f>IF('Bron data'!I92="","",'Bron data'!I92)</f>
        <v>1</v>
      </c>
      <c r="F79" s="32">
        <f>IF('Bron data'!J92="","",'Bron data'!J92)</f>
        <v>0</v>
      </c>
      <c r="G79" s="34" t="str">
        <f>IF(AND(N(E79)&gt;0,N(F79)&gt;0),"Direct + binnen contract",IF(N(E79)&gt;0,"Direct vervangen",IF(N(F79)&gt;0,"Binnen contract vervangen",IF(F79="ntb","Binnen contract – nog te bepalen",IF(AND(E79="",F79=""),"n.v.t.","Geen vervanging gepland")))))</f>
        <v>Direct vervangen</v>
      </c>
    </row>
    <row r="80" spans="1:7" outlineLevel="1" x14ac:dyDescent="0.25">
      <c r="A80" s="31" t="str">
        <f>TRIM('Bron data'!E304)</f>
        <v>Access Points</v>
      </c>
      <c r="B80" s="32">
        <f>IF('Bron data'!F304="","",'Bron data'!F304)</f>
        <v>6</v>
      </c>
      <c r="C80" s="33" t="str">
        <f>'Bron data'!G304&amp;""</f>
        <v>Ruckus R350 (aanschafperiode 2022-2026)</v>
      </c>
      <c r="D80" s="33" t="str">
        <f>'Bron data'!H304&amp;""</f>
        <v>in tijdelijke huisvesting</v>
      </c>
      <c r="E80" s="32">
        <f>IF('Bron data'!I304="","",'Bron data'!I304)</f>
        <v>0</v>
      </c>
      <c r="F80" s="32" t="str">
        <f>IF('Bron data'!J304="","",'Bron data'!J304)</f>
        <v>ntb</v>
      </c>
      <c r="G80" s="34" t="str">
        <f>IF(AND(N(E80)&gt;0,N(F80)&gt;0),"Direct + binnen contract",IF(N(E80)&gt;0,"Direct vervangen",IF(N(F80)&gt;0,"Binnen contract vervangen",IF(F80="ntb","Binnen contract – nog te bepalen",IF(AND(E80="",F80=""),"n.v.t.","Geen vervanging gepland")))))</f>
        <v>Binnen contract – nog te bepalen</v>
      </c>
    </row>
    <row r="81" spans="1:7" outlineLevel="1" x14ac:dyDescent="0.25">
      <c r="A81" s="31" t="str">
        <f>TRIM('Bron data'!E227)</f>
        <v>Digiborden incl. OPS</v>
      </c>
      <c r="B81" s="32">
        <f>IF('Bron data'!F227="","",'Bron data'!F227)</f>
        <v>8</v>
      </c>
      <c r="C81" s="33" t="str">
        <f>'Bron data'!G227&amp;""</f>
        <v>Niet relevant</v>
      </c>
      <c r="D81" s="33" t="str">
        <f>'Bron data'!H227&amp;""</f>
        <v/>
      </c>
      <c r="E81" s="32" t="str">
        <f>IF('Bron data'!I227="","",'Bron data'!I227)</f>
        <v/>
      </c>
      <c r="F81" s="32" t="str">
        <f>IF('Bron data'!J227="","",'Bron data'!J227)</f>
        <v/>
      </c>
      <c r="G81" s="34" t="str">
        <f>IF(AND(N(E81)&gt;0,N(F81)&gt;0),"Direct + binnen contract",IF(N(E81)&gt;0,"Direct vervangen",IF(N(F81)&gt;0,"Binnen contract vervangen",IF(F81="ntb","Binnen contract – nog te bepalen",IF(AND(E81="",F81=""),"n.v.t.","Geen vervanging gepland")))))</f>
        <v>n.v.t.</v>
      </c>
    </row>
    <row r="82" spans="1:7" outlineLevel="1" x14ac:dyDescent="0.25">
      <c r="A82" s="31" t="str">
        <f>TRIM('Bron data'!E229)</f>
        <v>Windows laptop/desktop</v>
      </c>
      <c r="B82" s="32">
        <f>IF('Bron data'!F229="","",'Bron data'!F229)</f>
        <v>3</v>
      </c>
      <c r="C82" s="33" t="str">
        <f>'Bron data'!G229&amp;""</f>
        <v>Niet relevant</v>
      </c>
      <c r="D82" s="33" t="str">
        <f>'Bron data'!H229&amp;""</f>
        <v/>
      </c>
      <c r="E82" s="32" t="str">
        <f>IF('Bron data'!I229="","",'Bron data'!I229)</f>
        <v/>
      </c>
      <c r="F82" s="32" t="str">
        <f>IF('Bron data'!J229="","",'Bron data'!J229)</f>
        <v/>
      </c>
      <c r="G82" s="34" t="str">
        <f>IF(AND(N(E82)&gt;0,N(F82)&gt;0),"Direct + binnen contract",IF(N(E82)&gt;0,"Direct vervangen",IF(N(F82)&gt;0,"Binnen contract vervangen",IF(F82="ntb","Binnen contract – nog te bepalen",IF(AND(E82="",F82=""),"n.v.t.","Geen vervanging gepland")))))</f>
        <v>n.v.t.</v>
      </c>
    </row>
    <row r="83" spans="1:7" outlineLevel="1" x14ac:dyDescent="0.25">
      <c r="A83" s="31" t="str">
        <f>TRIM('Bron data'!E226)</f>
        <v>Chromebooks</v>
      </c>
      <c r="B83" s="32">
        <f>IF('Bron data'!F226="","",'Bron data'!F226)</f>
        <v>138</v>
      </c>
      <c r="C83" s="33" t="str">
        <f>'Bron data'!G226&amp;""</f>
        <v>Niet relevant</v>
      </c>
      <c r="D83" s="33" t="str">
        <f>'Bron data'!H226&amp;""</f>
        <v/>
      </c>
      <c r="E83" s="32" t="str">
        <f>IF('Bron data'!I226="","",'Bron data'!I226)</f>
        <v/>
      </c>
      <c r="F83" s="32" t="str">
        <f>IF('Bron data'!J226="","",'Bron data'!J226)</f>
        <v/>
      </c>
      <c r="G83" s="34" t="str">
        <f>IF(AND(N(E83)&gt;0,N(F83)&gt;0),"Direct + binnen contract",IF(N(E83)&gt;0,"Direct vervangen",IF(N(F83)&gt;0,"Binnen contract vervangen",IF(F83="ntb","Binnen contract – nog te bepalen",IF(AND(E83="",F83=""),"n.v.t.","Geen vervanging gepland")))))</f>
        <v>n.v.t.</v>
      </c>
    </row>
    <row r="84" spans="1:7" outlineLevel="1" x14ac:dyDescent="0.25">
      <c r="A84" s="31" t="str">
        <f>TRIM('Bron data'!E41)</f>
        <v>Multifunctionals</v>
      </c>
      <c r="B84" s="32">
        <f>IF('Bron data'!F41="","",'Bron data'!F41)</f>
        <v>1</v>
      </c>
      <c r="C84" s="33" t="str">
        <f>'Bron data'!G41&amp;""</f>
        <v>Canon</v>
      </c>
      <c r="D84" s="33" t="str">
        <f>'Bron data'!H41&amp;""</f>
        <v/>
      </c>
      <c r="E84" s="32" t="str">
        <f>IF('Bron data'!I41="","",'Bron data'!I41)</f>
        <v/>
      </c>
      <c r="F84" s="32" t="str">
        <f>IF('Bron data'!J41="","",'Bron data'!J41)</f>
        <v/>
      </c>
      <c r="G84" s="34" t="str">
        <f>IF(AND(N(E84)&gt;0,N(F84)&gt;0),"Direct + binnen contract",IF(N(E84)&gt;0,"Direct vervangen",IF(N(F84)&gt;0,"Binnen contract vervangen",IF(F84="ntb","Binnen contract – nog te bepalen",IF(AND(E84="",F84=""),"n.v.t.","Geen vervanging gepland")))))</f>
        <v>n.v.t.</v>
      </c>
    </row>
    <row r="85" spans="1:7" ht="18" customHeight="1" x14ac:dyDescent="0.25">
      <c r="A85" s="35" t="str">
        <f>'Bron data'!B292</f>
        <v>Don Bosco</v>
      </c>
      <c r="B85" s="36" t="str">
        <f>"BRIN "&amp;'Bron data'!A292</f>
        <v>BRIN 16IC00</v>
      </c>
      <c r="C85" s="35" t="str">
        <f>TRIM(SUBSTITUTE('Bron data'!C292,CHAR(160)," "))&amp;", "&amp;TRIM(SUBSTITUTE('Bron data'!D292,CHAR(160)," "))</f>
        <v>Floris van Adrichemlaan 100, 2035 VD Haarlem</v>
      </c>
      <c r="D85" s="35" t="str">
        <f>IFERROR("Leerlingen: "&amp;_xlfn.XLOOKUP(A85,Leerlingaantallen!$A$2:$A$37,Leerlingaantallen!$B$2:$B$37),"")</f>
        <v>Leerlingen: 160</v>
      </c>
      <c r="E85" s="36"/>
      <c r="F85" s="36"/>
      <c r="G85" s="35"/>
    </row>
    <row r="86" spans="1:7" outlineLevel="1" x14ac:dyDescent="0.25">
      <c r="A86" s="31" t="str">
        <f>TRIM('Bron data'!E292)</f>
        <v>Switches 24p</v>
      </c>
      <c r="B86" s="32">
        <f>IF('Bron data'!F292="","",'Bron data'!F292)</f>
        <v>2</v>
      </c>
      <c r="C86" s="33" t="str">
        <f>'Bron data'!G292&amp;""</f>
        <v>Netgear</v>
      </c>
      <c r="D86" s="33" t="str">
        <f>'Bron data'!H292&amp;""</f>
        <v/>
      </c>
      <c r="E86" s="32">
        <f>IF('Bron data'!I292="","",'Bron data'!I292)</f>
        <v>2</v>
      </c>
      <c r="F86" s="32">
        <f>IF('Bron data'!J292="","",'Bron data'!J292)</f>
        <v>0</v>
      </c>
      <c r="G86" s="34" t="str">
        <f>IF(AND(N(E86)&gt;0,N(F86)&gt;0),"Direct + binnen contract",IF(N(E86)&gt;0,"Direct vervangen",IF(N(F86)&gt;0,"Binnen contract vervangen",IF(F86="ntb","Binnen contract – nog te bepalen",IF(AND(E86="",F86=""),"n.v.t.","Geen vervanging gepland")))))</f>
        <v>Direct vervangen</v>
      </c>
    </row>
    <row r="87" spans="1:7" outlineLevel="1" x14ac:dyDescent="0.25">
      <c r="A87" s="31" t="str">
        <f>TRIM('Bron data'!E126)</f>
        <v>Switches POE 24p</v>
      </c>
      <c r="B87" s="32">
        <f>IF('Bron data'!F126="","",'Bron data'!F126)</f>
        <v>1</v>
      </c>
      <c r="C87" s="33" t="str">
        <f>'Bron data'!G126&amp;""</f>
        <v>HPE</v>
      </c>
      <c r="D87" s="33" t="str">
        <f>'Bron data'!H126&amp;""</f>
        <v/>
      </c>
      <c r="E87" s="32">
        <f>IF('Bron data'!I126="","",'Bron data'!I126)</f>
        <v>0</v>
      </c>
      <c r="F87" s="32">
        <f>IF('Bron data'!J126="","",'Bron data'!J126)</f>
        <v>0</v>
      </c>
      <c r="G87" s="34" t="str">
        <f>IF(AND(N(E87)&gt;0,N(F87)&gt;0),"Direct + binnen contract",IF(N(E87)&gt;0,"Direct vervangen",IF(N(F87)&gt;0,"Binnen contract vervangen",IF(F87="ntb","Binnen contract – nog te bepalen",IF(AND(E87="",F87=""),"n.v.t.","Geen vervanging gepland")))))</f>
        <v>Geen vervanging gepland</v>
      </c>
    </row>
    <row r="88" spans="1:7" outlineLevel="1" x14ac:dyDescent="0.25">
      <c r="A88" s="31" t="str">
        <f>TRIM('Bron data'!E85)</f>
        <v>Router</v>
      </c>
      <c r="B88" s="32">
        <f>IF('Bron data'!F85="","",'Bron data'!F85)</f>
        <v>1</v>
      </c>
      <c r="C88" s="33" t="str">
        <f>'Bron data'!G85&amp;""</f>
        <v>Fortinet FortiGate 60E</v>
      </c>
      <c r="D88" s="33" t="str">
        <f>'Bron data'!H85&amp;""</f>
        <v/>
      </c>
      <c r="E88" s="32">
        <f>IF('Bron data'!I85="","",'Bron data'!I85)</f>
        <v>1</v>
      </c>
      <c r="F88" s="32">
        <f>IF('Bron data'!J85="","",'Bron data'!J85)</f>
        <v>0</v>
      </c>
      <c r="G88" s="34" t="str">
        <f>IF(AND(N(E88)&gt;0,N(F88)&gt;0),"Direct + binnen contract",IF(N(E88)&gt;0,"Direct vervangen",IF(N(F88)&gt;0,"Binnen contract vervangen",IF(F88="ntb","Binnen contract – nog te bepalen",IF(AND(E88="",F88=""),"n.v.t.","Geen vervanging gepland")))))</f>
        <v>Direct vervangen</v>
      </c>
    </row>
    <row r="89" spans="1:7" outlineLevel="1" x14ac:dyDescent="0.25">
      <c r="A89" s="31" t="str">
        <f>TRIM('Bron data'!E328)</f>
        <v>Access Points</v>
      </c>
      <c r="B89" s="32">
        <f>IF('Bron data'!F328="","",'Bron data'!F328)</f>
        <v>12</v>
      </c>
      <c r="C89" s="33" t="str">
        <f>'Bron data'!G328&amp;""</f>
        <v>Ruckus R550 (aanschafperiode 2021-2026)</v>
      </c>
      <c r="D89" s="33" t="str">
        <f>'Bron data'!H328&amp;""</f>
        <v/>
      </c>
      <c r="E89" s="32">
        <f>IF('Bron data'!I328="","",'Bron data'!I328)</f>
        <v>0</v>
      </c>
      <c r="F89" s="32" t="str">
        <f>IF('Bron data'!J328="","",'Bron data'!J328)</f>
        <v>ntb</v>
      </c>
      <c r="G89" s="34" t="str">
        <f>IF(AND(N(E89)&gt;0,N(F89)&gt;0),"Direct + binnen contract",IF(N(E89)&gt;0,"Direct vervangen",IF(N(F89)&gt;0,"Binnen contract vervangen",IF(F89="ntb","Binnen contract – nog te bepalen",IF(AND(E89="",F89=""),"n.v.t.","Geen vervanging gepland")))))</f>
        <v>Binnen contract – nog te bepalen</v>
      </c>
    </row>
    <row r="90" spans="1:7" outlineLevel="1" x14ac:dyDescent="0.25">
      <c r="A90" s="31" t="str">
        <f>TRIM('Bron data'!E194)</f>
        <v>Digiborden incl. OPS</v>
      </c>
      <c r="B90" s="32">
        <f>IF('Bron data'!F194="","",'Bron data'!F194)</f>
        <v>12</v>
      </c>
      <c r="C90" s="33" t="str">
        <f>'Bron data'!G194&amp;""</f>
        <v>Niet relevant</v>
      </c>
      <c r="D90" s="33" t="str">
        <f>'Bron data'!H194&amp;""</f>
        <v/>
      </c>
      <c r="E90" s="32" t="str">
        <f>IF('Bron data'!I194="","",'Bron data'!I194)</f>
        <v/>
      </c>
      <c r="F90" s="32" t="str">
        <f>IF('Bron data'!J194="","",'Bron data'!J194)</f>
        <v/>
      </c>
      <c r="G90" s="34" t="str">
        <f>IF(AND(N(E90)&gt;0,N(F90)&gt;0),"Direct + binnen contract",IF(N(E90)&gt;0,"Direct vervangen",IF(N(F90)&gt;0,"Binnen contract vervangen",IF(F90="ntb","Binnen contract – nog te bepalen",IF(AND(E90="",F90=""),"n.v.t.","Geen vervanging gepland")))))</f>
        <v>n.v.t.</v>
      </c>
    </row>
    <row r="91" spans="1:7" outlineLevel="1" x14ac:dyDescent="0.25">
      <c r="A91" s="31" t="str">
        <f>TRIM('Bron data'!E196)</f>
        <v>Windows laptop/desktop</v>
      </c>
      <c r="B91" s="32">
        <f>IF('Bron data'!F196="","",'Bron data'!F196)</f>
        <v>6</v>
      </c>
      <c r="C91" s="33" t="str">
        <f>'Bron data'!G196&amp;""</f>
        <v>Niet relevant</v>
      </c>
      <c r="D91" s="33" t="str">
        <f>'Bron data'!H196&amp;""</f>
        <v/>
      </c>
      <c r="E91" s="32" t="str">
        <f>IF('Bron data'!I196="","",'Bron data'!I196)</f>
        <v/>
      </c>
      <c r="F91" s="32" t="str">
        <f>IF('Bron data'!J196="","",'Bron data'!J196)</f>
        <v/>
      </c>
      <c r="G91" s="34" t="str">
        <f>IF(AND(N(E91)&gt;0,N(F91)&gt;0),"Direct + binnen contract",IF(N(E91)&gt;0,"Direct vervangen",IF(N(F91)&gt;0,"Binnen contract vervangen",IF(F91="ntb","Binnen contract – nog te bepalen",IF(AND(E91="",F91=""),"n.v.t.","Geen vervanging gepland")))))</f>
        <v>n.v.t.</v>
      </c>
    </row>
    <row r="92" spans="1:7" outlineLevel="1" x14ac:dyDescent="0.25">
      <c r="A92" s="31" t="str">
        <f>TRIM('Bron data'!E193)</f>
        <v>Chromebooks</v>
      </c>
      <c r="B92" s="32">
        <f>IF('Bron data'!F193="","",'Bron data'!F193)</f>
        <v>231</v>
      </c>
      <c r="C92" s="33" t="str">
        <f>'Bron data'!G193&amp;""</f>
        <v>Niet relevant</v>
      </c>
      <c r="D92" s="33" t="str">
        <f>'Bron data'!H193&amp;""</f>
        <v/>
      </c>
      <c r="E92" s="32" t="str">
        <f>IF('Bron data'!I193="","",'Bron data'!I193)</f>
        <v/>
      </c>
      <c r="F92" s="32" t="str">
        <f>IF('Bron data'!J193="","",'Bron data'!J193)</f>
        <v/>
      </c>
      <c r="G92" s="34" t="str">
        <f>IF(AND(N(E92)&gt;0,N(F92)&gt;0),"Direct + binnen contract",IF(N(E92)&gt;0,"Direct vervangen",IF(N(F92)&gt;0,"Binnen contract vervangen",IF(F92="ntb","Binnen contract – nog te bepalen",IF(AND(E92="",F92=""),"n.v.t.","Geen vervanging gepland")))))</f>
        <v>n.v.t.</v>
      </c>
    </row>
    <row r="93" spans="1:7" outlineLevel="1" x14ac:dyDescent="0.25">
      <c r="A93" s="31" t="str">
        <f>TRIM('Bron data'!E59)</f>
        <v>Multifunctionals</v>
      </c>
      <c r="B93" s="32">
        <f>IF('Bron data'!F59="","",'Bron data'!F59)</f>
        <v>1</v>
      </c>
      <c r="C93" s="33" t="str">
        <f>'Bron data'!G59&amp;""</f>
        <v>Canon</v>
      </c>
      <c r="D93" s="33" t="str">
        <f>'Bron data'!H59&amp;""</f>
        <v/>
      </c>
      <c r="E93" s="32" t="str">
        <f>IF('Bron data'!I59="","",'Bron data'!I59)</f>
        <v/>
      </c>
      <c r="F93" s="32" t="str">
        <f>IF('Bron data'!J59="","",'Bron data'!J59)</f>
        <v/>
      </c>
      <c r="G93" s="34" t="str">
        <f>IF(AND(N(E93)&gt;0,N(F93)&gt;0),"Direct + binnen contract",IF(N(E93)&gt;0,"Direct vervangen",IF(N(F93)&gt;0,"Binnen contract vervangen",IF(F93="ntb","Binnen contract – nog te bepalen",IF(AND(E93="",F93=""),"n.v.t.","Geen vervanging gepland")))))</f>
        <v>n.v.t.</v>
      </c>
    </row>
    <row r="94" spans="1:7" ht="18" customHeight="1" x14ac:dyDescent="0.25">
      <c r="A94" s="35" t="str">
        <f>'Bron data'!B68</f>
        <v>Dreefschool</v>
      </c>
      <c r="B94" s="36" t="str">
        <f>"BRIN "&amp;'Bron data'!A68</f>
        <v>BRIN 13KT00</v>
      </c>
      <c r="C94" s="35" t="str">
        <f>TRIM(SUBSTITUTE('Bron data'!C68,CHAR(160)," "))&amp;", "&amp;TRIM(SUBSTITUTE('Bron data'!D68,CHAR(160)," "))</f>
        <v>Dreef 20, 2012 HS Haarlem</v>
      </c>
      <c r="D94" s="35" t="str">
        <f>IFERROR("Leerlingen: "&amp;_xlfn.XLOOKUP(A94,Leerlingaantallen!$A$2:$A$37,Leerlingaantallen!$B$2:$B$37),"")</f>
        <v>Leerlingen: 447</v>
      </c>
      <c r="E94" s="36"/>
      <c r="F94" s="36"/>
      <c r="G94" s="35"/>
    </row>
    <row r="95" spans="1:7" outlineLevel="1" x14ac:dyDescent="0.25">
      <c r="A95" s="31" t="str">
        <f>TRIM('Bron data'!E68)</f>
        <v>Switches 8p</v>
      </c>
      <c r="B95" s="32">
        <f>IF('Bron data'!F68="","",'Bron data'!F68)</f>
        <v>1</v>
      </c>
      <c r="C95" s="33" t="str">
        <f>'Bron data'!G68&amp;""</f>
        <v>Cisco</v>
      </c>
      <c r="D95" s="33" t="str">
        <f>'Bron data'!H68&amp;""</f>
        <v/>
      </c>
      <c r="E95" s="32">
        <f>IF('Bron data'!I68="","",'Bron data'!I68)</f>
        <v>0</v>
      </c>
      <c r="F95" s="32">
        <f>IF('Bron data'!J68="","",'Bron data'!J68)</f>
        <v>0</v>
      </c>
      <c r="G95" s="34" t="str">
        <f>IF(AND(N(E95)&gt;0,N(F95)&gt;0),"Direct + binnen contract",IF(N(E95)&gt;0,"Direct vervangen",IF(N(F95)&gt;0,"Binnen contract vervangen",IF(F95="ntb","Binnen contract – nog te bepalen",IF(AND(E95="",F95=""),"n.v.t.","Geen vervanging gepland")))))</f>
        <v>Geen vervanging gepland</v>
      </c>
    </row>
    <row r="96" spans="1:7" outlineLevel="1" x14ac:dyDescent="0.25">
      <c r="A96" s="31" t="str">
        <f>TRIM('Bron data'!E364)</f>
        <v>Switches 24p</v>
      </c>
      <c r="B96" s="32">
        <f>IF('Bron data'!F364="","",'Bron data'!F364)</f>
        <v>1</v>
      </c>
      <c r="C96" s="33" t="str">
        <f>'Bron data'!G364&amp;""</f>
        <v>Zyxel</v>
      </c>
      <c r="D96" s="33" t="str">
        <f>'Bron data'!H364&amp;""</f>
        <v/>
      </c>
      <c r="E96" s="32">
        <f>IF('Bron data'!I364="","",'Bron data'!I364)</f>
        <v>0</v>
      </c>
      <c r="F96" s="32">
        <f>IF('Bron data'!J364="","",'Bron data'!J364)</f>
        <v>1</v>
      </c>
      <c r="G96" s="34" t="str">
        <f>IF(AND(N(E96)&gt;0,N(F96)&gt;0),"Direct + binnen contract",IF(N(E96)&gt;0,"Direct vervangen",IF(N(F96)&gt;0,"Binnen contract vervangen",IF(F96="ntb","Binnen contract – nog te bepalen",IF(AND(E96="",F96=""),"n.v.t.","Geen vervanging gepland")))))</f>
        <v>Binnen contract vervangen</v>
      </c>
    </row>
    <row r="97" spans="1:7" outlineLevel="1" x14ac:dyDescent="0.25">
      <c r="A97" s="31" t="str">
        <f>TRIM('Bron data'!E365)</f>
        <v>Switches 48p</v>
      </c>
      <c r="B97" s="32">
        <f>IF('Bron data'!F365="","",'Bron data'!F365)</f>
        <v>1</v>
      </c>
      <c r="C97" s="33" t="str">
        <f>'Bron data'!G365&amp;""</f>
        <v>Zyxel</v>
      </c>
      <c r="D97" s="33" t="str">
        <f>'Bron data'!H365&amp;""</f>
        <v/>
      </c>
      <c r="E97" s="32">
        <f>IF('Bron data'!I365="","",'Bron data'!I365)</f>
        <v>1</v>
      </c>
      <c r="F97" s="32">
        <f>IF('Bron data'!J365="","",'Bron data'!J365)</f>
        <v>0</v>
      </c>
      <c r="G97" s="34" t="str">
        <f>IF(AND(N(E97)&gt;0,N(F97)&gt;0),"Direct + binnen contract",IF(N(E97)&gt;0,"Direct vervangen",IF(N(F97)&gt;0,"Binnen contract vervangen",IF(F97="ntb","Binnen contract – nog te bepalen",IF(AND(E97="",F97=""),"n.v.t.","Geen vervanging gepland")))))</f>
        <v>Direct vervangen</v>
      </c>
    </row>
    <row r="98" spans="1:7" outlineLevel="1" x14ac:dyDescent="0.25">
      <c r="A98" s="31" t="str">
        <f>TRIM('Bron data'!E366)</f>
        <v>Switches POE 24p</v>
      </c>
      <c r="B98" s="32">
        <f>IF('Bron data'!F366="","",'Bron data'!F366)</f>
        <v>1</v>
      </c>
      <c r="C98" s="33" t="str">
        <f>'Bron data'!G366&amp;""</f>
        <v>Zyxel</v>
      </c>
      <c r="D98" s="33" t="str">
        <f>'Bron data'!H366&amp;""</f>
        <v/>
      </c>
      <c r="E98" s="32">
        <f>IF('Bron data'!I366="","",'Bron data'!I366)</f>
        <v>1</v>
      </c>
      <c r="F98" s="32">
        <f>IF('Bron data'!J366="","",'Bron data'!J366)</f>
        <v>0</v>
      </c>
      <c r="G98" s="34" t="str">
        <f>IF(AND(N(E98)&gt;0,N(F98)&gt;0),"Direct + binnen contract",IF(N(E98)&gt;0,"Direct vervangen",IF(N(F98)&gt;0,"Binnen contract vervangen",IF(F98="ntb","Binnen contract – nog te bepalen",IF(AND(E98="",F98=""),"n.v.t.","Geen vervanging gepland")))))</f>
        <v>Direct vervangen</v>
      </c>
    </row>
    <row r="99" spans="1:7" outlineLevel="1" x14ac:dyDescent="0.25">
      <c r="A99" s="31" t="str">
        <f>TRIM('Bron data'!E83)</f>
        <v>Router</v>
      </c>
      <c r="B99" s="32">
        <f>IF('Bron data'!F83="","",'Bron data'!F83)</f>
        <v>1</v>
      </c>
      <c r="C99" s="33" t="str">
        <f>'Bron data'!G83&amp;""</f>
        <v>Fortinet FortiGate 60E</v>
      </c>
      <c r="D99" s="33" t="str">
        <f>'Bron data'!H83&amp;""</f>
        <v/>
      </c>
      <c r="E99" s="32">
        <f>IF('Bron data'!I83="","",'Bron data'!I83)</f>
        <v>1</v>
      </c>
      <c r="F99" s="32">
        <f>IF('Bron data'!J83="","",'Bron data'!J83)</f>
        <v>0</v>
      </c>
      <c r="G99" s="34" t="str">
        <f>IF(AND(N(E99)&gt;0,N(F99)&gt;0),"Direct + binnen contract",IF(N(E99)&gt;0,"Direct vervangen",IF(N(F99)&gt;0,"Binnen contract vervangen",IF(F99="ntb","Binnen contract – nog te bepalen",IF(AND(E99="",F99=""),"n.v.t.","Geen vervanging gepland")))))</f>
        <v>Direct vervangen</v>
      </c>
    </row>
    <row r="100" spans="1:7" outlineLevel="1" x14ac:dyDescent="0.25">
      <c r="A100" s="31" t="str">
        <f>TRIM('Bron data'!E313)</f>
        <v>Access Points</v>
      </c>
      <c r="B100" s="32">
        <f>IF('Bron data'!F313="","",'Bron data'!F313)</f>
        <v>7</v>
      </c>
      <c r="C100" s="33" t="str">
        <f>'Bron data'!G313&amp;""</f>
        <v>Ruckus R510</v>
      </c>
      <c r="D100" s="33" t="str">
        <f>'Bron data'!H313&amp;""</f>
        <v/>
      </c>
      <c r="E100" s="32">
        <f>IF('Bron data'!I313="","",'Bron data'!I313)</f>
        <v>0</v>
      </c>
      <c r="F100" s="32">
        <f>IF('Bron data'!J313="","",'Bron data'!J313)</f>
        <v>7</v>
      </c>
      <c r="G100" s="34" t="str">
        <f>IF(AND(N(E100)&gt;0,N(F100)&gt;0),"Direct + binnen contract",IF(N(E100)&gt;0,"Direct vervangen",IF(N(F100)&gt;0,"Binnen contract vervangen",IF(F100="ntb","Binnen contract – nog te bepalen",IF(AND(E100="",F100=""),"n.v.t.","Geen vervanging gepland")))))</f>
        <v>Binnen contract vervangen</v>
      </c>
    </row>
    <row r="101" spans="1:7" outlineLevel="1" x14ac:dyDescent="0.25">
      <c r="A101" s="31" t="str">
        <f>TRIM('Bron data'!E181)</f>
        <v>Digiborden incl. OPS</v>
      </c>
      <c r="B101" s="32">
        <f>IF('Bron data'!F181="","",'Bron data'!F181)</f>
        <v>15</v>
      </c>
      <c r="C101" s="33" t="str">
        <f>'Bron data'!G181&amp;""</f>
        <v>Niet relevant</v>
      </c>
      <c r="D101" s="33" t="str">
        <f>'Bron data'!H181&amp;""</f>
        <v/>
      </c>
      <c r="E101" s="32" t="str">
        <f>IF('Bron data'!I181="","",'Bron data'!I181)</f>
        <v/>
      </c>
      <c r="F101" s="32" t="str">
        <f>IF('Bron data'!J181="","",'Bron data'!J181)</f>
        <v/>
      </c>
      <c r="G101" s="34" t="str">
        <f>IF(AND(N(E101)&gt;0,N(F101)&gt;0),"Direct + binnen contract",IF(N(E101)&gt;0,"Direct vervangen",IF(N(F101)&gt;0,"Binnen contract vervangen",IF(F101="ntb","Binnen contract – nog te bepalen",IF(AND(E101="",F101=""),"n.v.t.","Geen vervanging gepland")))))</f>
        <v>n.v.t.</v>
      </c>
    </row>
    <row r="102" spans="1:7" outlineLevel="1" x14ac:dyDescent="0.25">
      <c r="A102" s="31" t="str">
        <f>TRIM('Bron data'!E183)</f>
        <v>Windows laptop/desktop</v>
      </c>
      <c r="B102" s="32">
        <f>IF('Bron data'!F183="","",'Bron data'!F183)</f>
        <v>43</v>
      </c>
      <c r="C102" s="33" t="str">
        <f>'Bron data'!G183&amp;""</f>
        <v>Niet relevant</v>
      </c>
      <c r="D102" s="33" t="str">
        <f>'Bron data'!H183&amp;""</f>
        <v/>
      </c>
      <c r="E102" s="32" t="str">
        <f>IF('Bron data'!I183="","",'Bron data'!I183)</f>
        <v/>
      </c>
      <c r="F102" s="32" t="str">
        <f>IF('Bron data'!J183="","",'Bron data'!J183)</f>
        <v/>
      </c>
      <c r="G102" s="34" t="str">
        <f>IF(AND(N(E102)&gt;0,N(F102)&gt;0),"Direct + binnen contract",IF(N(E102)&gt;0,"Direct vervangen",IF(N(F102)&gt;0,"Binnen contract vervangen",IF(F102="ntb","Binnen contract – nog te bepalen",IF(AND(E102="",F102=""),"n.v.t.","Geen vervanging gepland")))))</f>
        <v>n.v.t.</v>
      </c>
    </row>
    <row r="103" spans="1:7" outlineLevel="1" x14ac:dyDescent="0.25">
      <c r="A103" s="31" t="str">
        <f>TRIM('Bron data'!E180)</f>
        <v>Chromebooks</v>
      </c>
      <c r="B103" s="32">
        <f>IF('Bron data'!F180="","",'Bron data'!F180)</f>
        <v>302</v>
      </c>
      <c r="C103" s="33" t="str">
        <f>'Bron data'!G180&amp;""</f>
        <v>Niet relevant</v>
      </c>
      <c r="D103" s="33" t="str">
        <f>'Bron data'!H180&amp;""</f>
        <v/>
      </c>
      <c r="E103" s="32" t="str">
        <f>IF('Bron data'!I180="","",'Bron data'!I180)</f>
        <v/>
      </c>
      <c r="F103" s="32" t="str">
        <f>IF('Bron data'!J180="","",'Bron data'!J180)</f>
        <v/>
      </c>
      <c r="G103" s="34" t="str">
        <f>IF(AND(N(E103)&gt;0,N(F103)&gt;0),"Direct + binnen contract",IF(N(E103)&gt;0,"Direct vervangen",IF(N(F103)&gt;0,"Binnen contract vervangen",IF(F103="ntb","Binnen contract – nog te bepalen",IF(AND(E103="",F103=""),"n.v.t.","Geen vervanging gepland")))))</f>
        <v>n.v.t.</v>
      </c>
    </row>
    <row r="104" spans="1:7" outlineLevel="1" x14ac:dyDescent="0.25">
      <c r="A104" s="31" t="str">
        <f>TRIM('Bron data'!E57)</f>
        <v>Multifunctionals</v>
      </c>
      <c r="B104" s="32">
        <f>IF('Bron data'!F57="","",'Bron data'!F57)</f>
        <v>2</v>
      </c>
      <c r="C104" s="33" t="str">
        <f>'Bron data'!G57&amp;""</f>
        <v>Canon</v>
      </c>
      <c r="D104" s="33" t="str">
        <f>'Bron data'!H57&amp;""</f>
        <v/>
      </c>
      <c r="E104" s="32" t="str">
        <f>IF('Bron data'!I57="","",'Bron data'!I57)</f>
        <v/>
      </c>
      <c r="F104" s="32" t="str">
        <f>IF('Bron data'!J57="","",'Bron data'!J57)</f>
        <v/>
      </c>
      <c r="G104" s="34" t="str">
        <f>IF(AND(N(E104)&gt;0,N(F104)&gt;0),"Direct + binnen contract",IF(N(E104)&gt;0,"Direct vervangen",IF(N(F104)&gt;0,"Binnen contract vervangen",IF(F104="ntb","Binnen contract – nog te bepalen",IF(AND(E104="",F104=""),"n.v.t.","Geen vervanging gepland")))))</f>
        <v>n.v.t.</v>
      </c>
    </row>
    <row r="105" spans="1:7" ht="18" customHeight="1" x14ac:dyDescent="0.25">
      <c r="A105" s="35" t="str">
        <f>'Bron data'!B88</f>
        <v>Dreefschool DEP</v>
      </c>
      <c r="B105" s="36" t="str">
        <f>"BRIN "&amp;'Bron data'!A88</f>
        <v>BRIN 13KT00</v>
      </c>
      <c r="C105" s="35" t="str">
        <f>TRIM(SUBSTITUTE('Bron data'!C88,CHAR(160)," "))&amp;", "&amp;TRIM(SUBSTITUTE('Bron data'!D88,CHAR(160)," "))</f>
        <v>Kleine Houtweg 24, 2012 SC Haarlem</v>
      </c>
      <c r="D105" s="35" t="str">
        <f>IFERROR("Leerlingen: "&amp;_xlfn.XLOOKUP(A105,Leerlingaantallen!$A$2:$A$37,Leerlingaantallen!$B$2:$B$37),"")</f>
        <v/>
      </c>
      <c r="E105" s="36"/>
      <c r="F105" s="36"/>
      <c r="G105" s="35"/>
    </row>
    <row r="106" spans="1:7" outlineLevel="1" x14ac:dyDescent="0.25">
      <c r="A106" s="31" t="str">
        <f>TRIM('Bron data'!E368)</f>
        <v>Switches 48p</v>
      </c>
      <c r="B106" s="32">
        <f>IF('Bron data'!F368="","",'Bron data'!F368)</f>
        <v>2</v>
      </c>
      <c r="C106" s="33" t="str">
        <f>'Bron data'!G368&amp;""</f>
        <v>Zyxel</v>
      </c>
      <c r="D106" s="33" t="str">
        <f>'Bron data'!H368&amp;""</f>
        <v/>
      </c>
      <c r="E106" s="32">
        <f>IF('Bron data'!I368="","",'Bron data'!I368)</f>
        <v>2</v>
      </c>
      <c r="F106" s="32">
        <f>IF('Bron data'!J368="","",'Bron data'!J368)</f>
        <v>0</v>
      </c>
      <c r="G106" s="34" t="str">
        <f>IF(AND(N(E106)&gt;0,N(F106)&gt;0),"Direct + binnen contract",IF(N(E106)&gt;0,"Direct vervangen",IF(N(F106)&gt;0,"Binnen contract vervangen",IF(F106="ntb","Binnen contract – nog te bepalen",IF(AND(E106="",F106=""),"n.v.t.","Geen vervanging gepland")))))</f>
        <v>Direct vervangen</v>
      </c>
    </row>
    <row r="107" spans="1:7" outlineLevel="1" x14ac:dyDescent="0.25">
      <c r="A107" s="31" t="str">
        <f>TRIM('Bron data'!E88)</f>
        <v>Router</v>
      </c>
      <c r="B107" s="32">
        <f>IF('Bron data'!F88="","",'Bron data'!F88)</f>
        <v>1</v>
      </c>
      <c r="C107" s="33" t="str">
        <f>'Bron data'!G88&amp;""</f>
        <v>Fortinet FortiGate 60E</v>
      </c>
      <c r="D107" s="33" t="str">
        <f>'Bron data'!H88&amp;""</f>
        <v/>
      </c>
      <c r="E107" s="32">
        <f>IF('Bron data'!I88="","",'Bron data'!I88)</f>
        <v>1</v>
      </c>
      <c r="F107" s="32">
        <f>IF('Bron data'!J88="","",'Bron data'!J88)</f>
        <v>0</v>
      </c>
      <c r="G107" s="34" t="str">
        <f>IF(AND(N(E107)&gt;0,N(F107)&gt;0),"Direct + binnen contract",IF(N(E107)&gt;0,"Direct vervangen",IF(N(F107)&gt;0,"Binnen contract vervangen",IF(F107="ntb","Binnen contract – nog te bepalen",IF(AND(E107="",F107=""),"n.v.t.","Geen vervanging gepland")))))</f>
        <v>Direct vervangen</v>
      </c>
    </row>
    <row r="108" spans="1:7" outlineLevel="1" x14ac:dyDescent="0.25">
      <c r="A108" s="31" t="str">
        <f>TRIM('Bron data'!E316)</f>
        <v>Access Points</v>
      </c>
      <c r="B108" s="32">
        <f>IF('Bron data'!F316="","",'Bron data'!F316)</f>
        <v>7</v>
      </c>
      <c r="C108" s="33" t="str">
        <f>'Bron data'!G316&amp;""</f>
        <v>Ruckus R510</v>
      </c>
      <c r="D108" s="33" t="str">
        <f>'Bron data'!H316&amp;""</f>
        <v/>
      </c>
      <c r="E108" s="32">
        <f>IF('Bron data'!I316="","",'Bron data'!I316)</f>
        <v>0</v>
      </c>
      <c r="F108" s="32">
        <f>IF('Bron data'!J316="","",'Bron data'!J316)</f>
        <v>7</v>
      </c>
      <c r="G108" s="34" t="str">
        <f>IF(AND(N(E108)&gt;0,N(F108)&gt;0),"Direct + binnen contract",IF(N(E108)&gt;0,"Direct vervangen",IF(N(F108)&gt;0,"Binnen contract vervangen",IF(F108="ntb","Binnen contract – nog te bepalen",IF(AND(E108="",F108=""),"n.v.t.","Geen vervanging gepland")))))</f>
        <v>Binnen contract vervangen</v>
      </c>
    </row>
    <row r="109" spans="1:7" ht="18" customHeight="1" x14ac:dyDescent="0.25">
      <c r="A109" s="35" t="str">
        <f>'Bron data'!B11</f>
        <v>Franciscus Xaverius</v>
      </c>
      <c r="B109" s="36" t="str">
        <f>"BRIN "&amp;'Bron data'!A11</f>
        <v>BRIN 16LQ00</v>
      </c>
      <c r="C109" s="35" t="str">
        <f>TRIM(SUBSTITUTE('Bron data'!C11,CHAR(160)," "))&amp;", "&amp;TRIM(SUBSTITUTE('Bron data'!D11,CHAR(160)," "))</f>
        <v>Nagtzaamstraat 88, 2032 TH Haarlem</v>
      </c>
      <c r="D109" s="35" t="str">
        <f>IFERROR("Leerlingen: "&amp;_xlfn.XLOOKUP("FX",Leerlingaantallen!$A$2:$A$37,Leerlingaantallen!$B$2:$B$37),"")</f>
        <v>Leerlingen: 221</v>
      </c>
      <c r="E109" s="36"/>
      <c r="F109" s="36"/>
      <c r="G109" s="35"/>
    </row>
    <row r="110" spans="1:7" outlineLevel="1" x14ac:dyDescent="0.25">
      <c r="A110" s="31" t="str">
        <f>TRIM('Bron data'!E11)</f>
        <v>Switches 24p</v>
      </c>
      <c r="B110" s="32">
        <f>IF('Bron data'!F11="","",'Bron data'!F11)</f>
        <v>1</v>
      </c>
      <c r="C110" s="33" t="str">
        <f>'Bron data'!G11&amp;""</f>
        <v>Aruba</v>
      </c>
      <c r="D110" s="33" t="str">
        <f>'Bron data'!H11&amp;""</f>
        <v/>
      </c>
      <c r="E110" s="32">
        <f>IF('Bron data'!I11="","",'Bron data'!I11)</f>
        <v>1</v>
      </c>
      <c r="F110" s="32">
        <f>IF('Bron data'!J11="","",'Bron data'!J11)</f>
        <v>0</v>
      </c>
      <c r="G110" s="34" t="str">
        <f>IF(AND(N(E110)&gt;0,N(F110)&gt;0),"Direct + binnen contract",IF(N(E110)&gt;0,"Direct vervangen",IF(N(F110)&gt;0,"Binnen contract vervangen",IF(F110="ntb","Binnen contract – nog te bepalen",IF(AND(E110="",F110=""),"n.v.t.","Geen vervanging gepland")))))</f>
        <v>Direct vervangen</v>
      </c>
    </row>
    <row r="111" spans="1:7" outlineLevel="1" x14ac:dyDescent="0.25">
      <c r="A111" s="31" t="str">
        <f>TRIM('Bron data'!E293)</f>
        <v>Switches 24p</v>
      </c>
      <c r="B111" s="32">
        <f>IF('Bron data'!F293="","",'Bron data'!F293)</f>
        <v>1</v>
      </c>
      <c r="C111" s="33" t="str">
        <f>'Bron data'!G293&amp;""</f>
        <v>Netgear</v>
      </c>
      <c r="D111" s="33" t="str">
        <f>'Bron data'!H293&amp;""</f>
        <v/>
      </c>
      <c r="E111" s="32">
        <f>IF('Bron data'!I293="","",'Bron data'!I293)</f>
        <v>1</v>
      </c>
      <c r="F111" s="32">
        <f>IF('Bron data'!J293="","",'Bron data'!J293)</f>
        <v>0</v>
      </c>
      <c r="G111" s="34" t="str">
        <f>IF(AND(N(E111)&gt;0,N(F111)&gt;0),"Direct + binnen contract",IF(N(E111)&gt;0,"Direct vervangen",IF(N(F111)&gt;0,"Binnen contract vervangen",IF(F111="ntb","Binnen contract – nog te bepalen",IF(AND(E111="",F111=""),"n.v.t.","Geen vervanging gepland")))))</f>
        <v>Direct vervangen</v>
      </c>
    </row>
    <row r="112" spans="1:7" outlineLevel="1" x14ac:dyDescent="0.25">
      <c r="A112" s="31" t="str">
        <f>TRIM('Bron data'!E347)</f>
        <v>Switches POE 24p</v>
      </c>
      <c r="B112" s="32">
        <f>IF('Bron data'!F347="","",'Bron data'!F347)</f>
        <v>1</v>
      </c>
      <c r="C112" s="33" t="str">
        <f>'Bron data'!G347&amp;""</f>
        <v>Ubiquiti UniFi</v>
      </c>
      <c r="D112" s="33" t="str">
        <f>'Bron data'!H347&amp;""</f>
        <v/>
      </c>
      <c r="E112" s="32">
        <f>IF('Bron data'!I347="","",'Bron data'!I347)</f>
        <v>1</v>
      </c>
      <c r="F112" s="32">
        <f>IF('Bron data'!J347="","",'Bron data'!J347)</f>
        <v>0</v>
      </c>
      <c r="G112" s="34" t="str">
        <f>IF(AND(N(E112)&gt;0,N(F112)&gt;0),"Direct + binnen contract",IF(N(E112)&gt;0,"Direct vervangen",IF(N(F112)&gt;0,"Binnen contract vervangen",IF(F112="ntb","Binnen contract – nog te bepalen",IF(AND(E112="",F112=""),"n.v.t.","Geen vervanging gepland")))))</f>
        <v>Direct vervangen</v>
      </c>
    </row>
    <row r="113" spans="1:7" outlineLevel="1" x14ac:dyDescent="0.25">
      <c r="A113" s="31" t="str">
        <f>TRIM('Bron data'!E90)</f>
        <v>Router</v>
      </c>
      <c r="B113" s="32">
        <f>IF('Bron data'!F90="","",'Bron data'!F90)</f>
        <v>1</v>
      </c>
      <c r="C113" s="33" t="str">
        <f>'Bron data'!G90&amp;""</f>
        <v>Fortinet FortiGate 60E</v>
      </c>
      <c r="D113" s="33" t="str">
        <f>'Bron data'!H90&amp;""</f>
        <v/>
      </c>
      <c r="E113" s="32">
        <f>IF('Bron data'!I90="","",'Bron data'!I90)</f>
        <v>1</v>
      </c>
      <c r="F113" s="32">
        <f>IF('Bron data'!J90="","",'Bron data'!J90)</f>
        <v>0</v>
      </c>
      <c r="G113" s="34" t="str">
        <f>IF(AND(N(E113)&gt;0,N(F113)&gt;0),"Direct + binnen contract",IF(N(E113)&gt;0,"Direct vervangen",IF(N(F113)&gt;0,"Binnen contract vervangen",IF(F113="ntb","Binnen contract – nog te bepalen",IF(AND(E113="",F113=""),"n.v.t.","Geen vervanging gepland")))))</f>
        <v>Direct vervangen</v>
      </c>
    </row>
    <row r="114" spans="1:7" outlineLevel="1" x14ac:dyDescent="0.25">
      <c r="A114" s="31" t="str">
        <f>TRIM('Bron data'!E302)</f>
        <v>Access Points</v>
      </c>
      <c r="B114" s="32">
        <f>IF('Bron data'!F302="","",'Bron data'!F302)</f>
        <v>9</v>
      </c>
      <c r="C114" s="33" t="str">
        <f>'Bron data'!G302&amp;""</f>
        <v>Ruckus R350 (aanschafperiode 2022-2026)</v>
      </c>
      <c r="D114" s="33" t="str">
        <f>'Bron data'!H302&amp;""</f>
        <v/>
      </c>
      <c r="E114" s="32">
        <f>IF('Bron data'!I302="","",'Bron data'!I302)</f>
        <v>0</v>
      </c>
      <c r="F114" s="32" t="str">
        <f>IF('Bron data'!J302="","",'Bron data'!J302)</f>
        <v>ntb</v>
      </c>
      <c r="G114" s="34" t="str">
        <f>IF(AND(N(E114)&gt;0,N(F114)&gt;0),"Direct + binnen contract",IF(N(E114)&gt;0,"Direct vervangen",IF(N(F114)&gt;0,"Binnen contract vervangen",IF(F114="ntb","Binnen contract – nog te bepalen",IF(AND(E114="",F114=""),"n.v.t.","Geen vervanging gepland")))))</f>
        <v>Binnen contract – nog te bepalen</v>
      </c>
    </row>
    <row r="115" spans="1:7" outlineLevel="1" x14ac:dyDescent="0.25">
      <c r="A115" s="31" t="str">
        <f>TRIM('Bron data'!E219)</f>
        <v>Digiborden incl. OPS</v>
      </c>
      <c r="B115" s="32">
        <f>IF('Bron data'!F219="","",'Bron data'!F219)</f>
        <v>10</v>
      </c>
      <c r="C115" s="33" t="str">
        <f>'Bron data'!G219&amp;""</f>
        <v>Niet relevant</v>
      </c>
      <c r="D115" s="33" t="str">
        <f>'Bron data'!H219&amp;""</f>
        <v/>
      </c>
      <c r="E115" s="32" t="str">
        <f>IF('Bron data'!I219="","",'Bron data'!I219)</f>
        <v/>
      </c>
      <c r="F115" s="32" t="str">
        <f>IF('Bron data'!J219="","",'Bron data'!J219)</f>
        <v/>
      </c>
      <c r="G115" s="34" t="str">
        <f>IF(AND(N(E115)&gt;0,N(F115)&gt;0),"Direct + binnen contract",IF(N(E115)&gt;0,"Direct vervangen",IF(N(F115)&gt;0,"Binnen contract vervangen",IF(F115="ntb","Binnen contract – nog te bepalen",IF(AND(E115="",F115=""),"n.v.t.","Geen vervanging gepland")))))</f>
        <v>n.v.t.</v>
      </c>
    </row>
    <row r="116" spans="1:7" outlineLevel="1" x14ac:dyDescent="0.25">
      <c r="A116" s="31" t="str">
        <f>TRIM('Bron data'!E221)</f>
        <v>Windows laptop/desktop</v>
      </c>
      <c r="B116" s="32">
        <f>IF('Bron data'!F221="","",'Bron data'!F221)</f>
        <v>25</v>
      </c>
      <c r="C116" s="33" t="str">
        <f>'Bron data'!G221&amp;""</f>
        <v>Niet relevant</v>
      </c>
      <c r="D116" s="33" t="str">
        <f>'Bron data'!H221&amp;""</f>
        <v/>
      </c>
      <c r="E116" s="32" t="str">
        <f>IF('Bron data'!I221="","",'Bron data'!I221)</f>
        <v/>
      </c>
      <c r="F116" s="32" t="str">
        <f>IF('Bron data'!J221="","",'Bron data'!J221)</f>
        <v/>
      </c>
      <c r="G116" s="34" t="str">
        <f>IF(AND(N(E116)&gt;0,N(F116)&gt;0),"Direct + binnen contract",IF(N(E116)&gt;0,"Direct vervangen",IF(N(F116)&gt;0,"Binnen contract vervangen",IF(F116="ntb","Binnen contract – nog te bepalen",IF(AND(E116="",F116=""),"n.v.t.","Geen vervanging gepland")))))</f>
        <v>n.v.t.</v>
      </c>
    </row>
    <row r="117" spans="1:7" outlineLevel="1" x14ac:dyDescent="0.25">
      <c r="A117" s="31" t="str">
        <f>TRIM('Bron data'!E218)</f>
        <v>Chromebooks</v>
      </c>
      <c r="B117" s="32">
        <f>IF('Bron data'!F218="","",'Bron data'!F218)</f>
        <v>199</v>
      </c>
      <c r="C117" s="33" t="str">
        <f>'Bron data'!G218&amp;""</f>
        <v>Niet relevant</v>
      </c>
      <c r="D117" s="33" t="str">
        <f>'Bron data'!H218&amp;""</f>
        <v/>
      </c>
      <c r="E117" s="32" t="str">
        <f>IF('Bron data'!I218="","",'Bron data'!I218)</f>
        <v/>
      </c>
      <c r="F117" s="32" t="str">
        <f>IF('Bron data'!J218="","",'Bron data'!J218)</f>
        <v/>
      </c>
      <c r="G117" s="34" t="str">
        <f>IF(AND(N(E117)&gt;0,N(F117)&gt;0),"Direct + binnen contract",IF(N(E117)&gt;0,"Direct vervangen",IF(N(F117)&gt;0,"Binnen contract vervangen",IF(F117="ntb","Binnen contract – nog te bepalen",IF(AND(E117="",F117=""),"n.v.t.","Geen vervanging gepland")))))</f>
        <v>n.v.t.</v>
      </c>
    </row>
    <row r="118" spans="1:7" outlineLevel="1" x14ac:dyDescent="0.25">
      <c r="A118" s="31" t="str">
        <f>TRIM('Bron data'!E40)</f>
        <v>Multifunctionals</v>
      </c>
      <c r="B118" s="32">
        <f>IF('Bron data'!F40="","",'Bron data'!F40)</f>
        <v>1</v>
      </c>
      <c r="C118" s="33" t="str">
        <f>'Bron data'!G40&amp;""</f>
        <v>Canon</v>
      </c>
      <c r="D118" s="33" t="str">
        <f>'Bron data'!H40&amp;""</f>
        <v/>
      </c>
      <c r="E118" s="32" t="str">
        <f>IF('Bron data'!I40="","",'Bron data'!I40)</f>
        <v/>
      </c>
      <c r="F118" s="32" t="str">
        <f>IF('Bron data'!J40="","",'Bron data'!J40)</f>
        <v/>
      </c>
      <c r="G118" s="34" t="str">
        <f>IF(AND(N(E118)&gt;0,N(F118)&gt;0),"Direct + binnen contract",IF(N(E118)&gt;0,"Direct vervangen",IF(N(F118)&gt;0,"Binnen contract vervangen",IF(F118="ntb","Binnen contract – nog te bepalen",IF(AND(E118="",F118=""),"n.v.t.","Geen vervanging gepland")))))</f>
        <v>n.v.t.</v>
      </c>
    </row>
    <row r="119" spans="1:7" ht="18" customHeight="1" x14ac:dyDescent="0.25">
      <c r="A119" s="35" t="str">
        <f>'Bron data'!B31</f>
        <v>IKC Valeo</v>
      </c>
      <c r="B119" s="36" t="str">
        <f>"BRIN "&amp;'Bron data'!A31</f>
        <v>BRIN 12BV00</v>
      </c>
      <c r="C119" s="35" t="str">
        <f>TRIM(SUBSTITUTE('Bron data'!C31,CHAR(160)," "))&amp;", "&amp;TRIM(SUBSTITUTE('Bron data'!D31,CHAR(160)," "))</f>
        <v>Floris van Adrichemlaan 102, 2035 VD Haarlem</v>
      </c>
      <c r="D119" s="35" t="str">
        <f>IFERROR("Leerlingen: "&amp;_xlfn.XLOOKUP(A119,Leerlingaantallen!$A$2:$A$37,Leerlingaantallen!$B$2:$B$37),"")</f>
        <v>Leerlingen: 250</v>
      </c>
      <c r="E119" s="36"/>
      <c r="F119" s="36"/>
      <c r="G119" s="35"/>
    </row>
    <row r="120" spans="1:7" outlineLevel="1" x14ac:dyDescent="0.25">
      <c r="A120" s="31" t="str">
        <f>TRIM('Bron data'!E354)</f>
        <v>Switches 48p</v>
      </c>
      <c r="B120" s="32">
        <f>IF('Bron data'!F354="","",'Bron data'!F354)</f>
        <v>2</v>
      </c>
      <c r="C120" s="33" t="str">
        <f>'Bron data'!G354&amp;""</f>
        <v>Zyxel</v>
      </c>
      <c r="D120" s="33" t="str">
        <f>'Bron data'!H354&amp;""</f>
        <v/>
      </c>
      <c r="E120" s="32">
        <f>IF('Bron data'!I354="","",'Bron data'!I354)</f>
        <v>0</v>
      </c>
      <c r="F120" s="32">
        <f>IF('Bron data'!J354="","",'Bron data'!J354)</f>
        <v>1</v>
      </c>
      <c r="G120" s="34" t="str">
        <f>IF(AND(N(E120)&gt;0,N(F120)&gt;0),"Direct + binnen contract",IF(N(E120)&gt;0,"Direct vervangen",IF(N(F120)&gt;0,"Binnen contract vervangen",IF(F120="ntb","Binnen contract – nog te bepalen",IF(AND(E120="",F120=""),"n.v.t.","Geen vervanging gepland")))))</f>
        <v>Binnen contract vervangen</v>
      </c>
    </row>
    <row r="121" spans="1:7" outlineLevel="1" x14ac:dyDescent="0.25">
      <c r="A121" s="31" t="str">
        <f>TRIM('Bron data'!E355)</f>
        <v>Switches POE 24p</v>
      </c>
      <c r="B121" s="32">
        <f>IF('Bron data'!F355="","",'Bron data'!F355)</f>
        <v>1</v>
      </c>
      <c r="C121" s="33" t="str">
        <f>'Bron data'!G355&amp;""</f>
        <v>Zyxel</v>
      </c>
      <c r="D121" s="33" t="str">
        <f>'Bron data'!H355&amp;""</f>
        <v/>
      </c>
      <c r="E121" s="32">
        <f>IF('Bron data'!I355="","",'Bron data'!I355)</f>
        <v>0</v>
      </c>
      <c r="F121" s="32">
        <f>IF('Bron data'!J355="","",'Bron data'!J355)</f>
        <v>1</v>
      </c>
      <c r="G121" s="34" t="str">
        <f>IF(AND(N(E121)&gt;0,N(F121)&gt;0),"Direct + binnen contract",IF(N(E121)&gt;0,"Direct vervangen",IF(N(F121)&gt;0,"Binnen contract vervangen",IF(F121="ntb","Binnen contract – nog te bepalen",IF(AND(E121="",F121=""),"n.v.t.","Geen vervanging gepland")))))</f>
        <v>Binnen contract vervangen</v>
      </c>
    </row>
    <row r="122" spans="1:7" outlineLevel="1" x14ac:dyDescent="0.25">
      <c r="A122" s="31" t="str">
        <f>TRIM('Bron data'!E77)</f>
        <v>Router</v>
      </c>
      <c r="B122" s="32">
        <f>IF('Bron data'!F77="","",'Bron data'!F77)</f>
        <v>1</v>
      </c>
      <c r="C122" s="33" t="str">
        <f>'Bron data'!G77&amp;""</f>
        <v>Fortinet FortiGate 60E</v>
      </c>
      <c r="D122" s="33" t="str">
        <f>'Bron data'!H77&amp;""</f>
        <v>ivm nieuwbouw</v>
      </c>
      <c r="E122" s="32">
        <f>IF('Bron data'!I77="","",'Bron data'!I77)</f>
        <v>0</v>
      </c>
      <c r="F122" s="32">
        <f>IF('Bron data'!J77="","",'Bron data'!J77)</f>
        <v>1</v>
      </c>
      <c r="G122" s="34" t="str">
        <f>IF(AND(N(E122)&gt;0,N(F122)&gt;0),"Direct + binnen contract",IF(N(E122)&gt;0,"Direct vervangen",IF(N(F122)&gt;0,"Binnen contract vervangen",IF(F122="ntb","Binnen contract – nog te bepalen",IF(AND(E122="",F122=""),"n.v.t.","Geen vervanging gepland")))))</f>
        <v>Binnen contract vervangen</v>
      </c>
    </row>
    <row r="123" spans="1:7" outlineLevel="1" x14ac:dyDescent="0.25">
      <c r="A123" s="31" t="str">
        <f>TRIM('Bron data'!E323)</f>
        <v>Access Points</v>
      </c>
      <c r="B123" s="32">
        <f>IF('Bron data'!F323="","",'Bron data'!F323)</f>
        <v>7</v>
      </c>
      <c r="C123" s="33" t="str">
        <f>'Bron data'!G323&amp;""</f>
        <v>Ruckus R550 (aanschafperiode 2021-2026)</v>
      </c>
      <c r="D123" s="33" t="str">
        <f>'Bron data'!H323&amp;""</f>
        <v/>
      </c>
      <c r="E123" s="32">
        <f>IF('Bron data'!I323="","",'Bron data'!I323)</f>
        <v>0</v>
      </c>
      <c r="F123" s="32" t="str">
        <f>IF('Bron data'!J323="","",'Bron data'!J323)</f>
        <v>ntb</v>
      </c>
      <c r="G123" s="34" t="str">
        <f>IF(AND(N(E123)&gt;0,N(F123)&gt;0),"Direct + binnen contract",IF(N(E123)&gt;0,"Direct vervangen",IF(N(F123)&gt;0,"Binnen contract vervangen",IF(F123="ntb","Binnen contract – nog te bepalen",IF(AND(E123="",F123=""),"n.v.t.","Geen vervanging gepland")))))</f>
        <v>Binnen contract – nog te bepalen</v>
      </c>
    </row>
    <row r="124" spans="1:7" outlineLevel="1" x14ac:dyDescent="0.25">
      <c r="A124" s="31" t="str">
        <f>TRIM('Bron data'!E143)</f>
        <v>Digiborden incl. OPS</v>
      </c>
      <c r="B124" s="32">
        <f>IF('Bron data'!F143="","",'Bron data'!F143)</f>
        <v>12</v>
      </c>
      <c r="C124" s="33" t="str">
        <f>'Bron data'!G143&amp;""</f>
        <v>Niet relevant</v>
      </c>
      <c r="D124" s="33" t="str">
        <f>'Bron data'!H143&amp;""</f>
        <v/>
      </c>
      <c r="E124" s="32" t="str">
        <f>IF('Bron data'!I143="","",'Bron data'!I143)</f>
        <v/>
      </c>
      <c r="F124" s="32" t="str">
        <f>IF('Bron data'!J143="","",'Bron data'!J143)</f>
        <v/>
      </c>
      <c r="G124" s="34" t="str">
        <f>IF(AND(N(E124)&gt;0,N(F124)&gt;0),"Direct + binnen contract",IF(N(E124)&gt;0,"Direct vervangen",IF(N(F124)&gt;0,"Binnen contract vervangen",IF(F124="ntb","Binnen contract – nog te bepalen",IF(AND(E124="",F124=""),"n.v.t.","Geen vervanging gepland")))))</f>
        <v>n.v.t.</v>
      </c>
    </row>
    <row r="125" spans="1:7" outlineLevel="1" x14ac:dyDescent="0.25">
      <c r="A125" s="31" t="str">
        <f>TRIM('Bron data'!E145)</f>
        <v>Windows laptop/desktop</v>
      </c>
      <c r="B125" s="32">
        <f>IF('Bron data'!F145="","",'Bron data'!F145)</f>
        <v>30</v>
      </c>
      <c r="C125" s="33" t="str">
        <f>'Bron data'!G145&amp;""</f>
        <v>Niet relevant</v>
      </c>
      <c r="D125" s="33" t="str">
        <f>'Bron data'!H145&amp;""</f>
        <v/>
      </c>
      <c r="E125" s="32" t="str">
        <f>IF('Bron data'!I145="","",'Bron data'!I145)</f>
        <v/>
      </c>
      <c r="F125" s="32" t="str">
        <f>IF('Bron data'!J145="","",'Bron data'!J145)</f>
        <v/>
      </c>
      <c r="G125" s="34" t="str">
        <f>IF(AND(N(E125)&gt;0,N(F125)&gt;0),"Direct + binnen contract",IF(N(E125)&gt;0,"Direct vervangen",IF(N(F125)&gt;0,"Binnen contract vervangen",IF(F125="ntb","Binnen contract – nog te bepalen",IF(AND(E125="",F125=""),"n.v.t.","Geen vervanging gepland")))))</f>
        <v>n.v.t.</v>
      </c>
    </row>
    <row r="126" spans="1:7" outlineLevel="1" x14ac:dyDescent="0.25">
      <c r="A126" s="31" t="str">
        <f>TRIM('Bron data'!E142)</f>
        <v>Chromebooks</v>
      </c>
      <c r="B126" s="32">
        <f>IF('Bron data'!F142="","",'Bron data'!F142)</f>
        <v>246</v>
      </c>
      <c r="C126" s="33" t="str">
        <f>'Bron data'!G142&amp;""</f>
        <v>Niet relevant</v>
      </c>
      <c r="D126" s="33" t="str">
        <f>'Bron data'!H142&amp;""</f>
        <v/>
      </c>
      <c r="E126" s="32" t="str">
        <f>IF('Bron data'!I142="","",'Bron data'!I142)</f>
        <v/>
      </c>
      <c r="F126" s="32" t="str">
        <f>IF('Bron data'!J142="","",'Bron data'!J142)</f>
        <v/>
      </c>
      <c r="G126" s="34" t="str">
        <f>IF(AND(N(E126)&gt;0,N(F126)&gt;0),"Direct + binnen contract",IF(N(E126)&gt;0,"Direct vervangen",IF(N(F126)&gt;0,"Binnen contract vervangen",IF(F126="ntb","Binnen contract – nog te bepalen",IF(AND(E126="",F126=""),"n.v.t.","Geen vervanging gepland")))))</f>
        <v>n.v.t.</v>
      </c>
    </row>
    <row r="127" spans="1:7" outlineLevel="1" x14ac:dyDescent="0.25">
      <c r="A127" s="31" t="str">
        <f>TRIM('Bron data'!E31)</f>
        <v>Multifunctionals</v>
      </c>
      <c r="B127" s="32">
        <f>IF('Bron data'!F31="","",'Bron data'!F31)</f>
        <v>3</v>
      </c>
      <c r="C127" s="33" t="str">
        <f>'Bron data'!G31&amp;""</f>
        <v>Canon</v>
      </c>
      <c r="D127" s="33" t="str">
        <f>'Bron data'!H31&amp;""</f>
        <v/>
      </c>
      <c r="E127" s="32" t="str">
        <f>IF('Bron data'!I31="","",'Bron data'!I31)</f>
        <v/>
      </c>
      <c r="F127" s="32" t="str">
        <f>IF('Bron data'!J31="","",'Bron data'!J31)</f>
        <v/>
      </c>
      <c r="G127" s="34" t="str">
        <f>IF(AND(N(E127)&gt;0,N(F127)&gt;0),"Direct + binnen contract",IF(N(E127)&gt;0,"Direct vervangen",IF(N(F127)&gt;0,"Binnen contract vervangen",IF(F127="ntb","Binnen contract – nog te bepalen",IF(AND(E127="",F127=""),"n.v.t.","Geen vervanging gepland")))))</f>
        <v>n.v.t.</v>
      </c>
    </row>
    <row r="128" spans="1:7" ht="18" customHeight="1" x14ac:dyDescent="0.25">
      <c r="A128" s="35" t="str">
        <f>'Bron data'!B295</f>
        <v>Internationale Taalklas</v>
      </c>
      <c r="B128" s="36" t="str">
        <f>"BRIN "&amp;'Bron data'!A295</f>
        <v>BRIN 16IC01</v>
      </c>
      <c r="C128" s="35" t="str">
        <f>TRIM(SUBSTITUTE('Bron data'!C295,CHAR(160)," "))&amp;", "&amp;TRIM(SUBSTITUTE('Bron data'!D295,CHAR(160)," "))</f>
        <v>Prinses Beatrixdreef 6, 2033 TX Haarlem</v>
      </c>
      <c r="D128" s="35" t="str">
        <f>IFERROR("Leerlingen: "&amp;_xlfn.XLOOKUP("ITK",Leerlingaantallen!$A$2:$A$37,Leerlingaantallen!$B$2:$B$37),"")</f>
        <v>Leerlingen: 235</v>
      </c>
      <c r="E128" s="36"/>
      <c r="F128" s="36"/>
      <c r="G128" s="35"/>
    </row>
    <row r="129" spans="1:7" outlineLevel="1" x14ac:dyDescent="0.25">
      <c r="A129" s="31" t="str">
        <f>TRIM('Bron data'!E295)</f>
        <v>Switches 24p</v>
      </c>
      <c r="B129" s="32">
        <f>IF('Bron data'!F295="","",'Bron data'!F295)</f>
        <v>1</v>
      </c>
      <c r="C129" s="33" t="str">
        <f>'Bron data'!G295&amp;""</f>
        <v>Netgear</v>
      </c>
      <c r="D129" s="33" t="str">
        <f>'Bron data'!H295&amp;""</f>
        <v/>
      </c>
      <c r="E129" s="32">
        <f>IF('Bron data'!I295="","",'Bron data'!I295)</f>
        <v>0</v>
      </c>
      <c r="F129" s="32">
        <f>IF('Bron data'!J295="","",'Bron data'!J295)</f>
        <v>0</v>
      </c>
      <c r="G129" s="34" t="str">
        <f>IF(AND(N(E129)&gt;0,N(F129)&gt;0),"Direct + binnen contract",IF(N(E129)&gt;0,"Direct vervangen",IF(N(F129)&gt;0,"Binnen contract vervangen",IF(F129="ntb","Binnen contract – nog te bepalen",IF(AND(E129="",F129=""),"n.v.t.","Geen vervanging gepland")))))</f>
        <v>Geen vervanging gepland</v>
      </c>
    </row>
    <row r="130" spans="1:7" outlineLevel="1" x14ac:dyDescent="0.25">
      <c r="A130" s="31" t="str">
        <f>TRIM('Bron data'!E13)</f>
        <v>Switches 48p</v>
      </c>
      <c r="B130" s="32">
        <f>IF('Bron data'!F13="","",'Bron data'!F13)</f>
        <v>1</v>
      </c>
      <c r="C130" s="33" t="str">
        <f>'Bron data'!G13&amp;""</f>
        <v>Aruba</v>
      </c>
      <c r="D130" s="33" t="str">
        <f>'Bron data'!H13&amp;""</f>
        <v/>
      </c>
      <c r="E130" s="32">
        <f>IF('Bron data'!I13="","",'Bron data'!I13)</f>
        <v>0</v>
      </c>
      <c r="F130" s="32">
        <f>IF('Bron data'!J13="","",'Bron data'!J13)</f>
        <v>0</v>
      </c>
      <c r="G130" s="34" t="str">
        <f>IF(AND(N(E130)&gt;0,N(F130)&gt;0),"Direct + binnen contract",IF(N(E130)&gt;0,"Direct vervangen",IF(N(F130)&gt;0,"Binnen contract vervangen",IF(F130="ntb","Binnen contract – nog te bepalen",IF(AND(E130="",F130=""),"n.v.t.","Geen vervanging gepland")))))</f>
        <v>Geen vervanging gepland</v>
      </c>
    </row>
    <row r="131" spans="1:7" outlineLevel="1" x14ac:dyDescent="0.25">
      <c r="A131" s="31" t="str">
        <f>TRIM('Bron data'!E296)</f>
        <v>Switches 48p</v>
      </c>
      <c r="B131" s="32">
        <f>IF('Bron data'!F296="","",'Bron data'!F296)</f>
        <v>2</v>
      </c>
      <c r="C131" s="33" t="str">
        <f>'Bron data'!G296&amp;""</f>
        <v>Netgear</v>
      </c>
      <c r="D131" s="33" t="str">
        <f>'Bron data'!H296&amp;""</f>
        <v/>
      </c>
      <c r="E131" s="32">
        <f>IF('Bron data'!I296="","",'Bron data'!I296)</f>
        <v>1</v>
      </c>
      <c r="F131" s="32">
        <f>IF('Bron data'!J296="","",'Bron data'!J296)</f>
        <v>0</v>
      </c>
      <c r="G131" s="34" t="str">
        <f>IF(AND(N(E131)&gt;0,N(F131)&gt;0),"Direct + binnen contract",IF(N(E131)&gt;0,"Direct vervangen",IF(N(F131)&gt;0,"Binnen contract vervangen",IF(F131="ntb","Binnen contract – nog te bepalen",IF(AND(E131="",F131=""),"n.v.t.","Geen vervanging gepland")))))</f>
        <v>Direct vervangen</v>
      </c>
    </row>
    <row r="132" spans="1:7" outlineLevel="1" x14ac:dyDescent="0.25">
      <c r="A132" s="31" t="str">
        <f>TRIM('Bron data'!E350)</f>
        <v>Switches POE 8p</v>
      </c>
      <c r="B132" s="32">
        <f>IF('Bron data'!F350="","",'Bron data'!F350)</f>
        <v>1</v>
      </c>
      <c r="C132" s="33" t="str">
        <f>'Bron data'!G350&amp;""</f>
        <v>Ubiquiti UniFi</v>
      </c>
      <c r="D132" s="33" t="str">
        <f>'Bron data'!H350&amp;""</f>
        <v/>
      </c>
      <c r="E132" s="32">
        <f>IF('Bron data'!I350="","",'Bron data'!I350)</f>
        <v>0</v>
      </c>
      <c r="F132" s="32">
        <f>IF('Bron data'!J350="","",'Bron data'!J350)</f>
        <v>0</v>
      </c>
      <c r="G132" s="34" t="str">
        <f>IF(AND(N(E132)&gt;0,N(F132)&gt;0),"Direct + binnen contract",IF(N(E132)&gt;0,"Direct vervangen",IF(N(F132)&gt;0,"Binnen contract vervangen",IF(F132="ntb","Binnen contract – nog te bepalen",IF(AND(E132="",F132=""),"n.v.t.","Geen vervanging gepland")))))</f>
        <v>Geen vervanging gepland</v>
      </c>
    </row>
    <row r="133" spans="1:7" outlineLevel="1" x14ac:dyDescent="0.25">
      <c r="A133" s="31" t="str">
        <f>TRIM('Bron data'!E14)</f>
        <v>Switches POE 24p</v>
      </c>
      <c r="B133" s="32">
        <f>IF('Bron data'!F14="","",'Bron data'!F14)</f>
        <v>1</v>
      </c>
      <c r="C133" s="33" t="str">
        <f>'Bron data'!G14&amp;""</f>
        <v>Aruba</v>
      </c>
      <c r="D133" s="33" t="str">
        <f>'Bron data'!H14&amp;""</f>
        <v/>
      </c>
      <c r="E133" s="32">
        <f>IF('Bron data'!I14="","",'Bron data'!I14)</f>
        <v>0</v>
      </c>
      <c r="F133" s="32">
        <f>IF('Bron data'!J14="","",'Bron data'!J14)</f>
        <v>0</v>
      </c>
      <c r="G133" s="34" t="str">
        <f>IF(AND(N(E133)&gt;0,N(F133)&gt;0),"Direct + binnen contract",IF(N(E133)&gt;0,"Direct vervangen",IF(N(F133)&gt;0,"Binnen contract vervangen",IF(F133="ntb","Binnen contract – nog te bepalen",IF(AND(E133="",F133=""),"n.v.t.","Geen vervanging gepland")))))</f>
        <v>Geen vervanging gepland</v>
      </c>
    </row>
    <row r="134" spans="1:7" outlineLevel="1" x14ac:dyDescent="0.25">
      <c r="A134" s="31" t="str">
        <f>TRIM('Bron data'!E93)</f>
        <v>Router</v>
      </c>
      <c r="B134" s="32">
        <f>IF('Bron data'!F93="","",'Bron data'!F93)</f>
        <v>1</v>
      </c>
      <c r="C134" s="33" t="str">
        <f>'Bron data'!G93&amp;""</f>
        <v>Fortinet FortiGate 60E</v>
      </c>
      <c r="D134" s="33" t="str">
        <f>'Bron data'!H93&amp;""</f>
        <v/>
      </c>
      <c r="E134" s="32">
        <f>IF('Bron data'!I93="","",'Bron data'!I93)</f>
        <v>1</v>
      </c>
      <c r="F134" s="32">
        <f>IF('Bron data'!J93="","",'Bron data'!J93)</f>
        <v>0</v>
      </c>
      <c r="G134" s="34" t="str">
        <f>IF(AND(N(E134)&gt;0,N(F134)&gt;0),"Direct + binnen contract",IF(N(E134)&gt;0,"Direct vervangen",IF(N(F134)&gt;0,"Binnen contract vervangen",IF(F134="ntb","Binnen contract – nog te bepalen",IF(AND(E134="",F134=""),"n.v.t.","Geen vervanging gepland")))))</f>
        <v>Direct vervangen</v>
      </c>
    </row>
    <row r="135" spans="1:7" outlineLevel="1" x14ac:dyDescent="0.25">
      <c r="A135" s="31" t="str">
        <f>TRIM('Bron data'!E305)</f>
        <v>Access Points</v>
      </c>
      <c r="B135" s="32">
        <f>IF('Bron data'!F305="","",'Bron data'!F305)</f>
        <v>10</v>
      </c>
      <c r="C135" s="33" t="str">
        <f>'Bron data'!G305&amp;""</f>
        <v>Ruckus R350 (aanschafperiode 2022-2026)</v>
      </c>
      <c r="D135" s="33" t="str">
        <f>'Bron data'!H305&amp;""</f>
        <v/>
      </c>
      <c r="E135" s="32">
        <f>IF('Bron data'!I305="","",'Bron data'!I305)</f>
        <v>0</v>
      </c>
      <c r="F135" s="32" t="str">
        <f>IF('Bron data'!J305="","",'Bron data'!J305)</f>
        <v>ntb</v>
      </c>
      <c r="G135" s="34" t="str">
        <f>IF(AND(N(E135)&gt;0,N(F135)&gt;0),"Direct + binnen contract",IF(N(E135)&gt;0,"Direct vervangen",IF(N(F135)&gt;0,"Binnen contract vervangen",IF(F135="ntb","Binnen contract – nog te bepalen",IF(AND(E135="",F135=""),"n.v.t.","Geen vervanging gepland")))))</f>
        <v>Binnen contract – nog te bepalen</v>
      </c>
    </row>
    <row r="136" spans="1:7" outlineLevel="1" x14ac:dyDescent="0.25">
      <c r="A136" s="31" t="str">
        <f>TRIM('Bron data'!E231)</f>
        <v>Digiborden incl. OPS</v>
      </c>
      <c r="B136" s="32">
        <f>IF('Bron data'!F231="","",'Bron data'!F231)</f>
        <v>22</v>
      </c>
      <c r="C136" s="33" t="str">
        <f>'Bron data'!G231&amp;""</f>
        <v>Niet relevant</v>
      </c>
      <c r="D136" s="33" t="str">
        <f>'Bron data'!H231&amp;""</f>
        <v/>
      </c>
      <c r="E136" s="32" t="str">
        <f>IF('Bron data'!I231="","",'Bron data'!I231)</f>
        <v/>
      </c>
      <c r="F136" s="32" t="str">
        <f>IF('Bron data'!J231="","",'Bron data'!J231)</f>
        <v/>
      </c>
      <c r="G136" s="34" t="str">
        <f>IF(AND(N(E136)&gt;0,N(F136)&gt;0),"Direct + binnen contract",IF(N(E136)&gt;0,"Direct vervangen",IF(N(F136)&gt;0,"Binnen contract vervangen",IF(F136="ntb","Binnen contract – nog te bepalen",IF(AND(E136="",F136=""),"n.v.t.","Geen vervanging gepland")))))</f>
        <v>n.v.t.</v>
      </c>
    </row>
    <row r="137" spans="1:7" outlineLevel="1" x14ac:dyDescent="0.25">
      <c r="A137" s="31" t="str">
        <f>TRIM('Bron data'!E233)</f>
        <v>Windows laptop/desktop</v>
      </c>
      <c r="B137" s="32">
        <f>IF('Bron data'!F233="","",'Bron data'!F233)</f>
        <v>53</v>
      </c>
      <c r="C137" s="33" t="str">
        <f>'Bron data'!G233&amp;""</f>
        <v>Niet relevant</v>
      </c>
      <c r="D137" s="33" t="str">
        <f>'Bron data'!H233&amp;""</f>
        <v/>
      </c>
      <c r="E137" s="32" t="str">
        <f>IF('Bron data'!I233="","",'Bron data'!I233)</f>
        <v/>
      </c>
      <c r="F137" s="32" t="str">
        <f>IF('Bron data'!J233="","",'Bron data'!J233)</f>
        <v/>
      </c>
      <c r="G137" s="34" t="str">
        <f>IF(AND(N(E137)&gt;0,N(F137)&gt;0),"Direct + binnen contract",IF(N(E137)&gt;0,"Direct vervangen",IF(N(F137)&gt;0,"Binnen contract vervangen",IF(F137="ntb","Binnen contract – nog te bepalen",IF(AND(E137="",F137=""),"n.v.t.","Geen vervanging gepland")))))</f>
        <v>n.v.t.</v>
      </c>
    </row>
    <row r="138" spans="1:7" outlineLevel="1" x14ac:dyDescent="0.25">
      <c r="A138" s="31" t="str">
        <f>TRIM('Bron data'!E230)</f>
        <v>Chromebooks</v>
      </c>
      <c r="B138" s="32">
        <f>IF('Bron data'!F230="","",'Bron data'!F230)</f>
        <v>113</v>
      </c>
      <c r="C138" s="33" t="str">
        <f>'Bron data'!G230&amp;""</f>
        <v>Niet relevant</v>
      </c>
      <c r="D138" s="33" t="str">
        <f>'Bron data'!H230&amp;""</f>
        <v/>
      </c>
      <c r="E138" s="32" t="str">
        <f>IF('Bron data'!I230="","",'Bron data'!I230)</f>
        <v/>
      </c>
      <c r="F138" s="32" t="str">
        <f>IF('Bron data'!J230="","",'Bron data'!J230)</f>
        <v/>
      </c>
      <c r="G138" s="34" t="str">
        <f>IF(AND(N(E138)&gt;0,N(F138)&gt;0),"Direct + binnen contract",IF(N(E138)&gt;0,"Direct vervangen",IF(N(F138)&gt;0,"Binnen contract vervangen",IF(F138="ntb","Binnen contract – nog te bepalen",IF(AND(E138="",F138=""),"n.v.t.","Geen vervanging gepland")))))</f>
        <v>n.v.t.</v>
      </c>
    </row>
    <row r="139" spans="1:7" outlineLevel="1" x14ac:dyDescent="0.25">
      <c r="A139" s="31" t="str">
        <f>TRIM('Bron data'!E42)</f>
        <v>Multifunctionals</v>
      </c>
      <c r="B139" s="32">
        <f>IF('Bron data'!F42="","",'Bron data'!F42)</f>
        <v>3</v>
      </c>
      <c r="C139" s="33" t="str">
        <f>'Bron data'!G42&amp;""</f>
        <v>Canon</v>
      </c>
      <c r="D139" s="33" t="str">
        <f>'Bron data'!H42&amp;""</f>
        <v/>
      </c>
      <c r="E139" s="32" t="str">
        <f>IF('Bron data'!I42="","",'Bron data'!I42)</f>
        <v/>
      </c>
      <c r="F139" s="32" t="str">
        <f>IF('Bron data'!J42="","",'Bron data'!J42)</f>
        <v/>
      </c>
      <c r="G139" s="34" t="str">
        <f>IF(AND(N(E139)&gt;0,N(F139)&gt;0),"Direct + binnen contract",IF(N(E139)&gt;0,"Direct vervangen",IF(N(F139)&gt;0,"Binnen contract vervangen",IF(F139="ntb","Binnen contract – nog te bepalen",IF(AND(E139="",F139=""),"n.v.t.","Geen vervanging gepland")))))</f>
        <v>n.v.t.</v>
      </c>
    </row>
    <row r="140" spans="1:7" ht="18" customHeight="1" x14ac:dyDescent="0.25">
      <c r="A140" s="35" t="str">
        <f>'Bron data'!B117</f>
        <v>Internationale Taalklas - bijgebouw</v>
      </c>
      <c r="B140" s="36" t="str">
        <f>"BRIN "&amp;'Bron data'!A117</f>
        <v>BRIN 16IC01</v>
      </c>
      <c r="C140" s="35" t="str">
        <f>TRIM(SUBSTITUTE('Bron data'!C117,CHAR(160)," "))&amp;", "&amp;TRIM(SUBSTITUTE('Bron data'!D117,CHAR(160)," "))</f>
        <v>Prinses Beatrixdreef 7, 2033 TX Haarlem</v>
      </c>
      <c r="D140" s="35" t="str">
        <f>IFERROR("Leerlingen: "&amp;_xlfn.XLOOKUP(A140,Leerlingaantallen!$A$2:$A$37,Leerlingaantallen!$B$2:$B$37),"")</f>
        <v/>
      </c>
      <c r="E140" s="36"/>
      <c r="F140" s="36"/>
      <c r="G140" s="35"/>
    </row>
    <row r="141" spans="1:7" outlineLevel="1" x14ac:dyDescent="0.25">
      <c r="A141" s="31" t="str">
        <f>TRIM('Bron data'!E117)</f>
        <v>Switches 24p</v>
      </c>
      <c r="B141" s="32">
        <f>IF('Bron data'!F117="","",'Bron data'!F117)</f>
        <v>1</v>
      </c>
      <c r="C141" s="33" t="str">
        <f>'Bron data'!G117&amp;""</f>
        <v>FS.com</v>
      </c>
      <c r="D141" s="33" t="str">
        <f>'Bron data'!H117&amp;""</f>
        <v/>
      </c>
      <c r="E141" s="32">
        <f>IF('Bron data'!I117="","",'Bron data'!I117)</f>
        <v>0</v>
      </c>
      <c r="F141" s="32" t="str">
        <f>IF('Bron data'!J117="","",'Bron data'!J117)</f>
        <v>ntb</v>
      </c>
      <c r="G141" s="34" t="str">
        <f>IF(AND(N(E141)&gt;0,N(F141)&gt;0),"Direct + binnen contract",IF(N(E141)&gt;0,"Direct vervangen",IF(N(F141)&gt;0,"Binnen contract vervangen",IF(F141="ntb","Binnen contract – nog te bepalen",IF(AND(E141="",F141=""),"n.v.t.","Geen vervanging gepland")))))</f>
        <v>Binnen contract – nog te bepalen</v>
      </c>
    </row>
    <row r="142" spans="1:7" outlineLevel="1" x14ac:dyDescent="0.25">
      <c r="A142" s="31" t="str">
        <f>TRIM('Bron data'!E118)</f>
        <v>Switches POE 24p</v>
      </c>
      <c r="B142" s="32">
        <f>IF('Bron data'!F118="","",'Bron data'!F118)</f>
        <v>2</v>
      </c>
      <c r="C142" s="33" t="str">
        <f>'Bron data'!G118&amp;""</f>
        <v>FS.com</v>
      </c>
      <c r="D142" s="33" t="str">
        <f>'Bron data'!H118&amp;""</f>
        <v/>
      </c>
      <c r="E142" s="32">
        <f>IF('Bron data'!I118="","",'Bron data'!I118)</f>
        <v>0</v>
      </c>
      <c r="F142" s="32" t="str">
        <f>IF('Bron data'!J118="","",'Bron data'!J118)</f>
        <v>ntb</v>
      </c>
      <c r="G142" s="34" t="str">
        <f>IF(AND(N(E142)&gt;0,N(F142)&gt;0),"Direct + binnen contract",IF(N(E142)&gt;0,"Direct vervangen",IF(N(F142)&gt;0,"Binnen contract vervangen",IF(F142="ntb","Binnen contract – nog te bepalen",IF(AND(E142="",F142=""),"n.v.t.","Geen vervanging gepland")))))</f>
        <v>Binnen contract – nog te bepalen</v>
      </c>
    </row>
    <row r="143" spans="1:7" outlineLevel="1" x14ac:dyDescent="0.25">
      <c r="A143" s="31" t="str">
        <f>TRIM('Bron data'!E333)</f>
        <v>Access Points</v>
      </c>
      <c r="B143" s="32">
        <f>IF('Bron data'!F333="","",'Bron data'!F333)</f>
        <v>14</v>
      </c>
      <c r="C143" s="33" t="str">
        <f>'Bron data'!G333&amp;""</f>
        <v>Ruckus R550 (aanschafperiode 2021-2026)</v>
      </c>
      <c r="D143" s="33" t="str">
        <f>'Bron data'!H333&amp;""</f>
        <v/>
      </c>
      <c r="E143" s="32">
        <f>IF('Bron data'!I333="","",'Bron data'!I333)</f>
        <v>0</v>
      </c>
      <c r="F143" s="32" t="str">
        <f>IF('Bron data'!J333="","",'Bron data'!J333)</f>
        <v>ntb</v>
      </c>
      <c r="G143" s="34" t="str">
        <f>IF(AND(N(E143)&gt;0,N(F143)&gt;0),"Direct + binnen contract",IF(N(E143)&gt;0,"Direct vervangen",IF(N(F143)&gt;0,"Binnen contract vervangen",IF(F143="ntb","Binnen contract – nog te bepalen",IF(AND(E143="",F143=""),"n.v.t.","Geen vervanging gepland")))))</f>
        <v>Binnen contract – nog te bepalen</v>
      </c>
    </row>
    <row r="144" spans="1:7" ht="18" customHeight="1" x14ac:dyDescent="0.25">
      <c r="A144" s="35" t="str">
        <f>'Bron data'!B131</f>
        <v>Internationalschool Haarlem</v>
      </c>
      <c r="B144" s="36" t="str">
        <f>"BRIN "&amp;'Bron data'!A131</f>
        <v>BRIN 13KT03</v>
      </c>
      <c r="C144" s="35" t="str">
        <f>TRIM(SUBSTITUTE('Bron data'!C131,CHAR(160)," "))&amp;", "&amp;TRIM(SUBSTITUTE('Bron data'!D131,CHAR(160)," "))</f>
        <v>Schreveliusstraat 27, 2014 XP Haarlem</v>
      </c>
      <c r="D144" s="35" t="str">
        <f>IFERROR("Leerlingen: "&amp;_xlfn.XLOOKUP(A144,Leerlingaantallen!$A$2:$A$37,Leerlingaantallen!$B$2:$B$37),"")</f>
        <v>Leerlingen: 242</v>
      </c>
      <c r="E144" s="36"/>
      <c r="F144" s="36"/>
      <c r="G144" s="35" t="s">
        <v>234</v>
      </c>
    </row>
    <row r="145" spans="1:7" outlineLevel="1" x14ac:dyDescent="0.25">
      <c r="A145" s="31" t="str">
        <f>TRIM('Bron data'!E131)</f>
        <v>Switches 24p</v>
      </c>
      <c r="B145" s="32">
        <f>IF('Bron data'!F131="","",'Bron data'!F131)</f>
        <v>2</v>
      </c>
      <c r="C145" s="33" t="str">
        <f>'Bron data'!G131&amp;""</f>
        <v>HPE</v>
      </c>
      <c r="D145" s="33" t="str">
        <f>'Bron data'!H131&amp;""</f>
        <v/>
      </c>
      <c r="E145" s="32">
        <f>IF('Bron data'!I131="","",'Bron data'!I131)</f>
        <v>2</v>
      </c>
      <c r="F145" s="32">
        <f>IF('Bron data'!J131="","",'Bron data'!J131)</f>
        <v>0</v>
      </c>
      <c r="G145" s="34" t="str">
        <f>IF(AND(N(E145)&gt;0,N(F145)&gt;0),"Direct + binnen contract",IF(N(E145)&gt;0,"Direct vervangen",IF(N(F145)&gt;0,"Binnen contract vervangen",IF(F145="ntb","Binnen contract – nog te bepalen",IF(AND(E145="",F145=""),"n.v.t.","Geen vervanging gepland")))))</f>
        <v>Direct vervangen</v>
      </c>
    </row>
    <row r="146" spans="1:7" outlineLevel="1" x14ac:dyDescent="0.25">
      <c r="A146" s="31" t="str">
        <f>TRIM('Bron data'!E342)</f>
        <v>Switches POE 8p</v>
      </c>
      <c r="B146" s="32">
        <f>IF('Bron data'!F342="","",'Bron data'!F342)</f>
        <v>2</v>
      </c>
      <c r="C146" s="33" t="str">
        <f>'Bron data'!G342&amp;""</f>
        <v>Ubiquiti UniFi</v>
      </c>
      <c r="D146" s="33" t="str">
        <f>'Bron data'!H342&amp;""</f>
        <v/>
      </c>
      <c r="E146" s="32">
        <f>IF('Bron data'!I342="","",'Bron data'!I342)</f>
        <v>0</v>
      </c>
      <c r="F146" s="32">
        <f>IF('Bron data'!J342="","",'Bron data'!J342)</f>
        <v>0</v>
      </c>
      <c r="G146" s="34" t="str">
        <f>IF(AND(N(E146)&gt;0,N(F146)&gt;0),"Direct + binnen contract",IF(N(E146)&gt;0,"Direct vervangen",IF(N(F146)&gt;0,"Binnen contract vervangen",IF(F146="ntb","Binnen contract – nog te bepalen",IF(AND(E146="",F146=""),"n.v.t.","Geen vervanging gepland")))))</f>
        <v>Geen vervanging gepland</v>
      </c>
    </row>
    <row r="147" spans="1:7" outlineLevel="1" x14ac:dyDescent="0.25">
      <c r="A147" s="31" t="str">
        <f>TRIM('Bron data'!E71)</f>
        <v>Switches POE 24p</v>
      </c>
      <c r="B147" s="32">
        <f>IF('Bron data'!F71="","",'Bron data'!F71)</f>
        <v>1</v>
      </c>
      <c r="C147" s="33" t="str">
        <f>'Bron data'!G71&amp;""</f>
        <v>Cisco</v>
      </c>
      <c r="D147" s="33" t="str">
        <f>'Bron data'!H71&amp;""</f>
        <v/>
      </c>
      <c r="E147" s="32">
        <f>IF('Bron data'!I71="","",'Bron data'!I71)</f>
        <v>1</v>
      </c>
      <c r="F147" s="32">
        <f>IF('Bron data'!J71="","",'Bron data'!J71)</f>
        <v>0</v>
      </c>
      <c r="G147" s="34" t="str">
        <f>IF(AND(N(E147)&gt;0,N(F147)&gt;0),"Direct + binnen contract",IF(N(E147)&gt;0,"Direct vervangen",IF(N(F147)&gt;0,"Binnen contract vervangen",IF(F147="ntb","Binnen contract – nog te bepalen",IF(AND(E147="",F147=""),"n.v.t.","Geen vervanging gepland")))))</f>
        <v>Direct vervangen</v>
      </c>
    </row>
    <row r="148" spans="1:7" outlineLevel="1" x14ac:dyDescent="0.25">
      <c r="A148" s="31" t="str">
        <f>TRIM('Bron data'!E132)</f>
        <v>Switches POE 24p</v>
      </c>
      <c r="B148" s="32">
        <f>IF('Bron data'!F132="","",'Bron data'!F132)</f>
        <v>2</v>
      </c>
      <c r="C148" s="33" t="str">
        <f>'Bron data'!G132&amp;""</f>
        <v>HPE</v>
      </c>
      <c r="D148" s="33" t="str">
        <f>'Bron data'!H132&amp;""</f>
        <v/>
      </c>
      <c r="E148" s="32">
        <f>IF('Bron data'!I132="","",'Bron data'!I132)</f>
        <v>1</v>
      </c>
      <c r="F148" s="32">
        <f>IF('Bron data'!J132="","",'Bron data'!J132)</f>
        <v>0</v>
      </c>
      <c r="G148" s="34" t="str">
        <f>IF(AND(N(E148)&gt;0,N(F148)&gt;0),"Direct + binnen contract",IF(N(E148)&gt;0,"Direct vervangen",IF(N(F148)&gt;0,"Binnen contract vervangen",IF(F148="ntb","Binnen contract – nog te bepalen",IF(AND(E148="",F148=""),"n.v.t.","Geen vervanging gepland")))))</f>
        <v>Direct vervangen</v>
      </c>
    </row>
    <row r="149" spans="1:7" outlineLevel="1" x14ac:dyDescent="0.25">
      <c r="A149" s="31" t="str">
        <f>TRIM('Bron data'!E97)</f>
        <v>Router</v>
      </c>
      <c r="B149" s="32">
        <f>IF('Bron data'!F97="","",'Bron data'!F97)</f>
        <v>2</v>
      </c>
      <c r="C149" s="33" t="str">
        <f>'Bron data'!G97&amp;""</f>
        <v>Fortinet FortiGate 60E</v>
      </c>
      <c r="D149" s="33" t="str">
        <f>'Bron data'!H97&amp;""</f>
        <v/>
      </c>
      <c r="E149" s="32">
        <f>IF('Bron data'!I97="","",'Bron data'!I97)</f>
        <v>2</v>
      </c>
      <c r="F149" s="32">
        <f>IF('Bron data'!J97="","",'Bron data'!J97)</f>
        <v>0</v>
      </c>
      <c r="G149" s="34" t="str">
        <f>IF(AND(N(E149)&gt;0,N(F149)&gt;0),"Direct + binnen contract",IF(N(E149)&gt;0,"Direct vervangen",IF(N(F149)&gt;0,"Binnen contract vervangen",IF(F149="ntb","Binnen contract – nog te bepalen",IF(AND(E149="",F149=""),"n.v.t.","Geen vervanging gepland")))))</f>
        <v>Direct vervangen</v>
      </c>
    </row>
    <row r="150" spans="1:7" outlineLevel="1" x14ac:dyDescent="0.25">
      <c r="A150" s="31" t="str">
        <f>TRIM('Bron data'!E319)</f>
        <v>Access Points</v>
      </c>
      <c r="B150" s="32">
        <f>IF('Bron data'!F319="","",'Bron data'!F319)</f>
        <v>15</v>
      </c>
      <c r="C150" s="33" t="str">
        <f>'Bron data'!G319&amp;""</f>
        <v>Ruckus R510</v>
      </c>
      <c r="D150" s="33" t="str">
        <f>'Bron data'!H319&amp;""</f>
        <v/>
      </c>
      <c r="E150" s="32">
        <f>IF('Bron data'!I319="","",'Bron data'!I319)</f>
        <v>0</v>
      </c>
      <c r="F150" s="32">
        <f>IF('Bron data'!J319="","",'Bron data'!J319)</f>
        <v>15</v>
      </c>
      <c r="G150" s="34" t="str">
        <f>IF(AND(N(E150)&gt;0,N(F150)&gt;0),"Direct + binnen contract",IF(N(E150)&gt;0,"Direct vervangen",IF(N(F150)&gt;0,"Binnen contract vervangen",IF(F150="ntb","Binnen contract – nog te bepalen",IF(AND(E150="",F150=""),"n.v.t.","Geen vervanging gepland")))))</f>
        <v>Binnen contract vervangen</v>
      </c>
    </row>
    <row r="151" spans="1:7" outlineLevel="1" x14ac:dyDescent="0.25">
      <c r="A151" s="31" t="str">
        <f>TRIM('Bron data'!E251)</f>
        <v>Digiborden incl. OPS</v>
      </c>
      <c r="B151" s="32">
        <f>IF('Bron data'!F251="","",'Bron data'!F251)</f>
        <v>0</v>
      </c>
      <c r="C151" s="33" t="str">
        <f>'Bron data'!G251&amp;""</f>
        <v>Niet relevant</v>
      </c>
      <c r="D151" s="33" t="str">
        <f>'Bron data'!H251&amp;""</f>
        <v/>
      </c>
      <c r="E151" s="32" t="str">
        <f>IF('Bron data'!I251="","",'Bron data'!I251)</f>
        <v/>
      </c>
      <c r="F151" s="32" t="str">
        <f>IF('Bron data'!J251="","",'Bron data'!J251)</f>
        <v/>
      </c>
      <c r="G151" s="34" t="str">
        <f>IF(AND(N(E151)&gt;0,N(F151)&gt;0),"Direct + binnen contract",IF(N(E151)&gt;0,"Direct vervangen",IF(N(F151)&gt;0,"Binnen contract vervangen",IF(F151="ntb","Binnen contract – nog te bepalen",IF(AND(E151="",F151=""),"n.v.t.","Geen vervanging gepland")))))</f>
        <v>n.v.t.</v>
      </c>
    </row>
    <row r="152" spans="1:7" outlineLevel="1" x14ac:dyDescent="0.25">
      <c r="A152" s="31" t="str">
        <f>TRIM('Bron data'!E253)</f>
        <v>Windows laptop/desktop</v>
      </c>
      <c r="B152" s="32">
        <f>IF('Bron data'!F253="","",'Bron data'!F253)</f>
        <v>9</v>
      </c>
      <c r="C152" s="33" t="str">
        <f>'Bron data'!G253&amp;""</f>
        <v>Niet relevant</v>
      </c>
      <c r="D152" s="33" t="str">
        <f>'Bron data'!H253&amp;""</f>
        <v/>
      </c>
      <c r="E152" s="32" t="str">
        <f>IF('Bron data'!I253="","",'Bron data'!I253)</f>
        <v/>
      </c>
      <c r="F152" s="32" t="str">
        <f>IF('Bron data'!J253="","",'Bron data'!J253)</f>
        <v/>
      </c>
      <c r="G152" s="34" t="str">
        <f>IF(AND(N(E152)&gt;0,N(F152)&gt;0),"Direct + binnen contract",IF(N(E152)&gt;0,"Direct vervangen",IF(N(F152)&gt;0,"Binnen contract vervangen",IF(F152="ntb","Binnen contract – nog te bepalen",IF(AND(E152="",F152=""),"n.v.t.","Geen vervanging gepland")))))</f>
        <v>n.v.t.</v>
      </c>
    </row>
    <row r="153" spans="1:7" outlineLevel="1" x14ac:dyDescent="0.25">
      <c r="A153" s="31" t="str">
        <f>TRIM('Bron data'!E250)</f>
        <v>Chromebooks</v>
      </c>
      <c r="B153" s="32">
        <f>IF('Bron data'!F250="","",'Bron data'!F250)</f>
        <v>84</v>
      </c>
      <c r="C153" s="33" t="str">
        <f>'Bron data'!G250&amp;""</f>
        <v>Niet relevant</v>
      </c>
      <c r="D153" s="33" t="str">
        <f>'Bron data'!H250&amp;""</f>
        <v/>
      </c>
      <c r="E153" s="32" t="str">
        <f>IF('Bron data'!I250="","",'Bron data'!I250)</f>
        <v/>
      </c>
      <c r="F153" s="32" t="str">
        <f>IF('Bron data'!J250="","",'Bron data'!J250)</f>
        <v/>
      </c>
      <c r="G153" s="34" t="str">
        <f>IF(AND(N(E153)&gt;0,N(F153)&gt;0),"Direct + binnen contract",IF(N(E153)&gt;0,"Direct vervangen",IF(N(F153)&gt;0,"Binnen contract vervangen",IF(F153="ntb","Binnen contract – nog te bepalen",IF(AND(E153="",F153=""),"n.v.t.","Geen vervanging gepland")))))</f>
        <v>n.v.t.</v>
      </c>
    </row>
    <row r="154" spans="1:7" outlineLevel="1" x14ac:dyDescent="0.25">
      <c r="A154" s="31" t="str">
        <f>TRIM('Bron data'!E64)</f>
        <v>Multifunctionals</v>
      </c>
      <c r="B154" s="32">
        <f>IF('Bron data'!F64="","",'Bron data'!F64)</f>
        <v>2</v>
      </c>
      <c r="C154" s="33" t="str">
        <f>'Bron data'!G64&amp;""</f>
        <v>Canon</v>
      </c>
      <c r="D154" s="33" t="str">
        <f>'Bron data'!H64&amp;""</f>
        <v/>
      </c>
      <c r="E154" s="32" t="str">
        <f>IF('Bron data'!I64="","",'Bron data'!I64)</f>
        <v/>
      </c>
      <c r="F154" s="32" t="str">
        <f>IF('Bron data'!J64="","",'Bron data'!J64)</f>
        <v/>
      </c>
      <c r="G154" s="34" t="str">
        <f>IF(AND(N(E154)&gt;0,N(F154)&gt;0),"Direct + binnen contract",IF(N(E154)&gt;0,"Direct vervangen",IF(N(F154)&gt;0,"Binnen contract vervangen",IF(F154="ntb","Binnen contract – nog te bepalen",IF(AND(E154="",F154=""),"n.v.t.","Geen vervanging gepland")))))</f>
        <v>n.v.t.</v>
      </c>
    </row>
    <row r="155" spans="1:7" ht="18" customHeight="1" x14ac:dyDescent="0.25">
      <c r="A155" s="35" t="str">
        <f>'Bron data'!B18</f>
        <v>Internationalschool Haarlem secondary</v>
      </c>
      <c r="B155" s="36" t="str">
        <f>"BRIN "&amp;'Bron data'!A18</f>
        <v>BRIN 01LZ01</v>
      </c>
      <c r="C155" s="35" t="str">
        <f>TRIM(SUBSTITUTE('Bron data'!C18,CHAR(160)," "))&amp;", "&amp;TRIM(SUBSTITUTE('Bron data'!D18,CHAR(160)," "))</f>
        <v>Junoplantsoen 58, 2024 RS Haarlem</v>
      </c>
      <c r="D155" s="35" t="str">
        <f>IFERROR("Leerlingen: "&amp;_xlfn.XLOOKUP(A155,Leerlingaantallen!$A$2:$A$37,Leerlingaantallen!$B$2:$B$37),"")</f>
        <v>Leerlingen: 302</v>
      </c>
      <c r="E155" s="36"/>
      <c r="F155" s="36"/>
      <c r="G155" s="35" t="s">
        <v>240</v>
      </c>
    </row>
    <row r="156" spans="1:7" outlineLevel="1" x14ac:dyDescent="0.25">
      <c r="A156" s="31" t="str">
        <f>TRIM('Bron data'!E18)</f>
        <v>Switches 48p</v>
      </c>
      <c r="B156" s="32">
        <f>IF('Bron data'!F18="","",'Bron data'!F18)</f>
        <v>3</v>
      </c>
      <c r="C156" s="33" t="str">
        <f>'Bron data'!G18&amp;""</f>
        <v>Aruba</v>
      </c>
      <c r="D156" s="33" t="str">
        <f>'Bron data'!H18&amp;""</f>
        <v/>
      </c>
      <c r="E156" s="32" t="str">
        <f>IF('Bron data'!I18="","",'Bron data'!I18)</f>
        <v/>
      </c>
      <c r="F156" s="32" t="str">
        <f>IF('Bron data'!J18="","",'Bron data'!J18)</f>
        <v>ntb</v>
      </c>
      <c r="G156" s="34" t="str">
        <f>IF(AND(N(E156)&gt;0,N(F156)&gt;0),"Direct + binnen contract",IF(N(E156)&gt;0,"Direct vervangen",IF(N(F156)&gt;0,"Binnen contract vervangen",IF(F156="ntb","Binnen contract – nog te bepalen",IF(AND(E156="",F156=""),"n.v.t.","Geen vervanging gepland")))))</f>
        <v>Binnen contract – nog te bepalen</v>
      </c>
    </row>
    <row r="157" spans="1:7" outlineLevel="1" x14ac:dyDescent="0.25">
      <c r="A157" s="31" t="str">
        <f>TRIM('Bron data'!E297)</f>
        <v>Switches POE 8p</v>
      </c>
      <c r="B157" s="32">
        <f>IF('Bron data'!F297="","",'Bron data'!F297)</f>
        <v>1</v>
      </c>
      <c r="C157" s="33" t="str">
        <f>'Bron data'!G297&amp;""</f>
        <v>Ruckus</v>
      </c>
      <c r="D157" s="33" t="str">
        <f>'Bron data'!H297&amp;""</f>
        <v/>
      </c>
      <c r="E157" s="32" t="str">
        <f>IF('Bron data'!I297="","",'Bron data'!I297)</f>
        <v/>
      </c>
      <c r="F157" s="32" t="str">
        <f>IF('Bron data'!J297="","",'Bron data'!J297)</f>
        <v>ntb</v>
      </c>
      <c r="G157" s="34" t="str">
        <f>IF(AND(N(E157)&gt;0,N(F157)&gt;0),"Direct + binnen contract",IF(N(E157)&gt;0,"Direct vervangen",IF(N(F157)&gt;0,"Binnen contract vervangen",IF(F157="ntb","Binnen contract – nog te bepalen",IF(AND(E157="",F157=""),"n.v.t.","Geen vervanging gepland")))))</f>
        <v>Binnen contract – nog te bepalen</v>
      </c>
    </row>
    <row r="158" spans="1:7" outlineLevel="1" x14ac:dyDescent="0.25">
      <c r="A158" s="31" t="str">
        <f>TRIM('Bron data'!E19)</f>
        <v>Switches POE 24p</v>
      </c>
      <c r="B158" s="32">
        <f>IF('Bron data'!F19="","",'Bron data'!F19)</f>
        <v>1</v>
      </c>
      <c r="C158" s="33" t="str">
        <f>'Bron data'!G19&amp;""</f>
        <v>Aruba</v>
      </c>
      <c r="D158" s="33" t="str">
        <f>'Bron data'!H19&amp;""</f>
        <v/>
      </c>
      <c r="E158" s="32" t="str">
        <f>IF('Bron data'!I19="","",'Bron data'!I19)</f>
        <v/>
      </c>
      <c r="F158" s="32" t="str">
        <f>IF('Bron data'!J19="","",'Bron data'!J19)</f>
        <v>ntb</v>
      </c>
      <c r="G158" s="34" t="str">
        <f>IF(AND(N(E158)&gt;0,N(F158)&gt;0),"Direct + binnen contract",IF(N(E158)&gt;0,"Direct vervangen",IF(N(F158)&gt;0,"Binnen contract vervangen",IF(F158="ntb","Binnen contract – nog te bepalen",IF(AND(E158="",F158=""),"n.v.t.","Geen vervanging gepland")))))</f>
        <v>Binnen contract – nog te bepalen</v>
      </c>
    </row>
    <row r="159" spans="1:7" outlineLevel="1" x14ac:dyDescent="0.25">
      <c r="A159" s="31" t="str">
        <f>TRIM('Bron data'!E133)</f>
        <v>Switches POE 24p</v>
      </c>
      <c r="B159" s="32">
        <f>IF('Bron data'!F133="","",'Bron data'!F133)</f>
        <v>1</v>
      </c>
      <c r="C159" s="33" t="str">
        <f>'Bron data'!G133&amp;""</f>
        <v>HPE</v>
      </c>
      <c r="D159" s="33" t="str">
        <f>'Bron data'!H133&amp;""</f>
        <v/>
      </c>
      <c r="E159" s="32" t="str">
        <f>IF('Bron data'!I133="","",'Bron data'!I133)</f>
        <v/>
      </c>
      <c r="F159" s="32" t="str">
        <f>IF('Bron data'!J133="","",'Bron data'!J133)</f>
        <v>ntb</v>
      </c>
      <c r="G159" s="34" t="str">
        <f>IF(AND(N(E159)&gt;0,N(F159)&gt;0),"Direct + binnen contract",IF(N(E159)&gt;0,"Direct vervangen",IF(N(F159)&gt;0,"Binnen contract vervangen",IF(F159="ntb","Binnen contract – nog te bepalen",IF(AND(E159="",F159=""),"n.v.t.","Geen vervanging gepland")))))</f>
        <v>Binnen contract – nog te bepalen</v>
      </c>
    </row>
    <row r="160" spans="1:7" outlineLevel="1" x14ac:dyDescent="0.25">
      <c r="A160" s="31" t="str">
        <f>TRIM('Bron data'!E20)</f>
        <v>Switches POE 48p</v>
      </c>
      <c r="B160" s="32">
        <f>IF('Bron data'!F20="","",'Bron data'!F20)</f>
        <v>1</v>
      </c>
      <c r="C160" s="33" t="str">
        <f>'Bron data'!G20&amp;""</f>
        <v>Aruba</v>
      </c>
      <c r="D160" s="33" t="str">
        <f>'Bron data'!H20&amp;""</f>
        <v/>
      </c>
      <c r="E160" s="32" t="str">
        <f>IF('Bron data'!I20="","",'Bron data'!I20)</f>
        <v/>
      </c>
      <c r="F160" s="32" t="str">
        <f>IF('Bron data'!J20="","",'Bron data'!J20)</f>
        <v>ntb</v>
      </c>
      <c r="G160" s="34" t="str">
        <f>IF(AND(N(E160)&gt;0,N(F160)&gt;0),"Direct + binnen contract",IF(N(E160)&gt;0,"Direct vervangen",IF(N(F160)&gt;0,"Binnen contract vervangen",IF(F160="ntb","Binnen contract – nog te bepalen",IF(AND(E160="",F160=""),"n.v.t.","Geen vervanging gepland")))))</f>
        <v>Binnen contract – nog te bepalen</v>
      </c>
    </row>
    <row r="161" spans="1:7" outlineLevel="1" x14ac:dyDescent="0.25">
      <c r="A161" s="31" t="str">
        <f>TRIM('Bron data'!E112)</f>
        <v>Router</v>
      </c>
      <c r="B161" s="32">
        <f>IF('Bron data'!F112="","",'Bron data'!F112)</f>
        <v>1</v>
      </c>
      <c r="C161" s="33" t="str">
        <f>'Bron data'!G112&amp;""</f>
        <v>Fortinet FortiGate 60F</v>
      </c>
      <c r="D161" s="33" t="str">
        <f>'Bron data'!H112&amp;""</f>
        <v/>
      </c>
      <c r="E161" s="32">
        <f>IF('Bron data'!I112="","",'Bron data'!I112)</f>
        <v>0</v>
      </c>
      <c r="F161" s="32">
        <f>IF('Bron data'!J112="","",'Bron data'!J112)</f>
        <v>0</v>
      </c>
      <c r="G161" s="34" t="str">
        <f>IF(AND(N(E161)&gt;0,N(F161)&gt;0),"Direct + binnen contract",IF(N(E161)&gt;0,"Direct vervangen",IF(N(F161)&gt;0,"Binnen contract vervangen",IF(F161="ntb","Binnen contract – nog te bepalen",IF(AND(E161="",F161=""),"n.v.t.","Geen vervanging gepland")))))</f>
        <v>Geen vervanging gepland</v>
      </c>
    </row>
    <row r="162" spans="1:7" outlineLevel="1" x14ac:dyDescent="0.25">
      <c r="A162" s="31" t="str">
        <f>TRIM('Bron data'!E336)</f>
        <v>Access Points</v>
      </c>
      <c r="B162" s="32">
        <f>IF('Bron data'!F336="","",'Bron data'!F336)</f>
        <v>20</v>
      </c>
      <c r="C162" s="33" t="str">
        <f>'Bron data'!G336&amp;""</f>
        <v>Ruckus R550 (aanschafperiode 2021-2026)</v>
      </c>
      <c r="D162" s="33" t="str">
        <f>'Bron data'!H336&amp;""</f>
        <v/>
      </c>
      <c r="E162" s="32">
        <f>IF('Bron data'!I336="","",'Bron data'!I336)</f>
        <v>0</v>
      </c>
      <c r="F162" s="32">
        <f>IF('Bron data'!J336="","",'Bron data'!J336)</f>
        <v>0</v>
      </c>
      <c r="G162" s="34" t="str">
        <f>IF(AND(N(E162)&gt;0,N(F162)&gt;0),"Direct + binnen contract",IF(N(E162)&gt;0,"Direct vervangen",IF(N(F162)&gt;0,"Binnen contract vervangen",IF(F162="ntb","Binnen contract – nog te bepalen",IF(AND(E162="",F162=""),"n.v.t.","Geen vervanging gepland")))))</f>
        <v>Geen vervanging gepland</v>
      </c>
    </row>
    <row r="163" spans="1:7" outlineLevel="1" x14ac:dyDescent="0.25">
      <c r="A163" s="31" t="str">
        <f>TRIM('Bron data'!E255)</f>
        <v>Digiborden incl. OPS</v>
      </c>
      <c r="B163" s="32">
        <f>IF('Bron data'!F255="","",'Bron data'!F255)</f>
        <v>0</v>
      </c>
      <c r="C163" s="33" t="str">
        <f>'Bron data'!G255&amp;""</f>
        <v>Niet relevant</v>
      </c>
      <c r="D163" s="33" t="str">
        <f>'Bron data'!H255&amp;""</f>
        <v/>
      </c>
      <c r="E163" s="32" t="str">
        <f>IF('Bron data'!I255="","",'Bron data'!I255)</f>
        <v/>
      </c>
      <c r="F163" s="32" t="str">
        <f>IF('Bron data'!J255="","",'Bron data'!J255)</f>
        <v/>
      </c>
      <c r="G163" s="34" t="str">
        <f>IF(AND(N(E163)&gt;0,N(F163)&gt;0),"Direct + binnen contract",IF(N(E163)&gt;0,"Direct vervangen",IF(N(F163)&gt;0,"Binnen contract vervangen",IF(F163="ntb","Binnen contract – nog te bepalen",IF(AND(E163="",F163=""),"n.v.t.","Geen vervanging gepland")))))</f>
        <v>n.v.t.</v>
      </c>
    </row>
    <row r="164" spans="1:7" outlineLevel="1" x14ac:dyDescent="0.25">
      <c r="A164" s="31" t="str">
        <f>TRIM('Bron data'!E257)</f>
        <v>Windows laptop/desktop</v>
      </c>
      <c r="B164" s="32">
        <f>IF('Bron data'!F257="","",'Bron data'!F257)</f>
        <v>5</v>
      </c>
      <c r="C164" s="33" t="str">
        <f>'Bron data'!G257&amp;""</f>
        <v>Niet relevant</v>
      </c>
      <c r="D164" s="33" t="str">
        <f>'Bron data'!H257&amp;""</f>
        <v/>
      </c>
      <c r="E164" s="32" t="str">
        <f>IF('Bron data'!I257="","",'Bron data'!I257)</f>
        <v/>
      </c>
      <c r="F164" s="32" t="str">
        <f>IF('Bron data'!J257="","",'Bron data'!J257)</f>
        <v/>
      </c>
      <c r="G164" s="34" t="str">
        <f>IF(AND(N(E164)&gt;0,N(F164)&gt;0),"Direct + binnen contract",IF(N(E164)&gt;0,"Direct vervangen",IF(N(F164)&gt;0,"Binnen contract vervangen",IF(F164="ntb","Binnen contract – nog te bepalen",IF(AND(E164="",F164=""),"n.v.t.","Geen vervanging gepland")))))</f>
        <v>n.v.t.</v>
      </c>
    </row>
    <row r="165" spans="1:7" outlineLevel="1" x14ac:dyDescent="0.25">
      <c r="A165" s="31" t="str">
        <f>TRIM('Bron data'!E254)</f>
        <v>Chromebooks</v>
      </c>
      <c r="B165" s="32">
        <f>IF('Bron data'!F254="","",'Bron data'!F254)</f>
        <v>5</v>
      </c>
      <c r="C165" s="33" t="str">
        <f>'Bron data'!G254&amp;""</f>
        <v>Niet relevant</v>
      </c>
      <c r="D165" s="33" t="str">
        <f>'Bron data'!H254&amp;""</f>
        <v/>
      </c>
      <c r="E165" s="32" t="str">
        <f>IF('Bron data'!I254="","",'Bron data'!I254)</f>
        <v/>
      </c>
      <c r="F165" s="32" t="str">
        <f>IF('Bron data'!J254="","",'Bron data'!J254)</f>
        <v/>
      </c>
      <c r="G165" s="34" t="str">
        <f>IF(AND(N(E165)&gt;0,N(F165)&gt;0),"Direct + binnen contract",IF(N(E165)&gt;0,"Direct vervangen",IF(N(F165)&gt;0,"Binnen contract vervangen",IF(F165="ntb","Binnen contract – nog te bepalen",IF(AND(E165="",F165=""),"n.v.t.","Geen vervanging gepland")))))</f>
        <v>n.v.t.</v>
      </c>
    </row>
    <row r="166" spans="1:7" outlineLevel="1" x14ac:dyDescent="0.25">
      <c r="A166" s="31" t="str">
        <f>TRIM('Bron data'!E44)</f>
        <v>Multifunctionals</v>
      </c>
      <c r="B166" s="32">
        <f>IF('Bron data'!F44="","",'Bron data'!F44)</f>
        <v>2</v>
      </c>
      <c r="C166" s="33" t="str">
        <f>'Bron data'!G44&amp;""</f>
        <v>Canon</v>
      </c>
      <c r="D166" s="33" t="str">
        <f>'Bron data'!H44&amp;""</f>
        <v/>
      </c>
      <c r="E166" s="32" t="str">
        <f>IF('Bron data'!I44="","",'Bron data'!I44)</f>
        <v/>
      </c>
      <c r="F166" s="32" t="str">
        <f>IF('Bron data'!J44="","",'Bron data'!J44)</f>
        <v/>
      </c>
      <c r="G166" s="34" t="str">
        <f>IF(AND(N(E166)&gt;0,N(F166)&gt;0),"Direct + binnen contract",IF(N(E166)&gt;0,"Direct vervangen",IF(N(F166)&gt;0,"Binnen contract vervangen",IF(F166="ntb","Binnen contract – nog te bepalen",IF(AND(E166="",F166=""),"n.v.t.","Geen vervanging gepland")))))</f>
        <v>n.v.t.</v>
      </c>
    </row>
    <row r="167" spans="1:7" ht="18" customHeight="1" x14ac:dyDescent="0.25">
      <c r="A167" s="35" t="str">
        <f>'Bron data'!B62</f>
        <v>Koningin Emmaschool</v>
      </c>
      <c r="B167" s="36" t="str">
        <f>"BRIN "&amp;'Bron data'!A62</f>
        <v>BRIN 14DO00</v>
      </c>
      <c r="C167" s="35" t="str">
        <f>TRIM(SUBSTITUTE('Bron data'!C62,CHAR(160)," "))&amp;", "&amp;TRIM(SUBSTITUTE('Bron data'!D62,CHAR(160)," "))</f>
        <v>Roerdompplein 19, 2025 CS Haarlem</v>
      </c>
      <c r="D167" s="35" t="str">
        <f>IFERROR("Leerlingen: "&amp;_xlfn.XLOOKUP(A167,Leerlingaantallen!$A$2:$A$37,Leerlingaantallen!$B$2:$B$37),"")</f>
        <v>Leerlingen: 453</v>
      </c>
      <c r="E167" s="36"/>
      <c r="F167" s="36"/>
      <c r="G167" s="35"/>
    </row>
    <row r="168" spans="1:7" outlineLevel="1" x14ac:dyDescent="0.25">
      <c r="A168" s="31" t="str">
        <f>TRIM('Bron data'!E130)</f>
        <v>Switches 48p</v>
      </c>
      <c r="B168" s="32">
        <f>IF('Bron data'!F130="","",'Bron data'!F130)</f>
        <v>3</v>
      </c>
      <c r="C168" s="33" t="str">
        <f>'Bron data'!G130&amp;""</f>
        <v>HPE</v>
      </c>
      <c r="D168" s="33" t="str">
        <f>'Bron data'!H130&amp;""</f>
        <v/>
      </c>
      <c r="E168" s="32">
        <f>IF('Bron data'!I130="","",'Bron data'!I130)</f>
        <v>2</v>
      </c>
      <c r="F168" s="32">
        <f>IF('Bron data'!J130="","",'Bron data'!J130)</f>
        <v>0</v>
      </c>
      <c r="G168" s="34" t="str">
        <f>IF(AND(N(E168)&gt;0,N(F168)&gt;0),"Direct + binnen contract",IF(N(E168)&gt;0,"Direct vervangen",IF(N(F168)&gt;0,"Binnen contract vervangen",IF(F168="ntb","Binnen contract – nog te bepalen",IF(AND(E168="",F168=""),"n.v.t.","Geen vervanging gepland")))))</f>
        <v>Direct vervangen</v>
      </c>
    </row>
    <row r="169" spans="1:7" outlineLevel="1" x14ac:dyDescent="0.25">
      <c r="A169" s="31" t="str">
        <f>TRIM('Bron data'!E119)</f>
        <v>Switches POE 24p</v>
      </c>
      <c r="B169" s="32">
        <f>IF('Bron data'!F119="","",'Bron data'!F119)</f>
        <v>1</v>
      </c>
      <c r="C169" s="33" t="str">
        <f>'Bron data'!G119&amp;""</f>
        <v>FS.com</v>
      </c>
      <c r="D169" s="33" t="str">
        <f>'Bron data'!H119&amp;""</f>
        <v/>
      </c>
      <c r="E169" s="32">
        <f>IF('Bron data'!I119="","",'Bron data'!I119)</f>
        <v>1</v>
      </c>
      <c r="F169" s="32">
        <f>IF('Bron data'!J119="","",'Bron data'!J119)</f>
        <v>0</v>
      </c>
      <c r="G169" s="34" t="str">
        <f>IF(AND(N(E169)&gt;0,N(F169)&gt;0),"Direct + binnen contract",IF(N(E169)&gt;0,"Direct vervangen",IF(N(F169)&gt;0,"Binnen contract vervangen",IF(F169="ntb","Binnen contract – nog te bepalen",IF(AND(E169="",F169=""),"n.v.t.","Geen vervanging gepland")))))</f>
        <v>Direct vervangen</v>
      </c>
    </row>
    <row r="170" spans="1:7" outlineLevel="1" x14ac:dyDescent="0.25">
      <c r="A170" s="31" t="str">
        <f>TRIM('Bron data'!E372)</f>
        <v>Switches POE 24p</v>
      </c>
      <c r="B170" s="32">
        <f>IF('Bron data'!F372="","",'Bron data'!F372)</f>
        <v>1</v>
      </c>
      <c r="C170" s="33" t="str">
        <f>'Bron data'!G372&amp;""</f>
        <v>Zyxel</v>
      </c>
      <c r="D170" s="33" t="str">
        <f>'Bron data'!H372&amp;""</f>
        <v/>
      </c>
      <c r="E170" s="32">
        <f>IF('Bron data'!I372="","",'Bron data'!I372)</f>
        <v>1</v>
      </c>
      <c r="F170" s="32">
        <f>IF('Bron data'!J372="","",'Bron data'!J372)</f>
        <v>0</v>
      </c>
      <c r="G170" s="34" t="str">
        <f>IF(AND(N(E170)&gt;0,N(F170)&gt;0),"Direct + binnen contract",IF(N(E170)&gt;0,"Direct vervangen",IF(N(F170)&gt;0,"Binnen contract vervangen",IF(F170="ntb","Binnen contract – nog te bepalen",IF(AND(E170="",F170=""),"n.v.t.","Geen vervanging gepland")))))</f>
        <v>Direct vervangen</v>
      </c>
    </row>
    <row r="171" spans="1:7" outlineLevel="1" x14ac:dyDescent="0.25">
      <c r="A171" s="31" t="str">
        <f>TRIM('Bron data'!E95)</f>
        <v>Router</v>
      </c>
      <c r="B171" s="32">
        <f>IF('Bron data'!F95="","",'Bron data'!F95)</f>
        <v>1</v>
      </c>
      <c r="C171" s="33" t="str">
        <f>'Bron data'!G95&amp;""</f>
        <v>Fortinet FortiGate 60E</v>
      </c>
      <c r="D171" s="33" t="str">
        <f>'Bron data'!H95&amp;""</f>
        <v/>
      </c>
      <c r="E171" s="32">
        <f>IF('Bron data'!I95="","",'Bron data'!I95)</f>
        <v>1</v>
      </c>
      <c r="F171" s="32">
        <f>IF('Bron data'!J95="","",'Bron data'!J95)</f>
        <v>0</v>
      </c>
      <c r="G171" s="34" t="str">
        <f>IF(AND(N(E171)&gt;0,N(F171)&gt;0),"Direct + binnen contract",IF(N(E171)&gt;0,"Direct vervangen",IF(N(F171)&gt;0,"Binnen contract vervangen",IF(F171="ntb","Binnen contract – nog te bepalen",IF(AND(E171="",F171=""),"n.v.t.","Geen vervanging gepland")))))</f>
        <v>Direct vervangen</v>
      </c>
    </row>
    <row r="172" spans="1:7" outlineLevel="1" x14ac:dyDescent="0.25">
      <c r="A172" s="31" t="str">
        <f>TRIM('Bron data'!E317)</f>
        <v>Access Points</v>
      </c>
      <c r="B172" s="32">
        <f>IF('Bron data'!F317="","",'Bron data'!F317)</f>
        <v>15</v>
      </c>
      <c r="C172" s="33" t="str">
        <f>'Bron data'!G317&amp;""</f>
        <v>Ruckus R510</v>
      </c>
      <c r="D172" s="33" t="str">
        <f>'Bron data'!H317&amp;""</f>
        <v/>
      </c>
      <c r="E172" s="32">
        <f>IF('Bron data'!I317="","",'Bron data'!I317)</f>
        <v>0</v>
      </c>
      <c r="F172" s="32">
        <f>IF('Bron data'!J317="","",'Bron data'!J317)</f>
        <v>15</v>
      </c>
      <c r="G172" s="34" t="str">
        <f>IF(AND(N(E172)&gt;0,N(F172)&gt;0),"Direct + binnen contract",IF(N(E172)&gt;0,"Direct vervangen",IF(N(F172)&gt;0,"Binnen contract vervangen",IF(F172="ntb","Binnen contract – nog te bepalen",IF(AND(E172="",F172=""),"n.v.t.","Geen vervanging gepland")))))</f>
        <v>Binnen contract vervangen</v>
      </c>
    </row>
    <row r="173" spans="1:7" outlineLevel="1" x14ac:dyDescent="0.25">
      <c r="A173" s="31" t="str">
        <f>TRIM('Bron data'!E243)</f>
        <v>Digiborden incl. OPS</v>
      </c>
      <c r="B173" s="32">
        <f>IF('Bron data'!F243="","",'Bron data'!F243)</f>
        <v>1</v>
      </c>
      <c r="C173" s="33" t="str">
        <f>'Bron data'!G243&amp;""</f>
        <v>Niet relevant</v>
      </c>
      <c r="D173" s="33" t="str">
        <f>'Bron data'!H243&amp;""</f>
        <v/>
      </c>
      <c r="E173" s="32" t="str">
        <f>IF('Bron data'!I243="","",'Bron data'!I243)</f>
        <v/>
      </c>
      <c r="F173" s="32" t="str">
        <f>IF('Bron data'!J243="","",'Bron data'!J243)</f>
        <v/>
      </c>
      <c r="G173" s="34" t="str">
        <f>IF(AND(N(E173)&gt;0,N(F173)&gt;0),"Direct + binnen contract",IF(N(E173)&gt;0,"Direct vervangen",IF(N(F173)&gt;0,"Binnen contract vervangen",IF(F173="ntb","Binnen contract – nog te bepalen",IF(AND(E173="",F173=""),"n.v.t.","Geen vervanging gepland")))))</f>
        <v>n.v.t.</v>
      </c>
    </row>
    <row r="174" spans="1:7" outlineLevel="1" x14ac:dyDescent="0.25">
      <c r="A174" s="31" t="str">
        <f>TRIM('Bron data'!E245)</f>
        <v>Windows laptop/desktop</v>
      </c>
      <c r="B174" s="32">
        <f>IF('Bron data'!F245="","",'Bron data'!F245)</f>
        <v>28</v>
      </c>
      <c r="C174" s="33" t="str">
        <f>'Bron data'!G245&amp;""</f>
        <v>Niet relevant</v>
      </c>
      <c r="D174" s="33" t="str">
        <f>'Bron data'!H245&amp;""</f>
        <v/>
      </c>
      <c r="E174" s="32" t="str">
        <f>IF('Bron data'!I245="","",'Bron data'!I245)</f>
        <v/>
      </c>
      <c r="F174" s="32" t="str">
        <f>IF('Bron data'!J245="","",'Bron data'!J245)</f>
        <v/>
      </c>
      <c r="G174" s="34" t="str">
        <f>IF(AND(N(E174)&gt;0,N(F174)&gt;0),"Direct + binnen contract",IF(N(E174)&gt;0,"Direct vervangen",IF(N(F174)&gt;0,"Binnen contract vervangen",IF(F174="ntb","Binnen contract – nog te bepalen",IF(AND(E174="",F174=""),"n.v.t.","Geen vervanging gepland")))))</f>
        <v>n.v.t.</v>
      </c>
    </row>
    <row r="175" spans="1:7" outlineLevel="1" x14ac:dyDescent="0.25">
      <c r="A175" s="31" t="str">
        <f>TRIM('Bron data'!E242)</f>
        <v>Chromebooks</v>
      </c>
      <c r="B175" s="32">
        <f>IF('Bron data'!F242="","",'Bron data'!F242)</f>
        <v>265</v>
      </c>
      <c r="C175" s="33" t="str">
        <f>'Bron data'!G242&amp;""</f>
        <v>Niet relevant</v>
      </c>
      <c r="D175" s="33" t="str">
        <f>'Bron data'!H242&amp;""</f>
        <v/>
      </c>
      <c r="E175" s="32" t="str">
        <f>IF('Bron data'!I242="","",'Bron data'!I242)</f>
        <v/>
      </c>
      <c r="F175" s="32" t="str">
        <f>IF('Bron data'!J242="","",'Bron data'!J242)</f>
        <v/>
      </c>
      <c r="G175" s="34" t="str">
        <f>IF(AND(N(E175)&gt;0,N(F175)&gt;0),"Direct + binnen contract",IF(N(E175)&gt;0,"Direct vervangen",IF(N(F175)&gt;0,"Binnen contract vervangen",IF(F175="ntb","Binnen contract – nog te bepalen",IF(AND(E175="",F175=""),"n.v.t.","Geen vervanging gepland")))))</f>
        <v>n.v.t.</v>
      </c>
    </row>
    <row r="176" spans="1:7" outlineLevel="1" x14ac:dyDescent="0.25">
      <c r="A176" s="31" t="str">
        <f>TRIM('Bron data'!E62)</f>
        <v>Multifunctionals</v>
      </c>
      <c r="B176" s="32">
        <f>IF('Bron data'!F62="","",'Bron data'!F62)</f>
        <v>2</v>
      </c>
      <c r="C176" s="33" t="str">
        <f>'Bron data'!G62&amp;""</f>
        <v>Canon</v>
      </c>
      <c r="D176" s="33" t="str">
        <f>'Bron data'!H62&amp;""</f>
        <v/>
      </c>
      <c r="E176" s="32" t="str">
        <f>IF('Bron data'!I62="","",'Bron data'!I62)</f>
        <v/>
      </c>
      <c r="F176" s="32" t="str">
        <f>IF('Bron data'!J62="","",'Bron data'!J62)</f>
        <v/>
      </c>
      <c r="G176" s="34" t="str">
        <f>IF(AND(N(E176)&gt;0,N(F176)&gt;0),"Direct + binnen contract",IF(N(E176)&gt;0,"Direct vervangen",IF(N(F176)&gt;0,"Binnen contract vervangen",IF(F176="ntb","Binnen contract – nog te bepalen",IF(AND(E176="",F176=""),"n.v.t.","Geen vervanging gepland")))))</f>
        <v>n.v.t.</v>
      </c>
    </row>
    <row r="177" spans="1:7" ht="18" customHeight="1" x14ac:dyDescent="0.25">
      <c r="A177" s="35" t="str">
        <f>'Bron data'!B33</f>
        <v>Koningin Wilhelminaschool</v>
      </c>
      <c r="B177" s="36" t="str">
        <f>"BRIN "&amp;'Bron data'!A33</f>
        <v>BRIN 04OH00</v>
      </c>
      <c r="C177" s="35" t="str">
        <f>TRIM(SUBSTITUTE('Bron data'!C33,CHAR(160)," "))&amp;", "&amp;TRIM(SUBSTITUTE('Bron data'!D33,CHAR(160)," "))</f>
        <v>Dompvloedslaan 114, 2051 NG Overveen</v>
      </c>
      <c r="D177" s="35" t="str">
        <f>IFERROR("Leerlingen: "&amp;_xlfn.XLOOKUP(A177,Leerlingaantallen!$A$2:$A$37,Leerlingaantallen!$B$2:$B$37),"")</f>
        <v>Leerlingen: 176</v>
      </c>
      <c r="E177" s="36"/>
      <c r="F177" s="36"/>
      <c r="G177" s="35"/>
    </row>
    <row r="178" spans="1:7" outlineLevel="1" x14ac:dyDescent="0.25">
      <c r="A178" s="31" t="str">
        <f>TRIM('Bron data'!E362)</f>
        <v>Switches 48p</v>
      </c>
      <c r="B178" s="32">
        <f>IF('Bron data'!F362="","",'Bron data'!F362)</f>
        <v>1</v>
      </c>
      <c r="C178" s="33" t="str">
        <f>'Bron data'!G362&amp;""</f>
        <v>Zyxel</v>
      </c>
      <c r="D178" s="33" t="str">
        <f>'Bron data'!H362&amp;""</f>
        <v/>
      </c>
      <c r="E178" s="32">
        <f>IF('Bron data'!I362="","",'Bron data'!I362)</f>
        <v>0</v>
      </c>
      <c r="F178" s="32">
        <f>IF('Bron data'!J362="","",'Bron data'!J362)</f>
        <v>1</v>
      </c>
      <c r="G178" s="34" t="str">
        <f>IF(AND(N(E178)&gt;0,N(F178)&gt;0),"Direct + binnen contract",IF(N(E178)&gt;0,"Direct vervangen",IF(N(F178)&gt;0,"Binnen contract vervangen",IF(F178="ntb","Binnen contract – nog te bepalen",IF(AND(E178="",F178=""),"n.v.t.","Geen vervanging gepland")))))</f>
        <v>Binnen contract vervangen</v>
      </c>
    </row>
    <row r="179" spans="1:7" outlineLevel="1" x14ac:dyDescent="0.25">
      <c r="A179" s="31" t="str">
        <f>TRIM('Bron data'!E363)</f>
        <v>Switches POE 8p</v>
      </c>
      <c r="B179" s="32">
        <f>IF('Bron data'!F363="","",'Bron data'!F363)</f>
        <v>4</v>
      </c>
      <c r="C179" s="33" t="str">
        <f>'Bron data'!G363&amp;""</f>
        <v>Zyxel</v>
      </c>
      <c r="D179" s="33" t="str">
        <f>'Bron data'!H363&amp;""</f>
        <v/>
      </c>
      <c r="E179" s="32">
        <f>IF('Bron data'!I363="","",'Bron data'!I363)</f>
        <v>0</v>
      </c>
      <c r="F179" s="32">
        <f>IF('Bron data'!J363="","",'Bron data'!J363)</f>
        <v>4</v>
      </c>
      <c r="G179" s="34" t="str">
        <f>IF(AND(N(E179)&gt;0,N(F179)&gt;0),"Direct + binnen contract",IF(N(E179)&gt;0,"Direct vervangen",IF(N(F179)&gt;0,"Binnen contract vervangen",IF(F179="ntb","Binnen contract – nog te bepalen",IF(AND(E179="",F179=""),"n.v.t.","Geen vervanging gepland")))))</f>
        <v>Binnen contract vervangen</v>
      </c>
    </row>
    <row r="180" spans="1:7" outlineLevel="1" x14ac:dyDescent="0.25">
      <c r="A180" s="31" t="str">
        <f>TRIM('Bron data'!E353)</f>
        <v>Router</v>
      </c>
      <c r="B180" s="32">
        <f>IF('Bron data'!F353="","",'Bron data'!F353)</f>
        <v>1</v>
      </c>
      <c r="C180" s="33" t="str">
        <f>'Bron data'!G353&amp;""</f>
        <v>Zyxel ZyWALL 110</v>
      </c>
      <c r="D180" s="33" t="str">
        <f>'Bron data'!H353&amp;""</f>
        <v/>
      </c>
      <c r="E180" s="32">
        <f>IF('Bron data'!I353="","",'Bron data'!I353)</f>
        <v>1</v>
      </c>
      <c r="F180" s="32">
        <f>IF('Bron data'!J353="","",'Bron data'!J353)</f>
        <v>0</v>
      </c>
      <c r="G180" s="34" t="str">
        <f>IF(AND(N(E180)&gt;0,N(F180)&gt;0),"Direct + binnen contract",IF(N(E180)&gt;0,"Direct vervangen",IF(N(F180)&gt;0,"Binnen contract vervangen",IF(F180="ntb","Binnen contract – nog te bepalen",IF(AND(E180="",F180=""),"n.v.t.","Geen vervanging gepland")))))</f>
        <v>Direct vervangen</v>
      </c>
    </row>
    <row r="181" spans="1:7" outlineLevel="1" x14ac:dyDescent="0.25">
      <c r="A181" s="31" t="str">
        <f>TRIM('Bron data'!E312)</f>
        <v>Access Points</v>
      </c>
      <c r="B181" s="32">
        <f>IF('Bron data'!F312="","",'Bron data'!F312)</f>
        <v>7</v>
      </c>
      <c r="C181" s="33" t="str">
        <f>'Bron data'!G312&amp;""</f>
        <v>Ruckus R510</v>
      </c>
      <c r="D181" s="33" t="str">
        <f>'Bron data'!H312&amp;""</f>
        <v/>
      </c>
      <c r="E181" s="32">
        <f>IF('Bron data'!I312="","",'Bron data'!I312)</f>
        <v>0</v>
      </c>
      <c r="F181" s="32">
        <f>IF('Bron data'!J312="","",'Bron data'!J312)</f>
        <v>7</v>
      </c>
      <c r="G181" s="34" t="str">
        <f>IF(AND(N(E181)&gt;0,N(F181)&gt;0),"Direct + binnen contract",IF(N(E181)&gt;0,"Direct vervangen",IF(N(F181)&gt;0,"Binnen contract vervangen",IF(F181="ntb","Binnen contract – nog te bepalen",IF(AND(E181="",F181=""),"n.v.t.","Geen vervanging gepland")))))</f>
        <v>Binnen contract vervangen</v>
      </c>
    </row>
    <row r="182" spans="1:7" outlineLevel="1" x14ac:dyDescent="0.25">
      <c r="A182" s="31" t="str">
        <f>TRIM('Bron data'!E177)</f>
        <v>Digiborden incl. OPS</v>
      </c>
      <c r="B182" s="32">
        <f>IF('Bron data'!F177="","",'Bron data'!F177)</f>
        <v>5</v>
      </c>
      <c r="C182" s="33" t="str">
        <f>'Bron data'!G177&amp;""</f>
        <v>Niet relevant</v>
      </c>
      <c r="D182" s="33" t="str">
        <f>'Bron data'!H177&amp;""</f>
        <v/>
      </c>
      <c r="E182" s="32" t="str">
        <f>IF('Bron data'!I177="","",'Bron data'!I177)</f>
        <v/>
      </c>
      <c r="F182" s="32" t="str">
        <f>IF('Bron data'!J177="","",'Bron data'!J177)</f>
        <v/>
      </c>
      <c r="G182" s="34" t="str">
        <f>IF(AND(N(E182)&gt;0,N(F182)&gt;0),"Direct + binnen contract",IF(N(E182)&gt;0,"Direct vervangen",IF(N(F182)&gt;0,"Binnen contract vervangen",IF(F182="ntb","Binnen contract – nog te bepalen",IF(AND(E182="",F182=""),"n.v.t.","Geen vervanging gepland")))))</f>
        <v>n.v.t.</v>
      </c>
    </row>
    <row r="183" spans="1:7" outlineLevel="1" x14ac:dyDescent="0.25">
      <c r="A183" s="31" t="str">
        <f>TRIM('Bron data'!E179)</f>
        <v>Windows laptop/desktop</v>
      </c>
      <c r="B183" s="32">
        <f>IF('Bron data'!F179="","",'Bron data'!F179)</f>
        <v>11</v>
      </c>
      <c r="C183" s="33" t="str">
        <f>'Bron data'!G179&amp;""</f>
        <v>Niet relevant</v>
      </c>
      <c r="D183" s="33" t="str">
        <f>'Bron data'!H179&amp;""</f>
        <v/>
      </c>
      <c r="E183" s="32" t="str">
        <f>IF('Bron data'!I179="","",'Bron data'!I179)</f>
        <v/>
      </c>
      <c r="F183" s="32" t="str">
        <f>IF('Bron data'!J179="","",'Bron data'!J179)</f>
        <v/>
      </c>
      <c r="G183" s="34" t="str">
        <f>IF(AND(N(E183)&gt;0,N(F183)&gt;0),"Direct + binnen contract",IF(N(E183)&gt;0,"Direct vervangen",IF(N(F183)&gt;0,"Binnen contract vervangen",IF(F183="ntb","Binnen contract – nog te bepalen",IF(AND(E183="",F183=""),"n.v.t.","Geen vervanging gepland")))))</f>
        <v>n.v.t.</v>
      </c>
    </row>
    <row r="184" spans="1:7" outlineLevel="1" x14ac:dyDescent="0.25">
      <c r="A184" s="31" t="str">
        <f>TRIM('Bron data'!E176)</f>
        <v>Chromebooks</v>
      </c>
      <c r="B184" s="32">
        <f>IF('Bron data'!F176="","",'Bron data'!F176)</f>
        <v>107</v>
      </c>
      <c r="C184" s="33" t="str">
        <f>'Bron data'!G176&amp;""</f>
        <v>Niet relevant</v>
      </c>
      <c r="D184" s="33" t="str">
        <f>'Bron data'!H176&amp;""</f>
        <v/>
      </c>
      <c r="E184" s="32" t="str">
        <f>IF('Bron data'!I176="","",'Bron data'!I176)</f>
        <v/>
      </c>
      <c r="F184" s="32" t="str">
        <f>IF('Bron data'!J176="","",'Bron data'!J176)</f>
        <v/>
      </c>
      <c r="G184" s="34" t="str">
        <f>IF(AND(N(E184)&gt;0,N(F184)&gt;0),"Direct + binnen contract",IF(N(E184)&gt;0,"Direct vervangen",IF(N(F184)&gt;0,"Binnen contract vervangen",IF(F184="ntb","Binnen contract – nog te bepalen",IF(AND(E184="",F184=""),"n.v.t.","Geen vervanging gepland")))))</f>
        <v>n.v.t.</v>
      </c>
    </row>
    <row r="185" spans="1:7" outlineLevel="1" x14ac:dyDescent="0.25">
      <c r="A185" s="31" t="str">
        <f>TRIM('Bron data'!E33)</f>
        <v>Multifunctionals</v>
      </c>
      <c r="B185" s="32">
        <f>IF('Bron data'!F33="","",'Bron data'!F33)</f>
        <v>1</v>
      </c>
      <c r="C185" s="33" t="str">
        <f>'Bron data'!G33&amp;""</f>
        <v>Canon</v>
      </c>
      <c r="D185" s="33" t="str">
        <f>'Bron data'!H33&amp;""</f>
        <v/>
      </c>
      <c r="E185" s="32" t="str">
        <f>IF('Bron data'!I33="","",'Bron data'!I33)</f>
        <v/>
      </c>
      <c r="F185" s="32" t="str">
        <f>IF('Bron data'!J33="","",'Bron data'!J33)</f>
        <v/>
      </c>
      <c r="G185" s="34" t="str">
        <f>IF(AND(N(E185)&gt;0,N(F185)&gt;0),"Direct + binnen contract",IF(N(E185)&gt;0,"Direct vervangen",IF(N(F185)&gt;0,"Binnen contract vervangen",IF(F185="ntb","Binnen contract – nog te bepalen",IF(AND(E185="",F185=""),"n.v.t.","Geen vervanging gepland")))))</f>
        <v>n.v.t.</v>
      </c>
    </row>
    <row r="186" spans="1:7" ht="18" customHeight="1" x14ac:dyDescent="0.25">
      <c r="A186" s="35" t="str">
        <f>'Bron data'!B24</f>
        <v>Liduinaschool</v>
      </c>
      <c r="B186" s="36" t="str">
        <f>"BRIN "&amp;'Bron data'!A24</f>
        <v>BRIN 19UF00</v>
      </c>
      <c r="C186" s="35" t="str">
        <f>TRIM(SUBSTITUTE('Bron data'!C24,CHAR(160)," "))&amp;", "&amp;TRIM(SUBSTITUTE('Bron data'!D24,CHAR(160)," "))</f>
        <v>Timorstraat 17, 2022 RA Haarlem</v>
      </c>
      <c r="D186" s="35" t="str">
        <f>IFERROR("Leerlingen: "&amp;_xlfn.XLOOKUP(A186,Leerlingaantallen!$A$2:$A$37,Leerlingaantallen!$B$2:$B$37),"")</f>
        <v>Leerlingen: 187</v>
      </c>
      <c r="E186" s="36"/>
      <c r="F186" s="36"/>
      <c r="G186" s="35"/>
    </row>
    <row r="187" spans="1:7" outlineLevel="1" x14ac:dyDescent="0.25">
      <c r="A187" s="31" t="str">
        <f>TRIM('Bron data'!E24)</f>
        <v>Switches 48p</v>
      </c>
      <c r="B187" s="32">
        <f>IF('Bron data'!F24="","",'Bron data'!F24)</f>
        <v>1</v>
      </c>
      <c r="C187" s="33" t="str">
        <f>'Bron data'!G24&amp;""</f>
        <v>Aruba</v>
      </c>
      <c r="D187" s="33" t="str">
        <f>'Bron data'!H24&amp;""</f>
        <v/>
      </c>
      <c r="E187" s="32">
        <f>IF('Bron data'!I24="","",'Bron data'!I24)</f>
        <v>0</v>
      </c>
      <c r="F187" s="32">
        <f>IF('Bron data'!J24="","",'Bron data'!J24)</f>
        <v>0</v>
      </c>
      <c r="G187" s="34" t="str">
        <f>IF(AND(N(E187)&gt;0,N(F187)&gt;0),"Direct + binnen contract",IF(N(E187)&gt;0,"Direct vervangen",IF(N(F187)&gt;0,"Binnen contract vervangen",IF(F187="ntb","Binnen contract – nog te bepalen",IF(AND(E187="",F187=""),"n.v.t.","Geen vervanging gepland")))))</f>
        <v>Geen vervanging gepland</v>
      </c>
    </row>
    <row r="188" spans="1:7" outlineLevel="1" x14ac:dyDescent="0.25">
      <c r="A188" s="31" t="str">
        <f>TRIM('Bron data'!E25)</f>
        <v>Switches POE 24p</v>
      </c>
      <c r="B188" s="32">
        <f>IF('Bron data'!F25="","",'Bron data'!F25)</f>
        <v>1</v>
      </c>
      <c r="C188" s="33" t="str">
        <f>'Bron data'!G25&amp;""</f>
        <v>Aruba</v>
      </c>
      <c r="D188" s="33" t="str">
        <f>'Bron data'!H25&amp;""</f>
        <v/>
      </c>
      <c r="E188" s="32">
        <f>IF('Bron data'!I25="","",'Bron data'!I25)</f>
        <v>0</v>
      </c>
      <c r="F188" s="32">
        <f>IF('Bron data'!J25="","",'Bron data'!J25)</f>
        <v>0</v>
      </c>
      <c r="G188" s="34" t="str">
        <f>IF(AND(N(E188)&gt;0,N(F188)&gt;0),"Direct + binnen contract",IF(N(E188)&gt;0,"Direct vervangen",IF(N(F188)&gt;0,"Binnen contract vervangen",IF(F188="ntb","Binnen contract – nog te bepalen",IF(AND(E188="",F188=""),"n.v.t.","Geen vervanging gepland")))))</f>
        <v>Geen vervanging gepland</v>
      </c>
    </row>
    <row r="189" spans="1:7" outlineLevel="1" x14ac:dyDescent="0.25">
      <c r="A189" s="31" t="str">
        <f>TRIM('Bron data'!E114)</f>
        <v>Router</v>
      </c>
      <c r="B189" s="32">
        <f>IF('Bron data'!F114="","",'Bron data'!F114)</f>
        <v>1</v>
      </c>
      <c r="C189" s="33" t="str">
        <f>'Bron data'!G114&amp;""</f>
        <v>Fortinet FortiGate 60F</v>
      </c>
      <c r="D189" s="33" t="str">
        <f>'Bron data'!H114&amp;""</f>
        <v/>
      </c>
      <c r="E189" s="32">
        <f>IF('Bron data'!I114="","",'Bron data'!I114)</f>
        <v>0</v>
      </c>
      <c r="F189" s="32">
        <f>IF('Bron data'!J114="","",'Bron data'!J114)</f>
        <v>0</v>
      </c>
      <c r="G189" s="34" t="str">
        <f>IF(AND(N(E189)&gt;0,N(F189)&gt;0),"Direct + binnen contract",IF(N(E189)&gt;0,"Direct vervangen",IF(N(F189)&gt;0,"Binnen contract vervangen",IF(F189="ntb","Binnen contract – nog te bepalen",IF(AND(E189="",F189=""),"n.v.t.","Geen vervanging gepland")))))</f>
        <v>Geen vervanging gepland</v>
      </c>
    </row>
    <row r="190" spans="1:7" outlineLevel="1" x14ac:dyDescent="0.25">
      <c r="A190" s="31" t="str">
        <f>TRIM('Bron data'!E306)</f>
        <v>Access Points</v>
      </c>
      <c r="B190" s="32">
        <f>IF('Bron data'!F306="","",'Bron data'!F306)</f>
        <v>3</v>
      </c>
      <c r="C190" s="33" t="str">
        <f>'Bron data'!G306&amp;""</f>
        <v>Ruckus R350 (aanschafperiode 2022-2026)</v>
      </c>
      <c r="D190" s="33" t="str">
        <f>'Bron data'!H306&amp;""</f>
        <v/>
      </c>
      <c r="E190" s="32">
        <f>IF('Bron data'!I306="","",'Bron data'!I306)</f>
        <v>0</v>
      </c>
      <c r="F190" s="32">
        <f>IF('Bron data'!J306="","",'Bron data'!J306)</f>
        <v>0</v>
      </c>
      <c r="G190" s="34" t="str">
        <f>IF(AND(N(E190)&gt;0,N(F190)&gt;0),"Direct + binnen contract",IF(N(E190)&gt;0,"Direct vervangen",IF(N(F190)&gt;0,"Binnen contract vervangen",IF(F190="ntb","Binnen contract – nog te bepalen",IF(AND(E190="",F190=""),"n.v.t.","Geen vervanging gepland")))))</f>
        <v>Geen vervanging gepland</v>
      </c>
    </row>
    <row r="191" spans="1:7" outlineLevel="1" x14ac:dyDescent="0.25">
      <c r="A191" s="31" t="str">
        <f>TRIM('Bron data'!E338)</f>
        <v>Access Points</v>
      </c>
      <c r="B191" s="32">
        <f>IF('Bron data'!F338="","",'Bron data'!F338)</f>
        <v>8</v>
      </c>
      <c r="C191" s="33" t="str">
        <f>'Bron data'!G338&amp;""</f>
        <v>Ruckus R550 (aanschafperiode 2021-2026)</v>
      </c>
      <c r="D191" s="33" t="str">
        <f>'Bron data'!H338&amp;""</f>
        <v/>
      </c>
      <c r="E191" s="32">
        <f>IF('Bron data'!I338="","",'Bron data'!I338)</f>
        <v>0</v>
      </c>
      <c r="F191" s="32">
        <f>IF('Bron data'!J338="","",'Bron data'!J338)</f>
        <v>0</v>
      </c>
      <c r="G191" s="34" t="str">
        <f>IF(AND(N(E191)&gt;0,N(F191)&gt;0),"Direct + binnen contract",IF(N(E191)&gt;0,"Direct vervangen",IF(N(F191)&gt;0,"Binnen contract vervangen",IF(F191="ntb","Binnen contract – nog te bepalen",IF(AND(E191="",F191=""),"n.v.t.","Geen vervanging gepland")))))</f>
        <v>Geen vervanging gepland</v>
      </c>
    </row>
    <row r="192" spans="1:7" outlineLevel="1" x14ac:dyDescent="0.25">
      <c r="A192" s="31" t="str">
        <f>TRIM('Bron data'!E263)</f>
        <v>Digiborden incl. OPS</v>
      </c>
      <c r="B192" s="32">
        <f>IF('Bron data'!F263="","",'Bron data'!F263)</f>
        <v>0</v>
      </c>
      <c r="C192" s="33" t="str">
        <f>'Bron data'!G263&amp;""</f>
        <v>Niet relevant</v>
      </c>
      <c r="D192" s="33" t="str">
        <f>'Bron data'!H263&amp;""</f>
        <v/>
      </c>
      <c r="E192" s="32" t="str">
        <f>IF('Bron data'!I263="","",'Bron data'!I263)</f>
        <v/>
      </c>
      <c r="F192" s="32" t="str">
        <f>IF('Bron data'!J263="","",'Bron data'!J263)</f>
        <v/>
      </c>
      <c r="G192" s="34" t="str">
        <f>IF(AND(N(E192)&gt;0,N(F192)&gt;0),"Direct + binnen contract",IF(N(E192)&gt;0,"Direct vervangen",IF(N(F192)&gt;0,"Binnen contract vervangen",IF(F192="ntb","Binnen contract – nog te bepalen",IF(AND(E192="",F192=""),"n.v.t.","Geen vervanging gepland")))))</f>
        <v>n.v.t.</v>
      </c>
    </row>
    <row r="193" spans="1:7" outlineLevel="1" x14ac:dyDescent="0.25">
      <c r="A193" s="31" t="str">
        <f>TRIM('Bron data'!E265)</f>
        <v>Windows laptop/desktop</v>
      </c>
      <c r="B193" s="32">
        <f>IF('Bron data'!F265="","",'Bron data'!F265)</f>
        <v>29</v>
      </c>
      <c r="C193" s="33" t="str">
        <f>'Bron data'!G265&amp;""</f>
        <v>Niet relevant</v>
      </c>
      <c r="D193" s="33" t="str">
        <f>'Bron data'!H265&amp;""</f>
        <v/>
      </c>
      <c r="E193" s="32" t="str">
        <f>IF('Bron data'!I265="","",'Bron data'!I265)</f>
        <v/>
      </c>
      <c r="F193" s="32" t="str">
        <f>IF('Bron data'!J265="","",'Bron data'!J265)</f>
        <v/>
      </c>
      <c r="G193" s="34" t="str">
        <f>IF(AND(N(E193)&gt;0,N(F193)&gt;0),"Direct + binnen contract",IF(N(E193)&gt;0,"Direct vervangen",IF(N(F193)&gt;0,"Binnen contract vervangen",IF(F193="ntb","Binnen contract – nog te bepalen",IF(AND(E193="",F193=""),"n.v.t.","Geen vervanging gepland")))))</f>
        <v>n.v.t.</v>
      </c>
    </row>
    <row r="194" spans="1:7" outlineLevel="1" x14ac:dyDescent="0.25">
      <c r="A194" s="31" t="str">
        <f>TRIM('Bron data'!E262)</f>
        <v>Chromebooks</v>
      </c>
      <c r="B194" s="32">
        <f>IF('Bron data'!F262="","",'Bron data'!F262)</f>
        <v>128</v>
      </c>
      <c r="C194" s="33" t="str">
        <f>'Bron data'!G262&amp;""</f>
        <v>Niet relevant</v>
      </c>
      <c r="D194" s="33" t="str">
        <f>'Bron data'!H262&amp;""</f>
        <v/>
      </c>
      <c r="E194" s="32" t="str">
        <f>IF('Bron data'!I262="","",'Bron data'!I262)</f>
        <v/>
      </c>
      <c r="F194" s="32" t="str">
        <f>IF('Bron data'!J262="","",'Bron data'!J262)</f>
        <v/>
      </c>
      <c r="G194" s="34" t="str">
        <f>IF(AND(N(E194)&gt;0,N(F194)&gt;0),"Direct + binnen contract",IF(N(E194)&gt;0,"Direct vervangen",IF(N(F194)&gt;0,"Binnen contract vervangen",IF(F194="ntb","Binnen contract – nog te bepalen",IF(AND(E194="",F194=""),"n.v.t.","Geen vervanging gepland")))))</f>
        <v>n.v.t.</v>
      </c>
    </row>
    <row r="195" spans="1:7" outlineLevel="1" x14ac:dyDescent="0.25">
      <c r="A195" s="31" t="str">
        <f>TRIM('Bron data'!E46)</f>
        <v>Multifunctionals</v>
      </c>
      <c r="B195" s="32">
        <f>IF('Bron data'!F46="","",'Bron data'!F46)</f>
        <v>2</v>
      </c>
      <c r="C195" s="33" t="str">
        <f>'Bron data'!G46&amp;""</f>
        <v>Canon</v>
      </c>
      <c r="D195" s="33" t="str">
        <f>'Bron data'!H46&amp;""</f>
        <v/>
      </c>
      <c r="E195" s="32" t="str">
        <f>IF('Bron data'!I46="","",'Bron data'!I46)</f>
        <v/>
      </c>
      <c r="F195" s="32" t="str">
        <f>IF('Bron data'!J46="","",'Bron data'!J46)</f>
        <v/>
      </c>
      <c r="G195" s="34" t="str">
        <f>IF(AND(N(E195)&gt;0,N(F195)&gt;0),"Direct + binnen contract",IF(N(E195)&gt;0,"Direct vervangen",IF(N(F195)&gt;0,"Binnen contract vervangen",IF(F195="ntb","Binnen contract – nog te bepalen",IF(AND(E195="",F195=""),"n.v.t.","Geen vervanging gepland")))))</f>
        <v>n.v.t.</v>
      </c>
    </row>
    <row r="196" spans="1:7" ht="18" customHeight="1" x14ac:dyDescent="0.25">
      <c r="A196" s="35" t="str">
        <f>'Bron data'!B27</f>
        <v>Mgr. Huibers</v>
      </c>
      <c r="B196" s="36" t="str">
        <f>"BRIN "&amp;'Bron data'!A27</f>
        <v>BRIN 16MO00</v>
      </c>
      <c r="C196" s="35" t="str">
        <f>TRIM(SUBSTITUTE('Bron data'!C27,CHAR(160)," "))&amp;", "&amp;TRIM(SUBSTITUTE('Bron data'!D27,CHAR(160)," "))</f>
        <v>Vilniusstraat 2, 2034 EM Haarlem</v>
      </c>
      <c r="D196" s="35" t="str">
        <f>IFERROR("Leerlingen: "&amp;_xlfn.XLOOKUP("Huibers",Leerlingaantallen!$A$2:$A$37,Leerlingaantallen!$B$2:$B$37),"")</f>
        <v>Leerlingen: 167</v>
      </c>
      <c r="E196" s="36"/>
      <c r="F196" s="36"/>
      <c r="G196" s="35"/>
    </row>
    <row r="197" spans="1:7" outlineLevel="1" x14ac:dyDescent="0.25">
      <c r="A197" s="31" t="str">
        <f>TRIM('Bron data'!E27)</f>
        <v>Switches 48p</v>
      </c>
      <c r="B197" s="32">
        <f>IF('Bron data'!F27="","",'Bron data'!F27)</f>
        <v>1</v>
      </c>
      <c r="C197" s="33" t="str">
        <f>'Bron data'!G27&amp;""</f>
        <v>Aruba</v>
      </c>
      <c r="D197" s="33" t="str">
        <f>'Bron data'!H27&amp;""</f>
        <v/>
      </c>
      <c r="E197" s="32">
        <f>IF('Bron data'!I27="","",'Bron data'!I27)</f>
        <v>0</v>
      </c>
      <c r="F197" s="32">
        <f>IF('Bron data'!J27="","",'Bron data'!J27)</f>
        <v>0</v>
      </c>
      <c r="G197" s="34" t="str">
        <f>IF(AND(N(E197)&gt;0,N(F197)&gt;0),"Direct + binnen contract",IF(N(E197)&gt;0,"Direct vervangen",IF(N(F197)&gt;0,"Binnen contract vervangen",IF(F197="ntb","Binnen contract – nog te bepalen",IF(AND(E197="",F197=""),"n.v.t.","Geen vervanging gepland")))))</f>
        <v>Geen vervanging gepland</v>
      </c>
    </row>
    <row r="198" spans="1:7" outlineLevel="1" x14ac:dyDescent="0.25">
      <c r="A198" s="31" t="str">
        <f>TRIM('Bron data'!E120)</f>
        <v>Switches POE 8p</v>
      </c>
      <c r="B198" s="32">
        <f>IF('Bron data'!F120="","",'Bron data'!F120)</f>
        <v>1</v>
      </c>
      <c r="C198" s="33" t="str">
        <f>'Bron data'!G120&amp;""</f>
        <v>HPE</v>
      </c>
      <c r="D198" s="33" t="str">
        <f>'Bron data'!H120&amp;""</f>
        <v/>
      </c>
      <c r="E198" s="32">
        <f>IF('Bron data'!I120="","",'Bron data'!I120)</f>
        <v>0</v>
      </c>
      <c r="F198" s="32">
        <f>IF('Bron data'!J120="","",'Bron data'!J120)</f>
        <v>0</v>
      </c>
      <c r="G198" s="34" t="str">
        <f>IF(AND(N(E198)&gt;0,N(F198)&gt;0),"Direct + binnen contract",IF(N(E198)&gt;0,"Direct vervangen",IF(N(F198)&gt;0,"Binnen contract vervangen",IF(F198="ntb","Binnen contract – nog te bepalen",IF(AND(E198="",F198=""),"n.v.t.","Geen vervanging gepland")))))</f>
        <v>Geen vervanging gepland</v>
      </c>
    </row>
    <row r="199" spans="1:7" outlineLevel="1" x14ac:dyDescent="0.25">
      <c r="A199" s="31" t="str">
        <f>TRIM('Bron data'!E28)</f>
        <v>Switches POE 24p</v>
      </c>
      <c r="B199" s="32">
        <f>IF('Bron data'!F28="","",'Bron data'!F28)</f>
        <v>1</v>
      </c>
      <c r="C199" s="33" t="str">
        <f>'Bron data'!G28&amp;""</f>
        <v>Aruba</v>
      </c>
      <c r="D199" s="33" t="str">
        <f>'Bron data'!H28&amp;""</f>
        <v/>
      </c>
      <c r="E199" s="32">
        <f>IF('Bron data'!I28="","",'Bron data'!I28)</f>
        <v>0</v>
      </c>
      <c r="F199" s="32">
        <f>IF('Bron data'!J28="","",'Bron data'!J28)</f>
        <v>0</v>
      </c>
      <c r="G199" s="34" t="str">
        <f>IF(AND(N(E199)&gt;0,N(F199)&gt;0),"Direct + binnen contract",IF(N(E199)&gt;0,"Direct vervangen",IF(N(F199)&gt;0,"Binnen contract vervangen",IF(F199="ntb","Binnen contract – nog te bepalen",IF(AND(E199="",F199=""),"n.v.t.","Geen vervanging gepland")))))</f>
        <v>Geen vervanging gepland</v>
      </c>
    </row>
    <row r="200" spans="1:7" outlineLevel="1" x14ac:dyDescent="0.25">
      <c r="A200" s="31" t="str">
        <f>TRIM('Bron data'!E101)</f>
        <v>Router</v>
      </c>
      <c r="B200" s="32">
        <f>IF('Bron data'!F101="","",'Bron data'!F101)</f>
        <v>1</v>
      </c>
      <c r="C200" s="33" t="str">
        <f>'Bron data'!G101&amp;""</f>
        <v>Fortinet FortiGate 60E</v>
      </c>
      <c r="D200" s="33" t="str">
        <f>'Bron data'!H101&amp;""</f>
        <v/>
      </c>
      <c r="E200" s="32">
        <f>IF('Bron data'!I101="","",'Bron data'!I101)</f>
        <v>1</v>
      </c>
      <c r="F200" s="32">
        <f>IF('Bron data'!J101="","",'Bron data'!J101)</f>
        <v>0</v>
      </c>
      <c r="G200" s="34" t="str">
        <f>IF(AND(N(E200)&gt;0,N(F200)&gt;0),"Direct + binnen contract",IF(N(E200)&gt;0,"Direct vervangen",IF(N(F200)&gt;0,"Binnen contract vervangen",IF(F200="ntb","Binnen contract – nog te bepalen",IF(AND(E200="",F200=""),"n.v.t.","Geen vervanging gepland")))))</f>
        <v>Direct vervangen</v>
      </c>
    </row>
    <row r="201" spans="1:7" outlineLevel="1" x14ac:dyDescent="0.25">
      <c r="A201" s="31" t="str">
        <f>TRIM('Bron data'!E340)</f>
        <v>Access Points</v>
      </c>
      <c r="B201" s="32">
        <f>IF('Bron data'!F340="","",'Bron data'!F340)</f>
        <v>13</v>
      </c>
      <c r="C201" s="33" t="str">
        <f>'Bron data'!G340&amp;""</f>
        <v>Ruckus R550 (aanschafperiode 2021-2026)</v>
      </c>
      <c r="D201" s="33" t="str">
        <f>'Bron data'!H340&amp;""</f>
        <v/>
      </c>
      <c r="E201" s="32">
        <f>IF('Bron data'!I340="","",'Bron data'!I340)</f>
        <v>0</v>
      </c>
      <c r="F201" s="32">
        <f>IF('Bron data'!J340="","",'Bron data'!J340)</f>
        <v>0</v>
      </c>
      <c r="G201" s="34" t="str">
        <f>IF(AND(N(E201)&gt;0,N(F201)&gt;0),"Direct + binnen contract",IF(N(E201)&gt;0,"Direct vervangen",IF(N(F201)&gt;0,"Binnen contract vervangen",IF(F201="ntb","Binnen contract – nog te bepalen",IF(AND(E201="",F201=""),"n.v.t.","Geen vervanging gepland")))))</f>
        <v>Geen vervanging gepland</v>
      </c>
    </row>
    <row r="202" spans="1:7" outlineLevel="1" x14ac:dyDescent="0.25">
      <c r="A202" s="31" t="str">
        <f>TRIM('Bron data'!E279)</f>
        <v>Digiborden incl. OPS</v>
      </c>
      <c r="B202" s="32">
        <f>IF('Bron data'!F279="","",'Bron data'!F279)</f>
        <v>8</v>
      </c>
      <c r="C202" s="33" t="str">
        <f>'Bron data'!G279&amp;""</f>
        <v>Niet relevant</v>
      </c>
      <c r="D202" s="33" t="str">
        <f>'Bron data'!H279&amp;""</f>
        <v/>
      </c>
      <c r="E202" s="32" t="str">
        <f>IF('Bron data'!I279="","",'Bron data'!I279)</f>
        <v/>
      </c>
      <c r="F202" s="32" t="str">
        <f>IF('Bron data'!J279="","",'Bron data'!J279)</f>
        <v/>
      </c>
      <c r="G202" s="34" t="str">
        <f>IF(AND(N(E202)&gt;0,N(F202)&gt;0),"Direct + binnen contract",IF(N(E202)&gt;0,"Direct vervangen",IF(N(F202)&gt;0,"Binnen contract vervangen",IF(F202="ntb","Binnen contract – nog te bepalen",IF(AND(E202="",F202=""),"n.v.t.","Geen vervanging gepland")))))</f>
        <v>n.v.t.</v>
      </c>
    </row>
    <row r="203" spans="1:7" outlineLevel="1" x14ac:dyDescent="0.25">
      <c r="A203" s="31" t="str">
        <f>TRIM('Bron data'!E281)</f>
        <v>Windows laptop/desktop</v>
      </c>
      <c r="B203" s="32">
        <f>IF('Bron data'!F281="","",'Bron data'!F281)</f>
        <v>23</v>
      </c>
      <c r="C203" s="33" t="str">
        <f>'Bron data'!G281&amp;""</f>
        <v>Niet relevant</v>
      </c>
      <c r="D203" s="33" t="str">
        <f>'Bron data'!H281&amp;""</f>
        <v/>
      </c>
      <c r="E203" s="32" t="str">
        <f>IF('Bron data'!I281="","",'Bron data'!I281)</f>
        <v/>
      </c>
      <c r="F203" s="32" t="str">
        <f>IF('Bron data'!J281="","",'Bron data'!J281)</f>
        <v/>
      </c>
      <c r="G203" s="34" t="str">
        <f>IF(AND(N(E203)&gt;0,N(F203)&gt;0),"Direct + binnen contract",IF(N(E203)&gt;0,"Direct vervangen",IF(N(F203)&gt;0,"Binnen contract vervangen",IF(F203="ntb","Binnen contract – nog te bepalen",IF(AND(E203="",F203=""),"n.v.t.","Geen vervanging gepland")))))</f>
        <v>n.v.t.</v>
      </c>
    </row>
    <row r="204" spans="1:7" outlineLevel="1" x14ac:dyDescent="0.25">
      <c r="A204" s="31" t="str">
        <f>TRIM('Bron data'!E278)</f>
        <v>Chromebooks</v>
      </c>
      <c r="B204" s="32">
        <f>IF('Bron data'!F278="","",'Bron data'!F278)</f>
        <v>145</v>
      </c>
      <c r="C204" s="33" t="str">
        <f>'Bron data'!G278&amp;""</f>
        <v>Niet relevant</v>
      </c>
      <c r="D204" s="33" t="str">
        <f>'Bron data'!H278&amp;""</f>
        <v/>
      </c>
      <c r="E204" s="32" t="str">
        <f>IF('Bron data'!I278="","",'Bron data'!I278)</f>
        <v/>
      </c>
      <c r="F204" s="32" t="str">
        <f>IF('Bron data'!J278="","",'Bron data'!J278)</f>
        <v/>
      </c>
      <c r="G204" s="34" t="str">
        <f>IF(AND(N(E204)&gt;0,N(F204)&gt;0),"Direct + binnen contract",IF(N(E204)&gt;0,"Direct vervangen",IF(N(F204)&gt;0,"Binnen contract vervangen",IF(F204="ntb","Binnen contract – nog te bepalen",IF(AND(E204="",F204=""),"n.v.t.","Geen vervanging gepland")))))</f>
        <v>n.v.t.</v>
      </c>
    </row>
    <row r="205" spans="1:7" outlineLevel="1" x14ac:dyDescent="0.25">
      <c r="A205" s="31" t="str">
        <f>TRIM('Bron data'!E48)</f>
        <v>Multifunctionals</v>
      </c>
      <c r="B205" s="32">
        <f>IF('Bron data'!F48="","",'Bron data'!F48)</f>
        <v>1</v>
      </c>
      <c r="C205" s="33" t="str">
        <f>'Bron data'!G48&amp;""</f>
        <v>Canon</v>
      </c>
      <c r="D205" s="33" t="str">
        <f>'Bron data'!H48&amp;""</f>
        <v/>
      </c>
      <c r="E205" s="32" t="str">
        <f>IF('Bron data'!I48="","",'Bron data'!I48)</f>
        <v/>
      </c>
      <c r="F205" s="32" t="str">
        <f>IF('Bron data'!J48="","",'Bron data'!J48)</f>
        <v/>
      </c>
      <c r="G205" s="34" t="str">
        <f>IF(AND(N(E205)&gt;0,N(F205)&gt;0),"Direct + binnen contract",IF(N(E205)&gt;0,"Direct vervangen",IF(N(F205)&gt;0,"Binnen contract vervangen",IF(F205="ntb","Binnen contract – nog te bepalen",IF(AND(E205="",F205=""),"n.v.t.","Geen vervanging gepland")))))</f>
        <v>n.v.t.</v>
      </c>
    </row>
    <row r="206" spans="1:7" ht="18" customHeight="1" x14ac:dyDescent="0.25">
      <c r="A206" s="35" t="str">
        <f>'Bron data'!B21</f>
        <v>Nicolaas Beetsschool</v>
      </c>
      <c r="B206" s="36" t="str">
        <f>"BRIN "&amp;'Bron data'!A21</f>
        <v>BRIN 11OX00</v>
      </c>
      <c r="C206" s="35" t="str">
        <f>TRIM(SUBSTITUTE('Bron data'!C21,CHAR(160)," "))&amp;", "&amp;TRIM(SUBSTITUTE('Bron data'!D21,CHAR(160)," "))</f>
        <v>Sportparklaan 3, 2103 VR Heemstede</v>
      </c>
      <c r="D206" s="35" t="str">
        <f>IFERROR("Leerlingen: "&amp;_xlfn.XLOOKUP(A206,Leerlingaantallen!$A$2:$A$37,Leerlingaantallen!$B$2:$B$37),"")</f>
        <v>Leerlingen: 406</v>
      </c>
      <c r="E206" s="36"/>
      <c r="F206" s="36"/>
      <c r="G206" s="35"/>
    </row>
    <row r="207" spans="1:7" outlineLevel="1" x14ac:dyDescent="0.25">
      <c r="A207" s="31" t="str">
        <f>TRIM('Bron data'!E21)</f>
        <v>Switches 24p</v>
      </c>
      <c r="B207" s="32">
        <f>IF('Bron data'!F21="","",'Bron data'!F21)</f>
        <v>1</v>
      </c>
      <c r="C207" s="33" t="str">
        <f>'Bron data'!G21&amp;""</f>
        <v>Aruba</v>
      </c>
      <c r="D207" s="33" t="str">
        <f>'Bron data'!H21&amp;""</f>
        <v/>
      </c>
      <c r="E207" s="32">
        <f>IF('Bron data'!I21="","",'Bron data'!I21)</f>
        <v>0</v>
      </c>
      <c r="F207" s="32">
        <f>IF('Bron data'!J21="","",'Bron data'!J21)</f>
        <v>0</v>
      </c>
      <c r="G207" s="34" t="str">
        <f>IF(AND(N(E207)&gt;0,N(F207)&gt;0),"Direct + binnen contract",IF(N(E207)&gt;0,"Direct vervangen",IF(N(F207)&gt;0,"Binnen contract vervangen",IF(F207="ntb","Binnen contract – nog te bepalen",IF(AND(E207="",F207=""),"n.v.t.","Geen vervanging gepland")))))</f>
        <v>Geen vervanging gepland</v>
      </c>
    </row>
    <row r="208" spans="1:7" outlineLevel="1" x14ac:dyDescent="0.25">
      <c r="A208" s="31" t="str">
        <f>TRIM('Bron data'!E22)</f>
        <v>Switches 48p</v>
      </c>
      <c r="B208" s="32">
        <f>IF('Bron data'!F22="","",'Bron data'!F22)</f>
        <v>2</v>
      </c>
      <c r="C208" s="33" t="str">
        <f>'Bron data'!G22&amp;""</f>
        <v>Aruba</v>
      </c>
      <c r="D208" s="33" t="str">
        <f>'Bron data'!H22&amp;""</f>
        <v/>
      </c>
      <c r="E208" s="32">
        <f>IF('Bron data'!I22="","",'Bron data'!I22)</f>
        <v>0</v>
      </c>
      <c r="F208" s="32">
        <f>IF('Bron data'!J22="","",'Bron data'!J22)</f>
        <v>0</v>
      </c>
      <c r="G208" s="34" t="str">
        <f>IF(AND(N(E208)&gt;0,N(F208)&gt;0),"Direct + binnen contract",IF(N(E208)&gt;0,"Direct vervangen",IF(N(F208)&gt;0,"Binnen contract vervangen",IF(F208="ntb","Binnen contract – nog te bepalen",IF(AND(E208="",F208=""),"n.v.t.","Geen vervanging gepland")))))</f>
        <v>Geen vervanging gepland</v>
      </c>
    </row>
    <row r="209" spans="1:7" outlineLevel="1" x14ac:dyDescent="0.25">
      <c r="A209" s="31" t="str">
        <f>TRIM('Bron data'!E23)</f>
        <v>Switches POE 8p</v>
      </c>
      <c r="B209" s="32">
        <f>IF('Bron data'!F23="","",'Bron data'!F23)</f>
        <v>3</v>
      </c>
      <c r="C209" s="33" t="str">
        <f>'Bron data'!G23&amp;""</f>
        <v>Aruba</v>
      </c>
      <c r="D209" s="33" t="str">
        <f>'Bron data'!H23&amp;""</f>
        <v/>
      </c>
      <c r="E209" s="32">
        <f>IF('Bron data'!I23="","",'Bron data'!I23)</f>
        <v>0</v>
      </c>
      <c r="F209" s="32">
        <f>IF('Bron data'!J23="","",'Bron data'!J23)</f>
        <v>0</v>
      </c>
      <c r="G209" s="34" t="str">
        <f>IF(AND(N(E209)&gt;0,N(F209)&gt;0),"Direct + binnen contract",IF(N(E209)&gt;0,"Direct vervangen",IF(N(F209)&gt;0,"Binnen contract vervangen",IF(F209="ntb","Binnen contract – nog te bepalen",IF(AND(E209="",F209=""),"n.v.t.","Geen vervanging gepland")))))</f>
        <v>Geen vervanging gepland</v>
      </c>
    </row>
    <row r="210" spans="1:7" outlineLevel="1" x14ac:dyDescent="0.25">
      <c r="A210" s="31" t="str">
        <f>TRIM('Bron data'!E113)</f>
        <v>Router</v>
      </c>
      <c r="B210" s="32">
        <f>IF('Bron data'!F113="","",'Bron data'!F113)</f>
        <v>1</v>
      </c>
      <c r="C210" s="33" t="str">
        <f>'Bron data'!G113&amp;""</f>
        <v>Fortinet FortiGate 60F</v>
      </c>
      <c r="D210" s="33" t="str">
        <f>'Bron data'!H113&amp;""</f>
        <v/>
      </c>
      <c r="E210" s="32">
        <f>IF('Bron data'!I113="","",'Bron data'!I113)</f>
        <v>0</v>
      </c>
      <c r="F210" s="32">
        <f>IF('Bron data'!J113="","",'Bron data'!J113)</f>
        <v>0</v>
      </c>
      <c r="G210" s="34" t="str">
        <f>IF(AND(N(E210)&gt;0,N(F210)&gt;0),"Direct + binnen contract",IF(N(E210)&gt;0,"Direct vervangen",IF(N(F210)&gt;0,"Binnen contract vervangen",IF(F210="ntb","Binnen contract – nog te bepalen",IF(AND(E210="",F210=""),"n.v.t.","Geen vervanging gepland")))))</f>
        <v>Geen vervanging gepland</v>
      </c>
    </row>
    <row r="211" spans="1:7" outlineLevel="1" x14ac:dyDescent="0.25">
      <c r="A211" s="31" t="str">
        <f>TRIM('Bron data'!E337)</f>
        <v>Access Points</v>
      </c>
      <c r="B211" s="32">
        <f>IF('Bron data'!F337="","",'Bron data'!F337)</f>
        <v>12</v>
      </c>
      <c r="C211" s="33" t="str">
        <f>'Bron data'!G337&amp;""</f>
        <v>Ruckus R550 (aanschafperiode 2021-2026)</v>
      </c>
      <c r="D211" s="33" t="str">
        <f>'Bron data'!H337&amp;""</f>
        <v/>
      </c>
      <c r="E211" s="32">
        <f>IF('Bron data'!I337="","",'Bron data'!I337)</f>
        <v>0</v>
      </c>
      <c r="F211" s="32">
        <f>IF('Bron data'!J337="","",'Bron data'!J337)</f>
        <v>0</v>
      </c>
      <c r="G211" s="34" t="str">
        <f>IF(AND(N(E211)&gt;0,N(F211)&gt;0),"Direct + binnen contract",IF(N(E211)&gt;0,"Direct vervangen",IF(N(F211)&gt;0,"Binnen contract vervangen",IF(F211="ntb","Binnen contract – nog te bepalen",IF(AND(E211="",F211=""),"n.v.t.","Geen vervanging gepland")))))</f>
        <v>Geen vervanging gepland</v>
      </c>
    </row>
    <row r="212" spans="1:7" outlineLevel="1" x14ac:dyDescent="0.25">
      <c r="A212" s="31" t="str">
        <f>TRIM('Bron data'!E259)</f>
        <v>Digiborden incl. OPS</v>
      </c>
      <c r="B212" s="32">
        <f>IF('Bron data'!F259="","",'Bron data'!F259)</f>
        <v>0</v>
      </c>
      <c r="C212" s="33" t="str">
        <f>'Bron data'!G259&amp;""</f>
        <v>Niet relevant</v>
      </c>
      <c r="D212" s="33" t="str">
        <f>'Bron data'!H259&amp;""</f>
        <v/>
      </c>
      <c r="E212" s="32" t="str">
        <f>IF('Bron data'!I259="","",'Bron data'!I259)</f>
        <v/>
      </c>
      <c r="F212" s="32" t="str">
        <f>IF('Bron data'!J259="","",'Bron data'!J259)</f>
        <v/>
      </c>
      <c r="G212" s="34" t="str">
        <f>IF(AND(N(E212)&gt;0,N(F212)&gt;0),"Direct + binnen contract",IF(N(E212)&gt;0,"Direct vervangen",IF(N(F212)&gt;0,"Binnen contract vervangen",IF(F212="ntb","Binnen contract – nog te bepalen",IF(AND(E212="",F212=""),"n.v.t.","Geen vervanging gepland")))))</f>
        <v>n.v.t.</v>
      </c>
    </row>
    <row r="213" spans="1:7" outlineLevel="1" x14ac:dyDescent="0.25">
      <c r="A213" s="31" t="str">
        <f>TRIM('Bron data'!E261)</f>
        <v>Windows laptop/desktop</v>
      </c>
      <c r="B213" s="32">
        <f>IF('Bron data'!F261="","",'Bron data'!F261)</f>
        <v>31</v>
      </c>
      <c r="C213" s="33" t="str">
        <f>'Bron data'!G261&amp;""</f>
        <v>Niet relevant</v>
      </c>
      <c r="D213" s="33" t="str">
        <f>'Bron data'!H261&amp;""</f>
        <v/>
      </c>
      <c r="E213" s="32" t="str">
        <f>IF('Bron data'!I261="","",'Bron data'!I261)</f>
        <v/>
      </c>
      <c r="F213" s="32" t="str">
        <f>IF('Bron data'!J261="","",'Bron data'!J261)</f>
        <v/>
      </c>
      <c r="G213" s="34" t="str">
        <f>IF(AND(N(E213)&gt;0,N(F213)&gt;0),"Direct + binnen contract",IF(N(E213)&gt;0,"Direct vervangen",IF(N(F213)&gt;0,"Binnen contract vervangen",IF(F213="ntb","Binnen contract – nog te bepalen",IF(AND(E213="",F213=""),"n.v.t.","Geen vervanging gepland")))))</f>
        <v>n.v.t.</v>
      </c>
    </row>
    <row r="214" spans="1:7" outlineLevel="1" x14ac:dyDescent="0.25">
      <c r="A214" s="31" t="str">
        <f>TRIM('Bron data'!E258)</f>
        <v>Chromebooks</v>
      </c>
      <c r="B214" s="32">
        <f>IF('Bron data'!F258="","",'Bron data'!F258)</f>
        <v>196</v>
      </c>
      <c r="C214" s="33" t="str">
        <f>'Bron data'!G258&amp;""</f>
        <v>Niet relevant</v>
      </c>
      <c r="D214" s="33" t="str">
        <f>'Bron data'!H258&amp;""</f>
        <v/>
      </c>
      <c r="E214" s="32" t="str">
        <f>IF('Bron data'!I258="","",'Bron data'!I258)</f>
        <v/>
      </c>
      <c r="F214" s="32" t="str">
        <f>IF('Bron data'!J258="","",'Bron data'!J258)</f>
        <v/>
      </c>
      <c r="G214" s="34" t="str">
        <f>IF(AND(N(E214)&gt;0,N(F214)&gt;0),"Direct + binnen contract",IF(N(E214)&gt;0,"Direct vervangen",IF(N(F214)&gt;0,"Binnen contract vervangen",IF(F214="ntb","Binnen contract – nog te bepalen",IF(AND(E214="",F214=""),"n.v.t.","Geen vervanging gepland")))))</f>
        <v>n.v.t.</v>
      </c>
    </row>
    <row r="215" spans="1:7" outlineLevel="1" x14ac:dyDescent="0.25">
      <c r="A215" s="31" t="str">
        <f>TRIM('Bron data'!E45)</f>
        <v>Multifunctionals</v>
      </c>
      <c r="B215" s="32">
        <f>IF('Bron data'!F45="","",'Bron data'!F45)</f>
        <v>2</v>
      </c>
      <c r="C215" s="33" t="str">
        <f>'Bron data'!G45&amp;""</f>
        <v>Canon</v>
      </c>
      <c r="D215" s="33" t="str">
        <f>'Bron data'!H45&amp;""</f>
        <v/>
      </c>
      <c r="E215" s="32" t="str">
        <f>IF('Bron data'!I45="","",'Bron data'!I45)</f>
        <v/>
      </c>
      <c r="F215" s="32" t="str">
        <f>IF('Bron data'!J45="","",'Bron data'!J45)</f>
        <v/>
      </c>
      <c r="G215" s="34" t="str">
        <f>IF(AND(N(E215)&gt;0,N(F215)&gt;0),"Direct + binnen contract",IF(N(E215)&gt;0,"Direct vervangen",IF(N(F215)&gt;0,"Binnen contract vervangen",IF(F215="ntb","Binnen contract – nog te bepalen",IF(AND(E215="",F215=""),"n.v.t.","Geen vervanging gepland")))))</f>
        <v>n.v.t.</v>
      </c>
    </row>
    <row r="216" spans="1:7" ht="18" customHeight="1" x14ac:dyDescent="0.25">
      <c r="A216" s="35" t="str">
        <f>'Bron data'!B128</f>
        <v>Oranje Nassauschool</v>
      </c>
      <c r="B216" s="36" t="str">
        <f>"BRIN "&amp;'Bron data'!A128</f>
        <v>BRIN 14YU00</v>
      </c>
      <c r="C216" s="35" t="str">
        <f>TRIM(SUBSTITUTE('Bron data'!C128,CHAR(160)," "))&amp;", "&amp;TRIM(SUBSTITUTE('Bron data'!D128,CHAR(160)," "))</f>
        <v>Lijsterstraat 1-3, 2042 CH Zandvoort</v>
      </c>
      <c r="D216" s="35" t="str">
        <f>IFERROR("Leerlingen: "&amp;_xlfn.XLOOKUP("ONS",Leerlingaantallen!$A$2:$A$37,Leerlingaantallen!$B$2:$B$37),"")</f>
        <v>Leerlingen: 360</v>
      </c>
      <c r="E216" s="36"/>
      <c r="F216" s="36"/>
      <c r="G216" s="35"/>
    </row>
    <row r="217" spans="1:7" outlineLevel="1" x14ac:dyDescent="0.25">
      <c r="A217" s="31" t="str">
        <f>TRIM('Bron data'!E128)</f>
        <v>Switches 24p</v>
      </c>
      <c r="B217" s="32">
        <f>IF('Bron data'!F128="","",'Bron data'!F128)</f>
        <v>1</v>
      </c>
      <c r="C217" s="33" t="str">
        <f>'Bron data'!G128&amp;""</f>
        <v>HPE</v>
      </c>
      <c r="D217" s="33" t="str">
        <f>'Bron data'!H128&amp;""</f>
        <v/>
      </c>
      <c r="E217" s="32">
        <f>IF('Bron data'!I128="","",'Bron data'!I128)</f>
        <v>0</v>
      </c>
      <c r="F217" s="32">
        <f>IF('Bron data'!J128="","",'Bron data'!J128)</f>
        <v>0</v>
      </c>
      <c r="G217" s="34" t="str">
        <f>IF(AND(N(E217)&gt;0,N(F217)&gt;0),"Direct + binnen contract",IF(N(E217)&gt;0,"Direct vervangen",IF(N(F217)&gt;0,"Binnen contract vervangen",IF(F217="ntb","Binnen contract – nog te bepalen",IF(AND(E217="",F217=""),"n.v.t.","Geen vervanging gepland")))))</f>
        <v>Geen vervanging gepland</v>
      </c>
    </row>
    <row r="218" spans="1:7" outlineLevel="1" x14ac:dyDescent="0.25">
      <c r="A218" s="31" t="str">
        <f>TRIM('Bron data'!E369)</f>
        <v>Switches 24p</v>
      </c>
      <c r="B218" s="32">
        <f>IF('Bron data'!F369="","",'Bron data'!F369)</f>
        <v>3</v>
      </c>
      <c r="C218" s="33" t="str">
        <f>'Bron data'!G369&amp;""</f>
        <v>Zyxel</v>
      </c>
      <c r="D218" s="33" t="str">
        <f>'Bron data'!H369&amp;""</f>
        <v/>
      </c>
      <c r="E218" s="32">
        <f>IF('Bron data'!I369="","",'Bron data'!I369)</f>
        <v>0</v>
      </c>
      <c r="F218" s="32">
        <f>IF('Bron data'!J369="","",'Bron data'!J369)</f>
        <v>0</v>
      </c>
      <c r="G218" s="34" t="str">
        <f>IF(AND(N(E218)&gt;0,N(F218)&gt;0),"Direct + binnen contract",IF(N(E218)&gt;0,"Direct vervangen",IF(N(F218)&gt;0,"Binnen contract vervangen",IF(F218="ntb","Binnen contract – nog te bepalen",IF(AND(E218="",F218=""),"n.v.t.","Geen vervanging gepland")))))</f>
        <v>Geen vervanging gepland</v>
      </c>
    </row>
    <row r="219" spans="1:7" outlineLevel="1" x14ac:dyDescent="0.25">
      <c r="A219" s="31" t="str">
        <f>TRIM('Bron data'!E74)</f>
        <v>Switches 48p</v>
      </c>
      <c r="B219" s="32">
        <f>IF('Bron data'!F74="","",'Bron data'!F74)</f>
        <v>1</v>
      </c>
      <c r="C219" s="33" t="str">
        <f>'Bron data'!G74&amp;""</f>
        <v>Edgecore</v>
      </c>
      <c r="D219" s="33" t="str">
        <f>'Bron data'!H74&amp;""</f>
        <v/>
      </c>
      <c r="E219" s="32">
        <f>IF('Bron data'!I74="","",'Bron data'!I74)</f>
        <v>2</v>
      </c>
      <c r="F219" s="32">
        <f>IF('Bron data'!J74="","",'Bron data'!J74)</f>
        <v>0</v>
      </c>
      <c r="G219" s="34" t="str">
        <f>IF(AND(N(E219)&gt;0,N(F219)&gt;0),"Direct + binnen contract",IF(N(E219)&gt;0,"Direct vervangen",IF(N(F219)&gt;0,"Binnen contract vervangen",IF(F219="ntb","Binnen contract – nog te bepalen",IF(AND(E219="",F219=""),"n.v.t.","Geen vervanging gepland")))))</f>
        <v>Direct vervangen</v>
      </c>
    </row>
    <row r="220" spans="1:7" outlineLevel="1" x14ac:dyDescent="0.25">
      <c r="A220" s="31" t="str">
        <f>TRIM('Bron data'!E9)</f>
        <v>Switches POE 24p</v>
      </c>
      <c r="B220" s="32">
        <f>IF('Bron data'!F9="","",'Bron data'!F9)</f>
        <v>1</v>
      </c>
      <c r="C220" s="33" t="str">
        <f>'Bron data'!G9&amp;""</f>
        <v>Aruba</v>
      </c>
      <c r="D220" s="33" t="str">
        <f>'Bron data'!H9&amp;""</f>
        <v/>
      </c>
      <c r="E220" s="32">
        <f>IF('Bron data'!I9="","",'Bron data'!I9)</f>
        <v>0</v>
      </c>
      <c r="F220" s="32" t="str">
        <f>IF('Bron data'!J9="","",'Bron data'!J9)</f>
        <v>ntb</v>
      </c>
      <c r="G220" s="34" t="str">
        <f>IF(AND(N(E220)&gt;0,N(F220)&gt;0),"Direct + binnen contract",IF(N(E220)&gt;0,"Direct vervangen",IF(N(F220)&gt;0,"Binnen contract vervangen",IF(F220="ntb","Binnen contract – nog te bepalen",IF(AND(E220="",F220=""),"n.v.t.","Geen vervanging gepland")))))</f>
        <v>Binnen contract – nog te bepalen</v>
      </c>
    </row>
    <row r="221" spans="1:7" outlineLevel="1" x14ac:dyDescent="0.25">
      <c r="A221" s="31" t="str">
        <f>TRIM('Bron data'!E110)</f>
        <v>Router</v>
      </c>
      <c r="B221" s="32">
        <f>IF('Bron data'!F110="","",'Bron data'!F110)</f>
        <v>1</v>
      </c>
      <c r="C221" s="33" t="str">
        <f>'Bron data'!G110&amp;""</f>
        <v>Fortinet FortiGate 60F</v>
      </c>
      <c r="D221" s="33" t="str">
        <f>'Bron data'!H110&amp;""</f>
        <v/>
      </c>
      <c r="E221" s="32">
        <f>IF('Bron data'!I110="","",'Bron data'!I110)</f>
        <v>0</v>
      </c>
      <c r="F221" s="32">
        <f>IF('Bron data'!J110="","",'Bron data'!J110)</f>
        <v>0</v>
      </c>
      <c r="G221" s="34" t="str">
        <f>IF(AND(N(E221)&gt;0,N(F221)&gt;0),"Direct + binnen contract",IF(N(E221)&gt;0,"Direct vervangen",IF(N(F221)&gt;0,"Binnen contract vervangen",IF(F221="ntb","Binnen contract – nog te bepalen",IF(AND(E221="",F221=""),"n.v.t.","Geen vervanging gepland")))))</f>
        <v>Geen vervanging gepland</v>
      </c>
    </row>
    <row r="222" spans="1:7" outlineLevel="1" x14ac:dyDescent="0.25">
      <c r="A222" s="31" t="str">
        <f>TRIM('Bron data'!E331)</f>
        <v>Access Points</v>
      </c>
      <c r="B222" s="32">
        <f>IF('Bron data'!F331="","",'Bron data'!F331)</f>
        <v>12</v>
      </c>
      <c r="C222" s="33" t="str">
        <f>'Bron data'!G331&amp;""</f>
        <v>Ruckus R550 (aanschafperiode 2021-2026)</v>
      </c>
      <c r="D222" s="33" t="str">
        <f>'Bron data'!H331&amp;""</f>
        <v/>
      </c>
      <c r="E222" s="32">
        <f>IF('Bron data'!I331="","",'Bron data'!I331)</f>
        <v>0</v>
      </c>
      <c r="F222" s="32" t="str">
        <f>IF('Bron data'!J331="","",'Bron data'!J331)</f>
        <v>ntb</v>
      </c>
      <c r="G222" s="34" t="str">
        <f>IF(AND(N(E222)&gt;0,N(F222)&gt;0),"Direct + binnen contract",IF(N(E222)&gt;0,"Direct vervangen",IF(N(F222)&gt;0,"Binnen contract vervangen",IF(F222="ntb","Binnen contract – nog te bepalen",IF(AND(E222="",F222=""),"n.v.t.","Geen vervanging gepland")))))</f>
        <v>Binnen contract – nog te bepalen</v>
      </c>
    </row>
    <row r="223" spans="1:7" outlineLevel="1" x14ac:dyDescent="0.25">
      <c r="A223" s="31" t="str">
        <f>TRIM('Bron data'!E211)</f>
        <v>Digiborden incl. OPS</v>
      </c>
      <c r="B223" s="32">
        <f>IF('Bron data'!F211="","",'Bron data'!F211)</f>
        <v>1</v>
      </c>
      <c r="C223" s="33" t="str">
        <f>'Bron data'!G211&amp;""</f>
        <v>Niet relevant</v>
      </c>
      <c r="D223" s="33" t="str">
        <f>'Bron data'!H211&amp;""</f>
        <v/>
      </c>
      <c r="E223" s="32" t="str">
        <f>IF('Bron data'!I211="","",'Bron data'!I211)</f>
        <v/>
      </c>
      <c r="F223" s="32" t="str">
        <f>IF('Bron data'!J211="","",'Bron data'!J211)</f>
        <v/>
      </c>
      <c r="G223" s="34" t="str">
        <f>IF(AND(N(E223)&gt;0,N(F223)&gt;0),"Direct + binnen contract",IF(N(E223)&gt;0,"Direct vervangen",IF(N(F223)&gt;0,"Binnen contract vervangen",IF(F223="ntb","Binnen contract – nog te bepalen",IF(AND(E223="",F223=""),"n.v.t.","Geen vervanging gepland")))))</f>
        <v>n.v.t.</v>
      </c>
    </row>
    <row r="224" spans="1:7" outlineLevel="1" x14ac:dyDescent="0.25">
      <c r="A224" s="31" t="str">
        <f>TRIM('Bron data'!E213)</f>
        <v>Windows laptop/desktop</v>
      </c>
      <c r="B224" s="32">
        <f>IF('Bron data'!F213="","",'Bron data'!F213)</f>
        <v>47</v>
      </c>
      <c r="C224" s="33" t="str">
        <f>'Bron data'!G213&amp;""</f>
        <v>Niet relevant</v>
      </c>
      <c r="D224" s="33" t="str">
        <f>'Bron data'!H213&amp;""</f>
        <v/>
      </c>
      <c r="E224" s="32" t="str">
        <f>IF('Bron data'!I213="","",'Bron data'!I213)</f>
        <v/>
      </c>
      <c r="F224" s="32" t="str">
        <f>IF('Bron data'!J213="","",'Bron data'!J213)</f>
        <v/>
      </c>
      <c r="G224" s="34" t="str">
        <f>IF(AND(N(E224)&gt;0,N(F224)&gt;0),"Direct + binnen contract",IF(N(E224)&gt;0,"Direct vervangen",IF(N(F224)&gt;0,"Binnen contract vervangen",IF(F224="ntb","Binnen contract – nog te bepalen",IF(AND(E224="",F224=""),"n.v.t.","Geen vervanging gepland")))))</f>
        <v>n.v.t.</v>
      </c>
    </row>
    <row r="225" spans="1:7" outlineLevel="1" x14ac:dyDescent="0.25">
      <c r="A225" s="31" t="str">
        <f>TRIM('Bron data'!E210)</f>
        <v>Chromebooks</v>
      </c>
      <c r="B225" s="32">
        <f>IF('Bron data'!F210="","",'Bron data'!F210)</f>
        <v>334</v>
      </c>
      <c r="C225" s="33" t="str">
        <f>'Bron data'!G210&amp;""</f>
        <v>Niet relevant</v>
      </c>
      <c r="D225" s="33" t="str">
        <f>'Bron data'!H210&amp;""</f>
        <v/>
      </c>
      <c r="E225" s="32" t="str">
        <f>IF('Bron data'!I210="","",'Bron data'!I210)</f>
        <v/>
      </c>
      <c r="F225" s="32" t="str">
        <f>IF('Bron data'!J210="","",'Bron data'!J210)</f>
        <v/>
      </c>
      <c r="G225" s="34" t="str">
        <f>IF(AND(N(E225)&gt;0,N(F225)&gt;0),"Direct + binnen contract",IF(N(E225)&gt;0,"Direct vervangen",IF(N(F225)&gt;0,"Binnen contract vervangen",IF(F225="ntb","Binnen contract – nog te bepalen",IF(AND(E225="",F225=""),"n.v.t.","Geen vervanging gepland")))))</f>
        <v>n.v.t.</v>
      </c>
    </row>
    <row r="226" spans="1:7" outlineLevel="1" x14ac:dyDescent="0.25">
      <c r="A226" s="31" t="str">
        <f>TRIM('Bron data'!E38)</f>
        <v>Multifunctionals</v>
      </c>
      <c r="B226" s="32">
        <f>IF('Bron data'!F38="","",'Bron data'!F38)</f>
        <v>1</v>
      </c>
      <c r="C226" s="33" t="str">
        <f>'Bron data'!G38&amp;""</f>
        <v>Canon</v>
      </c>
      <c r="D226" s="33" t="str">
        <f>'Bron data'!H38&amp;""</f>
        <v/>
      </c>
      <c r="E226" s="32" t="str">
        <f>IF('Bron data'!I38="","",'Bron data'!I38)</f>
        <v/>
      </c>
      <c r="F226" s="32" t="str">
        <f>IF('Bron data'!J38="","",'Bron data'!J38)</f>
        <v/>
      </c>
      <c r="G226" s="34" t="str">
        <f>IF(AND(N(E226)&gt;0,N(F226)&gt;0),"Direct + binnen contract",IF(N(E226)&gt;0,"Direct vervangen",IF(N(F226)&gt;0,"Binnen contract vervangen",IF(F226="ntb","Binnen contract – nog te bepalen",IF(AND(E226="",F226=""),"n.v.t.","Geen vervanging gepland")))))</f>
        <v>n.v.t.</v>
      </c>
    </row>
    <row r="227" spans="1:7" ht="18" customHeight="1" x14ac:dyDescent="0.25">
      <c r="A227" s="35" t="str">
        <f>'Bron data'!B6</f>
        <v>Pantarijn</v>
      </c>
      <c r="B227" s="36" t="str">
        <f>"BRIN "&amp;'Bron data'!A6</f>
        <v>BRIN 16MO01</v>
      </c>
      <c r="C227" s="35" t="str">
        <f>TRIM(SUBSTITUTE('Bron data'!C6,CHAR(160)," "))&amp;", "&amp;TRIM(SUBSTITUTE('Bron data'!D6,CHAR(160)," "))</f>
        <v>Frieslandlaan 4, 2036 NE Haarlem</v>
      </c>
      <c r="D227" s="35" t="str">
        <f>IFERROR("Leerlingen: "&amp;_xlfn.XLOOKUP(A227,Leerlingaantallen!$A$2:$A$37,Leerlingaantallen!$B$2:$B$37),"")</f>
        <v>Leerlingen: 158</v>
      </c>
      <c r="E227" s="36"/>
      <c r="F227" s="36"/>
      <c r="G227" s="35"/>
    </row>
    <row r="228" spans="1:7" outlineLevel="1" x14ac:dyDescent="0.25">
      <c r="A228" s="31" t="str">
        <f>TRIM('Bron data'!E6)</f>
        <v>Switches 48p</v>
      </c>
      <c r="B228" s="32">
        <f>IF('Bron data'!F6="","",'Bron data'!F6)</f>
        <v>1</v>
      </c>
      <c r="C228" s="33" t="str">
        <f>'Bron data'!G6&amp;""</f>
        <v>Aruba</v>
      </c>
      <c r="D228" s="33" t="str">
        <f>'Bron data'!H6&amp;""</f>
        <v/>
      </c>
      <c r="E228" s="32">
        <f>IF('Bron data'!I6="","",'Bron data'!I6)</f>
        <v>0</v>
      </c>
      <c r="F228" s="32" t="str">
        <f>IF('Bron data'!J6="","",'Bron data'!J6)</f>
        <v>ntb</v>
      </c>
      <c r="G228" s="34" t="str">
        <f>IF(AND(N(E228)&gt;0,N(F228)&gt;0),"Direct + binnen contract",IF(N(E228)&gt;0,"Direct vervangen",IF(N(F228)&gt;0,"Binnen contract vervangen",IF(F228="ntb","Binnen contract – nog te bepalen",IF(AND(E228="",F228=""),"n.v.t.","Geen vervanging gepland")))))</f>
        <v>Binnen contract – nog te bepalen</v>
      </c>
    </row>
    <row r="229" spans="1:7" outlineLevel="1" x14ac:dyDescent="0.25">
      <c r="A229" s="31" t="str">
        <f>TRIM('Bron data'!E345)</f>
        <v>Switches POE 24p</v>
      </c>
      <c r="B229" s="32">
        <f>IF('Bron data'!F345="","",'Bron data'!F345)</f>
        <v>1</v>
      </c>
      <c r="C229" s="33" t="str">
        <f>'Bron data'!G345&amp;""</f>
        <v>Ubiquiti UniFi</v>
      </c>
      <c r="D229" s="33" t="str">
        <f>'Bron data'!H345&amp;""</f>
        <v/>
      </c>
      <c r="E229" s="32">
        <f>IF('Bron data'!I345="","",'Bron data'!I345)</f>
        <v>1</v>
      </c>
      <c r="F229" s="32">
        <f>IF('Bron data'!J345="","",'Bron data'!J345)</f>
        <v>0</v>
      </c>
      <c r="G229" s="34" t="str">
        <f>IF(AND(N(E229)&gt;0,N(F229)&gt;0),"Direct + binnen contract",IF(N(E229)&gt;0,"Direct vervangen",IF(N(F229)&gt;0,"Binnen contract vervangen",IF(F229="ntb","Binnen contract – nog te bepalen",IF(AND(E229="",F229=""),"n.v.t.","Geen vervanging gepland")))))</f>
        <v>Direct vervangen</v>
      </c>
    </row>
    <row r="230" spans="1:7" outlineLevel="1" x14ac:dyDescent="0.25">
      <c r="A230" s="31" t="str">
        <f>TRIM('Bron data'!E86)</f>
        <v>Router</v>
      </c>
      <c r="B230" s="32">
        <f>IF('Bron data'!F86="","",'Bron data'!F86)</f>
        <v>1</v>
      </c>
      <c r="C230" s="33" t="str">
        <f>'Bron data'!G86&amp;""</f>
        <v>Fortinet FortiGate 60E</v>
      </c>
      <c r="D230" s="33" t="str">
        <f>'Bron data'!H86&amp;""</f>
        <v/>
      </c>
      <c r="E230" s="32">
        <f>IF('Bron data'!I86="","",'Bron data'!I86)</f>
        <v>1</v>
      </c>
      <c r="F230" s="32">
        <f>IF('Bron data'!J86="","",'Bron data'!J86)</f>
        <v>0</v>
      </c>
      <c r="G230" s="34" t="str">
        <f>IF(AND(N(E230)&gt;0,N(F230)&gt;0),"Direct + binnen contract",IF(N(E230)&gt;0,"Direct vervangen",IF(N(F230)&gt;0,"Binnen contract vervangen",IF(F230="ntb","Binnen contract – nog te bepalen",IF(AND(E230="",F230=""),"n.v.t.","Geen vervanging gepland")))))</f>
        <v>Direct vervangen</v>
      </c>
    </row>
    <row r="231" spans="1:7" outlineLevel="1" x14ac:dyDescent="0.25">
      <c r="A231" s="31" t="str">
        <f>TRIM('Bron data'!E329)</f>
        <v>Access Points</v>
      </c>
      <c r="B231" s="32">
        <f>IF('Bron data'!F329="","",'Bron data'!F329)</f>
        <v>9</v>
      </c>
      <c r="C231" s="33" t="str">
        <f>'Bron data'!G329&amp;""</f>
        <v>Ruckus R550 (aanschafperiode 2021-2026)</v>
      </c>
      <c r="D231" s="33" t="str">
        <f>'Bron data'!H329&amp;""</f>
        <v/>
      </c>
      <c r="E231" s="32">
        <f>IF('Bron data'!I329="","",'Bron data'!I329)</f>
        <v>0</v>
      </c>
      <c r="F231" s="32" t="str">
        <f>IF('Bron data'!J329="","",'Bron data'!J329)</f>
        <v>ntb</v>
      </c>
      <c r="G231" s="34" t="str">
        <f>IF(AND(N(E231)&gt;0,N(F231)&gt;0),"Direct + binnen contract",IF(N(E231)&gt;0,"Direct vervangen",IF(N(F231)&gt;0,"Binnen contract vervangen",IF(F231="ntb","Binnen contract – nog te bepalen",IF(AND(E231="",F231=""),"n.v.t.","Geen vervanging gepland")))))</f>
        <v>Binnen contract – nog te bepalen</v>
      </c>
    </row>
    <row r="232" spans="1:7" outlineLevel="1" x14ac:dyDescent="0.25">
      <c r="A232" s="31" t="str">
        <f>TRIM('Bron data'!E198)</f>
        <v>Digiborden incl. OPS</v>
      </c>
      <c r="B232" s="32">
        <f>IF('Bron data'!F198="","",'Bron data'!F198)</f>
        <v>11</v>
      </c>
      <c r="C232" s="33" t="str">
        <f>'Bron data'!G198&amp;""</f>
        <v>Niet relevant</v>
      </c>
      <c r="D232" s="33" t="str">
        <f>'Bron data'!H198&amp;""</f>
        <v/>
      </c>
      <c r="E232" s="32" t="str">
        <f>IF('Bron data'!I198="","",'Bron data'!I198)</f>
        <v/>
      </c>
      <c r="F232" s="32" t="str">
        <f>IF('Bron data'!J198="","",'Bron data'!J198)</f>
        <v/>
      </c>
      <c r="G232" s="34" t="str">
        <f>IF(AND(N(E232)&gt;0,N(F232)&gt;0),"Direct + binnen contract",IF(N(E232)&gt;0,"Direct vervangen",IF(N(F232)&gt;0,"Binnen contract vervangen",IF(F232="ntb","Binnen contract – nog te bepalen",IF(AND(E232="",F232=""),"n.v.t.","Geen vervanging gepland")))))</f>
        <v>n.v.t.</v>
      </c>
    </row>
    <row r="233" spans="1:7" outlineLevel="1" x14ac:dyDescent="0.25">
      <c r="A233" s="31" t="str">
        <f>TRIM('Bron data'!E200)</f>
        <v>Windows laptop/desktop</v>
      </c>
      <c r="B233" s="32">
        <f>IF('Bron data'!F200="","",'Bron data'!F200)</f>
        <v>8</v>
      </c>
      <c r="C233" s="33" t="str">
        <f>'Bron data'!G200&amp;""</f>
        <v>Niet relevant</v>
      </c>
      <c r="D233" s="33" t="str">
        <f>'Bron data'!H200&amp;""</f>
        <v/>
      </c>
      <c r="E233" s="32" t="str">
        <f>IF('Bron data'!I200="","",'Bron data'!I200)</f>
        <v/>
      </c>
      <c r="F233" s="32" t="str">
        <f>IF('Bron data'!J200="","",'Bron data'!J200)</f>
        <v/>
      </c>
      <c r="G233" s="34" t="str">
        <f>IF(AND(N(E233)&gt;0,N(F233)&gt;0),"Direct + binnen contract",IF(N(E233)&gt;0,"Direct vervangen",IF(N(F233)&gt;0,"Binnen contract vervangen",IF(F233="ntb","Binnen contract – nog te bepalen",IF(AND(E233="",F233=""),"n.v.t.","Geen vervanging gepland")))))</f>
        <v>n.v.t.</v>
      </c>
    </row>
    <row r="234" spans="1:7" outlineLevel="1" x14ac:dyDescent="0.25">
      <c r="A234" s="31" t="str">
        <f>TRIM('Bron data'!E197)</f>
        <v>Chromebooks</v>
      </c>
      <c r="B234" s="32">
        <f>IF('Bron data'!F197="","",'Bron data'!F197)</f>
        <v>200</v>
      </c>
      <c r="C234" s="33" t="str">
        <f>'Bron data'!G197&amp;""</f>
        <v>Niet relevant</v>
      </c>
      <c r="D234" s="33" t="str">
        <f>'Bron data'!H197&amp;""</f>
        <v/>
      </c>
      <c r="E234" s="32" t="str">
        <f>IF('Bron data'!I197="","",'Bron data'!I197)</f>
        <v/>
      </c>
      <c r="F234" s="32" t="str">
        <f>IF('Bron data'!J197="","",'Bron data'!J197)</f>
        <v/>
      </c>
      <c r="G234" s="34" t="str">
        <f>IF(AND(N(E234)&gt;0,N(F234)&gt;0),"Direct + binnen contract",IF(N(E234)&gt;0,"Direct vervangen",IF(N(F234)&gt;0,"Binnen contract vervangen",IF(F234="ntb","Binnen contract – nog te bepalen",IF(AND(E234="",F234=""),"n.v.t.","Geen vervanging gepland")))))</f>
        <v>n.v.t.</v>
      </c>
    </row>
    <row r="235" spans="1:7" outlineLevel="1" x14ac:dyDescent="0.25">
      <c r="A235" s="31" t="str">
        <f>TRIM('Bron data'!E35)</f>
        <v>Multifunctionals</v>
      </c>
      <c r="B235" s="32">
        <f>IF('Bron data'!F35="","",'Bron data'!F35)</f>
        <v>1</v>
      </c>
      <c r="C235" s="33" t="str">
        <f>'Bron data'!G35&amp;""</f>
        <v>Canon</v>
      </c>
      <c r="D235" s="33" t="str">
        <f>'Bron data'!H35&amp;""</f>
        <v/>
      </c>
      <c r="E235" s="32" t="str">
        <f>IF('Bron data'!I35="","",'Bron data'!I35)</f>
        <v/>
      </c>
      <c r="F235" s="32" t="str">
        <f>IF('Bron data'!J35="","",'Bron data'!J35)</f>
        <v/>
      </c>
      <c r="G235" s="34" t="str">
        <f>IF(AND(N(E235)&gt;0,N(F235)&gt;0),"Direct + binnen contract",IF(N(E235)&gt;0,"Direct vervangen",IF(N(F235)&gt;0,"Binnen contract vervangen",IF(F235="ntb","Binnen contract – nog te bepalen",IF(AND(E235="",F235=""),"n.v.t.","Geen vervanging gepland")))))</f>
        <v>n.v.t.</v>
      </c>
    </row>
    <row r="236" spans="1:7" ht="18" customHeight="1" x14ac:dyDescent="0.25">
      <c r="A236" s="35" t="str">
        <f>'Bron data'!B377</f>
        <v>Prinses Beatrixschool</v>
      </c>
      <c r="B236" s="36" t="str">
        <f>"BRIN "&amp;'Bron data'!A377</f>
        <v>BRIN 11CF00</v>
      </c>
      <c r="C236" s="35" t="str">
        <f>TRIM(SUBSTITUTE('Bron data'!C377,CHAR(160)," "))&amp;", "&amp;TRIM(SUBSTITUTE('Bron data'!D377,CHAR(160)," "))</f>
        <v>Von Brücken Focklaan 2, 2102 XC Heemstede</v>
      </c>
      <c r="D236" s="35" t="str">
        <f>IFERROR("Leerlingen: "&amp;_xlfn.XLOOKUP("PBS",Leerlingaantallen!$A$2:$A$37,Leerlingaantallen!$B$2:$B$37),"")</f>
        <v>Leerlingen: 301</v>
      </c>
      <c r="E236" s="36"/>
      <c r="F236" s="36"/>
      <c r="G236" s="35"/>
    </row>
    <row r="237" spans="1:7" outlineLevel="1" x14ac:dyDescent="0.25">
      <c r="A237" s="31" t="str">
        <f>TRIM('Bron data'!E377)</f>
        <v>Switches 24p</v>
      </c>
      <c r="B237" s="32">
        <f>IF('Bron data'!F377="","",'Bron data'!F377)</f>
        <v>1</v>
      </c>
      <c r="C237" s="33" t="str">
        <f>'Bron data'!G377&amp;""</f>
        <v>Zyxel</v>
      </c>
      <c r="D237" s="33" t="str">
        <f>'Bron data'!H377&amp;""</f>
        <v>ivm nieuwbouw</v>
      </c>
      <c r="E237" s="32">
        <f>IF('Bron data'!I377="","",'Bron data'!I377)</f>
        <v>0</v>
      </c>
      <c r="F237" s="32">
        <f>IF('Bron data'!J377="","",'Bron data'!J377)</f>
        <v>1</v>
      </c>
      <c r="G237" s="34" t="str">
        <f>IF(AND(N(E237)&gt;0,N(F237)&gt;0),"Direct + binnen contract",IF(N(E237)&gt;0,"Direct vervangen",IF(N(F237)&gt;0,"Binnen contract vervangen",IF(F237="ntb","Binnen contract – nog te bepalen",IF(AND(E237="",F237=""),"n.v.t.","Geen vervanging gepland")))))</f>
        <v>Binnen contract vervangen</v>
      </c>
    </row>
    <row r="238" spans="1:7" outlineLevel="1" x14ac:dyDescent="0.25">
      <c r="A238" s="31" t="str">
        <f>TRIM('Bron data'!E379)</f>
        <v>Switches 48p</v>
      </c>
      <c r="B238" s="32">
        <f>IF('Bron data'!F379="","",'Bron data'!F379)</f>
        <v>2</v>
      </c>
      <c r="C238" s="33" t="str">
        <f>'Bron data'!G379&amp;""</f>
        <v>Zyxel</v>
      </c>
      <c r="D238" s="33" t="str">
        <f>'Bron data'!H379&amp;""</f>
        <v>ivm nieuwbouw</v>
      </c>
      <c r="E238" s="32">
        <f>IF('Bron data'!I379="","",'Bron data'!I379)</f>
        <v>0</v>
      </c>
      <c r="F238" s="32">
        <f>IF('Bron data'!J379="","",'Bron data'!J379)</f>
        <v>1</v>
      </c>
      <c r="G238" s="34" t="str">
        <f>IF(AND(N(E238)&gt;0,N(F238)&gt;0),"Direct + binnen contract",IF(N(E238)&gt;0,"Direct vervangen",IF(N(F238)&gt;0,"Binnen contract vervangen",IF(F238="ntb","Binnen contract – nog te bepalen",IF(AND(E238="",F238=""),"n.v.t.","Geen vervanging gepland")))))</f>
        <v>Binnen contract vervangen</v>
      </c>
    </row>
    <row r="239" spans="1:7" outlineLevel="1" x14ac:dyDescent="0.25">
      <c r="A239" s="31" t="str">
        <f>TRIM('Bron data'!E378)</f>
        <v>Switches POE 24p</v>
      </c>
      <c r="B239" s="32">
        <f>IF('Bron data'!F378="","",'Bron data'!F378)</f>
        <v>1</v>
      </c>
      <c r="C239" s="33" t="str">
        <f>'Bron data'!G378&amp;""</f>
        <v>Zyxel</v>
      </c>
      <c r="D239" s="33" t="str">
        <f>'Bron data'!H378&amp;""</f>
        <v>ivm nieuwbouw</v>
      </c>
      <c r="E239" s="32">
        <f>IF('Bron data'!I378="","",'Bron data'!I378)</f>
        <v>0</v>
      </c>
      <c r="F239" s="32">
        <f>IF('Bron data'!J378="","",'Bron data'!J378)</f>
        <v>1</v>
      </c>
      <c r="G239" s="34" t="str">
        <f>IF(AND(N(E239)&gt;0,N(F239)&gt;0),"Direct + binnen contract",IF(N(E239)&gt;0,"Direct vervangen",IF(N(F239)&gt;0,"Binnen contract vervangen",IF(F239="ntb","Binnen contract – nog te bepalen",IF(AND(E239="",F239=""),"n.v.t.","Geen vervanging gepland")))))</f>
        <v>Binnen contract vervangen</v>
      </c>
    </row>
    <row r="240" spans="1:7" outlineLevel="1" x14ac:dyDescent="0.25">
      <c r="A240" s="31" t="str">
        <f>TRIM('Bron data'!E102)</f>
        <v>Router</v>
      </c>
      <c r="B240" s="32">
        <f>IF('Bron data'!F102="","",'Bron data'!F102)</f>
        <v>1</v>
      </c>
      <c r="C240" s="33" t="str">
        <f>'Bron data'!G102&amp;""</f>
        <v>Fortinet FortiGate 60E</v>
      </c>
      <c r="D240" s="33" t="str">
        <f>'Bron data'!H102&amp;""</f>
        <v>ivm nieuwbouw</v>
      </c>
      <c r="E240" s="32">
        <f>IF('Bron data'!I102="","",'Bron data'!I102)</f>
        <v>0</v>
      </c>
      <c r="F240" s="32">
        <f>IF('Bron data'!J102="","",'Bron data'!J102)</f>
        <v>1</v>
      </c>
      <c r="G240" s="34" t="str">
        <f>IF(AND(N(E240)&gt;0,N(F240)&gt;0),"Direct + binnen contract",IF(N(E240)&gt;0,"Direct vervangen",IF(N(F240)&gt;0,"Binnen contract vervangen",IF(F240="ntb","Binnen contract – nog te bepalen",IF(AND(E240="",F240=""),"n.v.t.","Geen vervanging gepland")))))</f>
        <v>Binnen contract vervangen</v>
      </c>
    </row>
    <row r="241" spans="1:7" outlineLevel="1" x14ac:dyDescent="0.25">
      <c r="A241" s="31" t="str">
        <f>TRIM('Bron data'!E322)</f>
        <v>Access Points</v>
      </c>
      <c r="B241" s="32">
        <f>IF('Bron data'!F322="","",'Bron data'!F322)</f>
        <v>9</v>
      </c>
      <c r="C241" s="33" t="str">
        <f>'Bron data'!G322&amp;""</f>
        <v>Ruckus R510</v>
      </c>
      <c r="D241" s="33" t="str">
        <f>'Bron data'!H322&amp;""</f>
        <v/>
      </c>
      <c r="E241" s="32">
        <f>IF('Bron data'!I322="","",'Bron data'!I322)</f>
        <v>0</v>
      </c>
      <c r="F241" s="32">
        <f>IF('Bron data'!J322="","",'Bron data'!J322)</f>
        <v>9</v>
      </c>
      <c r="G241" s="34" t="str">
        <f>IF(AND(N(E241)&gt;0,N(F241)&gt;0),"Direct + binnen contract",IF(N(E241)&gt;0,"Direct vervangen",IF(N(F241)&gt;0,"Binnen contract vervangen",IF(F241="ntb","Binnen contract – nog te bepalen",IF(AND(E241="",F241=""),"n.v.t.","Geen vervanging gepland")))))</f>
        <v>Binnen contract vervangen</v>
      </c>
    </row>
    <row r="242" spans="1:7" outlineLevel="1" x14ac:dyDescent="0.25">
      <c r="A242" s="31" t="str">
        <f>TRIM('Bron data'!E282)</f>
        <v>Digiborden incl. OPS</v>
      </c>
      <c r="B242" s="32">
        <f>IF('Bron data'!F282="","",'Bron data'!F282)</f>
        <v>1</v>
      </c>
      <c r="C242" s="33" t="str">
        <f>'Bron data'!G282&amp;""</f>
        <v>Niet relevant</v>
      </c>
      <c r="D242" s="33" t="str">
        <f>'Bron data'!H282&amp;""</f>
        <v/>
      </c>
      <c r="E242" s="32" t="str">
        <f>IF('Bron data'!I282="","",'Bron data'!I282)</f>
        <v/>
      </c>
      <c r="F242" s="32" t="str">
        <f>IF('Bron data'!J282="","",'Bron data'!J282)</f>
        <v/>
      </c>
      <c r="G242" s="34" t="str">
        <f>IF(AND(N(E242)&gt;0,N(F242)&gt;0),"Direct + binnen contract",IF(N(E242)&gt;0,"Direct vervangen",IF(N(F242)&gt;0,"Binnen contract vervangen",IF(F242="ntb","Binnen contract – nog te bepalen",IF(AND(E242="",F242=""),"n.v.t.","Geen vervanging gepland")))))</f>
        <v>n.v.t.</v>
      </c>
    </row>
    <row r="243" spans="1:7" outlineLevel="1" x14ac:dyDescent="0.25">
      <c r="A243" s="31" t="str">
        <f>TRIM('Bron data'!E284)</f>
        <v>Windows laptop/desktop</v>
      </c>
      <c r="B243" s="32">
        <f>IF('Bron data'!F284="","",'Bron data'!F284)</f>
        <v>22</v>
      </c>
      <c r="C243" s="33" t="str">
        <f>'Bron data'!G284&amp;""</f>
        <v>Niet relevant</v>
      </c>
      <c r="D243" s="33" t="str">
        <f>'Bron data'!H284&amp;""</f>
        <v/>
      </c>
      <c r="E243" s="32" t="str">
        <f>IF('Bron data'!I284="","",'Bron data'!I284)</f>
        <v/>
      </c>
      <c r="F243" s="32" t="str">
        <f>IF('Bron data'!J284="","",'Bron data'!J284)</f>
        <v/>
      </c>
      <c r="G243" s="34" t="str">
        <f>IF(AND(N(E243)&gt;0,N(F243)&gt;0),"Direct + binnen contract",IF(N(E243)&gt;0,"Direct vervangen",IF(N(F243)&gt;0,"Binnen contract vervangen",IF(F243="ntb","Binnen contract – nog te bepalen",IF(AND(E243="",F243=""),"n.v.t.","Geen vervanging gepland")))))</f>
        <v>n.v.t.</v>
      </c>
    </row>
    <row r="244" spans="1:7" outlineLevel="1" x14ac:dyDescent="0.25">
      <c r="A244" s="31" t="str">
        <f>TRIM('Bron data'!E285)</f>
        <v>Chromebooks</v>
      </c>
      <c r="B244" s="32">
        <f>IF('Bron data'!F285="","",'Bron data'!F285)</f>
        <v>219</v>
      </c>
      <c r="C244" s="33" t="str">
        <f>'Bron data'!G285&amp;""</f>
        <v>Niet relevant</v>
      </c>
      <c r="D244" s="33" t="str">
        <f>'Bron data'!H285&amp;""</f>
        <v/>
      </c>
      <c r="E244" s="32" t="str">
        <f>IF('Bron data'!I285="","",'Bron data'!I285)</f>
        <v/>
      </c>
      <c r="F244" s="32" t="str">
        <f>IF('Bron data'!J285="","",'Bron data'!J285)</f>
        <v/>
      </c>
      <c r="G244" s="34" t="str">
        <f>IF(AND(N(E244)&gt;0,N(F244)&gt;0),"Direct + binnen contract",IF(N(E244)&gt;0,"Direct vervangen",IF(N(F244)&gt;0,"Binnen contract vervangen",IF(F244="ntb","Binnen contract – nog te bepalen",IF(AND(E244="",F244=""),"n.v.t.","Geen vervanging gepland")))))</f>
        <v>n.v.t.</v>
      </c>
    </row>
    <row r="245" spans="1:7" outlineLevel="1" x14ac:dyDescent="0.25">
      <c r="A245" s="31" t="str">
        <f>TRIM('Bron data'!E49)</f>
        <v>Multifunctionals</v>
      </c>
      <c r="B245" s="32">
        <f>IF('Bron data'!F49="","",'Bron data'!F49)</f>
        <v>2</v>
      </c>
      <c r="C245" s="33" t="str">
        <f>'Bron data'!G49&amp;""</f>
        <v>Canon</v>
      </c>
      <c r="D245" s="33" t="str">
        <f>'Bron data'!H49&amp;""</f>
        <v/>
      </c>
      <c r="E245" s="32" t="str">
        <f>IF('Bron data'!I49="","",'Bron data'!I49)</f>
        <v/>
      </c>
      <c r="F245" s="32" t="str">
        <f>IF('Bron data'!J49="","",'Bron data'!J49)</f>
        <v/>
      </c>
      <c r="G245" s="34" t="str">
        <f>IF(AND(N(E245)&gt;0,N(F245)&gt;0),"Direct + binnen contract",IF(N(E245)&gt;0,"Direct vervangen",IF(N(F245)&gt;0,"Binnen contract vervangen",IF(F245="ntb","Binnen contract – nog te bepalen",IF(AND(E245="",F245=""),"n.v.t.","Geen vervanging gepland")))))</f>
        <v>n.v.t.</v>
      </c>
    </row>
    <row r="246" spans="1:7" ht="18" customHeight="1" x14ac:dyDescent="0.25">
      <c r="A246" s="35" t="str">
        <f>'Bron data'!B344</f>
        <v>Schoterbos Gunning</v>
      </c>
      <c r="B246" s="36" t="str">
        <f>"BRIN "&amp;'Bron data'!A344</f>
        <v>BRIN 14WV00</v>
      </c>
      <c r="C246" s="35" t="str">
        <f>TRIM(SUBSTITUTE('Bron data'!C344,CHAR(160)," "))&amp;", "&amp;TRIM(SUBSTITUTE('Bron data'!D344,CHAR(160)," "))</f>
        <v>Rijksstraatweg 245, 2024 DG Haarlem</v>
      </c>
      <c r="D246" s="35" t="str">
        <f>IFERROR("Leerlingen: "&amp;_xlfn.XLOOKUP(A246,Leerlingaantallen!$A$2:$A$37,Leerlingaantallen!$B$2:$B$37),"")</f>
        <v>Leerlingen: 86</v>
      </c>
      <c r="E246" s="36"/>
      <c r="F246" s="36"/>
      <c r="G246" s="35"/>
    </row>
    <row r="247" spans="1:7" outlineLevel="1" x14ac:dyDescent="0.25">
      <c r="A247" s="31" t="str">
        <f>TRIM('Bron data'!E344)</f>
        <v>Switches POE 8p</v>
      </c>
      <c r="B247" s="32">
        <f>IF('Bron data'!F344="","",'Bron data'!F344)</f>
        <v>1</v>
      </c>
      <c r="C247" s="33" t="str">
        <f>'Bron data'!G344&amp;""</f>
        <v>Ubiquiti UniFi</v>
      </c>
      <c r="D247" s="33" t="str">
        <f>'Bron data'!H344&amp;""</f>
        <v/>
      </c>
      <c r="E247" s="32">
        <f>IF('Bron data'!I344="","",'Bron data'!I344)</f>
        <v>0</v>
      </c>
      <c r="F247" s="32">
        <f>IF('Bron data'!J344="","",'Bron data'!J344)</f>
        <v>0</v>
      </c>
      <c r="G247" s="34" t="str">
        <f>IF(AND(N(E247)&gt;0,N(F247)&gt;0),"Direct + binnen contract",IF(N(E247)&gt;0,"Direct vervangen",IF(N(F247)&gt;0,"Binnen contract vervangen",IF(F247="ntb","Binnen contract – nog te bepalen",IF(AND(E247="",F247=""),"n.v.t.","Geen vervanging gepland")))))</f>
        <v>Geen vervanging gepland</v>
      </c>
    </row>
    <row r="248" spans="1:7" outlineLevel="1" x14ac:dyDescent="0.25">
      <c r="A248" s="31" t="str">
        <f>TRIM('Bron data'!E4)</f>
        <v>Switches POE 24p</v>
      </c>
      <c r="B248" s="32">
        <f>IF('Bron data'!F4="","",'Bron data'!F4)</f>
        <v>1</v>
      </c>
      <c r="C248" s="33" t="str">
        <f>'Bron data'!G4&amp;""</f>
        <v>Aruba</v>
      </c>
      <c r="D248" s="33" t="str">
        <f>'Bron data'!H4&amp;""</f>
        <v/>
      </c>
      <c r="E248" s="32">
        <f>IF('Bron data'!I4="","",'Bron data'!I4)</f>
        <v>0</v>
      </c>
      <c r="F248" s="32" t="str">
        <f>IF('Bron data'!J4="","",'Bron data'!J4)</f>
        <v>ntb</v>
      </c>
      <c r="G248" s="34" t="str">
        <f>IF(AND(N(E248)&gt;0,N(F248)&gt;0),"Direct + binnen contract",IF(N(E248)&gt;0,"Direct vervangen",IF(N(F248)&gt;0,"Binnen contract vervangen",IF(F248="ntb","Binnen contract – nog te bepalen",IF(AND(E248="",F248=""),"n.v.t.","Geen vervanging gepland")))))</f>
        <v>Binnen contract – nog te bepalen</v>
      </c>
    </row>
    <row r="249" spans="1:7" outlineLevel="1" x14ac:dyDescent="0.25">
      <c r="A249" s="31" t="str">
        <f>TRIM('Bron data'!E76)</f>
        <v>Router</v>
      </c>
      <c r="B249" s="32">
        <f>IF('Bron data'!F76="","",'Bron data'!F76)</f>
        <v>1</v>
      </c>
      <c r="C249" s="33" t="str">
        <f>'Bron data'!G76&amp;""</f>
        <v>Fortinet FortiGate 50E</v>
      </c>
      <c r="D249" s="33" t="str">
        <f>'Bron data'!H76&amp;""</f>
        <v/>
      </c>
      <c r="E249" s="32">
        <f>IF('Bron data'!I76="","",'Bron data'!I76)</f>
        <v>1</v>
      </c>
      <c r="F249" s="32">
        <f>IF('Bron data'!J76="","",'Bron data'!J76)</f>
        <v>0</v>
      </c>
      <c r="G249" s="34" t="str">
        <f>IF(AND(N(E249)&gt;0,N(F249)&gt;0),"Direct + binnen contract",IF(N(E249)&gt;0,"Direct vervangen",IF(N(F249)&gt;0,"Binnen contract vervangen",IF(F249="ntb","Binnen contract – nog te bepalen",IF(AND(E249="",F249=""),"n.v.t.","Geen vervanging gepland")))))</f>
        <v>Direct vervangen</v>
      </c>
    </row>
    <row r="250" spans="1:7" outlineLevel="1" x14ac:dyDescent="0.25">
      <c r="A250" s="31" t="str">
        <f>TRIM('Bron data'!E327)</f>
        <v>Access Points</v>
      </c>
      <c r="B250" s="32">
        <f>IF('Bron data'!F327="","",'Bron data'!F327)</f>
        <v>7</v>
      </c>
      <c r="C250" s="33" t="str">
        <f>'Bron data'!G327&amp;""</f>
        <v>Ruckus R550 (aanschafperiode 2021-2026)</v>
      </c>
      <c r="D250" s="33" t="str">
        <f>'Bron data'!H327&amp;""</f>
        <v/>
      </c>
      <c r="E250" s="32">
        <f>IF('Bron data'!I327="","",'Bron data'!I327)</f>
        <v>0</v>
      </c>
      <c r="F250" s="32" t="str">
        <f>IF('Bron data'!J327="","",'Bron data'!J327)</f>
        <v>ntb</v>
      </c>
      <c r="G250" s="34" t="str">
        <f>IF(AND(N(E250)&gt;0,N(F250)&gt;0),"Direct + binnen contract",IF(N(E250)&gt;0,"Direct vervangen",IF(N(F250)&gt;0,"Binnen contract vervangen",IF(F250="ntb","Binnen contract – nog te bepalen",IF(AND(E250="",F250=""),"n.v.t.","Geen vervanging gepland")))))</f>
        <v>Binnen contract – nog te bepalen</v>
      </c>
    </row>
    <row r="251" spans="1:7" outlineLevel="1" x14ac:dyDescent="0.25">
      <c r="A251" s="31" t="str">
        <f>TRIM('Bron data'!E172)</f>
        <v>Digiborden incl. OPS</v>
      </c>
      <c r="B251" s="32">
        <f>IF('Bron data'!F172="","",'Bron data'!F172)</f>
        <v>0</v>
      </c>
      <c r="C251" s="33" t="str">
        <f>'Bron data'!G172&amp;""</f>
        <v>Niet relevant</v>
      </c>
      <c r="D251" s="33" t="str">
        <f>'Bron data'!H172&amp;""</f>
        <v>Naar rato leerlingen (totaal 1)</v>
      </c>
      <c r="E251" s="32" t="str">
        <f>IF('Bron data'!I172="","",'Bron data'!I172)</f>
        <v/>
      </c>
      <c r="F251" s="32" t="str">
        <f>IF('Bron data'!J172="","",'Bron data'!J172)</f>
        <v/>
      </c>
      <c r="G251" s="34" t="str">
        <f>IF(AND(N(E251)&gt;0,N(F251)&gt;0),"Direct + binnen contract",IF(N(E251)&gt;0,"Direct vervangen",IF(N(F251)&gt;0,"Binnen contract vervangen",IF(F251="ntb","Binnen contract – nog te bepalen",IF(AND(E251="",F251=""),"n.v.t.","Geen vervanging gepland")))))</f>
        <v>n.v.t.</v>
      </c>
    </row>
    <row r="252" spans="1:7" outlineLevel="1" x14ac:dyDescent="0.25">
      <c r="A252" s="31" t="str">
        <f>TRIM('Bron data'!E173)</f>
        <v>Windows laptop/desktop</v>
      </c>
      <c r="B252" s="32">
        <f>IF('Bron data'!F173="","",'Bron data'!F173)</f>
        <v>17</v>
      </c>
      <c r="C252" s="33" t="str">
        <f>'Bron data'!G173&amp;""</f>
        <v>Niet relevant</v>
      </c>
      <c r="D252" s="33" t="str">
        <f>'Bron data'!H173&amp;""</f>
        <v>Naar rato leerlingen (totaal 49)</v>
      </c>
      <c r="E252" s="32" t="str">
        <f>IF('Bron data'!I173="","",'Bron data'!I173)</f>
        <v/>
      </c>
      <c r="F252" s="32" t="str">
        <f>IF('Bron data'!J173="","",'Bron data'!J173)</f>
        <v/>
      </c>
      <c r="G252" s="34" t="str">
        <f>IF(AND(N(E252)&gt;0,N(F252)&gt;0),"Direct + binnen contract",IF(N(E252)&gt;0,"Direct vervangen",IF(N(F252)&gt;0,"Binnen contract vervangen",IF(F252="ntb","Binnen contract – nog te bepalen",IF(AND(E252="",F252=""),"n.v.t.","Geen vervanging gepland")))))</f>
        <v>n.v.t.</v>
      </c>
    </row>
    <row r="253" spans="1:7" outlineLevel="1" x14ac:dyDescent="0.25">
      <c r="A253" s="31" t="str">
        <f>TRIM('Bron data'!E171)</f>
        <v>Chromebooks</v>
      </c>
      <c r="B253" s="32">
        <f>IF('Bron data'!F171="","",'Bron data'!F171)</f>
        <v>74</v>
      </c>
      <c r="C253" s="33" t="str">
        <f>'Bron data'!G171&amp;""</f>
        <v>Niet relevant</v>
      </c>
      <c r="D253" s="33" t="str">
        <f>'Bron data'!H171&amp;""</f>
        <v>Naar rato leerlingen (totaal 217)</v>
      </c>
      <c r="E253" s="32" t="str">
        <f>IF('Bron data'!I171="","",'Bron data'!I171)</f>
        <v/>
      </c>
      <c r="F253" s="32" t="str">
        <f>IF('Bron data'!J171="","",'Bron data'!J171)</f>
        <v/>
      </c>
      <c r="G253" s="34" t="str">
        <f>IF(AND(N(E253)&gt;0,N(F253)&gt;0),"Direct + binnen contract",IF(N(E253)&gt;0,"Direct vervangen",IF(N(F253)&gt;0,"Binnen contract vervangen",IF(F253="ntb","Binnen contract – nog te bepalen",IF(AND(E253="",F253=""),"n.v.t.","Geen vervanging gepland")))))</f>
        <v>n.v.t.</v>
      </c>
    </row>
    <row r="254" spans="1:7" outlineLevel="1" x14ac:dyDescent="0.25">
      <c r="A254" s="31" t="str">
        <f>TRIM('Bron data'!E55)</f>
        <v>Multifunctionals</v>
      </c>
      <c r="B254" s="32">
        <f>IF('Bron data'!F55="","",'Bron data'!F55)</f>
        <v>1</v>
      </c>
      <c r="C254" s="33" t="str">
        <f>'Bron data'!G55&amp;""</f>
        <v>Canon</v>
      </c>
      <c r="D254" s="33" t="str">
        <f>'Bron data'!H55&amp;""</f>
        <v/>
      </c>
      <c r="E254" s="32" t="str">
        <f>IF('Bron data'!I55="","",'Bron data'!I55)</f>
        <v/>
      </c>
      <c r="F254" s="32" t="str">
        <f>IF('Bron data'!J55="","",'Bron data'!J55)</f>
        <v/>
      </c>
      <c r="G254" s="34" t="str">
        <f>IF(AND(N(E254)&gt;0,N(F254)&gt;0),"Direct + binnen contract",IF(N(E254)&gt;0,"Direct vervangen",IF(N(F254)&gt;0,"Binnen contract vervangen",IF(F254="ntb","Binnen contract – nog te bepalen",IF(AND(E254="",F254=""),"n.v.t.","Geen vervanging gepland")))))</f>
        <v>n.v.t.</v>
      </c>
    </row>
    <row r="255" spans="1:7" ht="18" customHeight="1" x14ac:dyDescent="0.25">
      <c r="A255" s="35" t="str">
        <f>'Bron data'!B361</f>
        <v>Schoterbos Trapeze</v>
      </c>
      <c r="B255" s="36" t="str">
        <f>"BRIN "&amp;'Bron data'!A361</f>
        <v>BRIN 14WV00</v>
      </c>
      <c r="C255" s="35" t="str">
        <f>TRIM(SUBSTITUTE('Bron data'!C361,CHAR(160)," "))&amp;", "&amp;TRIM(SUBSTITUTE('Bron data'!D361,CHAR(160)," "))</f>
        <v>Dinkelstraat 4, 2025 PH Haarlem</v>
      </c>
      <c r="D255" s="35" t="str">
        <f>IFERROR("Leerlingen: "&amp;_xlfn.XLOOKUP(A255,Leerlingaantallen!$A$2:$A$37,Leerlingaantallen!$B$2:$B$37),"")</f>
        <v>Leerlingen: 166</v>
      </c>
      <c r="E255" s="36"/>
      <c r="F255" s="36"/>
      <c r="G255" s="35"/>
    </row>
    <row r="256" spans="1:7" outlineLevel="1" x14ac:dyDescent="0.25">
      <c r="A256" s="31" t="str">
        <f>TRIM('Bron data'!E361)</f>
        <v>Switches 24p</v>
      </c>
      <c r="B256" s="32">
        <f>IF('Bron data'!F361="","",'Bron data'!F361)</f>
        <v>2</v>
      </c>
      <c r="C256" s="33" t="str">
        <f>'Bron data'!G361&amp;""</f>
        <v>Zyxel</v>
      </c>
      <c r="D256" s="33" t="str">
        <f>'Bron data'!H361&amp;""</f>
        <v/>
      </c>
      <c r="E256" s="32">
        <f>IF('Bron data'!I361="","",'Bron data'!I361)</f>
        <v>0</v>
      </c>
      <c r="F256" s="32">
        <f>IF('Bron data'!J361="","",'Bron data'!J361)</f>
        <v>1</v>
      </c>
      <c r="G256" s="34" t="str">
        <f>IF(AND(N(E256)&gt;0,N(F256)&gt;0),"Direct + binnen contract",IF(N(E256)&gt;0,"Direct vervangen",IF(N(F256)&gt;0,"Binnen contract vervangen",IF(F256="ntb","Binnen contract – nog te bepalen",IF(AND(E256="",F256=""),"n.v.t.","Geen vervanging gepland")))))</f>
        <v>Binnen contract vervangen</v>
      </c>
    </row>
    <row r="257" spans="1:7" outlineLevel="1" x14ac:dyDescent="0.25">
      <c r="A257" s="31" t="str">
        <f>TRIM('Bron data'!E5)</f>
        <v>Switches 48p</v>
      </c>
      <c r="B257" s="32">
        <f>IF('Bron data'!F5="","",'Bron data'!F5)</f>
        <v>1</v>
      </c>
      <c r="C257" s="33" t="str">
        <f>'Bron data'!G5&amp;""</f>
        <v>Aruba</v>
      </c>
      <c r="D257" s="33" t="str">
        <f>'Bron data'!H5&amp;""</f>
        <v/>
      </c>
      <c r="E257" s="32">
        <f>IF('Bron data'!I5="","",'Bron data'!I5)</f>
        <v>0</v>
      </c>
      <c r="F257" s="32" t="str">
        <f>IF('Bron data'!J5="","",'Bron data'!J5)</f>
        <v>ntb</v>
      </c>
      <c r="G257" s="34" t="str">
        <f>IF(AND(N(E257)&gt;0,N(F257)&gt;0),"Direct + binnen contract",IF(N(E257)&gt;0,"Direct vervangen",IF(N(F257)&gt;0,"Binnen contract vervangen",IF(F257="ntb","Binnen contract – nog te bepalen",IF(AND(E257="",F257=""),"n.v.t.","Geen vervanging gepland")))))</f>
        <v>Binnen contract – nog te bepalen</v>
      </c>
    </row>
    <row r="258" spans="1:7" outlineLevel="1" x14ac:dyDescent="0.25">
      <c r="A258" s="31" t="str">
        <f>TRIM('Bron data'!E67)</f>
        <v>Switches POE 8p</v>
      </c>
      <c r="B258" s="32">
        <f>IF('Bron data'!F67="","",'Bron data'!F67)</f>
        <v>1</v>
      </c>
      <c r="C258" s="33" t="str">
        <f>'Bron data'!G67&amp;""</f>
        <v>Cisco</v>
      </c>
      <c r="D258" s="33" t="str">
        <f>'Bron data'!H67&amp;""</f>
        <v/>
      </c>
      <c r="E258" s="32">
        <f>IF('Bron data'!I67="","",'Bron data'!I67)</f>
        <v>0</v>
      </c>
      <c r="F258" s="32">
        <f>IF('Bron data'!J67="","",'Bron data'!J67)</f>
        <v>0</v>
      </c>
      <c r="G258" s="34" t="str">
        <f>IF(AND(N(E258)&gt;0,N(F258)&gt;0),"Direct + binnen contract",IF(N(E258)&gt;0,"Direct vervangen",IF(N(F258)&gt;0,"Binnen contract vervangen",IF(F258="ntb","Binnen contract – nog te bepalen",IF(AND(E258="",F258=""),"n.v.t.","Geen vervanging gepland")))))</f>
        <v>Geen vervanging gepland</v>
      </c>
    </row>
    <row r="259" spans="1:7" outlineLevel="1" x14ac:dyDescent="0.25">
      <c r="A259" s="31" t="str">
        <f>TRIM('Bron data'!E82)</f>
        <v>Router</v>
      </c>
      <c r="B259" s="32">
        <f>IF('Bron data'!F82="","",'Bron data'!F82)</f>
        <v>1</v>
      </c>
      <c r="C259" s="33" t="str">
        <f>'Bron data'!G82&amp;""</f>
        <v>Fortinet FortiGate 60E</v>
      </c>
      <c r="D259" s="33" t="str">
        <f>'Bron data'!H82&amp;""</f>
        <v/>
      </c>
      <c r="E259" s="32">
        <f>IF('Bron data'!I82="","",'Bron data'!I82)</f>
        <v>1</v>
      </c>
      <c r="F259" s="32">
        <f>IF('Bron data'!J82="","",'Bron data'!J82)</f>
        <v>0</v>
      </c>
      <c r="G259" s="34" t="str">
        <f>IF(AND(N(E259)&gt;0,N(F259)&gt;0),"Direct + binnen contract",IF(N(E259)&gt;0,"Direct vervangen",IF(N(F259)&gt;0,"Binnen contract vervangen",IF(F259="ntb","Binnen contract – nog te bepalen",IF(AND(E259="",F259=""),"n.v.t.","Geen vervanging gepland")))))</f>
        <v>Direct vervangen</v>
      </c>
    </row>
    <row r="260" spans="1:7" outlineLevel="1" x14ac:dyDescent="0.25">
      <c r="A260" s="31" t="str">
        <f>TRIM('Bron data'!E311)</f>
        <v>Access Points</v>
      </c>
      <c r="B260" s="32">
        <f>IF('Bron data'!F311="","",'Bron data'!F311)</f>
        <v>14</v>
      </c>
      <c r="C260" s="33" t="str">
        <f>'Bron data'!G311&amp;""</f>
        <v>Ruckus R510</v>
      </c>
      <c r="D260" s="33" t="str">
        <f>'Bron data'!H311&amp;""</f>
        <v/>
      </c>
      <c r="E260" s="32">
        <f>IF('Bron data'!I311="","",'Bron data'!I311)</f>
        <v>0</v>
      </c>
      <c r="F260" s="32">
        <f>IF('Bron data'!J311="","",'Bron data'!J311)</f>
        <v>14</v>
      </c>
      <c r="G260" s="34" t="str">
        <f>IF(AND(N(E260)&gt;0,N(F260)&gt;0),"Direct + binnen contract",IF(N(E260)&gt;0,"Direct vervangen",IF(N(F260)&gt;0,"Binnen contract vervangen",IF(F260="ntb","Binnen contract – nog te bepalen",IF(AND(E260="",F260=""),"n.v.t.","Geen vervanging gepland")))))</f>
        <v>Binnen contract vervangen</v>
      </c>
    </row>
    <row r="261" spans="1:7" outlineLevel="1" x14ac:dyDescent="0.25">
      <c r="A261" s="31" t="str">
        <f>TRIM('Bron data'!E169)</f>
        <v>Digiborden incl. OPS</v>
      </c>
      <c r="B261" s="32">
        <f>IF('Bron data'!F169="","",'Bron data'!F169)</f>
        <v>1</v>
      </c>
      <c r="C261" s="33" t="str">
        <f>'Bron data'!G169&amp;""</f>
        <v>Niet relevant</v>
      </c>
      <c r="D261" s="33" t="str">
        <f>'Bron data'!H169&amp;""</f>
        <v>Naar rato leerlingen (totaal 1)</v>
      </c>
      <c r="E261" s="32" t="str">
        <f>IF('Bron data'!I169="","",'Bron data'!I169)</f>
        <v/>
      </c>
      <c r="F261" s="32" t="str">
        <f>IF('Bron data'!J169="","",'Bron data'!J169)</f>
        <v/>
      </c>
      <c r="G261" s="34" t="str">
        <f>IF(AND(N(E261)&gt;0,N(F261)&gt;0),"Direct + binnen contract",IF(N(E261)&gt;0,"Direct vervangen",IF(N(F261)&gt;0,"Binnen contract vervangen",IF(F261="ntb","Binnen contract – nog te bepalen",IF(AND(E261="",F261=""),"n.v.t.","Geen vervanging gepland")))))</f>
        <v>n.v.t.</v>
      </c>
    </row>
    <row r="262" spans="1:7" outlineLevel="1" x14ac:dyDescent="0.25">
      <c r="A262" s="31" t="str">
        <f>TRIM('Bron data'!E170)</f>
        <v>Windows laptop/desktop</v>
      </c>
      <c r="B262" s="32">
        <f>IF('Bron data'!F170="","",'Bron data'!F170)</f>
        <v>32</v>
      </c>
      <c r="C262" s="33" t="str">
        <f>'Bron data'!G170&amp;""</f>
        <v>Niet relevant</v>
      </c>
      <c r="D262" s="33" t="str">
        <f>'Bron data'!H170&amp;""</f>
        <v>Naar rato leerlingen (totaal 49)</v>
      </c>
      <c r="E262" s="32" t="str">
        <f>IF('Bron data'!I170="","",'Bron data'!I170)</f>
        <v/>
      </c>
      <c r="F262" s="32" t="str">
        <f>IF('Bron data'!J170="","",'Bron data'!J170)</f>
        <v/>
      </c>
      <c r="G262" s="34" t="str">
        <f>IF(AND(N(E262)&gt;0,N(F262)&gt;0),"Direct + binnen contract",IF(N(E262)&gt;0,"Direct vervangen",IF(N(F262)&gt;0,"Binnen contract vervangen",IF(F262="ntb","Binnen contract – nog te bepalen",IF(AND(E262="",F262=""),"n.v.t.","Geen vervanging gepland")))))</f>
        <v>n.v.t.</v>
      </c>
    </row>
    <row r="263" spans="1:7" outlineLevel="1" x14ac:dyDescent="0.25">
      <c r="A263" s="31" t="str">
        <f>TRIM('Bron data'!E168)</f>
        <v>Chromebooks</v>
      </c>
      <c r="B263" s="32">
        <f>IF('Bron data'!F168="","",'Bron data'!F168)</f>
        <v>143</v>
      </c>
      <c r="C263" s="33" t="str">
        <f>'Bron data'!G168&amp;""</f>
        <v>Niet relevant</v>
      </c>
      <c r="D263" s="33" t="str">
        <f>'Bron data'!H168&amp;""</f>
        <v>Naar rato leerlingen (totaal 217)</v>
      </c>
      <c r="E263" s="32" t="str">
        <f>IF('Bron data'!I168="","",'Bron data'!I168)</f>
        <v/>
      </c>
      <c r="F263" s="32" t="str">
        <f>IF('Bron data'!J168="","",'Bron data'!J168)</f>
        <v/>
      </c>
      <c r="G263" s="34" t="str">
        <f>IF(AND(N(E263)&gt;0,N(F263)&gt;0),"Direct + binnen contract",IF(N(E263)&gt;0,"Direct vervangen",IF(N(F263)&gt;0,"Binnen contract vervangen",IF(F263="ntb","Binnen contract – nog te bepalen",IF(AND(E263="",F263=""),"n.v.t.","Geen vervanging gepland")))))</f>
        <v>n.v.t.</v>
      </c>
    </row>
    <row r="264" spans="1:7" outlineLevel="1" x14ac:dyDescent="0.25">
      <c r="A264" s="31" t="str">
        <f>TRIM('Bron data'!E56)</f>
        <v>Multifunctionals</v>
      </c>
      <c r="B264" s="32">
        <f>IF('Bron data'!F56="","",'Bron data'!F56)</f>
        <v>2</v>
      </c>
      <c r="C264" s="33" t="str">
        <f>'Bron data'!G56&amp;""</f>
        <v>Canon</v>
      </c>
      <c r="D264" s="33" t="str">
        <f>'Bron data'!H56&amp;""</f>
        <v/>
      </c>
      <c r="E264" s="32" t="str">
        <f>IF('Bron data'!I56="","",'Bron data'!I56)</f>
        <v/>
      </c>
      <c r="F264" s="32" t="str">
        <f>IF('Bron data'!J56="","",'Bron data'!J56)</f>
        <v/>
      </c>
      <c r="G264" s="34" t="str">
        <f>IF(AND(N(E264)&gt;0,N(F264)&gt;0),"Direct + binnen contract",IF(N(E264)&gt;0,"Direct vervangen",IF(N(F264)&gt;0,"Binnen contract vervangen",IF(F264="ntb","Binnen contract – nog te bepalen",IF(AND(E264="",F264=""),"n.v.t.","Geen vervanging gepland")))))</f>
        <v>n.v.t.</v>
      </c>
    </row>
    <row r="265" spans="1:7" ht="18" customHeight="1" x14ac:dyDescent="0.25">
      <c r="A265" s="35" t="str">
        <f>'Bron data'!B2</f>
        <v>Sint Adalbertus</v>
      </c>
      <c r="B265" s="36" t="str">
        <f>"BRIN "&amp;'Bron data'!A2</f>
        <v>BRIN 05BC00</v>
      </c>
      <c r="C265" s="35" t="str">
        <f>TRIM(SUBSTITUTE('Bron data'!C2,CHAR(160)," "))&amp;", "&amp;TRIM(SUBSTITUTE('Bron data'!D2,CHAR(160)," "))</f>
        <v>Claes van Kietenstraat 2-4, 2064 XT Spaarndam</v>
      </c>
      <c r="D265" s="35" t="str">
        <f>IFERROR("Leerlingen: "&amp;_xlfn.XLOOKUP(A265,Leerlingaantallen!$A$2:$A$37,Leerlingaantallen!$B$2:$B$37),"")</f>
        <v>Leerlingen: 257</v>
      </c>
      <c r="E265" s="36"/>
      <c r="F265" s="36"/>
      <c r="G265" s="35"/>
    </row>
    <row r="266" spans="1:7" outlineLevel="1" x14ac:dyDescent="0.25">
      <c r="A266" s="31" t="str">
        <f>TRIM('Bron data'!E2)</f>
        <v>Switches 24p</v>
      </c>
      <c r="B266" s="32">
        <f>IF('Bron data'!F2="","",'Bron data'!F2)</f>
        <v>1</v>
      </c>
      <c r="C266" s="33" t="str">
        <f>'Bron data'!G2&amp;""</f>
        <v>Aruba</v>
      </c>
      <c r="D266" s="33" t="str">
        <f>'Bron data'!H2&amp;""</f>
        <v/>
      </c>
      <c r="E266" s="32">
        <f>IF('Bron data'!I2="","",'Bron data'!I2)</f>
        <v>0</v>
      </c>
      <c r="F266" s="32">
        <f>IF('Bron data'!J2="","",'Bron data'!J2)</f>
        <v>0</v>
      </c>
      <c r="G266" s="34" t="str">
        <f>IF(AND(N(E266)&gt;0,N(F266)&gt;0),"Direct + binnen contract",IF(N(E266)&gt;0,"Direct vervangen",IF(N(F266)&gt;0,"Binnen contract vervangen",IF(F266="ntb","Binnen contract – nog te bepalen",IF(AND(E266="",F266=""),"n.v.t.","Geen vervanging gepland")))))</f>
        <v>Geen vervanging gepland</v>
      </c>
    </row>
    <row r="267" spans="1:7" outlineLevel="1" x14ac:dyDescent="0.25">
      <c r="A267" s="31" t="str">
        <f>TRIM('Bron data'!E343)</f>
        <v>Switches POE 24p</v>
      </c>
      <c r="B267" s="32">
        <f>IF('Bron data'!F343="","",'Bron data'!F343)</f>
        <v>1</v>
      </c>
      <c r="C267" s="33" t="str">
        <f>'Bron data'!G343&amp;""</f>
        <v>Ubiquiti UniFi</v>
      </c>
      <c r="D267" s="33" t="str">
        <f>'Bron data'!H343&amp;""</f>
        <v/>
      </c>
      <c r="E267" s="32">
        <f>IF('Bron data'!I343="","",'Bron data'!I343)</f>
        <v>0</v>
      </c>
      <c r="F267" s="32">
        <f>IF('Bron data'!J343="","",'Bron data'!J343)</f>
        <v>1</v>
      </c>
      <c r="G267" s="34" t="str">
        <f>IF(AND(N(E267)&gt;0,N(F267)&gt;0),"Direct + binnen contract",IF(N(E267)&gt;0,"Direct vervangen",IF(N(F267)&gt;0,"Binnen contract vervangen",IF(F267="ntb","Binnen contract – nog te bepalen",IF(AND(E267="",F267=""),"n.v.t.","Geen vervanging gepland")))))</f>
        <v>Binnen contract vervangen</v>
      </c>
    </row>
    <row r="268" spans="1:7" outlineLevel="1" x14ac:dyDescent="0.25">
      <c r="A268" s="31" t="str">
        <f>TRIM('Bron data'!E3)</f>
        <v>Switches POE 48p</v>
      </c>
      <c r="B268" s="32">
        <f>IF('Bron data'!F3="","",'Bron data'!F3)</f>
        <v>1</v>
      </c>
      <c r="C268" s="33" t="str">
        <f>'Bron data'!G3&amp;""</f>
        <v>Aruba</v>
      </c>
      <c r="D268" s="33" t="str">
        <f>'Bron data'!H3&amp;""</f>
        <v/>
      </c>
      <c r="E268" s="32">
        <f>IF('Bron data'!I3="","",'Bron data'!I3)</f>
        <v>0</v>
      </c>
      <c r="F268" s="32">
        <f>IF('Bron data'!J3="","",'Bron data'!J3)</f>
        <v>0</v>
      </c>
      <c r="G268" s="34" t="str">
        <f>IF(AND(N(E268)&gt;0,N(F268)&gt;0),"Direct + binnen contract",IF(N(E268)&gt;0,"Direct vervangen",IF(N(F268)&gt;0,"Binnen contract vervangen",IF(F268="ntb","Binnen contract – nog te bepalen",IF(AND(E268="",F268=""),"n.v.t.","Geen vervanging gepland")))))</f>
        <v>Geen vervanging gepland</v>
      </c>
    </row>
    <row r="269" spans="1:7" outlineLevel="1" x14ac:dyDescent="0.25">
      <c r="A269" s="31" t="str">
        <f>TRIM('Bron data'!E81)</f>
        <v>Router</v>
      </c>
      <c r="B269" s="32">
        <f>IF('Bron data'!F81="","",'Bron data'!F81)</f>
        <v>1</v>
      </c>
      <c r="C269" s="33" t="str">
        <f>'Bron data'!G81&amp;""</f>
        <v>Fortinet FortiGate 60E</v>
      </c>
      <c r="D269" s="33" t="str">
        <f>'Bron data'!H81&amp;""</f>
        <v/>
      </c>
      <c r="E269" s="32">
        <f>IF('Bron data'!I81="","",'Bron data'!I81)</f>
        <v>1</v>
      </c>
      <c r="F269" s="32">
        <f>IF('Bron data'!J81="","",'Bron data'!J81)</f>
        <v>0</v>
      </c>
      <c r="G269" s="34" t="str">
        <f>IF(AND(N(E269)&gt;0,N(F269)&gt;0),"Direct + binnen contract",IF(N(E269)&gt;0,"Direct vervangen",IF(N(F269)&gt;0,"Binnen contract vervangen",IF(F269="ntb","Binnen contract – nog te bepalen",IF(AND(E269="",F269=""),"n.v.t.","Geen vervanging gepland")))))</f>
        <v>Direct vervangen</v>
      </c>
    </row>
    <row r="270" spans="1:7" outlineLevel="1" x14ac:dyDescent="0.25">
      <c r="A270" s="31" t="str">
        <f>TRIM('Bron data'!E299)</f>
        <v>Access Points</v>
      </c>
      <c r="B270" s="32">
        <f>IF('Bron data'!F299="","",'Bron data'!F299)</f>
        <v>13</v>
      </c>
      <c r="C270" s="33" t="str">
        <f>'Bron data'!G299&amp;""</f>
        <v>Ruckus R350 (aanschafperiode 2022-2026)</v>
      </c>
      <c r="D270" s="33" t="str">
        <f>'Bron data'!H299&amp;""</f>
        <v/>
      </c>
      <c r="E270" s="32">
        <f>IF('Bron data'!I299="","",'Bron data'!I299)</f>
        <v>0</v>
      </c>
      <c r="F270" s="32" t="str">
        <f>IF('Bron data'!J299="","",'Bron data'!J299)</f>
        <v>ntb</v>
      </c>
      <c r="G270" s="34" t="str">
        <f>IF(AND(N(E270)&gt;0,N(F270)&gt;0),"Direct + binnen contract",IF(N(E270)&gt;0,"Direct vervangen",IF(N(F270)&gt;0,"Binnen contract vervangen",IF(F270="ntb","Binnen contract – nog te bepalen",IF(AND(E270="",F270=""),"n.v.t.","Geen vervanging gepland")))))</f>
        <v>Binnen contract – nog te bepalen</v>
      </c>
    </row>
    <row r="271" spans="1:7" outlineLevel="1" x14ac:dyDescent="0.25">
      <c r="A271" s="31" t="str">
        <f>TRIM('Bron data'!E165)</f>
        <v>Digiborden incl. OPS</v>
      </c>
      <c r="B271" s="32">
        <f>IF('Bron data'!F165="","",'Bron data'!F165)</f>
        <v>12</v>
      </c>
      <c r="C271" s="33" t="str">
        <f>'Bron data'!G165&amp;""</f>
        <v>Niet relevant</v>
      </c>
      <c r="D271" s="33" t="str">
        <f>'Bron data'!H165&amp;""</f>
        <v/>
      </c>
      <c r="E271" s="32" t="str">
        <f>IF('Bron data'!I165="","",'Bron data'!I165)</f>
        <v/>
      </c>
      <c r="F271" s="32" t="str">
        <f>IF('Bron data'!J165="","",'Bron data'!J165)</f>
        <v/>
      </c>
      <c r="G271" s="34" t="str">
        <f>IF(AND(N(E271)&gt;0,N(F271)&gt;0),"Direct + binnen contract",IF(N(E271)&gt;0,"Direct vervangen",IF(N(F271)&gt;0,"Binnen contract vervangen",IF(F271="ntb","Binnen contract – nog te bepalen",IF(AND(E271="",F271=""),"n.v.t.","Geen vervanging gepland")))))</f>
        <v>n.v.t.</v>
      </c>
    </row>
    <row r="272" spans="1:7" outlineLevel="1" x14ac:dyDescent="0.25">
      <c r="A272" s="31" t="str">
        <f>TRIM('Bron data'!E167)</f>
        <v>Windows laptop/desktop</v>
      </c>
      <c r="B272" s="32">
        <f>IF('Bron data'!F167="","",'Bron data'!F167)</f>
        <v>12</v>
      </c>
      <c r="C272" s="33" t="str">
        <f>'Bron data'!G167&amp;""</f>
        <v>Niet relevant</v>
      </c>
      <c r="D272" s="33" t="str">
        <f>'Bron data'!H167&amp;""</f>
        <v/>
      </c>
      <c r="E272" s="32" t="str">
        <f>IF('Bron data'!I167="","",'Bron data'!I167)</f>
        <v/>
      </c>
      <c r="F272" s="32" t="str">
        <f>IF('Bron data'!J167="","",'Bron data'!J167)</f>
        <v/>
      </c>
      <c r="G272" s="34" t="str">
        <f>IF(AND(N(E272)&gt;0,N(F272)&gt;0),"Direct + binnen contract",IF(N(E272)&gt;0,"Direct vervangen",IF(N(F272)&gt;0,"Binnen contract vervangen",IF(F272="ntb","Binnen contract – nog te bepalen",IF(AND(E272="",F272=""),"n.v.t.","Geen vervanging gepland")))))</f>
        <v>n.v.t.</v>
      </c>
    </row>
    <row r="273" spans="1:7" outlineLevel="1" x14ac:dyDescent="0.25">
      <c r="A273" s="31" t="str">
        <f>TRIM('Bron data'!E164)</f>
        <v>Chromebooks</v>
      </c>
      <c r="B273" s="32">
        <f>IF('Bron data'!F164="","",'Bron data'!F164)</f>
        <v>157</v>
      </c>
      <c r="C273" s="33" t="str">
        <f>'Bron data'!G164&amp;""</f>
        <v>Niet relevant</v>
      </c>
      <c r="D273" s="33" t="str">
        <f>'Bron data'!H164&amp;""</f>
        <v/>
      </c>
      <c r="E273" s="32" t="str">
        <f>IF('Bron data'!I164="","",'Bron data'!I164)</f>
        <v/>
      </c>
      <c r="F273" s="32" t="str">
        <f>IF('Bron data'!J164="","",'Bron data'!J164)</f>
        <v/>
      </c>
      <c r="G273" s="34" t="str">
        <f>IF(AND(N(E273)&gt;0,N(F273)&gt;0),"Direct + binnen contract",IF(N(E273)&gt;0,"Direct vervangen",IF(N(F273)&gt;0,"Binnen contract vervangen",IF(F273="ntb","Binnen contract – nog te bepalen",IF(AND(E273="",F273=""),"n.v.t.","Geen vervanging gepland")))))</f>
        <v>n.v.t.</v>
      </c>
    </row>
    <row r="274" spans="1:7" outlineLevel="1" x14ac:dyDescent="0.25">
      <c r="A274" s="31" t="str">
        <f>TRIM('Bron data'!E54)</f>
        <v>Multifunctionals</v>
      </c>
      <c r="B274" s="32">
        <f>IF('Bron data'!F54="","",'Bron data'!F54)</f>
        <v>2</v>
      </c>
      <c r="C274" s="33" t="str">
        <f>'Bron data'!G54&amp;""</f>
        <v>Canon</v>
      </c>
      <c r="D274" s="33" t="str">
        <f>'Bron data'!H54&amp;""</f>
        <v/>
      </c>
      <c r="E274" s="32" t="str">
        <f>IF('Bron data'!I54="","",'Bron data'!I54)</f>
        <v/>
      </c>
      <c r="F274" s="32" t="str">
        <f>IF('Bron data'!J54="","",'Bron data'!J54)</f>
        <v/>
      </c>
      <c r="G274" s="34" t="str">
        <f>IF(AND(N(E274)&gt;0,N(F274)&gt;0),"Direct + binnen contract",IF(N(E274)&gt;0,"Direct vervangen",IF(N(F274)&gt;0,"Binnen contract vervangen",IF(F274="ntb","Binnen contract – nog te bepalen",IF(AND(E274="",F274=""),"n.v.t.","Geen vervanging gepland")))))</f>
        <v>n.v.t.</v>
      </c>
    </row>
    <row r="275" spans="1:7" ht="18" customHeight="1" x14ac:dyDescent="0.25">
      <c r="A275" s="35" t="str">
        <f>'Bron data'!B291</f>
        <v>Sint Bavo Eemstraat</v>
      </c>
      <c r="B275" s="36" t="str">
        <f>"BRIN "&amp;'Bron data'!A291</f>
        <v>BRIN 19RK01</v>
      </c>
      <c r="C275" s="35" t="str">
        <f>TRIM(SUBSTITUTE('Bron data'!C291,CHAR(160)," "))&amp;", "&amp;TRIM(SUBSTITUTE('Bron data'!D291,CHAR(160)," "))</f>
        <v>Eemstraat 15, 2025 RD Haarlem</v>
      </c>
      <c r="D275" s="35" t="str">
        <f>IFERROR("Leerlingen: "&amp;_xlfn.XLOOKUP(A275,Leerlingaantallen!$A$2:$A$37,Leerlingaantallen!$B$2:$B$37),"")</f>
        <v>Leerlingen: 164</v>
      </c>
      <c r="E275" s="36"/>
      <c r="F275" s="36"/>
      <c r="G275" s="35"/>
    </row>
    <row r="276" spans="1:7" outlineLevel="1" x14ac:dyDescent="0.25">
      <c r="A276" s="31" t="str">
        <f>TRIM('Bron data'!E291)</f>
        <v>Switches 24p</v>
      </c>
      <c r="B276" s="32">
        <f>IF('Bron data'!F291="","",'Bron data'!F291)</f>
        <v>4</v>
      </c>
      <c r="C276" s="33" t="str">
        <f>'Bron data'!G291&amp;""</f>
        <v>Netgear</v>
      </c>
      <c r="D276" s="33" t="str">
        <f>'Bron data'!H291&amp;""</f>
        <v/>
      </c>
      <c r="E276" s="32">
        <f>IF('Bron data'!I291="","",'Bron data'!I291)</f>
        <v>0</v>
      </c>
      <c r="F276" s="32">
        <f>IF('Bron data'!J291="","",'Bron data'!J291)</f>
        <v>0</v>
      </c>
      <c r="G276" s="34" t="str">
        <f>IF(AND(N(E276)&gt;0,N(F276)&gt;0),"Direct + binnen contract",IF(N(E276)&gt;0,"Direct vervangen",IF(N(F276)&gt;0,"Binnen contract vervangen",IF(F276="ntb","Binnen contract – nog te bepalen",IF(AND(E276="",F276=""),"n.v.t.","Geen vervanging gepland")))))</f>
        <v>Geen vervanging gepland</v>
      </c>
    </row>
    <row r="277" spans="1:7" outlineLevel="1" x14ac:dyDescent="0.25">
      <c r="A277" s="31" t="str">
        <f>TRIM('Bron data'!E69)</f>
        <v>Switches 48p</v>
      </c>
      <c r="B277" s="32">
        <f>IF('Bron data'!F69="","",'Bron data'!F69)</f>
        <v>1</v>
      </c>
      <c r="C277" s="33" t="str">
        <f>'Bron data'!G69&amp;""</f>
        <v>Cisco</v>
      </c>
      <c r="D277" s="33" t="str">
        <f>'Bron data'!H69&amp;""</f>
        <v/>
      </c>
      <c r="E277" s="32">
        <f>IF('Bron data'!I69="","",'Bron data'!I69)</f>
        <v>1</v>
      </c>
      <c r="F277" s="32">
        <f>IF('Bron data'!J69="","",'Bron data'!J69)</f>
        <v>0</v>
      </c>
      <c r="G277" s="34" t="str">
        <f>IF(AND(N(E277)&gt;0,N(F277)&gt;0),"Direct + binnen contract",IF(N(E277)&gt;0,"Direct vervangen",IF(N(F277)&gt;0,"Binnen contract vervangen",IF(F277="ntb","Binnen contract – nog te bepalen",IF(AND(E277="",F277=""),"n.v.t.","Geen vervanging gepland")))))</f>
        <v>Direct vervangen</v>
      </c>
    </row>
    <row r="278" spans="1:7" outlineLevel="1" x14ac:dyDescent="0.25">
      <c r="A278" s="31" t="str">
        <f>TRIM('Bron data'!E125)</f>
        <v>Switches POE 24p</v>
      </c>
      <c r="B278" s="32">
        <f>IF('Bron data'!F125="","",'Bron data'!F125)</f>
        <v>1</v>
      </c>
      <c r="C278" s="33" t="str">
        <f>'Bron data'!G125&amp;""</f>
        <v>HPE</v>
      </c>
      <c r="D278" s="33" t="str">
        <f>'Bron data'!H125&amp;""</f>
        <v/>
      </c>
      <c r="E278" s="32">
        <f>IF('Bron data'!I125="","",'Bron data'!I125)</f>
        <v>0</v>
      </c>
      <c r="F278" s="32">
        <f>IF('Bron data'!J125="","",'Bron data'!J125)</f>
        <v>1</v>
      </c>
      <c r="G278" s="34" t="str">
        <f>IF(AND(N(E278)&gt;0,N(F278)&gt;0),"Direct + binnen contract",IF(N(E278)&gt;0,"Direct vervangen",IF(N(F278)&gt;0,"Binnen contract vervangen",IF(F278="ntb","Binnen contract – nog te bepalen",IF(AND(E278="",F278=""),"n.v.t.","Geen vervanging gepland")))))</f>
        <v>Binnen contract vervangen</v>
      </c>
    </row>
    <row r="279" spans="1:7" outlineLevel="1" x14ac:dyDescent="0.25">
      <c r="A279" s="31" t="str">
        <f>TRIM('Bron data'!E108)</f>
        <v>Router</v>
      </c>
      <c r="B279" s="32">
        <f>IF('Bron data'!F108="","",'Bron data'!F108)</f>
        <v>1</v>
      </c>
      <c r="C279" s="33" t="str">
        <f>'Bron data'!G108&amp;""</f>
        <v>Fortinet FortiGate 60F</v>
      </c>
      <c r="D279" s="33" t="str">
        <f>'Bron data'!H108&amp;""</f>
        <v/>
      </c>
      <c r="E279" s="32">
        <f>IF('Bron data'!I108="","",'Bron data'!I108)</f>
        <v>0</v>
      </c>
      <c r="F279" s="32">
        <f>IF('Bron data'!J108="","",'Bron data'!J108)</f>
        <v>0</v>
      </c>
      <c r="G279" s="34" t="str">
        <f>IF(AND(N(E279)&gt;0,N(F279)&gt;0),"Direct + binnen contract",IF(N(E279)&gt;0,"Direct vervangen",IF(N(F279)&gt;0,"Binnen contract vervangen",IF(F279="ntb","Binnen contract – nog te bepalen",IF(AND(E279="",F279=""),"n.v.t.","Geen vervanging gepland")))))</f>
        <v>Geen vervanging gepland</v>
      </c>
    </row>
    <row r="280" spans="1:7" outlineLevel="1" x14ac:dyDescent="0.25">
      <c r="A280" s="31" t="str">
        <f>TRIM('Bron data'!E314)</f>
        <v>Access Points</v>
      </c>
      <c r="B280" s="32">
        <f>IF('Bron data'!F314="","",'Bron data'!F314)</f>
        <v>10</v>
      </c>
      <c r="C280" s="33" t="str">
        <f>'Bron data'!G314&amp;""</f>
        <v>Ruckus R510</v>
      </c>
      <c r="D280" s="33" t="str">
        <f>'Bron data'!H314&amp;""</f>
        <v/>
      </c>
      <c r="E280" s="32">
        <f>IF('Bron data'!I314="","",'Bron data'!I314)</f>
        <v>0</v>
      </c>
      <c r="F280" s="32">
        <f>IF('Bron data'!J314="","",'Bron data'!J314)</f>
        <v>10</v>
      </c>
      <c r="G280" s="34" t="str">
        <f>IF(AND(N(E280)&gt;0,N(F280)&gt;0),"Direct + binnen contract",IF(N(E280)&gt;0,"Direct vervangen",IF(N(F280)&gt;0,"Binnen contract vervangen",IF(F280="ntb","Binnen contract – nog te bepalen",IF(AND(E280="",F280=""),"n.v.t.","Geen vervanging gepland")))))</f>
        <v>Binnen contract vervangen</v>
      </c>
    </row>
    <row r="281" spans="1:7" outlineLevel="1" x14ac:dyDescent="0.25">
      <c r="A281" s="31" t="str">
        <f>TRIM('Bron data'!E185)</f>
        <v>Digiborden incl. OPS</v>
      </c>
      <c r="B281" s="32">
        <f>IF('Bron data'!F185="","",'Bron data'!F185)</f>
        <v>0</v>
      </c>
      <c r="C281" s="33" t="str">
        <f>'Bron data'!G185&amp;""</f>
        <v>Niet relevant</v>
      </c>
      <c r="D281" s="33" t="str">
        <f>'Bron data'!H185&amp;""</f>
        <v/>
      </c>
      <c r="E281" s="32" t="str">
        <f>IF('Bron data'!I185="","",'Bron data'!I185)</f>
        <v/>
      </c>
      <c r="F281" s="32" t="str">
        <f>IF('Bron data'!J185="","",'Bron data'!J185)</f>
        <v/>
      </c>
      <c r="G281" s="34" t="str">
        <f>IF(AND(N(E281)&gt;0,N(F281)&gt;0),"Direct + binnen contract",IF(N(E281)&gt;0,"Direct vervangen",IF(N(F281)&gt;0,"Binnen contract vervangen",IF(F281="ntb","Binnen contract – nog te bepalen",IF(AND(E281="",F281=""),"n.v.t.","Geen vervanging gepland")))))</f>
        <v>n.v.t.</v>
      </c>
    </row>
    <row r="282" spans="1:7" outlineLevel="1" x14ac:dyDescent="0.25">
      <c r="A282" s="31" t="str">
        <f>TRIM('Bron data'!E187)</f>
        <v>Windows laptop/desktop</v>
      </c>
      <c r="B282" s="32">
        <f>IF('Bron data'!F187="","",'Bron data'!F187)</f>
        <v>16</v>
      </c>
      <c r="C282" s="33" t="str">
        <f>'Bron data'!G187&amp;""</f>
        <v>Niet relevant</v>
      </c>
      <c r="D282" s="33" t="str">
        <f>'Bron data'!H187&amp;""</f>
        <v/>
      </c>
      <c r="E282" s="32" t="str">
        <f>IF('Bron data'!I187="","",'Bron data'!I187)</f>
        <v/>
      </c>
      <c r="F282" s="32" t="str">
        <f>IF('Bron data'!J187="","",'Bron data'!J187)</f>
        <v/>
      </c>
      <c r="G282" s="34" t="str">
        <f>IF(AND(N(E282)&gt;0,N(F282)&gt;0),"Direct + binnen contract",IF(N(E282)&gt;0,"Direct vervangen",IF(N(F282)&gt;0,"Binnen contract vervangen",IF(F282="ntb","Binnen contract – nog te bepalen",IF(AND(E282="",F282=""),"n.v.t.","Geen vervanging gepland")))))</f>
        <v>n.v.t.</v>
      </c>
    </row>
    <row r="283" spans="1:7" outlineLevel="1" x14ac:dyDescent="0.25">
      <c r="A283" s="31" t="str">
        <f>TRIM('Bron data'!E184)</f>
        <v>Chromebooks</v>
      </c>
      <c r="B283" s="32">
        <f>IF('Bron data'!F184="","",'Bron data'!F184)</f>
        <v>188</v>
      </c>
      <c r="C283" s="33" t="str">
        <f>'Bron data'!G184&amp;""</f>
        <v>Niet relevant</v>
      </c>
      <c r="D283" s="33" t="str">
        <f>'Bron data'!H184&amp;""</f>
        <v/>
      </c>
      <c r="E283" s="32" t="str">
        <f>IF('Bron data'!I184="","",'Bron data'!I184)</f>
        <v/>
      </c>
      <c r="F283" s="32" t="str">
        <f>IF('Bron data'!J184="","",'Bron data'!J184)</f>
        <v/>
      </c>
      <c r="G283" s="34" t="str">
        <f>IF(AND(N(E283)&gt;0,N(F283)&gt;0),"Direct + binnen contract",IF(N(E283)&gt;0,"Direct vervangen",IF(N(F283)&gt;0,"Binnen contract vervangen",IF(F283="ntb","Binnen contract – nog te bepalen",IF(AND(E283="",F283=""),"n.v.t.","Geen vervanging gepland")))))</f>
        <v>n.v.t.</v>
      </c>
    </row>
    <row r="284" spans="1:7" outlineLevel="1" x14ac:dyDescent="0.25">
      <c r="A284" s="31" t="str">
        <f>TRIM('Bron data'!E58)</f>
        <v>Multifunctionals</v>
      </c>
      <c r="B284" s="32">
        <f>IF('Bron data'!F58="","",'Bron data'!F58)</f>
        <v>2</v>
      </c>
      <c r="C284" s="33" t="str">
        <f>'Bron data'!G58&amp;""</f>
        <v>Canon</v>
      </c>
      <c r="D284" s="33" t="str">
        <f>'Bron data'!H58&amp;""</f>
        <v/>
      </c>
      <c r="E284" s="32" t="str">
        <f>IF('Bron data'!I58="","",'Bron data'!I58)</f>
        <v/>
      </c>
      <c r="F284" s="32" t="str">
        <f>IF('Bron data'!J58="","",'Bron data'!J58)</f>
        <v/>
      </c>
      <c r="G284" s="34" t="str">
        <f>IF(AND(N(E284)&gt;0,N(F284)&gt;0),"Direct + binnen contract",IF(N(E284)&gt;0,"Direct vervangen",IF(N(F284)&gt;0,"Binnen contract vervangen",IF(F284="ntb","Binnen contract – nog te bepalen",IF(AND(E284="",F284=""),"n.v.t.","Geen vervanging gepland")))))</f>
        <v>n.v.t.</v>
      </c>
    </row>
    <row r="285" spans="1:7" ht="18" customHeight="1" x14ac:dyDescent="0.25">
      <c r="A285" s="35" t="str">
        <f>'Bron data'!B15</f>
        <v>Sint Bavo Reviusstraat</v>
      </c>
      <c r="B285" s="36" t="str">
        <f>"BRIN "&amp;'Bron data'!A15</f>
        <v>BRIN 19RK00</v>
      </c>
      <c r="C285" s="35" t="str">
        <f>TRIM(SUBSTITUTE('Bron data'!C15,CHAR(160)," "))&amp;", "&amp;TRIM(SUBSTITUTE('Bron data'!D15,CHAR(160)," "))</f>
        <v>Reviusstraat 1-3, 2026 SJ Haarlem</v>
      </c>
      <c r="D285" s="35" t="str">
        <f>IFERROR("Leerlingen: "&amp;_xlfn.XLOOKUP(A285,Leerlingaantallen!$A$2:$A$37,Leerlingaantallen!$B$2:$B$37),"")</f>
        <v>Leerlingen: 214</v>
      </c>
      <c r="E285" s="36"/>
      <c r="F285" s="36"/>
      <c r="G285" s="35"/>
    </row>
    <row r="286" spans="1:7" outlineLevel="1" x14ac:dyDescent="0.25">
      <c r="A286" s="31" t="str">
        <f>TRIM('Bron data'!E15)</f>
        <v>Switches 48p</v>
      </c>
      <c r="B286" s="32">
        <f>IF('Bron data'!F15="","",'Bron data'!F15)</f>
        <v>1</v>
      </c>
      <c r="C286" s="33" t="str">
        <f>'Bron data'!G15&amp;""</f>
        <v>Aruba</v>
      </c>
      <c r="D286" s="33" t="str">
        <f>'Bron data'!H15&amp;""</f>
        <v/>
      </c>
      <c r="E286" s="32">
        <f>IF('Bron data'!I15="","",'Bron data'!I15)</f>
        <v>0</v>
      </c>
      <c r="F286" s="32">
        <f>IF('Bron data'!J15="","",'Bron data'!J15)</f>
        <v>0</v>
      </c>
      <c r="G286" s="34" t="str">
        <f>IF(AND(N(E286)&gt;0,N(F286)&gt;0),"Direct + binnen contract",IF(N(E286)&gt;0,"Direct vervangen",IF(N(F286)&gt;0,"Binnen contract vervangen",IF(F286="ntb","Binnen contract – nog te bepalen",IF(AND(E286="",F286=""),"n.v.t.","Geen vervanging gepland")))))</f>
        <v>Geen vervanging gepland</v>
      </c>
    </row>
    <row r="287" spans="1:7" outlineLevel="1" x14ac:dyDescent="0.25">
      <c r="A287" s="31" t="str">
        <f>TRIM('Bron data'!E16)</f>
        <v>Switches POE 24p</v>
      </c>
      <c r="B287" s="32">
        <f>IF('Bron data'!F16="","",'Bron data'!F16)</f>
        <v>1</v>
      </c>
      <c r="C287" s="33" t="str">
        <f>'Bron data'!G16&amp;""</f>
        <v>Aruba</v>
      </c>
      <c r="D287" s="33" t="str">
        <f>'Bron data'!H16&amp;""</f>
        <v/>
      </c>
      <c r="E287" s="32">
        <f>IF('Bron data'!I16="","",'Bron data'!I16)</f>
        <v>0</v>
      </c>
      <c r="F287" s="32">
        <f>IF('Bron data'!J16="","",'Bron data'!J16)</f>
        <v>0</v>
      </c>
      <c r="G287" s="34" t="str">
        <f>IF(AND(N(E287)&gt;0,N(F287)&gt;0),"Direct + binnen contract",IF(N(E287)&gt;0,"Direct vervangen",IF(N(F287)&gt;0,"Binnen contract vervangen",IF(F287="ntb","Binnen contract – nog te bepalen",IF(AND(E287="",F287=""),"n.v.t.","Geen vervanging gepland")))))</f>
        <v>Geen vervanging gepland</v>
      </c>
    </row>
    <row r="288" spans="1:7" outlineLevel="1" x14ac:dyDescent="0.25">
      <c r="A288" s="31" t="str">
        <f>TRIM('Bron data'!E111)</f>
        <v>Router</v>
      </c>
      <c r="B288" s="32">
        <f>IF('Bron data'!F111="","",'Bron data'!F111)</f>
        <v>1</v>
      </c>
      <c r="C288" s="33" t="str">
        <f>'Bron data'!G111&amp;""</f>
        <v>Fortinet FortiGate 60F</v>
      </c>
      <c r="D288" s="33" t="str">
        <f>'Bron data'!H111&amp;""</f>
        <v/>
      </c>
      <c r="E288" s="32">
        <f>IF('Bron data'!I111="","",'Bron data'!I111)</f>
        <v>0</v>
      </c>
      <c r="F288" s="32">
        <f>IF('Bron data'!J111="","",'Bron data'!J111)</f>
        <v>0</v>
      </c>
      <c r="G288" s="34" t="str">
        <f>IF(AND(N(E288)&gt;0,N(F288)&gt;0),"Direct + binnen contract",IF(N(E288)&gt;0,"Direct vervangen",IF(N(F288)&gt;0,"Binnen contract vervangen",IF(F288="ntb","Binnen contract – nog te bepalen",IF(AND(E288="",F288=""),"n.v.t.","Geen vervanging gepland")))))</f>
        <v>Geen vervanging gepland</v>
      </c>
    </row>
    <row r="289" spans="1:7" outlineLevel="1" x14ac:dyDescent="0.25">
      <c r="A289" s="31" t="str">
        <f>TRIM('Bron data'!E334)</f>
        <v>Access Points</v>
      </c>
      <c r="B289" s="32">
        <f>IF('Bron data'!F334="","",'Bron data'!F334)</f>
        <v>9</v>
      </c>
      <c r="C289" s="33" t="str">
        <f>'Bron data'!G334&amp;""</f>
        <v>Ruckus R550 (aanschafperiode 2021-2026)</v>
      </c>
      <c r="D289" s="33" t="str">
        <f>'Bron data'!H334&amp;""</f>
        <v/>
      </c>
      <c r="E289" s="32">
        <f>IF('Bron data'!I334="","",'Bron data'!I334)</f>
        <v>0</v>
      </c>
      <c r="F289" s="32">
        <f>IF('Bron data'!J334="","",'Bron data'!J334)</f>
        <v>0</v>
      </c>
      <c r="G289" s="34" t="str">
        <f>IF(AND(N(E289)&gt;0,N(F289)&gt;0),"Direct + binnen contract",IF(N(E289)&gt;0,"Direct vervangen",IF(N(F289)&gt;0,"Binnen contract vervangen",IF(F289="ntb","Binnen contract – nog te bepalen",IF(AND(E289="",F289=""),"n.v.t.","Geen vervanging gepland")))))</f>
        <v>Geen vervanging gepland</v>
      </c>
    </row>
    <row r="290" spans="1:7" outlineLevel="1" x14ac:dyDescent="0.25">
      <c r="A290" s="31" t="str">
        <f>TRIM('Bron data'!E235)</f>
        <v>Digiborden incl. OPS</v>
      </c>
      <c r="B290" s="32">
        <f>IF('Bron data'!F235="","",'Bron data'!F235)</f>
        <v>0</v>
      </c>
      <c r="C290" s="33" t="str">
        <f>'Bron data'!G235&amp;""</f>
        <v>Niet relevant</v>
      </c>
      <c r="D290" s="33" t="str">
        <f>'Bron data'!H235&amp;""</f>
        <v/>
      </c>
      <c r="E290" s="32" t="str">
        <f>IF('Bron data'!I235="","",'Bron data'!I235)</f>
        <v/>
      </c>
      <c r="F290" s="32" t="str">
        <f>IF('Bron data'!J235="","",'Bron data'!J235)</f>
        <v/>
      </c>
      <c r="G290" s="34" t="str">
        <f>IF(AND(N(E290)&gt;0,N(F290)&gt;0),"Direct + binnen contract",IF(N(E290)&gt;0,"Direct vervangen",IF(N(F290)&gt;0,"Binnen contract vervangen",IF(F290="ntb","Binnen contract – nog te bepalen",IF(AND(E290="",F290=""),"n.v.t.","Geen vervanging gepland")))))</f>
        <v>n.v.t.</v>
      </c>
    </row>
    <row r="291" spans="1:7" outlineLevel="1" x14ac:dyDescent="0.25">
      <c r="A291" s="31" t="str">
        <f>TRIM('Bron data'!E237)</f>
        <v>Windows laptop/desktop</v>
      </c>
      <c r="B291" s="32">
        <f>IF('Bron data'!F237="","",'Bron data'!F237)</f>
        <v>34</v>
      </c>
      <c r="C291" s="33" t="str">
        <f>'Bron data'!G237&amp;""</f>
        <v>Niet relevant</v>
      </c>
      <c r="D291" s="33" t="str">
        <f>'Bron data'!H237&amp;""</f>
        <v/>
      </c>
      <c r="E291" s="32" t="str">
        <f>IF('Bron data'!I237="","",'Bron data'!I237)</f>
        <v/>
      </c>
      <c r="F291" s="32" t="str">
        <f>IF('Bron data'!J237="","",'Bron data'!J237)</f>
        <v/>
      </c>
      <c r="G291" s="34" t="str">
        <f>IF(AND(N(E291)&gt;0,N(F291)&gt;0),"Direct + binnen contract",IF(N(E291)&gt;0,"Direct vervangen",IF(N(F291)&gt;0,"Binnen contract vervangen",IF(F291="ntb","Binnen contract – nog te bepalen",IF(AND(E291="",F291=""),"n.v.t.","Geen vervanging gepland")))))</f>
        <v>n.v.t.</v>
      </c>
    </row>
    <row r="292" spans="1:7" outlineLevel="1" x14ac:dyDescent="0.25">
      <c r="A292" s="31" t="str">
        <f>TRIM('Bron data'!E234)</f>
        <v>Chromebooks</v>
      </c>
      <c r="B292" s="32">
        <f>IF('Bron data'!F234="","",'Bron data'!F234)</f>
        <v>200</v>
      </c>
      <c r="C292" s="33" t="str">
        <f>'Bron data'!G234&amp;""</f>
        <v>Niet relevant</v>
      </c>
      <c r="D292" s="33" t="str">
        <f>'Bron data'!H234&amp;""</f>
        <v/>
      </c>
      <c r="E292" s="32" t="str">
        <f>IF('Bron data'!I234="","",'Bron data'!I234)</f>
        <v/>
      </c>
      <c r="F292" s="32" t="str">
        <f>IF('Bron data'!J234="","",'Bron data'!J234)</f>
        <v/>
      </c>
      <c r="G292" s="34" t="str">
        <f>IF(AND(N(E292)&gt;0,N(F292)&gt;0),"Direct + binnen contract",IF(N(E292)&gt;0,"Direct vervangen",IF(N(F292)&gt;0,"Binnen contract vervangen",IF(F292="ntb","Binnen contract – nog te bepalen",IF(AND(E292="",F292=""),"n.v.t.","Geen vervanging gepland")))))</f>
        <v>n.v.t.</v>
      </c>
    </row>
    <row r="293" spans="1:7" outlineLevel="1" x14ac:dyDescent="0.25">
      <c r="A293" s="31" t="str">
        <f>TRIM('Bron data'!E61)</f>
        <v>Multifunctionals</v>
      </c>
      <c r="B293" s="32">
        <f>IF('Bron data'!F61="","",'Bron data'!F61)</f>
        <v>2</v>
      </c>
      <c r="C293" s="33" t="str">
        <f>'Bron data'!G61&amp;""</f>
        <v>Canon</v>
      </c>
      <c r="D293" s="33" t="str">
        <f>'Bron data'!H61&amp;""</f>
        <v/>
      </c>
      <c r="E293" s="32" t="str">
        <f>IF('Bron data'!I61="","",'Bron data'!I61)</f>
        <v/>
      </c>
      <c r="F293" s="32" t="str">
        <f>IF('Bron data'!J61="","",'Bron data'!J61)</f>
        <v/>
      </c>
      <c r="G293" s="34" t="str">
        <f>IF(AND(N(E293)&gt;0,N(F293)&gt;0),"Direct + binnen contract",IF(N(E293)&gt;0,"Direct vervangen",IF(N(F293)&gt;0,"Binnen contract vervangen",IF(F293="ntb","Binnen contract – nog te bepalen",IF(AND(E293="",F293=""),"n.v.t.","Geen vervanging gepland")))))</f>
        <v>n.v.t.</v>
      </c>
    </row>
    <row r="294" spans="1:7" ht="18" customHeight="1" x14ac:dyDescent="0.25">
      <c r="A294" s="35" t="str">
        <f>'Bron data'!B52</f>
        <v>Sint Bernardus</v>
      </c>
      <c r="B294" s="36" t="str">
        <f>"BRIN "&amp;'Bron data'!A52</f>
        <v>BRIN 16GV00</v>
      </c>
      <c r="C294" s="35" t="str">
        <f>TRIM(SUBSTITUTE('Bron data'!C52,CHAR(160)," "))&amp;", "&amp;TRIM(SUBSTITUTE('Bron data'!D52,CHAR(160)," "))</f>
        <v>Bernard Zweersstraat 1, 2033 DE Haarlem</v>
      </c>
      <c r="D294" s="35" t="str">
        <f>IFERROR("Leerlingen: "&amp;_xlfn.XLOOKUP(A294,Leerlingaantallen!$A$2:$A$37,Leerlingaantallen!$B$2:$B$37),"")</f>
        <v>Leerlingen: 414</v>
      </c>
      <c r="E294" s="36"/>
      <c r="F294" s="36"/>
      <c r="G294" s="35"/>
    </row>
    <row r="295" spans="1:7" outlineLevel="1" x14ac:dyDescent="0.25">
      <c r="A295" s="31" t="str">
        <f>TRIM('Bron data'!E290)</f>
        <v>Switches 48p</v>
      </c>
      <c r="B295" s="32">
        <f>IF('Bron data'!F290="","",'Bron data'!F290)</f>
        <v>3</v>
      </c>
      <c r="C295" s="33" t="str">
        <f>'Bron data'!G290&amp;""</f>
        <v>Netgear</v>
      </c>
      <c r="D295" s="33" t="str">
        <f>'Bron data'!H290&amp;""</f>
        <v/>
      </c>
      <c r="E295" s="32">
        <f>IF('Bron data'!I290="","",'Bron data'!I290)</f>
        <v>2</v>
      </c>
      <c r="F295" s="32">
        <f>IF('Bron data'!J290="","",'Bron data'!J290)</f>
        <v>0</v>
      </c>
      <c r="G295" s="34" t="str">
        <f>IF(AND(N(E295)&gt;0,N(F295)&gt;0),"Direct + binnen contract",IF(N(E295)&gt;0,"Direct vervangen",IF(N(F295)&gt;0,"Binnen contract vervangen",IF(F295="ntb","Binnen contract – nog te bepalen",IF(AND(E295="",F295=""),"n.v.t.","Geen vervanging gepland")))))</f>
        <v>Direct vervangen</v>
      </c>
    </row>
    <row r="296" spans="1:7" outlineLevel="1" x14ac:dyDescent="0.25">
      <c r="A296" s="31" t="str">
        <f>TRIM('Bron data'!E72)</f>
        <v>Switches POE 8p</v>
      </c>
      <c r="B296" s="32">
        <f>IF('Bron data'!F72="","",'Bron data'!F72)</f>
        <v>2</v>
      </c>
      <c r="C296" s="33" t="str">
        <f>'Bron data'!G72&amp;""</f>
        <v>DrayTek</v>
      </c>
      <c r="D296" s="33" t="str">
        <f>'Bron data'!H72&amp;""</f>
        <v/>
      </c>
      <c r="E296" s="32">
        <f>IF('Bron data'!I72="","",'Bron data'!I72)</f>
        <v>0</v>
      </c>
      <c r="F296" s="32">
        <f>IF('Bron data'!J72="","",'Bron data'!J72)</f>
        <v>0</v>
      </c>
      <c r="G296" s="34" t="str">
        <f>IF(AND(N(E296)&gt;0,N(F296)&gt;0),"Direct + binnen contract",IF(N(E296)&gt;0,"Direct vervangen",IF(N(F296)&gt;0,"Binnen contract vervangen",IF(F296="ntb","Binnen contract – nog te bepalen",IF(AND(E296="",F296=""),"n.v.t.","Geen vervanging gepland")))))</f>
        <v>Geen vervanging gepland</v>
      </c>
    </row>
    <row r="297" spans="1:7" outlineLevel="1" x14ac:dyDescent="0.25">
      <c r="A297" s="31" t="str">
        <f>TRIM('Bron data'!E124)</f>
        <v>Switches POE 8p</v>
      </c>
      <c r="B297" s="32">
        <f>IF('Bron data'!F124="","",'Bron data'!F124)</f>
        <v>2</v>
      </c>
      <c r="C297" s="33" t="str">
        <f>'Bron data'!G124&amp;""</f>
        <v>HPE</v>
      </c>
      <c r="D297" s="33" t="str">
        <f>'Bron data'!H124&amp;""</f>
        <v/>
      </c>
      <c r="E297" s="32">
        <f>IF('Bron data'!I124="","",'Bron data'!I124)</f>
        <v>0</v>
      </c>
      <c r="F297" s="32" t="str">
        <f>IF('Bron data'!J124="","",'Bron data'!J124)</f>
        <v>ntb</v>
      </c>
      <c r="G297" s="34" t="str">
        <f>IF(AND(N(E297)&gt;0,N(F297)&gt;0),"Direct + binnen contract",IF(N(E297)&gt;0,"Direct vervangen",IF(N(F297)&gt;0,"Binnen contract vervangen",IF(F297="ntb","Binnen contract – nog te bepalen",IF(AND(E297="",F297=""),"n.v.t.","Geen vervanging gepland")))))</f>
        <v>Binnen contract – nog te bepalen</v>
      </c>
    </row>
    <row r="298" spans="1:7" outlineLevel="1" x14ac:dyDescent="0.25">
      <c r="A298" s="31" t="str">
        <f>TRIM('Bron data'!E79)</f>
        <v>Router</v>
      </c>
      <c r="B298" s="32">
        <f>IF('Bron data'!F79="","",'Bron data'!F79)</f>
        <v>1</v>
      </c>
      <c r="C298" s="33" t="str">
        <f>'Bron data'!G79&amp;""</f>
        <v>Fortinet FortiGate 60E</v>
      </c>
      <c r="D298" s="33" t="str">
        <f>'Bron data'!H79&amp;""</f>
        <v/>
      </c>
      <c r="E298" s="32">
        <f>IF('Bron data'!I79="","",'Bron data'!I79)</f>
        <v>1</v>
      </c>
      <c r="F298" s="32">
        <f>IF('Bron data'!J79="","",'Bron data'!J79)</f>
        <v>0</v>
      </c>
      <c r="G298" s="34" t="str">
        <f>IF(AND(N(E298)&gt;0,N(F298)&gt;0),"Direct + binnen contract",IF(N(E298)&gt;0,"Direct vervangen",IF(N(F298)&gt;0,"Binnen contract vervangen",IF(F298="ntb","Binnen contract – nog te bepalen",IF(AND(E298="",F298=""),"n.v.t.","Geen vervanging gepland")))))</f>
        <v>Direct vervangen</v>
      </c>
    </row>
    <row r="299" spans="1:7" outlineLevel="1" x14ac:dyDescent="0.25">
      <c r="A299" s="31" t="str">
        <f>TRIM('Bron data'!E325)</f>
        <v>Access Points</v>
      </c>
      <c r="B299" s="32">
        <f>IF('Bron data'!F325="","",'Bron data'!F325)</f>
        <v>14</v>
      </c>
      <c r="C299" s="33" t="str">
        <f>'Bron data'!G325&amp;""</f>
        <v>Ruckus R550 (aanschafperiode 2021-2026)</v>
      </c>
      <c r="D299" s="33" t="str">
        <f>'Bron data'!H325&amp;""</f>
        <v/>
      </c>
      <c r="E299" s="32">
        <f>IF('Bron data'!I325="","",'Bron data'!I325)</f>
        <v>0</v>
      </c>
      <c r="F299" s="32" t="str">
        <f>IF('Bron data'!J325="","",'Bron data'!J325)</f>
        <v>ntb</v>
      </c>
      <c r="G299" s="34" t="str">
        <f>IF(AND(N(E299)&gt;0,N(F299)&gt;0),"Direct + binnen contract",IF(N(E299)&gt;0,"Direct vervangen",IF(N(F299)&gt;0,"Binnen contract vervangen",IF(F299="ntb","Binnen contract – nog te bepalen",IF(AND(E299="",F299=""),"n.v.t.","Geen vervanging gepland")))))</f>
        <v>Binnen contract – nog te bepalen</v>
      </c>
    </row>
    <row r="300" spans="1:7" outlineLevel="1" x14ac:dyDescent="0.25">
      <c r="A300" s="31" t="str">
        <f>TRIM('Bron data'!E157)</f>
        <v>Digiborden incl. OPS</v>
      </c>
      <c r="B300" s="32">
        <f>IF('Bron data'!F157="","",'Bron data'!F157)</f>
        <v>18</v>
      </c>
      <c r="C300" s="33" t="str">
        <f>'Bron data'!G157&amp;""</f>
        <v>Niet relevant</v>
      </c>
      <c r="D300" s="33" t="str">
        <f>'Bron data'!H157&amp;""</f>
        <v/>
      </c>
      <c r="E300" s="32" t="str">
        <f>IF('Bron data'!I157="","",'Bron data'!I157)</f>
        <v/>
      </c>
      <c r="F300" s="32" t="str">
        <f>IF('Bron data'!J157="","",'Bron data'!J157)</f>
        <v/>
      </c>
      <c r="G300" s="34" t="str">
        <f>IF(AND(N(E300)&gt;0,N(F300)&gt;0),"Direct + binnen contract",IF(N(E300)&gt;0,"Direct vervangen",IF(N(F300)&gt;0,"Binnen contract vervangen",IF(F300="ntb","Binnen contract – nog te bepalen",IF(AND(E300="",F300=""),"n.v.t.","Geen vervanging gepland")))))</f>
        <v>n.v.t.</v>
      </c>
    </row>
    <row r="301" spans="1:7" outlineLevel="1" x14ac:dyDescent="0.25">
      <c r="A301" s="31" t="str">
        <f>TRIM('Bron data'!E159)</f>
        <v>Windows laptop/desktop</v>
      </c>
      <c r="B301" s="32">
        <f>IF('Bron data'!F159="","",'Bron data'!F159)</f>
        <v>20</v>
      </c>
      <c r="C301" s="33" t="str">
        <f>'Bron data'!G159&amp;""</f>
        <v>Niet relevant</v>
      </c>
      <c r="D301" s="33" t="str">
        <f>'Bron data'!H159&amp;""</f>
        <v/>
      </c>
      <c r="E301" s="32" t="str">
        <f>IF('Bron data'!I159="","",'Bron data'!I159)</f>
        <v/>
      </c>
      <c r="F301" s="32" t="str">
        <f>IF('Bron data'!J159="","",'Bron data'!J159)</f>
        <v/>
      </c>
      <c r="G301" s="34" t="str">
        <f>IF(AND(N(E301)&gt;0,N(F301)&gt;0),"Direct + binnen contract",IF(N(E301)&gt;0,"Direct vervangen",IF(N(F301)&gt;0,"Binnen contract vervangen",IF(F301="ntb","Binnen contract – nog te bepalen",IF(AND(E301="",F301=""),"n.v.t.","Geen vervanging gepland")))))</f>
        <v>n.v.t.</v>
      </c>
    </row>
    <row r="302" spans="1:7" outlineLevel="1" x14ac:dyDescent="0.25">
      <c r="A302" s="31" t="str">
        <f>TRIM('Bron data'!E156)</f>
        <v>Chromebooks</v>
      </c>
      <c r="B302" s="32">
        <f>IF('Bron data'!F156="","",'Bron data'!F156)</f>
        <v>302</v>
      </c>
      <c r="C302" s="33" t="str">
        <f>'Bron data'!G156&amp;""</f>
        <v>Niet relevant</v>
      </c>
      <c r="D302" s="33" t="str">
        <f>'Bron data'!H156&amp;""</f>
        <v/>
      </c>
      <c r="E302" s="32" t="str">
        <f>IF('Bron data'!I156="","",'Bron data'!I156)</f>
        <v/>
      </c>
      <c r="F302" s="32" t="str">
        <f>IF('Bron data'!J156="","",'Bron data'!J156)</f>
        <v/>
      </c>
      <c r="G302" s="34" t="str">
        <f>IF(AND(N(E302)&gt;0,N(F302)&gt;0),"Direct + binnen contract",IF(N(E302)&gt;0,"Direct vervangen",IF(N(F302)&gt;0,"Binnen contract vervangen",IF(F302="ntb","Binnen contract – nog te bepalen",IF(AND(E302="",F302=""),"n.v.t.","Geen vervanging gepland")))))</f>
        <v>n.v.t.</v>
      </c>
    </row>
    <row r="303" spans="1:7" outlineLevel="1" x14ac:dyDescent="0.25">
      <c r="A303" s="31" t="str">
        <f>TRIM('Bron data'!E52)</f>
        <v>Multifunctionals</v>
      </c>
      <c r="B303" s="32">
        <f>IF('Bron data'!F52="","",'Bron data'!F52)</f>
        <v>2</v>
      </c>
      <c r="C303" s="33" t="str">
        <f>'Bron data'!G52&amp;""</f>
        <v>Canon</v>
      </c>
      <c r="D303" s="33" t="str">
        <f>'Bron data'!H52&amp;""</f>
        <v/>
      </c>
      <c r="E303" s="32" t="str">
        <f>IF('Bron data'!I52="","",'Bron data'!I52)</f>
        <v/>
      </c>
      <c r="F303" s="32" t="str">
        <f>IF('Bron data'!J52="","",'Bron data'!J52)</f>
        <v/>
      </c>
      <c r="G303" s="34" t="str">
        <f>IF(AND(N(E303)&gt;0,N(F303)&gt;0),"Direct + binnen contract",IF(N(E303)&gt;0,"Direct vervangen",IF(N(F303)&gt;0,"Binnen contract vervangen",IF(F303="ntb","Binnen contract – nog te bepalen",IF(AND(E303="",F303=""),"n.v.t.","Geen vervanging gepland")))))</f>
        <v>n.v.t.</v>
      </c>
    </row>
    <row r="304" spans="1:7" ht="18" customHeight="1" x14ac:dyDescent="0.25">
      <c r="A304" s="35" t="str">
        <f>'Bron data'!B367</f>
        <v>TWijs Services</v>
      </c>
      <c r="B304" s="36" t="str">
        <f>"BRIN "&amp;'Bron data'!A367</f>
        <v xml:space="preserve">BRIN </v>
      </c>
      <c r="C304" s="35" t="str">
        <f>TRIM(SUBSTITUTE('Bron data'!C367,CHAR(160)," "))&amp;", "&amp;TRIM(SUBSTITUTE('Bron data'!D367,CHAR(160)," "))</f>
        <v>Garenkokerskade 19, 2013 AJ Haarlem</v>
      </c>
      <c r="D304" s="35" t="str">
        <f>IFERROR("Leerlingen: "&amp;_xlfn.XLOOKUP(A304,Leerlingaantallen!$A$2:$A$37,Leerlingaantallen!$B$2:$B$37),"")</f>
        <v/>
      </c>
      <c r="E304" s="36"/>
      <c r="F304" s="36"/>
      <c r="G304" s="35"/>
    </row>
    <row r="305" spans="1:7" outlineLevel="1" x14ac:dyDescent="0.25">
      <c r="A305" s="31" t="str">
        <f>TRIM('Bron data'!E367)</f>
        <v>Switches 24p</v>
      </c>
      <c r="B305" s="32">
        <f>IF('Bron data'!F367="","",'Bron data'!F367)</f>
        <v>2</v>
      </c>
      <c r="C305" s="33" t="str">
        <f>'Bron data'!G367&amp;""</f>
        <v>Zyxel</v>
      </c>
      <c r="D305" s="33" t="str">
        <f>'Bron data'!H367&amp;""</f>
        <v/>
      </c>
      <c r="E305" s="32">
        <f>IF('Bron data'!I367="","",'Bron data'!I367)</f>
        <v>2</v>
      </c>
      <c r="F305" s="32">
        <f>IF('Bron data'!J367="","",'Bron data'!J367)</f>
        <v>0</v>
      </c>
      <c r="G305" s="34" t="str">
        <f>IF(AND(N(E305)&gt;0,N(F305)&gt;0),"Direct + binnen contract",IF(N(E305)&gt;0,"Direct vervangen",IF(N(F305)&gt;0,"Binnen contract vervangen",IF(F305="ntb","Binnen contract – nog te bepalen",IF(AND(E305="",F305=""),"n.v.t.","Geen vervanging gepland")))))</f>
        <v>Direct vervangen</v>
      </c>
    </row>
    <row r="306" spans="1:7" outlineLevel="1" x14ac:dyDescent="0.25">
      <c r="A306" s="31" t="str">
        <f>TRIM('Bron data'!E127)</f>
        <v>Switches POE 24p</v>
      </c>
      <c r="B306" s="32">
        <f>IF('Bron data'!F127="","",'Bron data'!F127)</f>
        <v>2</v>
      </c>
      <c r="C306" s="33" t="str">
        <f>'Bron data'!G127&amp;""</f>
        <v>HPE</v>
      </c>
      <c r="D306" s="33" t="str">
        <f>'Bron data'!H127&amp;""</f>
        <v/>
      </c>
      <c r="E306" s="32">
        <f>IF('Bron data'!I127="","",'Bron data'!I127)</f>
        <v>0</v>
      </c>
      <c r="F306" s="32">
        <f>IF('Bron data'!J127="","",'Bron data'!J127)</f>
        <v>1</v>
      </c>
      <c r="G306" s="34" t="str">
        <f>IF(AND(N(E306)&gt;0,N(F306)&gt;0),"Direct + binnen contract",IF(N(E306)&gt;0,"Direct vervangen",IF(N(F306)&gt;0,"Binnen contract vervangen",IF(F306="ntb","Binnen contract – nog te bepalen",IF(AND(E306="",F306=""),"n.v.t.","Geen vervanging gepland")))))</f>
        <v>Binnen contract vervangen</v>
      </c>
    </row>
    <row r="307" spans="1:7" outlineLevel="1" x14ac:dyDescent="0.25">
      <c r="A307" s="31" t="str">
        <f>TRIM('Bron data'!E87)</f>
        <v>Router</v>
      </c>
      <c r="B307" s="32">
        <f>IF('Bron data'!F87="","",'Bron data'!F87)</f>
        <v>1</v>
      </c>
      <c r="C307" s="33" t="str">
        <f>'Bron data'!G87&amp;""</f>
        <v>Fortinet FortiGate 60E</v>
      </c>
      <c r="D307" s="33" t="str">
        <f>'Bron data'!H87&amp;""</f>
        <v/>
      </c>
      <c r="E307" s="32">
        <f>IF('Bron data'!I87="","",'Bron data'!I87)</f>
        <v>1</v>
      </c>
      <c r="F307" s="32">
        <f>IF('Bron data'!J87="","",'Bron data'!J87)</f>
        <v>0</v>
      </c>
      <c r="G307" s="34" t="str">
        <f>IF(AND(N(E307)&gt;0,N(F307)&gt;0),"Direct + binnen contract",IF(N(E307)&gt;0,"Direct vervangen",IF(N(F307)&gt;0,"Binnen contract vervangen",IF(F307="ntb","Binnen contract – nog te bepalen",IF(AND(E307="",F307=""),"n.v.t.","Geen vervanging gepland")))))</f>
        <v>Direct vervangen</v>
      </c>
    </row>
    <row r="308" spans="1:7" outlineLevel="1" x14ac:dyDescent="0.25">
      <c r="A308" s="31" t="str">
        <f>TRIM('Bron data'!E315)</f>
        <v>Access Points</v>
      </c>
      <c r="B308" s="32">
        <f>IF('Bron data'!F315="","",'Bron data'!F315)</f>
        <v>9</v>
      </c>
      <c r="C308" s="33" t="str">
        <f>'Bron data'!G315&amp;""</f>
        <v>Ruckus R510</v>
      </c>
      <c r="D308" s="33" t="str">
        <f>'Bron data'!H315&amp;""</f>
        <v/>
      </c>
      <c r="E308" s="32">
        <f>IF('Bron data'!I315="","",'Bron data'!I315)</f>
        <v>0</v>
      </c>
      <c r="F308" s="32">
        <f>IF('Bron data'!J315="","",'Bron data'!J315)</f>
        <v>9</v>
      </c>
      <c r="G308" s="34" t="str">
        <f>IF(AND(N(E308)&gt;0,N(F308)&gt;0),"Direct + binnen contract",IF(N(E308)&gt;0,"Direct vervangen",IF(N(F308)&gt;0,"Binnen contract vervangen",IF(F308="ntb","Binnen contract – nog te bepalen",IF(AND(E308="",F308=""),"n.v.t.","Geen vervanging gepland")))))</f>
        <v>Binnen contract vervangen</v>
      </c>
    </row>
    <row r="309" spans="1:7" outlineLevel="1" x14ac:dyDescent="0.25">
      <c r="A309" s="31" t="str">
        <f>TRIM('Bron data'!E202)</f>
        <v>Digiborden incl. OPS</v>
      </c>
      <c r="B309" s="32">
        <f>IF('Bron data'!F202="","",'Bron data'!F202)</f>
        <v>0</v>
      </c>
      <c r="C309" s="33" t="str">
        <f>'Bron data'!G202&amp;""</f>
        <v>Niet relevant</v>
      </c>
      <c r="D309" s="33" t="str">
        <f>'Bron data'!H202&amp;""</f>
        <v/>
      </c>
      <c r="E309" s="32" t="str">
        <f>IF('Bron data'!I202="","",'Bron data'!I202)</f>
        <v/>
      </c>
      <c r="F309" s="32" t="str">
        <f>IF('Bron data'!J202="","",'Bron data'!J202)</f>
        <v/>
      </c>
      <c r="G309" s="34" t="str">
        <f>IF(AND(N(E309)&gt;0,N(F309)&gt;0),"Direct + binnen contract",IF(N(E309)&gt;0,"Direct vervangen",IF(N(F309)&gt;0,"Binnen contract vervangen",IF(F309="ntb","Binnen contract – nog te bepalen",IF(AND(E309="",F309=""),"n.v.t.","Geen vervanging gepland")))))</f>
        <v>n.v.t.</v>
      </c>
    </row>
    <row r="310" spans="1:7" outlineLevel="1" x14ac:dyDescent="0.25">
      <c r="A310" s="31" t="str">
        <f>TRIM('Bron data'!E204)</f>
        <v>Windows laptop/desktop</v>
      </c>
      <c r="B310" s="32">
        <f>IF('Bron data'!F204="","",'Bron data'!F204)</f>
        <v>46</v>
      </c>
      <c r="C310" s="33" t="str">
        <f>'Bron data'!G204&amp;""</f>
        <v>Niet relevant</v>
      </c>
      <c r="D310" s="33" t="str">
        <f>'Bron data'!H204&amp;""</f>
        <v/>
      </c>
      <c r="E310" s="32" t="str">
        <f>IF('Bron data'!I204="","",'Bron data'!I204)</f>
        <v/>
      </c>
      <c r="F310" s="32" t="str">
        <f>IF('Bron data'!J204="","",'Bron data'!J204)</f>
        <v/>
      </c>
      <c r="G310" s="34" t="str">
        <f>IF(AND(N(E310)&gt;0,N(F310)&gt;0),"Direct + binnen contract",IF(N(E310)&gt;0,"Direct vervangen",IF(N(F310)&gt;0,"Binnen contract vervangen",IF(F310="ntb","Binnen contract – nog te bepalen",IF(AND(E310="",F310=""),"n.v.t.","Geen vervanging gepland")))))</f>
        <v>n.v.t.</v>
      </c>
    </row>
    <row r="311" spans="1:7" outlineLevel="1" x14ac:dyDescent="0.25">
      <c r="A311" s="31" t="str">
        <f>TRIM('Bron data'!E201)</f>
        <v>Chromebooks</v>
      </c>
      <c r="B311" s="32">
        <f>IF('Bron data'!F201="","",'Bron data'!F201)</f>
        <v>0</v>
      </c>
      <c r="C311" s="33" t="str">
        <f>'Bron data'!G201&amp;""</f>
        <v>Niet relevant</v>
      </c>
      <c r="D311" s="33" t="str">
        <f>'Bron data'!H201&amp;""</f>
        <v/>
      </c>
      <c r="E311" s="32" t="str">
        <f>IF('Bron data'!I201="","",'Bron data'!I201)</f>
        <v/>
      </c>
      <c r="F311" s="32" t="str">
        <f>IF('Bron data'!J201="","",'Bron data'!J201)</f>
        <v/>
      </c>
      <c r="G311" s="34" t="str">
        <f>IF(AND(N(E311)&gt;0,N(F311)&gt;0),"Direct + binnen contract",IF(N(E311)&gt;0,"Direct vervangen",IF(N(F311)&gt;0,"Binnen contract vervangen",IF(F311="ntb","Binnen contract – nog te bepalen",IF(AND(E311="",F311=""),"n.v.t.","Geen vervanging gepland")))))</f>
        <v>n.v.t.</v>
      </c>
    </row>
    <row r="312" spans="1:7" outlineLevel="1" x14ac:dyDescent="0.25">
      <c r="A312" s="31" t="str">
        <f>TRIM('Bron data'!E36)</f>
        <v>Multifunctionals</v>
      </c>
      <c r="B312" s="32">
        <f>IF('Bron data'!F36="","",'Bron data'!F36)</f>
        <v>2</v>
      </c>
      <c r="C312" s="33" t="str">
        <f>'Bron data'!G36&amp;""</f>
        <v>Canon</v>
      </c>
      <c r="D312" s="33" t="str">
        <f>'Bron data'!H36&amp;""</f>
        <v/>
      </c>
      <c r="E312" s="32" t="str">
        <f>IF('Bron data'!I36="","",'Bron data'!I36)</f>
        <v/>
      </c>
      <c r="F312" s="32" t="str">
        <f>IF('Bron data'!J36="","",'Bron data'!J36)</f>
        <v/>
      </c>
      <c r="G312" s="34" t="str">
        <f>IF(AND(N(E312)&gt;0,N(F312)&gt;0),"Direct + binnen contract",IF(N(E312)&gt;0,"Direct vervangen",IF(N(F312)&gt;0,"Binnen contract vervangen",IF(F312="ntb","Binnen contract – nog te bepalen",IF(AND(E312="",F312=""),"n.v.t.","Geen vervanging gepland")))))</f>
        <v>n.v.t.</v>
      </c>
    </row>
    <row r="313" spans="1:7" ht="18" customHeight="1" x14ac:dyDescent="0.25">
      <c r="A313" s="35" t="str">
        <f>'Bron data'!B134</f>
        <v>Tijo van Eeghenschool</v>
      </c>
      <c r="B313" s="36" t="str">
        <f>"BRIN "&amp;'Bron data'!A134</f>
        <v>BRIN 05MD00</v>
      </c>
      <c r="C313" s="35" t="str">
        <f>TRIM(SUBSTITUTE('Bron data'!C134,CHAR(160)," "))&amp;", "&amp;TRIM(SUBSTITUTE('Bron data'!D134,CHAR(160)," "))</f>
        <v>Van Lennepweg 2, 2111 HV Aerdenhout</v>
      </c>
      <c r="D313" s="35" t="str">
        <f>IFERROR("Leerlingen: "&amp;_xlfn.XLOOKUP(A313,Leerlingaantallen!$A$2:$A$37,Leerlingaantallen!$B$2:$B$37),"")</f>
        <v>Leerlingen: 207</v>
      </c>
      <c r="E313" s="36"/>
      <c r="F313" s="36"/>
      <c r="G313" s="35"/>
    </row>
    <row r="314" spans="1:7" outlineLevel="1" x14ac:dyDescent="0.25">
      <c r="A314" s="31" t="str">
        <f>TRIM('Bron data'!E134)</f>
        <v>Switches 24p</v>
      </c>
      <c r="B314" s="32">
        <f>IF('Bron data'!F134="","",'Bron data'!F134)</f>
        <v>1</v>
      </c>
      <c r="C314" s="33" t="str">
        <f>'Bron data'!G134&amp;""</f>
        <v>HPE</v>
      </c>
      <c r="D314" s="33" t="str">
        <f>'Bron data'!H134&amp;""</f>
        <v/>
      </c>
      <c r="E314" s="32">
        <f>IF('Bron data'!I134="","",'Bron data'!I134)</f>
        <v>0</v>
      </c>
      <c r="F314" s="32">
        <f>IF('Bron data'!J134="","",'Bron data'!J134)</f>
        <v>0</v>
      </c>
      <c r="G314" s="34" t="str">
        <f>IF(AND(N(E314)&gt;0,N(F314)&gt;0),"Direct + binnen contract",IF(N(E314)&gt;0,"Direct vervangen",IF(N(F314)&gt;0,"Binnen contract vervangen",IF(F314="ntb","Binnen contract – nog te bepalen",IF(AND(E314="",F314=""),"n.v.t.","Geen vervanging gepland")))))</f>
        <v>Geen vervanging gepland</v>
      </c>
    </row>
    <row r="315" spans="1:7" outlineLevel="1" x14ac:dyDescent="0.25">
      <c r="A315" s="31" t="str">
        <f>TRIM('Bron data'!E135)</f>
        <v>Switches 48p</v>
      </c>
      <c r="B315" s="32">
        <f>IF('Bron data'!F135="","",'Bron data'!F135)</f>
        <v>1</v>
      </c>
      <c r="C315" s="33" t="str">
        <f>'Bron data'!G135&amp;""</f>
        <v>HPE</v>
      </c>
      <c r="D315" s="33" t="str">
        <f>'Bron data'!H135&amp;""</f>
        <v/>
      </c>
      <c r="E315" s="32">
        <f>IF('Bron data'!I135="","",'Bron data'!I135)</f>
        <v>1</v>
      </c>
      <c r="F315" s="32">
        <f>IF('Bron data'!J135="","",'Bron data'!J135)</f>
        <v>0</v>
      </c>
      <c r="G315" s="34" t="str">
        <f>IF(AND(N(E315)&gt;0,N(F315)&gt;0),"Direct + binnen contract",IF(N(E315)&gt;0,"Direct vervangen",IF(N(F315)&gt;0,"Binnen contract vervangen",IF(F315="ntb","Binnen contract – nog te bepalen",IF(AND(E315="",F315=""),"n.v.t.","Geen vervanging gepland")))))</f>
        <v>Direct vervangen</v>
      </c>
    </row>
    <row r="316" spans="1:7" outlineLevel="1" x14ac:dyDescent="0.25">
      <c r="A316" s="31" t="str">
        <f>TRIM('Bron data'!E26)</f>
        <v>Switches POE 24p</v>
      </c>
      <c r="B316" s="32">
        <f>IF('Bron data'!F26="","",'Bron data'!F26)</f>
        <v>1</v>
      </c>
      <c r="C316" s="33" t="str">
        <f>'Bron data'!G26&amp;""</f>
        <v>Aruba</v>
      </c>
      <c r="D316" s="33" t="str">
        <f>'Bron data'!H26&amp;""</f>
        <v/>
      </c>
      <c r="E316" s="32">
        <f>IF('Bron data'!I26="","",'Bron data'!I26)</f>
        <v>0</v>
      </c>
      <c r="F316" s="32" t="str">
        <f>IF('Bron data'!J26="","",'Bron data'!J26)</f>
        <v>ntb</v>
      </c>
      <c r="G316" s="34" t="str">
        <f>IF(AND(N(E316)&gt;0,N(F316)&gt;0),"Direct + binnen contract",IF(N(E316)&gt;0,"Direct vervangen",IF(N(F316)&gt;0,"Binnen contract vervangen",IF(F316="ntb","Binnen contract – nog te bepalen",IF(AND(E316="",F316=""),"n.v.t.","Geen vervanging gepland")))))</f>
        <v>Binnen contract – nog te bepalen</v>
      </c>
    </row>
    <row r="317" spans="1:7" outlineLevel="1" x14ac:dyDescent="0.25">
      <c r="A317" s="31" t="str">
        <f>TRIM('Bron data'!E98)</f>
        <v>Router</v>
      </c>
      <c r="B317" s="32">
        <f>IF('Bron data'!F98="","",'Bron data'!F98)</f>
        <v>1</v>
      </c>
      <c r="C317" s="33" t="str">
        <f>'Bron data'!G98&amp;""</f>
        <v>Fortinet FortiGate 60E</v>
      </c>
      <c r="D317" s="33" t="str">
        <f>'Bron data'!H98&amp;""</f>
        <v/>
      </c>
      <c r="E317" s="32">
        <f>IF('Bron data'!I98="","",'Bron data'!I98)</f>
        <v>1</v>
      </c>
      <c r="F317" s="32">
        <f>IF('Bron data'!J98="","",'Bron data'!J98)</f>
        <v>0</v>
      </c>
      <c r="G317" s="34" t="str">
        <f>IF(AND(N(E317)&gt;0,N(F317)&gt;0),"Direct + binnen contract",IF(N(E317)&gt;0,"Direct vervangen",IF(N(F317)&gt;0,"Binnen contract vervangen",IF(F317="ntb","Binnen contract – nog te bepalen",IF(AND(E317="",F317=""),"n.v.t.","Geen vervanging gepland")))))</f>
        <v>Direct vervangen</v>
      </c>
    </row>
    <row r="318" spans="1:7" outlineLevel="1" x14ac:dyDescent="0.25">
      <c r="A318" s="31" t="str">
        <f>TRIM('Bron data'!E339)</f>
        <v>Access Points</v>
      </c>
      <c r="B318" s="32">
        <f>IF('Bron data'!F339="","",'Bron data'!F339)</f>
        <v>10</v>
      </c>
      <c r="C318" s="33" t="str">
        <f>'Bron data'!G339&amp;""</f>
        <v>Ruckus R550 (aanschafperiode 2021-2026)</v>
      </c>
      <c r="D318" s="33" t="str">
        <f>'Bron data'!H339&amp;""</f>
        <v/>
      </c>
      <c r="E318" s="32">
        <f>IF('Bron data'!I339="","",'Bron data'!I339)</f>
        <v>0</v>
      </c>
      <c r="F318" s="32" t="str">
        <f>IF('Bron data'!J339="","",'Bron data'!J339)</f>
        <v>ntb</v>
      </c>
      <c r="G318" s="34" t="str">
        <f>IF(AND(N(E318)&gt;0,N(F318)&gt;0),"Direct + binnen contract",IF(N(E318)&gt;0,"Direct vervangen",IF(N(F318)&gt;0,"Binnen contract vervangen",IF(F318="ntb","Binnen contract – nog te bepalen",IF(AND(E318="",F318=""),"n.v.t.","Geen vervanging gepland")))))</f>
        <v>Binnen contract – nog te bepalen</v>
      </c>
    </row>
    <row r="319" spans="1:7" outlineLevel="1" x14ac:dyDescent="0.25">
      <c r="A319" s="31" t="str">
        <f>TRIM('Bron data'!E267)</f>
        <v>Digiborden incl. OPS</v>
      </c>
      <c r="B319" s="32">
        <f>IF('Bron data'!F267="","",'Bron data'!F267)</f>
        <v>7</v>
      </c>
      <c r="C319" s="33" t="str">
        <f>'Bron data'!G267&amp;""</f>
        <v>Niet relevant</v>
      </c>
      <c r="D319" s="33" t="str">
        <f>'Bron data'!H267&amp;""</f>
        <v/>
      </c>
      <c r="E319" s="32" t="str">
        <f>IF('Bron data'!I267="","",'Bron data'!I267)</f>
        <v/>
      </c>
      <c r="F319" s="32" t="str">
        <f>IF('Bron data'!J267="","",'Bron data'!J267)</f>
        <v/>
      </c>
      <c r="G319" s="34" t="str">
        <f>IF(AND(N(E319)&gt;0,N(F319)&gt;0),"Direct + binnen contract",IF(N(E319)&gt;0,"Direct vervangen",IF(N(F319)&gt;0,"Binnen contract vervangen",IF(F319="ntb","Binnen contract – nog te bepalen",IF(AND(E319="",F319=""),"n.v.t.","Geen vervanging gepland")))))</f>
        <v>n.v.t.</v>
      </c>
    </row>
    <row r="320" spans="1:7" outlineLevel="1" x14ac:dyDescent="0.25">
      <c r="A320" s="31" t="str">
        <f>TRIM('Bron data'!E269)</f>
        <v>Windows laptop/desktop</v>
      </c>
      <c r="B320" s="32">
        <f>IF('Bron data'!F269="","",'Bron data'!F269)</f>
        <v>27</v>
      </c>
      <c r="C320" s="33" t="str">
        <f>'Bron data'!G269&amp;""</f>
        <v>Niet relevant</v>
      </c>
      <c r="D320" s="33" t="str">
        <f>'Bron data'!H269&amp;""</f>
        <v/>
      </c>
      <c r="E320" s="32" t="str">
        <f>IF('Bron data'!I269="","",'Bron data'!I269)</f>
        <v/>
      </c>
      <c r="F320" s="32" t="str">
        <f>IF('Bron data'!J269="","",'Bron data'!J269)</f>
        <v/>
      </c>
      <c r="G320" s="34" t="str">
        <f>IF(AND(N(E320)&gt;0,N(F320)&gt;0),"Direct + binnen contract",IF(N(E320)&gt;0,"Direct vervangen",IF(N(F320)&gt;0,"Binnen contract vervangen",IF(F320="ntb","Binnen contract – nog te bepalen",IF(AND(E320="",F320=""),"n.v.t.","Geen vervanging gepland")))))</f>
        <v>n.v.t.</v>
      </c>
    </row>
    <row r="321" spans="1:7" outlineLevel="1" x14ac:dyDescent="0.25">
      <c r="A321" s="31" t="str">
        <f>TRIM('Bron data'!E266)</f>
        <v>Chromebooks</v>
      </c>
      <c r="B321" s="32">
        <f>IF('Bron data'!F266="","",'Bron data'!F266)</f>
        <v>124</v>
      </c>
      <c r="C321" s="33" t="str">
        <f>'Bron data'!G266&amp;""</f>
        <v>Niet relevant</v>
      </c>
      <c r="D321" s="33" t="str">
        <f>'Bron data'!H266&amp;""</f>
        <v/>
      </c>
      <c r="E321" s="32" t="str">
        <f>IF('Bron data'!I266="","",'Bron data'!I266)</f>
        <v/>
      </c>
      <c r="F321" s="32" t="str">
        <f>IF('Bron data'!J266="","",'Bron data'!J266)</f>
        <v/>
      </c>
      <c r="G321" s="34" t="str">
        <f>IF(AND(N(E321)&gt;0,N(F321)&gt;0),"Direct + binnen contract",IF(N(E321)&gt;0,"Direct vervangen",IF(N(F321)&gt;0,"Binnen contract vervangen",IF(F321="ntb","Binnen contract – nog te bepalen",IF(AND(E321="",F321=""),"n.v.t.","Geen vervanging gepland")))))</f>
        <v>n.v.t.</v>
      </c>
    </row>
    <row r="322" spans="1:7" outlineLevel="1" x14ac:dyDescent="0.25">
      <c r="A322" s="31" t="str">
        <f>TRIM('Bron data'!E47)</f>
        <v>Multifunctionals</v>
      </c>
      <c r="B322" s="32">
        <f>IF('Bron data'!F47="","",'Bron data'!F47)</f>
        <v>1</v>
      </c>
      <c r="C322" s="33" t="str">
        <f>'Bron data'!G47&amp;""</f>
        <v>Canon</v>
      </c>
      <c r="D322" s="33" t="str">
        <f>'Bron data'!H47&amp;""</f>
        <v/>
      </c>
      <c r="E322" s="32" t="str">
        <f>IF('Bron data'!I47="","",'Bron data'!I47)</f>
        <v/>
      </c>
      <c r="F322" s="32" t="str">
        <f>IF('Bron data'!J47="","",'Bron data'!J47)</f>
        <v/>
      </c>
      <c r="G322" s="34" t="str">
        <f>IF(AND(N(E322)&gt;0,N(F322)&gt;0),"Direct + binnen contract",IF(N(E322)&gt;0,"Direct vervangen",IF(N(F322)&gt;0,"Binnen contract vervangen",IF(F322="ntb","Binnen contract – nog te bepalen",IF(AND(E322="",F322=""),"n.v.t.","Geen vervanging gepland")))))</f>
        <v>n.v.t.</v>
      </c>
    </row>
    <row r="323" spans="1:7" ht="18" customHeight="1" x14ac:dyDescent="0.25">
      <c r="A323" s="35" t="str">
        <f>'Bron data'!B10</f>
        <v>Verbeelding</v>
      </c>
      <c r="B323" s="36" t="str">
        <f>"BRIN "&amp;'Bron data'!A10</f>
        <v>BRIN 14GK01</v>
      </c>
      <c r="C323" s="35" t="str">
        <f>TRIM(SUBSTITUTE('Bron data'!C10,CHAR(160)," "))&amp;", "&amp;TRIM(SUBSTITUTE('Bron data'!D10,CHAR(160)," "))</f>
        <v>Louis Couperusstraat 2, 2024 HH Haarlem</v>
      </c>
      <c r="D323" s="35" t="str">
        <f>IFERROR("Leerlingen: "&amp;_xlfn.XLOOKUP(A323,Leerlingaantallen!$A$2:$A$37,Leerlingaantallen!$B$2:$B$37),"")</f>
        <v>Leerlingen: 193</v>
      </c>
      <c r="E323" s="36"/>
      <c r="F323" s="36"/>
      <c r="G323" s="35"/>
    </row>
    <row r="324" spans="1:7" outlineLevel="1" x14ac:dyDescent="0.25">
      <c r="A324" s="31" t="str">
        <f>TRIM('Bron data'!E70)</f>
        <v>Switches POE 8p</v>
      </c>
      <c r="B324" s="32">
        <f>IF('Bron data'!F70="","",'Bron data'!F70)</f>
        <v>1</v>
      </c>
      <c r="C324" s="33" t="str">
        <f>'Bron data'!G70&amp;""</f>
        <v>Cisco</v>
      </c>
      <c r="D324" s="33" t="str">
        <f>'Bron data'!H70&amp;""</f>
        <v/>
      </c>
      <c r="E324" s="32">
        <f>IF('Bron data'!I70="","",'Bron data'!I70)</f>
        <v>0</v>
      </c>
      <c r="F324" s="32">
        <f>IF('Bron data'!J70="","",'Bron data'!J70)</f>
        <v>0</v>
      </c>
      <c r="G324" s="34" t="str">
        <f>IF(AND(N(E324)&gt;0,N(F324)&gt;0),"Direct + binnen contract",IF(N(E324)&gt;0,"Direct vervangen",IF(N(F324)&gt;0,"Binnen contract vervangen",IF(F324="ntb","Binnen contract – nog te bepalen",IF(AND(E324="",F324=""),"n.v.t.","Geen vervanging gepland")))))</f>
        <v>Geen vervanging gepland</v>
      </c>
    </row>
    <row r="325" spans="1:7" outlineLevel="1" x14ac:dyDescent="0.25">
      <c r="A325" s="31" t="str">
        <f>TRIM('Bron data'!E10)</f>
        <v>Switches POE 24p</v>
      </c>
      <c r="B325" s="32">
        <f>IF('Bron data'!F10="","",'Bron data'!F10)</f>
        <v>1</v>
      </c>
      <c r="C325" s="33" t="str">
        <f>'Bron data'!G10&amp;""</f>
        <v>Aruba</v>
      </c>
      <c r="D325" s="33" t="str">
        <f>'Bron data'!H10&amp;""</f>
        <v/>
      </c>
      <c r="E325" s="32">
        <f>IF('Bron data'!I10="","",'Bron data'!I10)</f>
        <v>0</v>
      </c>
      <c r="F325" s="32" t="str">
        <f>IF('Bron data'!J10="","",'Bron data'!J10)</f>
        <v>ntb</v>
      </c>
      <c r="G325" s="34" t="str">
        <f>IF(AND(N(E325)&gt;0,N(F325)&gt;0),"Direct + binnen contract",IF(N(E325)&gt;0,"Direct vervangen",IF(N(F325)&gt;0,"Binnen contract vervangen",IF(F325="ntb","Binnen contract – nog te bepalen",IF(AND(E325="",F325=""),"n.v.t.","Geen vervanging gepland")))))</f>
        <v>Binnen contract – nog te bepalen</v>
      </c>
    </row>
    <row r="326" spans="1:7" outlineLevel="1" x14ac:dyDescent="0.25">
      <c r="A326" s="31" t="str">
        <f>TRIM('Bron data'!E89)</f>
        <v>Router</v>
      </c>
      <c r="B326" s="32">
        <f>IF('Bron data'!F89="","",'Bron data'!F89)</f>
        <v>1</v>
      </c>
      <c r="C326" s="33" t="str">
        <f>'Bron data'!G89&amp;""</f>
        <v>Fortinet FortiGate 60E</v>
      </c>
      <c r="D326" s="33" t="str">
        <f>'Bron data'!H89&amp;""</f>
        <v/>
      </c>
      <c r="E326" s="32">
        <f>IF('Bron data'!I89="","",'Bron data'!I89)</f>
        <v>1</v>
      </c>
      <c r="F326" s="32">
        <f>IF('Bron data'!J89="","",'Bron data'!J89)</f>
        <v>0</v>
      </c>
      <c r="G326" s="34" t="str">
        <f>IF(AND(N(E326)&gt;0,N(F326)&gt;0),"Direct + binnen contract",IF(N(E326)&gt;0,"Direct vervangen",IF(N(F326)&gt;0,"Binnen contract vervangen",IF(F326="ntb","Binnen contract – nog te bepalen",IF(AND(E326="",F326=""),"n.v.t.","Geen vervanging gepland")))))</f>
        <v>Direct vervangen</v>
      </c>
    </row>
    <row r="327" spans="1:7" outlineLevel="1" x14ac:dyDescent="0.25">
      <c r="A327" s="31" t="str">
        <f>TRIM('Bron data'!E332)</f>
        <v>Access Points</v>
      </c>
      <c r="B327" s="32">
        <f>IF('Bron data'!F332="","",'Bron data'!F332)</f>
        <v>5</v>
      </c>
      <c r="C327" s="33" t="str">
        <f>'Bron data'!G332&amp;""</f>
        <v>Ruckus R550 (aanschafperiode 2021-2026)</v>
      </c>
      <c r="D327" s="33" t="str">
        <f>'Bron data'!H332&amp;""</f>
        <v/>
      </c>
      <c r="E327" s="32">
        <f>IF('Bron data'!I332="","",'Bron data'!I332)</f>
        <v>0</v>
      </c>
      <c r="F327" s="32" t="str">
        <f>IF('Bron data'!J332="","",'Bron data'!J332)</f>
        <v>ntb</v>
      </c>
      <c r="G327" s="34" t="str">
        <f>IF(AND(N(E327)&gt;0,N(F327)&gt;0),"Direct + binnen contract",IF(N(E327)&gt;0,"Direct vervangen",IF(N(F327)&gt;0,"Binnen contract vervangen",IF(F327="ntb","Binnen contract – nog te bepalen",IF(AND(E327="",F327=""),"n.v.t.","Geen vervanging gepland")))))</f>
        <v>Binnen contract – nog te bepalen</v>
      </c>
    </row>
    <row r="328" spans="1:7" outlineLevel="1" x14ac:dyDescent="0.25">
      <c r="A328" s="31" t="str">
        <f>TRIM('Bron data'!E215)</f>
        <v>Digiborden incl. OPS</v>
      </c>
      <c r="B328" s="32">
        <f>IF('Bron data'!F215="","",'Bron data'!F215)</f>
        <v>8</v>
      </c>
      <c r="C328" s="33" t="str">
        <f>'Bron data'!G215&amp;""</f>
        <v>Niet relevant</v>
      </c>
      <c r="D328" s="33" t="str">
        <f>'Bron data'!H215&amp;""</f>
        <v/>
      </c>
      <c r="E328" s="32" t="str">
        <f>IF('Bron data'!I215="","",'Bron data'!I215)</f>
        <v/>
      </c>
      <c r="F328" s="32" t="str">
        <f>IF('Bron data'!J215="","",'Bron data'!J215)</f>
        <v/>
      </c>
      <c r="G328" s="34" t="str">
        <f>IF(AND(N(E328)&gt;0,N(F328)&gt;0),"Direct + binnen contract",IF(N(E328)&gt;0,"Direct vervangen",IF(N(F328)&gt;0,"Binnen contract vervangen",IF(F328="ntb","Binnen contract – nog te bepalen",IF(AND(E328="",F328=""),"n.v.t.","Geen vervanging gepland")))))</f>
        <v>n.v.t.</v>
      </c>
    </row>
    <row r="329" spans="1:7" outlineLevel="1" x14ac:dyDescent="0.25">
      <c r="A329" s="31" t="str">
        <f>TRIM('Bron data'!E217)</f>
        <v>Windows laptop/desktop</v>
      </c>
      <c r="B329" s="32">
        <f>IF('Bron data'!F217="","",'Bron data'!F217)</f>
        <v>14</v>
      </c>
      <c r="C329" s="33" t="str">
        <f>'Bron data'!G217&amp;""</f>
        <v>Niet relevant</v>
      </c>
      <c r="D329" s="33" t="str">
        <f>'Bron data'!H217&amp;""</f>
        <v/>
      </c>
      <c r="E329" s="32" t="str">
        <f>IF('Bron data'!I217="","",'Bron data'!I217)</f>
        <v/>
      </c>
      <c r="F329" s="32" t="str">
        <f>IF('Bron data'!J217="","",'Bron data'!J217)</f>
        <v/>
      </c>
      <c r="G329" s="34" t="str">
        <f>IF(AND(N(E329)&gt;0,N(F329)&gt;0),"Direct + binnen contract",IF(N(E329)&gt;0,"Direct vervangen",IF(N(F329)&gt;0,"Binnen contract vervangen",IF(F329="ntb","Binnen contract – nog te bepalen",IF(AND(E329="",F329=""),"n.v.t.","Geen vervanging gepland")))))</f>
        <v>n.v.t.</v>
      </c>
    </row>
    <row r="330" spans="1:7" outlineLevel="1" x14ac:dyDescent="0.25">
      <c r="A330" s="31" t="str">
        <f>TRIM('Bron data'!E214)</f>
        <v>Chromebooks</v>
      </c>
      <c r="B330" s="32">
        <f>IF('Bron data'!F214="","",'Bron data'!F214)</f>
        <v>193</v>
      </c>
      <c r="C330" s="33" t="str">
        <f>'Bron data'!G214&amp;""</f>
        <v>Niet relevant</v>
      </c>
      <c r="D330" s="33" t="str">
        <f>'Bron data'!H214&amp;""</f>
        <v/>
      </c>
      <c r="E330" s="32" t="str">
        <f>IF('Bron data'!I214="","",'Bron data'!I214)</f>
        <v/>
      </c>
      <c r="F330" s="32" t="str">
        <f>IF('Bron data'!J214="","",'Bron data'!J214)</f>
        <v/>
      </c>
      <c r="G330" s="34" t="str">
        <f>IF(AND(N(E330)&gt;0,N(F330)&gt;0),"Direct + binnen contract",IF(N(E330)&gt;0,"Direct vervangen",IF(N(F330)&gt;0,"Binnen contract vervangen",IF(F330="ntb","Binnen contract – nog te bepalen",IF(AND(E330="",F330=""),"n.v.t.","Geen vervanging gepland")))))</f>
        <v>n.v.t.</v>
      </c>
    </row>
    <row r="331" spans="1:7" outlineLevel="1" x14ac:dyDescent="0.25">
      <c r="A331" s="31" t="str">
        <f>TRIM('Bron data'!E39)</f>
        <v>Multifunctionals</v>
      </c>
      <c r="B331" s="32">
        <f>IF('Bron data'!F39="","",'Bron data'!F39)</f>
        <v>2</v>
      </c>
      <c r="C331" s="33" t="str">
        <f>'Bron data'!G39&amp;""</f>
        <v>Canon</v>
      </c>
      <c r="D331" s="33" t="str">
        <f>'Bron data'!H39&amp;""</f>
        <v/>
      </c>
      <c r="E331" s="32" t="str">
        <f>IF('Bron data'!I39="","",'Bron data'!I39)</f>
        <v/>
      </c>
      <c r="F331" s="32" t="str">
        <f>IF('Bron data'!J39="","",'Bron data'!J39)</f>
        <v/>
      </c>
      <c r="G331" s="34" t="str">
        <f>IF(AND(N(E331)&gt;0,N(F331)&gt;0),"Direct + binnen contract",IF(N(E331)&gt;0,"Direct vervangen",IF(N(F331)&gt;0,"Binnen contract vervangen",IF(F331="ntb","Binnen contract – nog te bepalen",IF(AND(E331="",F331=""),"n.v.t.","Geen vervanging gepland")))))</f>
        <v>n.v.t.</v>
      </c>
    </row>
    <row r="332" spans="1:7" ht="18" customHeight="1" x14ac:dyDescent="0.25">
      <c r="A332" s="35" t="str">
        <f>'Bron data'!B115</f>
        <v>Verbeelding DEP</v>
      </c>
      <c r="B332" s="36" t="str">
        <f>"BRIN "&amp;'Bron data'!A115</f>
        <v>BRIN 14GK01</v>
      </c>
      <c r="C332" s="35" t="str">
        <f>TRIM(SUBSTITUTE('Bron data'!C115,CHAR(160)," "))&amp;", "&amp;TRIM(SUBSTITUTE('Bron data'!D115,CHAR(160)," "))</f>
        <v>Ambachtstraat 22, 2024 HH Haarlem</v>
      </c>
      <c r="D332" s="35" t="str">
        <f>IFERROR("Leerlingen: "&amp;_xlfn.XLOOKUP(A332,Leerlingaantallen!$A$2:$A$37,Leerlingaantallen!$B$2:$B$37),"")</f>
        <v/>
      </c>
      <c r="E332" s="36"/>
      <c r="F332" s="36"/>
      <c r="G332" s="35"/>
    </row>
    <row r="333" spans="1:7" outlineLevel="1" x14ac:dyDescent="0.25">
      <c r="A333" s="31" t="str">
        <f>TRIM('Bron data'!E115)</f>
        <v>Switches POE 24p</v>
      </c>
      <c r="B333" s="32">
        <f>IF('Bron data'!F115="","",'Bron data'!F115)</f>
        <v>1</v>
      </c>
      <c r="C333" s="33" t="str">
        <f>'Bron data'!G115&amp;""</f>
        <v>FS.com</v>
      </c>
      <c r="D333" s="33" t="str">
        <f>'Bron data'!H115&amp;""</f>
        <v/>
      </c>
      <c r="E333" s="32">
        <f>IF('Bron data'!I115="","",'Bron data'!I115)</f>
        <v>0</v>
      </c>
      <c r="F333" s="32" t="str">
        <f>IF('Bron data'!J115="","",'Bron data'!J115)</f>
        <v>ntb</v>
      </c>
      <c r="G333" s="34" t="str">
        <f>IF(AND(N(E333)&gt;0,N(F333)&gt;0),"Direct + binnen contract",IF(N(E333)&gt;0,"Direct vervangen",IF(N(F333)&gt;0,"Binnen contract vervangen",IF(F333="ntb","Binnen contract – nog te bepalen",IF(AND(E333="",F333=""),"n.v.t.","Geen vervanging gepland")))))</f>
        <v>Binnen contract – nog te bepalen</v>
      </c>
    </row>
    <row r="334" spans="1:7" outlineLevel="1" x14ac:dyDescent="0.25">
      <c r="A334" s="31" t="str">
        <f>TRIM('Bron data'!E107)</f>
        <v>Router</v>
      </c>
      <c r="B334" s="32">
        <f>IF('Bron data'!F107="","",'Bron data'!F107)</f>
        <v>1</v>
      </c>
      <c r="C334" s="33" t="str">
        <f>'Bron data'!G107&amp;""</f>
        <v>Fortinet FortiGate 60F</v>
      </c>
      <c r="D334" s="33" t="str">
        <f>'Bron data'!H107&amp;""</f>
        <v/>
      </c>
      <c r="E334" s="32">
        <f>IF('Bron data'!I107="","",'Bron data'!I107)</f>
        <v>0</v>
      </c>
      <c r="F334" s="32">
        <f>IF('Bron data'!J107="","",'Bron data'!J107)</f>
        <v>0</v>
      </c>
      <c r="G334" s="34" t="str">
        <f>IF(AND(N(E334)&gt;0,N(F334)&gt;0),"Direct + binnen contract",IF(N(E334)&gt;0,"Direct vervangen",IF(N(F334)&gt;0,"Binnen contract vervangen",IF(F334="ntb","Binnen contract – nog te bepalen",IF(AND(E334="",F334=""),"n.v.t.","Geen vervanging gepland")))))</f>
        <v>Geen vervanging gepland</v>
      </c>
    </row>
    <row r="335" spans="1:7" outlineLevel="1" x14ac:dyDescent="0.25">
      <c r="A335" s="31" t="str">
        <f>TRIM('Bron data'!E324)</f>
        <v>Access Points</v>
      </c>
      <c r="B335" s="32">
        <f>IF('Bron data'!F324="","",'Bron data'!F324)</f>
        <v>3</v>
      </c>
      <c r="C335" s="33" t="str">
        <f>'Bron data'!G324&amp;""</f>
        <v>Ruckus R550 (aanschafperiode 2021-2026)</v>
      </c>
      <c r="D335" s="33" t="str">
        <f>'Bron data'!H324&amp;""</f>
        <v/>
      </c>
      <c r="E335" s="32">
        <f>IF('Bron data'!I324="","",'Bron data'!I324)</f>
        <v>0</v>
      </c>
      <c r="F335" s="32" t="str">
        <f>IF('Bron data'!J324="","",'Bron data'!J324)</f>
        <v>ntb</v>
      </c>
      <c r="G335" s="34" t="str">
        <f>IF(AND(N(E335)&gt;0,N(F335)&gt;0),"Direct + binnen contract",IF(N(E335)&gt;0,"Direct vervangen",IF(N(F335)&gt;0,"Binnen contract vervangen",IF(F335="ntb","Binnen contract – nog te bepalen",IF(AND(E335="",F335=""),"n.v.t.","Geen vervanging gepland")))))</f>
        <v>Binnen contract – nog te bepalen</v>
      </c>
    </row>
    <row r="336" spans="1:7" ht="18" customHeight="1" x14ac:dyDescent="0.25">
      <c r="A336" s="35" t="str">
        <f>'Bron data'!B153</f>
        <v>Veronicaschool</v>
      </c>
      <c r="B336" s="36" t="str">
        <f>"BRIN "&amp;'Bron data'!A153</f>
        <v>BRIN 16XC00</v>
      </c>
      <c r="C336" s="35" t="str">
        <f>TRIM(SUBSTITUTE('Bron data'!C153,CHAR(160)," "))&amp;", "&amp;TRIM(SUBSTITUTE('Bron data'!D153,CHAR(160)," "))</f>
        <v>Antoniestraat 28, 2011 CR Haarlem</v>
      </c>
      <c r="D336" s="35" t="str">
        <f>IFERROR("Leerlingen: "&amp;_xlfn.XLOOKUP(A336,Leerlingaantallen!$A$2:$A$37,Leerlingaantallen!$B$2:$B$37),"")</f>
        <v>Leerlingen: 236</v>
      </c>
      <c r="E336" s="36"/>
      <c r="F336" s="36"/>
      <c r="G336" s="35"/>
    </row>
    <row r="337" spans="1:7" outlineLevel="1" x14ac:dyDescent="0.25">
      <c r="A337" s="31" t="str">
        <f>TRIM('Bron data'!E153)</f>
        <v>Switches 24p</v>
      </c>
      <c r="B337" s="32">
        <f>IF('Bron data'!F153="","",'Bron data'!F153)</f>
        <v>1</v>
      </c>
      <c r="C337" s="33" t="str">
        <f>'Bron data'!G153&amp;""</f>
        <v>Onbekend</v>
      </c>
      <c r="D337" s="33" t="str">
        <f>'Bron data'!H153&amp;""</f>
        <v/>
      </c>
      <c r="E337" s="32">
        <f>IF('Bron data'!I153="","",'Bron data'!I153)</f>
        <v>0</v>
      </c>
      <c r="F337" s="32">
        <f>IF('Bron data'!J153="","",'Bron data'!J153)</f>
        <v>0</v>
      </c>
      <c r="G337" s="34" t="str">
        <f>IF(AND(N(E337)&gt;0,N(F337)&gt;0),"Direct + binnen contract",IF(N(E337)&gt;0,"Direct vervangen",IF(N(F337)&gt;0,"Binnen contract vervangen",IF(F337="ntb","Binnen contract – nog te bepalen",IF(AND(E337="",F337=""),"n.v.t.","Geen vervanging gepland")))))</f>
        <v>Geen vervanging gepland</v>
      </c>
    </row>
    <row r="338" spans="1:7" outlineLevel="1" x14ac:dyDescent="0.25">
      <c r="A338" s="31" t="str">
        <f>TRIM('Bron data'!E154)</f>
        <v>Switches 48p</v>
      </c>
      <c r="B338" s="32">
        <f>IF('Bron data'!F154="","",'Bron data'!F154)</f>
        <v>1</v>
      </c>
      <c r="C338" s="33" t="str">
        <f>'Bron data'!G154&amp;""</f>
        <v>Onbekend</v>
      </c>
      <c r="D338" s="33" t="str">
        <f>'Bron data'!H154&amp;""</f>
        <v/>
      </c>
      <c r="E338" s="32">
        <f>IF('Bron data'!I154="","",'Bron data'!I154)</f>
        <v>0</v>
      </c>
      <c r="F338" s="32" t="str">
        <f>IF('Bron data'!J154="","",'Bron data'!J154)</f>
        <v>ntb</v>
      </c>
      <c r="G338" s="34" t="str">
        <f>IF(AND(N(E338)&gt;0,N(F338)&gt;0),"Direct + binnen contract",IF(N(E338)&gt;0,"Direct vervangen",IF(N(F338)&gt;0,"Binnen contract vervangen",IF(F338="ntb","Binnen contract – nog te bepalen",IF(AND(E338="",F338=""),"n.v.t.","Geen vervanging gepland")))))</f>
        <v>Binnen contract – nog te bepalen</v>
      </c>
    </row>
    <row r="339" spans="1:7" outlineLevel="1" x14ac:dyDescent="0.25">
      <c r="A339" s="31" t="str">
        <f>TRIM('Bron data'!E116)</f>
        <v>Switches POE 24p</v>
      </c>
      <c r="B339" s="32">
        <f>IF('Bron data'!F116="","",'Bron data'!F116)</f>
        <v>1</v>
      </c>
      <c r="C339" s="33" t="str">
        <f>'Bron data'!G116&amp;""</f>
        <v>FS.com</v>
      </c>
      <c r="D339" s="33" t="str">
        <f>'Bron data'!H116&amp;""</f>
        <v/>
      </c>
      <c r="E339" s="32">
        <f>IF('Bron data'!I116="","",'Bron data'!I116)</f>
        <v>0</v>
      </c>
      <c r="F339" s="32" t="str">
        <f>IF('Bron data'!J116="","",'Bron data'!J116)</f>
        <v>ntb</v>
      </c>
      <c r="G339" s="34" t="str">
        <f>IF(AND(N(E339)&gt;0,N(F339)&gt;0),"Direct + binnen contract",IF(N(E339)&gt;0,"Direct vervangen",IF(N(F339)&gt;0,"Binnen contract vervangen",IF(F339="ntb","Binnen contract – nog te bepalen",IF(AND(E339="",F339=""),"n.v.t.","Geen vervanging gepland")))))</f>
        <v>Binnen contract – nog te bepalen</v>
      </c>
    </row>
    <row r="340" spans="1:7" outlineLevel="1" x14ac:dyDescent="0.25">
      <c r="A340" s="31" t="str">
        <f>TRIM('Bron data'!E78)</f>
        <v>Router</v>
      </c>
      <c r="B340" s="32">
        <f>IF('Bron data'!F78="","",'Bron data'!F78)</f>
        <v>1</v>
      </c>
      <c r="C340" s="33" t="str">
        <f>'Bron data'!G78&amp;""</f>
        <v>Fortinet FortiGate 60E</v>
      </c>
      <c r="D340" s="33" t="str">
        <f>'Bron data'!H78&amp;""</f>
        <v/>
      </c>
      <c r="E340" s="32">
        <f>IF('Bron data'!I78="","",'Bron data'!I78)</f>
        <v>1</v>
      </c>
      <c r="F340" s="32">
        <f>IF('Bron data'!J78="","",'Bron data'!J78)</f>
        <v>0</v>
      </c>
      <c r="G340" s="34" t="str">
        <f>IF(AND(N(E340)&gt;0,N(F340)&gt;0),"Direct + binnen contract",IF(N(E340)&gt;0,"Direct vervangen",IF(N(F340)&gt;0,"Binnen contract vervangen",IF(F340="ntb","Binnen contract – nog te bepalen",IF(AND(E340="",F340=""),"n.v.t.","Geen vervanging gepland")))))</f>
        <v>Direct vervangen</v>
      </c>
    </row>
    <row r="341" spans="1:7" outlineLevel="1" x14ac:dyDescent="0.25">
      <c r="A341" s="31" t="str">
        <f>TRIM('Bron data'!E298)</f>
        <v>Access Points</v>
      </c>
      <c r="B341" s="32">
        <f>IF('Bron data'!F298="","",'Bron data'!F298)</f>
        <v>10</v>
      </c>
      <c r="C341" s="33" t="str">
        <f>'Bron data'!G298&amp;""</f>
        <v>Ruckus R350 (aanschafperiode 2022-2026)</v>
      </c>
      <c r="D341" s="33" t="str">
        <f>'Bron data'!H298&amp;""</f>
        <v/>
      </c>
      <c r="E341" s="32">
        <f>IF('Bron data'!I298="","",'Bron data'!I298)</f>
        <v>0</v>
      </c>
      <c r="F341" s="32" t="str">
        <f>IF('Bron data'!J298="","",'Bron data'!J298)</f>
        <v>ntb</v>
      </c>
      <c r="G341" s="34" t="str">
        <f>IF(AND(N(E341)&gt;0,N(F341)&gt;0),"Direct + binnen contract",IF(N(E341)&gt;0,"Direct vervangen",IF(N(F341)&gt;0,"Binnen contract vervangen",IF(F341="ntb","Binnen contract – nog te bepalen",IF(AND(E341="",F341=""),"n.v.t.","Geen vervanging gepland")))))</f>
        <v>Binnen contract – nog te bepalen</v>
      </c>
    </row>
    <row r="342" spans="1:7" outlineLevel="1" x14ac:dyDescent="0.25">
      <c r="A342" s="31" t="str">
        <f>TRIM('Bron data'!E151)</f>
        <v>Digiborden incl. OPS</v>
      </c>
      <c r="B342" s="32">
        <f>IF('Bron data'!F151="","",'Bron data'!F151)</f>
        <v>11</v>
      </c>
      <c r="C342" s="33" t="str">
        <f>'Bron data'!G151&amp;""</f>
        <v>Niet relevant</v>
      </c>
      <c r="D342" s="33" t="str">
        <f>'Bron data'!H151&amp;""</f>
        <v/>
      </c>
      <c r="E342" s="32" t="str">
        <f>IF('Bron data'!I151="","",'Bron data'!I151)</f>
        <v/>
      </c>
      <c r="F342" s="32" t="str">
        <f>IF('Bron data'!J151="","",'Bron data'!J151)</f>
        <v/>
      </c>
      <c r="G342" s="34" t="str">
        <f>IF(AND(N(E342)&gt;0,N(F342)&gt;0),"Direct + binnen contract",IF(N(E342)&gt;0,"Direct vervangen",IF(N(F342)&gt;0,"Binnen contract vervangen",IF(F342="ntb","Binnen contract – nog te bepalen",IF(AND(E342="",F342=""),"n.v.t.","Geen vervanging gepland")))))</f>
        <v>n.v.t.</v>
      </c>
    </row>
    <row r="343" spans="1:7" outlineLevel="1" x14ac:dyDescent="0.25">
      <c r="A343" s="31" t="str">
        <f>TRIM('Bron data'!E155)</f>
        <v>Windows laptop/desktop</v>
      </c>
      <c r="B343" s="32">
        <f>IF('Bron data'!F155="","",'Bron data'!F155)</f>
        <v>27</v>
      </c>
      <c r="C343" s="33" t="str">
        <f>'Bron data'!G155&amp;""</f>
        <v>Niet relevant</v>
      </c>
      <c r="D343" s="33" t="str">
        <f>'Bron data'!H155&amp;""</f>
        <v/>
      </c>
      <c r="E343" s="32" t="str">
        <f>IF('Bron data'!I155="","",'Bron data'!I155)</f>
        <v/>
      </c>
      <c r="F343" s="32" t="str">
        <f>IF('Bron data'!J155="","",'Bron data'!J155)</f>
        <v/>
      </c>
      <c r="G343" s="34" t="str">
        <f>IF(AND(N(E343)&gt;0,N(F343)&gt;0),"Direct + binnen contract",IF(N(E343)&gt;0,"Direct vervangen",IF(N(F343)&gt;0,"Binnen contract vervangen",IF(F343="ntb","Binnen contract – nog te bepalen",IF(AND(E343="",F343=""),"n.v.t.","Geen vervanging gepland")))))</f>
        <v>n.v.t.</v>
      </c>
    </row>
    <row r="344" spans="1:7" outlineLevel="1" x14ac:dyDescent="0.25">
      <c r="A344" s="31" t="str">
        <f>TRIM('Bron data'!E150)</f>
        <v>Chromebooks</v>
      </c>
      <c r="B344" s="32">
        <f>IF('Bron data'!F150="","",'Bron data'!F150)</f>
        <v>157</v>
      </c>
      <c r="C344" s="33" t="str">
        <f>'Bron data'!G150&amp;""</f>
        <v>Niet relevant</v>
      </c>
      <c r="D344" s="33" t="str">
        <f>'Bron data'!H150&amp;""</f>
        <v/>
      </c>
      <c r="E344" s="32" t="str">
        <f>IF('Bron data'!I150="","",'Bron data'!I150)</f>
        <v/>
      </c>
      <c r="F344" s="32" t="str">
        <f>IF('Bron data'!J150="","",'Bron data'!J150)</f>
        <v/>
      </c>
      <c r="G344" s="34" t="str">
        <f>IF(AND(N(E344)&gt;0,N(F344)&gt;0),"Direct + binnen contract",IF(N(E344)&gt;0,"Direct vervangen",IF(N(F344)&gt;0,"Binnen contract vervangen",IF(F344="ntb","Binnen contract – nog te bepalen",IF(AND(E344="",F344=""),"n.v.t.","Geen vervanging gepland")))))</f>
        <v>n.v.t.</v>
      </c>
    </row>
    <row r="345" spans="1:7" outlineLevel="1" x14ac:dyDescent="0.25">
      <c r="A345" s="31" t="str">
        <f>TRIM('Bron data'!E32)</f>
        <v>Multifunctionals</v>
      </c>
      <c r="B345" s="32">
        <f>IF('Bron data'!F32="","",'Bron data'!F32)</f>
        <v>1</v>
      </c>
      <c r="C345" s="33" t="str">
        <f>'Bron data'!G32&amp;""</f>
        <v>Canon</v>
      </c>
      <c r="D345" s="33" t="str">
        <f>'Bron data'!H32&amp;""</f>
        <v/>
      </c>
      <c r="E345" s="32" t="str">
        <f>IF('Bron data'!I32="","",'Bron data'!I32)</f>
        <v/>
      </c>
      <c r="F345" s="32" t="str">
        <f>IF('Bron data'!J32="","",'Bron data'!J32)</f>
        <v/>
      </c>
      <c r="G345" s="34" t="str">
        <f>IF(AND(N(E345)&gt;0,N(F345)&gt;0),"Direct + binnen contract",IF(N(E345)&gt;0,"Direct vervangen",IF(N(F345)&gt;0,"Binnen contract vervangen",IF(F345="ntb","Binnen contract – nog te bepalen",IF(AND(E345="",F345=""),"n.v.t.","Geen vervanging gepland")))))</f>
        <v>n.v.t.</v>
      </c>
    </row>
    <row r="346" spans="1:7" ht="18" customHeight="1" x14ac:dyDescent="0.25">
      <c r="A346" s="35" t="str">
        <f>'Bron data'!B66</f>
        <v>Werkschuit</v>
      </c>
      <c r="B346" s="36" t="str">
        <f>"BRIN "&amp;'Bron data'!A66</f>
        <v>BRIN 13TP01</v>
      </c>
      <c r="C346" s="35" t="str">
        <f>TRIM(SUBSTITUTE('Bron data'!C66,CHAR(160)," "))&amp;", "&amp;TRIM(SUBSTITUTE('Bron data'!D66,CHAR(160)," "))</f>
        <v>Velserstraat 55-57, 2023 EB Haarlem</v>
      </c>
      <c r="D346" s="35" t="str">
        <f>IFERROR("Leerlingen: "&amp;_xlfn.XLOOKUP(A346,Leerlingaantallen!$A$2:$A$37,Leerlingaantallen!$B$2:$B$37),"")</f>
        <v>Leerlingen: 207</v>
      </c>
      <c r="E346" s="36"/>
      <c r="F346" s="36"/>
      <c r="G346" s="35"/>
    </row>
    <row r="347" spans="1:7" outlineLevel="1" x14ac:dyDescent="0.25">
      <c r="A347" s="31" t="str">
        <f>TRIM('Bron data'!E376)</f>
        <v>Switches 48p</v>
      </c>
      <c r="B347" s="32">
        <f>IF('Bron data'!F376="","",'Bron data'!F376)</f>
        <v>2</v>
      </c>
      <c r="C347" s="33" t="str">
        <f>'Bron data'!G376&amp;""</f>
        <v>Zyxel</v>
      </c>
      <c r="D347" s="33" t="str">
        <f>'Bron data'!H376&amp;""</f>
        <v/>
      </c>
      <c r="E347" s="32">
        <f>IF('Bron data'!I376="","",'Bron data'!I376)</f>
        <v>0</v>
      </c>
      <c r="F347" s="32" t="str">
        <f>IF('Bron data'!J376="","",'Bron data'!J376)</f>
        <v>ntb</v>
      </c>
      <c r="G347" s="34" t="str">
        <f>IF(AND(N(E347)&gt;0,N(F347)&gt;0),"Direct + binnen contract",IF(N(E347)&gt;0,"Direct vervangen",IF(N(F347)&gt;0,"Binnen contract vervangen",IF(F347="ntb","Binnen contract – nog te bepalen",IF(AND(E347="",F347=""),"n.v.t.","Geen vervanging gepland")))))</f>
        <v>Binnen contract – nog te bepalen</v>
      </c>
    </row>
    <row r="348" spans="1:7" outlineLevel="1" x14ac:dyDescent="0.25">
      <c r="A348" s="31" t="str">
        <f>TRIM('Bron data'!E75)</f>
        <v>Switches POE 24p</v>
      </c>
      <c r="B348" s="32">
        <f>IF('Bron data'!F75="","",'Bron data'!F75)</f>
        <v>1</v>
      </c>
      <c r="C348" s="33" t="str">
        <f>'Bron data'!G75&amp;""</f>
        <v>Edgecore</v>
      </c>
      <c r="D348" s="33" t="str">
        <f>'Bron data'!H75&amp;""</f>
        <v/>
      </c>
      <c r="E348" s="32">
        <f>IF('Bron data'!I75="","",'Bron data'!I75)</f>
        <v>0</v>
      </c>
      <c r="F348" s="32">
        <f>IF('Bron data'!J75="","",'Bron data'!J75)</f>
        <v>1</v>
      </c>
      <c r="G348" s="34" t="str">
        <f>IF(AND(N(E348)&gt;0,N(F348)&gt;0),"Direct + binnen contract",IF(N(E348)&gt;0,"Direct vervangen",IF(N(F348)&gt;0,"Binnen contract vervangen",IF(F348="ntb","Binnen contract – nog te bepalen",IF(AND(E348="",F348=""),"n.v.t.","Geen vervanging gepland")))))</f>
        <v>Binnen contract vervangen</v>
      </c>
    </row>
    <row r="349" spans="1:7" outlineLevel="1" x14ac:dyDescent="0.25">
      <c r="A349" s="31" t="str">
        <f>TRIM('Bron data'!E100)</f>
        <v>Router</v>
      </c>
      <c r="B349" s="32">
        <f>IF('Bron data'!F100="","",'Bron data'!F100)</f>
        <v>1</v>
      </c>
      <c r="C349" s="33" t="str">
        <f>'Bron data'!G100&amp;""</f>
        <v>Fortinet FortiGate 60E</v>
      </c>
      <c r="D349" s="33" t="str">
        <f>'Bron data'!H100&amp;""</f>
        <v/>
      </c>
      <c r="E349" s="32">
        <f>IF('Bron data'!I100="","",'Bron data'!I100)</f>
        <v>1</v>
      </c>
      <c r="F349" s="32">
        <f>IF('Bron data'!J100="","",'Bron data'!J100)</f>
        <v>0</v>
      </c>
      <c r="G349" s="34" t="str">
        <f>IF(AND(N(E349)&gt;0,N(F349)&gt;0),"Direct + binnen contract",IF(N(E349)&gt;0,"Direct vervangen",IF(N(F349)&gt;0,"Binnen contract vervangen",IF(F349="ntb","Binnen contract – nog te bepalen",IF(AND(E349="",F349=""),"n.v.t.","Geen vervanging gepland")))))</f>
        <v>Direct vervangen</v>
      </c>
    </row>
    <row r="350" spans="1:7" outlineLevel="1" x14ac:dyDescent="0.25">
      <c r="A350" s="31" t="str">
        <f>TRIM('Bron data'!E321)</f>
        <v>Access Points</v>
      </c>
      <c r="B350" s="32">
        <f>IF('Bron data'!F321="","",'Bron data'!F321)</f>
        <v>8</v>
      </c>
      <c r="C350" s="33" t="str">
        <f>'Bron data'!G321&amp;""</f>
        <v>Ruckus R510</v>
      </c>
      <c r="D350" s="33" t="str">
        <f>'Bron data'!H321&amp;""</f>
        <v/>
      </c>
      <c r="E350" s="32">
        <f>IF('Bron data'!I321="","",'Bron data'!I321)</f>
        <v>0</v>
      </c>
      <c r="F350" s="32">
        <f>IF('Bron data'!J321="","",'Bron data'!J321)</f>
        <v>8</v>
      </c>
      <c r="G350" s="34" t="str">
        <f>IF(AND(N(E350)&gt;0,N(F350)&gt;0),"Direct + binnen contract",IF(N(E350)&gt;0,"Direct vervangen",IF(N(F350)&gt;0,"Binnen contract vervangen",IF(F350="ntb","Binnen contract – nog te bepalen",IF(AND(E350="",F350=""),"n.v.t.","Geen vervanging gepland")))))</f>
        <v>Binnen contract vervangen</v>
      </c>
    </row>
    <row r="351" spans="1:7" outlineLevel="1" x14ac:dyDescent="0.25">
      <c r="A351" s="31" t="str">
        <f>TRIM('Bron data'!E275)</f>
        <v>Digiborden incl. OPS</v>
      </c>
      <c r="B351" s="32">
        <f>IF('Bron data'!F275="","",'Bron data'!F275)</f>
        <v>7</v>
      </c>
      <c r="C351" s="33" t="str">
        <f>'Bron data'!G275&amp;""</f>
        <v>Niet relevant</v>
      </c>
      <c r="D351" s="33" t="str">
        <f>'Bron data'!H275&amp;""</f>
        <v/>
      </c>
      <c r="E351" s="32" t="str">
        <f>IF('Bron data'!I275="","",'Bron data'!I275)</f>
        <v/>
      </c>
      <c r="F351" s="32" t="str">
        <f>IF('Bron data'!J275="","",'Bron data'!J275)</f>
        <v/>
      </c>
      <c r="G351" s="34" t="str">
        <f>IF(AND(N(E351)&gt;0,N(F351)&gt;0),"Direct + binnen contract",IF(N(E351)&gt;0,"Direct vervangen",IF(N(F351)&gt;0,"Binnen contract vervangen",IF(F351="ntb","Binnen contract – nog te bepalen",IF(AND(E351="",F351=""),"n.v.t.","Geen vervanging gepland")))))</f>
        <v>n.v.t.</v>
      </c>
    </row>
    <row r="352" spans="1:7" outlineLevel="1" x14ac:dyDescent="0.25">
      <c r="A352" s="31" t="str">
        <f>TRIM('Bron data'!E277)</f>
        <v>Windows laptop/desktop</v>
      </c>
      <c r="B352" s="32">
        <f>IF('Bron data'!F277="","",'Bron data'!F277)</f>
        <v>19</v>
      </c>
      <c r="C352" s="33" t="str">
        <f>'Bron data'!G277&amp;""</f>
        <v>Niet relevant</v>
      </c>
      <c r="D352" s="33" t="str">
        <f>'Bron data'!H277&amp;""</f>
        <v/>
      </c>
      <c r="E352" s="32" t="str">
        <f>IF('Bron data'!I277="","",'Bron data'!I277)</f>
        <v/>
      </c>
      <c r="F352" s="32" t="str">
        <f>IF('Bron data'!J277="","",'Bron data'!J277)</f>
        <v/>
      </c>
      <c r="G352" s="34" t="str">
        <f>IF(AND(N(E352)&gt;0,N(F352)&gt;0),"Direct + binnen contract",IF(N(E352)&gt;0,"Direct vervangen",IF(N(F352)&gt;0,"Binnen contract vervangen",IF(F352="ntb","Binnen contract – nog te bepalen",IF(AND(E352="",F352=""),"n.v.t.","Geen vervanging gepland")))))</f>
        <v>n.v.t.</v>
      </c>
    </row>
    <row r="353" spans="1:7" outlineLevel="1" x14ac:dyDescent="0.25">
      <c r="A353" s="31" t="str">
        <f>TRIM('Bron data'!E274)</f>
        <v>Chromebooks</v>
      </c>
      <c r="B353" s="32">
        <f>IF('Bron data'!F274="","",'Bron data'!F274)</f>
        <v>156</v>
      </c>
      <c r="C353" s="33" t="str">
        <f>'Bron data'!G274&amp;""</f>
        <v>Niet relevant</v>
      </c>
      <c r="D353" s="33" t="str">
        <f>'Bron data'!H274&amp;""</f>
        <v/>
      </c>
      <c r="E353" s="32" t="str">
        <f>IF('Bron data'!I274="","",'Bron data'!I274)</f>
        <v/>
      </c>
      <c r="F353" s="32" t="str">
        <f>IF('Bron data'!J274="","",'Bron data'!J274)</f>
        <v/>
      </c>
      <c r="G353" s="34" t="str">
        <f>IF(AND(N(E353)&gt;0,N(F353)&gt;0),"Direct + binnen contract",IF(N(E353)&gt;0,"Direct vervangen",IF(N(F353)&gt;0,"Binnen contract vervangen",IF(F353="ntb","Binnen contract – nog te bepalen",IF(AND(E353="",F353=""),"n.v.t.","Geen vervanging gepland")))))</f>
        <v>n.v.t.</v>
      </c>
    </row>
    <row r="354" spans="1:7" outlineLevel="1" x14ac:dyDescent="0.25">
      <c r="A354" s="31" t="str">
        <f>TRIM('Bron data'!E66)</f>
        <v>Multifunctionals</v>
      </c>
      <c r="B354" s="32">
        <f>IF('Bron data'!F66="","",'Bron data'!F66)</f>
        <v>2</v>
      </c>
      <c r="C354" s="33" t="str">
        <f>'Bron data'!G66&amp;""</f>
        <v>Canon</v>
      </c>
      <c r="D354" s="33" t="str">
        <f>'Bron data'!H66&amp;""</f>
        <v/>
      </c>
      <c r="E354" s="32" t="str">
        <f>IF('Bron data'!I66="","",'Bron data'!I66)</f>
        <v/>
      </c>
      <c r="F354" s="32" t="str">
        <f>IF('Bron data'!J66="","",'Bron data'!J66)</f>
        <v/>
      </c>
      <c r="G354" s="34" t="str">
        <f>IF(AND(N(E354)&gt;0,N(F354)&gt;0),"Direct + binnen contract",IF(N(E354)&gt;0,"Direct vervangen",IF(N(F354)&gt;0,"Binnen contract vervangen",IF(F354="ntb","Binnen contract – nog te bepalen",IF(AND(E354="",F354=""),"n.v.t.","Geen vervanging gepland")))))</f>
        <v>n.v.t.</v>
      </c>
    </row>
    <row r="355" spans="1:7" ht="18" customHeight="1" x14ac:dyDescent="0.25">
      <c r="A355" s="35" t="str">
        <f>'Bron data'!B373</f>
        <v>Willem van Oranjeschool</v>
      </c>
      <c r="B355" s="36" t="str">
        <f>"BRIN "&amp;'Bron data'!A373</f>
        <v>BRIN 14AG00</v>
      </c>
      <c r="C355" s="35" t="str">
        <f>TRIM(SUBSTITUTE('Bron data'!C373,CHAR(160)," "))&amp;", "&amp;TRIM(SUBSTITUTE('Bron data'!D373,CHAR(160)," "))</f>
        <v>Rozenhagenstraat 15, 2021 CG Haarlem</v>
      </c>
      <c r="D355" s="35" t="str">
        <f>IFERROR("Leerlingen: "&amp;_xlfn.XLOOKUP(A355,Leerlingaantallen!$A$2:$A$37,Leerlingaantallen!$B$2:$B$37),"")</f>
        <v>Leerlingen: 194</v>
      </c>
      <c r="E355" s="36"/>
      <c r="F355" s="36"/>
      <c r="G355" s="35"/>
    </row>
    <row r="356" spans="1:7" outlineLevel="1" x14ac:dyDescent="0.25">
      <c r="A356" s="31" t="str">
        <f>TRIM('Bron data'!E373)</f>
        <v>Switches 24p</v>
      </c>
      <c r="B356" s="32">
        <f>IF('Bron data'!F373="","",'Bron data'!F373)</f>
        <v>1</v>
      </c>
      <c r="C356" s="33" t="str">
        <f>'Bron data'!G373&amp;""</f>
        <v>Zyxel</v>
      </c>
      <c r="D356" s="33" t="str">
        <f>'Bron data'!H373&amp;""</f>
        <v/>
      </c>
      <c r="E356" s="32">
        <f>IF('Bron data'!I373="","",'Bron data'!I373)</f>
        <v>0</v>
      </c>
      <c r="F356" s="32">
        <f>IF('Bron data'!J373="","",'Bron data'!J373)</f>
        <v>0</v>
      </c>
      <c r="G356" s="34" t="str">
        <f>IF(AND(N(E356)&gt;0,N(F356)&gt;0),"Direct + binnen contract",IF(N(E356)&gt;0,"Direct vervangen",IF(N(F356)&gt;0,"Binnen contract vervangen",IF(F356="ntb","Binnen contract – nog te bepalen",IF(AND(E356="",F356=""),"n.v.t.","Geen vervanging gepland")))))</f>
        <v>Geen vervanging gepland</v>
      </c>
    </row>
    <row r="357" spans="1:7" outlineLevel="1" x14ac:dyDescent="0.25">
      <c r="A357" s="31" t="str">
        <f>TRIM('Bron data'!E374)</f>
        <v>Switches 48p</v>
      </c>
      <c r="B357" s="32">
        <f>IF('Bron data'!F374="","",'Bron data'!F374)</f>
        <v>1</v>
      </c>
      <c r="C357" s="33" t="str">
        <f>'Bron data'!G374&amp;""</f>
        <v>Zyxel</v>
      </c>
      <c r="D357" s="33" t="str">
        <f>'Bron data'!H374&amp;""</f>
        <v/>
      </c>
      <c r="E357" s="32">
        <f>IF('Bron data'!I374="","",'Bron data'!I374)</f>
        <v>0</v>
      </c>
      <c r="F357" s="32">
        <f>IF('Bron data'!J374="","",'Bron data'!J374)</f>
        <v>1</v>
      </c>
      <c r="G357" s="34" t="str">
        <f>IF(AND(N(E357)&gt;0,N(F357)&gt;0),"Direct + binnen contract",IF(N(E357)&gt;0,"Direct vervangen",IF(N(F357)&gt;0,"Binnen contract vervangen",IF(F357="ntb","Binnen contract – nog te bepalen",IF(AND(E357="",F357=""),"n.v.t.","Geen vervanging gepland")))))</f>
        <v>Binnen contract vervangen</v>
      </c>
    </row>
    <row r="358" spans="1:7" outlineLevel="1" x14ac:dyDescent="0.25">
      <c r="A358" s="31" t="str">
        <f>TRIM('Bron data'!E375)</f>
        <v>Switches POE 24p</v>
      </c>
      <c r="B358" s="32">
        <f>IF('Bron data'!F375="","",'Bron data'!F375)</f>
        <v>1</v>
      </c>
      <c r="C358" s="33" t="str">
        <f>'Bron data'!G375&amp;""</f>
        <v>Zyxel</v>
      </c>
      <c r="D358" s="33" t="str">
        <f>'Bron data'!H375&amp;""</f>
        <v/>
      </c>
      <c r="E358" s="32">
        <f>IF('Bron data'!I375="","",'Bron data'!I375)</f>
        <v>0</v>
      </c>
      <c r="F358" s="32">
        <f>IF('Bron data'!J375="","",'Bron data'!J375)</f>
        <v>1</v>
      </c>
      <c r="G358" s="34" t="str">
        <f>IF(AND(N(E358)&gt;0,N(F358)&gt;0),"Direct + binnen contract",IF(N(E358)&gt;0,"Direct vervangen",IF(N(F358)&gt;0,"Binnen contract vervangen",IF(F358="ntb","Binnen contract – nog te bepalen",IF(AND(E358="",F358=""),"n.v.t.","Geen vervanging gepland")))))</f>
        <v>Binnen contract vervangen</v>
      </c>
    </row>
    <row r="359" spans="1:7" outlineLevel="1" x14ac:dyDescent="0.25">
      <c r="A359" s="31" t="str">
        <f>TRIM('Bron data'!E96)</f>
        <v>Router</v>
      </c>
      <c r="B359" s="32">
        <f>IF('Bron data'!F96="","",'Bron data'!F96)</f>
        <v>1</v>
      </c>
      <c r="C359" s="33" t="str">
        <f>'Bron data'!G96&amp;""</f>
        <v>Fortinet FortiGate 60E</v>
      </c>
      <c r="D359" s="33" t="str">
        <f>'Bron data'!H96&amp;""</f>
        <v/>
      </c>
      <c r="E359" s="32">
        <f>IF('Bron data'!I96="","",'Bron data'!I96)</f>
        <v>1</v>
      </c>
      <c r="F359" s="32">
        <f>IF('Bron data'!J96="","",'Bron data'!J96)</f>
        <v>0</v>
      </c>
      <c r="G359" s="34" t="str">
        <f>IF(AND(N(E359)&gt;0,N(F359)&gt;0),"Direct + binnen contract",IF(N(E359)&gt;0,"Direct vervangen",IF(N(F359)&gt;0,"Binnen contract vervangen",IF(F359="ntb","Binnen contract – nog te bepalen",IF(AND(E359="",F359=""),"n.v.t.","Geen vervanging gepland")))))</f>
        <v>Direct vervangen</v>
      </c>
    </row>
    <row r="360" spans="1:7" outlineLevel="1" x14ac:dyDescent="0.25">
      <c r="A360" s="31" t="str">
        <f>TRIM('Bron data'!E318)</f>
        <v>Access Points</v>
      </c>
      <c r="B360" s="32">
        <f>IF('Bron data'!F318="","",'Bron data'!F318)</f>
        <v>7</v>
      </c>
      <c r="C360" s="33" t="str">
        <f>'Bron data'!G318&amp;""</f>
        <v>Ruckus R510</v>
      </c>
      <c r="D360" s="33" t="str">
        <f>'Bron data'!H318&amp;""</f>
        <v/>
      </c>
      <c r="E360" s="32">
        <f>IF('Bron data'!I318="","",'Bron data'!I318)</f>
        <v>0</v>
      </c>
      <c r="F360" s="32">
        <f>IF('Bron data'!J318="","",'Bron data'!J318)</f>
        <v>7</v>
      </c>
      <c r="G360" s="34" t="str">
        <f>IF(AND(N(E360)&gt;0,N(F360)&gt;0),"Direct + binnen contract",IF(N(E360)&gt;0,"Direct vervangen",IF(N(F360)&gt;0,"Binnen contract vervangen",IF(F360="ntb","Binnen contract – nog te bepalen",IF(AND(E360="",F360=""),"n.v.t.","Geen vervanging gepland")))))</f>
        <v>Binnen contract vervangen</v>
      </c>
    </row>
    <row r="361" spans="1:7" outlineLevel="1" x14ac:dyDescent="0.25">
      <c r="A361" s="31" t="str">
        <f>TRIM('Bron data'!E247)</f>
        <v>Digiborden incl. OPS</v>
      </c>
      <c r="B361" s="32">
        <f>IF('Bron data'!F247="","",'Bron data'!F247)</f>
        <v>0</v>
      </c>
      <c r="C361" s="33" t="str">
        <f>'Bron data'!G247&amp;""</f>
        <v>Niet relevant</v>
      </c>
      <c r="D361" s="33" t="str">
        <f>'Bron data'!H247&amp;""</f>
        <v/>
      </c>
      <c r="E361" s="32" t="str">
        <f>IF('Bron data'!I247="","",'Bron data'!I247)</f>
        <v/>
      </c>
      <c r="F361" s="32" t="str">
        <f>IF('Bron data'!J247="","",'Bron data'!J247)</f>
        <v/>
      </c>
      <c r="G361" s="34" t="str">
        <f>IF(AND(N(E361)&gt;0,N(F361)&gt;0),"Direct + binnen contract",IF(N(E361)&gt;0,"Direct vervangen",IF(N(F361)&gt;0,"Binnen contract vervangen",IF(F361="ntb","Binnen contract – nog te bepalen",IF(AND(E361="",F361=""),"n.v.t.","Geen vervanging gepland")))))</f>
        <v>n.v.t.</v>
      </c>
    </row>
    <row r="362" spans="1:7" outlineLevel="1" x14ac:dyDescent="0.25">
      <c r="A362" s="31" t="str">
        <f>TRIM('Bron data'!E249)</f>
        <v>Windows laptop/desktop</v>
      </c>
      <c r="B362" s="32">
        <f>IF('Bron data'!F249="","",'Bron data'!F249)</f>
        <v>13</v>
      </c>
      <c r="C362" s="33" t="str">
        <f>'Bron data'!G249&amp;""</f>
        <v>Niet relevant</v>
      </c>
      <c r="D362" s="33" t="str">
        <f>'Bron data'!H249&amp;""</f>
        <v/>
      </c>
      <c r="E362" s="32" t="str">
        <f>IF('Bron data'!I249="","",'Bron data'!I249)</f>
        <v/>
      </c>
      <c r="F362" s="32" t="str">
        <f>IF('Bron data'!J249="","",'Bron data'!J249)</f>
        <v/>
      </c>
      <c r="G362" s="34" t="str">
        <f>IF(AND(N(E362)&gt;0,N(F362)&gt;0),"Direct + binnen contract",IF(N(E362)&gt;0,"Direct vervangen",IF(N(F362)&gt;0,"Binnen contract vervangen",IF(F362="ntb","Binnen contract – nog te bepalen",IF(AND(E362="",F362=""),"n.v.t.","Geen vervanging gepland")))))</f>
        <v>n.v.t.</v>
      </c>
    </row>
    <row r="363" spans="1:7" outlineLevel="1" x14ac:dyDescent="0.25">
      <c r="A363" s="31" t="str">
        <f>TRIM('Bron data'!E246)</f>
        <v>Chromebooks</v>
      </c>
      <c r="B363" s="32">
        <f>IF('Bron data'!F246="","",'Bron data'!F246)</f>
        <v>228</v>
      </c>
      <c r="C363" s="33" t="str">
        <f>'Bron data'!G246&amp;""</f>
        <v>Niet relevant</v>
      </c>
      <c r="D363" s="33" t="str">
        <f>'Bron data'!H246&amp;""</f>
        <v/>
      </c>
      <c r="E363" s="32" t="str">
        <f>IF('Bron data'!I246="","",'Bron data'!I246)</f>
        <v/>
      </c>
      <c r="F363" s="32" t="str">
        <f>IF('Bron data'!J246="","",'Bron data'!J246)</f>
        <v/>
      </c>
      <c r="G363" s="34" t="str">
        <f>IF(AND(N(E363)&gt;0,N(F363)&gt;0),"Direct + binnen contract",IF(N(E363)&gt;0,"Direct vervangen",IF(N(F363)&gt;0,"Binnen contract vervangen",IF(F363="ntb","Binnen contract – nog te bepalen",IF(AND(E363="",F363=""),"n.v.t.","Geen vervanging gepland")))))</f>
        <v>n.v.t.</v>
      </c>
    </row>
    <row r="364" spans="1:7" outlineLevel="1" x14ac:dyDescent="0.25">
      <c r="A364" s="31" t="str">
        <f>TRIM('Bron data'!E63)</f>
        <v>Multifunctionals</v>
      </c>
      <c r="B364" s="32">
        <f>IF('Bron data'!F63="","",'Bron data'!F63)</f>
        <v>2</v>
      </c>
      <c r="C364" s="33" t="str">
        <f>'Bron data'!G63&amp;""</f>
        <v>Canon</v>
      </c>
      <c r="D364" s="33" t="str">
        <f>'Bron data'!H63&amp;""</f>
        <v/>
      </c>
      <c r="E364" s="32" t="str">
        <f>IF('Bron data'!I63="","",'Bron data'!I63)</f>
        <v/>
      </c>
      <c r="F364" s="32" t="str">
        <f>IF('Bron data'!J63="","",'Bron data'!J63)</f>
        <v/>
      </c>
      <c r="G364" s="34" t="str">
        <f>IF(AND(N(E364)&gt;0,N(F364)&gt;0),"Direct + binnen contract",IF(N(E364)&gt;0,"Direct vervangen",IF(N(F364)&gt;0,"Binnen contract vervangen",IF(F364="ntb","Binnen contract – nog te bepalen",IF(AND(E364="",F364=""),"n.v.t.","Geen vervanging gepland")))))</f>
        <v>n.v.t.</v>
      </c>
    </row>
    <row r="365" spans="1:7" ht="18" customHeight="1" x14ac:dyDescent="0.25">
      <c r="A365" s="35" t="str">
        <f>'Bron data'!B370</f>
        <v>Willinkschool</v>
      </c>
      <c r="B365" s="36" t="str">
        <f>"BRIN "&amp;'Bron data'!A370</f>
        <v>BRIN 07XG00</v>
      </c>
      <c r="C365" s="35" t="str">
        <f>TRIM(SUBSTITUTE('Bron data'!C370,CHAR(160)," "))&amp;", "&amp;TRIM(SUBSTITUTE('Bron data'!D370,CHAR(160)," "))</f>
        <v>Rijksstraatweg 89, 2121 AD Bennebroek</v>
      </c>
      <c r="D365" s="35" t="str">
        <f>IFERROR("Leerlingen: "&amp;_xlfn.XLOOKUP(A365,Leerlingaantallen!$A$2:$A$37,Leerlingaantallen!$B$2:$B$37),"")</f>
        <v>Leerlingen: 183</v>
      </c>
      <c r="E365" s="36"/>
      <c r="F365" s="36"/>
      <c r="G365" s="35"/>
    </row>
    <row r="366" spans="1:7" outlineLevel="1" x14ac:dyDescent="0.25">
      <c r="A366" s="31" t="str">
        <f>TRIM('Bron data'!E370)</f>
        <v>Switches 24p</v>
      </c>
      <c r="B366" s="32">
        <f>IF('Bron data'!F370="","",'Bron data'!F370)</f>
        <v>2</v>
      </c>
      <c r="C366" s="33" t="str">
        <f>'Bron data'!G370&amp;""</f>
        <v>Zyxel</v>
      </c>
      <c r="D366" s="33" t="str">
        <f>'Bron data'!H370&amp;""</f>
        <v/>
      </c>
      <c r="E366" s="32">
        <f>IF('Bron data'!I370="","",'Bron data'!I370)</f>
        <v>0</v>
      </c>
      <c r="F366" s="32">
        <f>IF('Bron data'!J370="","",'Bron data'!J370)</f>
        <v>1</v>
      </c>
      <c r="G366" s="34" t="str">
        <f>IF(AND(N(E366)&gt;0,N(F366)&gt;0),"Direct + binnen contract",IF(N(E366)&gt;0,"Direct vervangen",IF(N(F366)&gt;0,"Binnen contract vervangen",IF(F366="ntb","Binnen contract – nog te bepalen",IF(AND(E366="",F366=""),"n.v.t.","Geen vervanging gepland")))))</f>
        <v>Binnen contract vervangen</v>
      </c>
    </row>
    <row r="367" spans="1:7" outlineLevel="1" x14ac:dyDescent="0.25">
      <c r="A367" s="31" t="str">
        <f>TRIM('Bron data'!E371)</f>
        <v>Switches 48p</v>
      </c>
      <c r="B367" s="32">
        <f>IF('Bron data'!F371="","",'Bron data'!F371)</f>
        <v>1</v>
      </c>
      <c r="C367" s="33" t="str">
        <f>'Bron data'!G371&amp;""</f>
        <v>Zyxel</v>
      </c>
      <c r="D367" s="33" t="str">
        <f>'Bron data'!H371&amp;""</f>
        <v/>
      </c>
      <c r="E367" s="32">
        <f>IF('Bron data'!I371="","",'Bron data'!I371)</f>
        <v>0</v>
      </c>
      <c r="F367" s="32">
        <f>IF('Bron data'!J371="","",'Bron data'!J371)</f>
        <v>1</v>
      </c>
      <c r="G367" s="34" t="str">
        <f>IF(AND(N(E367)&gt;0,N(F367)&gt;0),"Direct + binnen contract",IF(N(E367)&gt;0,"Direct vervangen",IF(N(F367)&gt;0,"Binnen contract vervangen",IF(F367="ntb","Binnen contract – nog te bepalen",IF(AND(E367="",F367=""),"n.v.t.","Geen vervanging gepland")))))</f>
        <v>Binnen contract vervangen</v>
      </c>
    </row>
    <row r="368" spans="1:7" outlineLevel="1" x14ac:dyDescent="0.25">
      <c r="A368" s="31" t="str">
        <f>TRIM('Bron data'!E17)</f>
        <v>Switches POE 24p</v>
      </c>
      <c r="B368" s="32">
        <f>IF('Bron data'!F17="","",'Bron data'!F17)</f>
        <v>1</v>
      </c>
      <c r="C368" s="33" t="str">
        <f>'Bron data'!G17&amp;""</f>
        <v>Aruba</v>
      </c>
      <c r="D368" s="33" t="str">
        <f>'Bron data'!H17&amp;""</f>
        <v/>
      </c>
      <c r="E368" s="32">
        <f>IF('Bron data'!I17="","",'Bron data'!I17)</f>
        <v>0</v>
      </c>
      <c r="F368" s="32" t="str">
        <f>IF('Bron data'!J17="","",'Bron data'!J17)</f>
        <v>ntb</v>
      </c>
      <c r="G368" s="34" t="str">
        <f>IF(AND(N(E368)&gt;0,N(F368)&gt;0),"Direct + binnen contract",IF(N(E368)&gt;0,"Direct vervangen",IF(N(F368)&gt;0,"Binnen contract vervangen",IF(F368="ntb","Binnen contract – nog te bepalen",IF(AND(E368="",F368=""),"n.v.t.","Geen vervanging gepland")))))</f>
        <v>Binnen contract – nog te bepalen</v>
      </c>
    </row>
    <row r="369" spans="1:7" outlineLevel="1" x14ac:dyDescent="0.25">
      <c r="A369" s="31" t="str">
        <f>TRIM('Bron data'!E94)</f>
        <v>Router</v>
      </c>
      <c r="B369" s="32">
        <f>IF('Bron data'!F94="","",'Bron data'!F94)</f>
        <v>1</v>
      </c>
      <c r="C369" s="33" t="str">
        <f>'Bron data'!G94&amp;""</f>
        <v>Fortinet FortiGate 60E</v>
      </c>
      <c r="D369" s="33" t="str">
        <f>'Bron data'!H94&amp;""</f>
        <v/>
      </c>
      <c r="E369" s="32">
        <f>IF('Bron data'!I94="","",'Bron data'!I94)</f>
        <v>1</v>
      </c>
      <c r="F369" s="32">
        <f>IF('Bron data'!J94="","",'Bron data'!J94)</f>
        <v>0</v>
      </c>
      <c r="G369" s="34" t="str">
        <f>IF(AND(N(E369)&gt;0,N(F369)&gt;0),"Direct + binnen contract",IF(N(E369)&gt;0,"Direct vervangen",IF(N(F369)&gt;0,"Binnen contract vervangen",IF(F369="ntb","Binnen contract – nog te bepalen",IF(AND(E369="",F369=""),"n.v.t.","Geen vervanging gepland")))))</f>
        <v>Direct vervangen</v>
      </c>
    </row>
    <row r="370" spans="1:7" outlineLevel="1" x14ac:dyDescent="0.25">
      <c r="A370" s="31" t="str">
        <f>TRIM('Bron data'!E335)</f>
        <v>Access Points</v>
      </c>
      <c r="B370" s="32">
        <f>IF('Bron data'!F335="","",'Bron data'!F335)</f>
        <v>5</v>
      </c>
      <c r="C370" s="33" t="str">
        <f>'Bron data'!G335&amp;""</f>
        <v>Ruckus R550 (aanschafperiode 2021-2026)</v>
      </c>
      <c r="D370" s="33" t="str">
        <f>'Bron data'!H335&amp;""</f>
        <v/>
      </c>
      <c r="E370" s="32">
        <f>IF('Bron data'!I335="","",'Bron data'!I335)</f>
        <v>0</v>
      </c>
      <c r="F370" s="32" t="str">
        <f>IF('Bron data'!J335="","",'Bron data'!J335)</f>
        <v>ntb</v>
      </c>
      <c r="G370" s="34" t="str">
        <f>IF(AND(N(E370)&gt;0,N(F370)&gt;0),"Direct + binnen contract",IF(N(E370)&gt;0,"Direct vervangen",IF(N(F370)&gt;0,"Binnen contract vervangen",IF(F370="ntb","Binnen contract – nog te bepalen",IF(AND(E370="",F370=""),"n.v.t.","Geen vervanging gepland")))))</f>
        <v>Binnen contract – nog te bepalen</v>
      </c>
    </row>
    <row r="371" spans="1:7" outlineLevel="1" x14ac:dyDescent="0.25">
      <c r="A371" s="31" t="str">
        <f>TRIM('Bron data'!E239)</f>
        <v>Digiborden incl. OPS</v>
      </c>
      <c r="B371" s="32">
        <f>IF('Bron data'!F239="","",'Bron data'!F239)</f>
        <v>0</v>
      </c>
      <c r="C371" s="33" t="str">
        <f>'Bron data'!G239&amp;""</f>
        <v>Niet relevant</v>
      </c>
      <c r="D371" s="33" t="str">
        <f>'Bron data'!H239&amp;""</f>
        <v/>
      </c>
      <c r="E371" s="32" t="str">
        <f>IF('Bron data'!I239="","",'Bron data'!I239)</f>
        <v/>
      </c>
      <c r="F371" s="32" t="str">
        <f>IF('Bron data'!J239="","",'Bron data'!J239)</f>
        <v/>
      </c>
      <c r="G371" s="34" t="str">
        <f>IF(AND(N(E371)&gt;0,N(F371)&gt;0),"Direct + binnen contract",IF(N(E371)&gt;0,"Direct vervangen",IF(N(F371)&gt;0,"Binnen contract vervangen",IF(F371="ntb","Binnen contract – nog te bepalen",IF(AND(E371="",F371=""),"n.v.t.","Geen vervanging gepland")))))</f>
        <v>n.v.t.</v>
      </c>
    </row>
    <row r="372" spans="1:7" outlineLevel="1" x14ac:dyDescent="0.25">
      <c r="A372" s="31" t="str">
        <f>TRIM('Bron data'!E241)</f>
        <v>Windows laptop/desktop</v>
      </c>
      <c r="B372" s="32">
        <f>IF('Bron data'!F241="","",'Bron data'!F241)</f>
        <v>15</v>
      </c>
      <c r="C372" s="33" t="str">
        <f>'Bron data'!G241&amp;""</f>
        <v>Niet relevant</v>
      </c>
      <c r="D372" s="33" t="str">
        <f>'Bron data'!H241&amp;""</f>
        <v/>
      </c>
      <c r="E372" s="32" t="str">
        <f>IF('Bron data'!I241="","",'Bron data'!I241)</f>
        <v/>
      </c>
      <c r="F372" s="32" t="str">
        <f>IF('Bron data'!J241="","",'Bron data'!J241)</f>
        <v/>
      </c>
      <c r="G372" s="34" t="str">
        <f>IF(AND(N(E372)&gt;0,N(F372)&gt;0),"Direct + binnen contract",IF(N(E372)&gt;0,"Direct vervangen",IF(N(F372)&gt;0,"Binnen contract vervangen",IF(F372="ntb","Binnen contract – nog te bepalen",IF(AND(E372="",F372=""),"n.v.t.","Geen vervanging gepland")))))</f>
        <v>n.v.t.</v>
      </c>
    </row>
    <row r="373" spans="1:7" outlineLevel="1" x14ac:dyDescent="0.25">
      <c r="A373" s="31" t="str">
        <f>TRIM('Bron data'!E238)</f>
        <v>Chromebooks</v>
      </c>
      <c r="B373" s="32">
        <f>IF('Bron data'!F238="","",'Bron data'!F238)</f>
        <v>103</v>
      </c>
      <c r="C373" s="33" t="str">
        <f>'Bron data'!G238&amp;""</f>
        <v>Niet relevant</v>
      </c>
      <c r="D373" s="33" t="str">
        <f>'Bron data'!H238&amp;""</f>
        <v/>
      </c>
      <c r="E373" s="32" t="str">
        <f>IF('Bron data'!I238="","",'Bron data'!I238)</f>
        <v/>
      </c>
      <c r="F373" s="32" t="str">
        <f>IF('Bron data'!J238="","",'Bron data'!J238)</f>
        <v/>
      </c>
      <c r="G373" s="34" t="str">
        <f>IF(AND(N(E373)&gt;0,N(F373)&gt;0),"Direct + binnen contract",IF(N(E373)&gt;0,"Direct vervangen",IF(N(F373)&gt;0,"Binnen contract vervangen",IF(F373="ntb","Binnen contract – nog te bepalen",IF(AND(E373="",F373=""),"n.v.t.","Geen vervanging gepland")))))</f>
        <v>n.v.t.</v>
      </c>
    </row>
    <row r="374" spans="1:7" outlineLevel="1" x14ac:dyDescent="0.25">
      <c r="A374" s="31" t="str">
        <f>TRIM('Bron data'!E43)</f>
        <v>Multifunctionals</v>
      </c>
      <c r="B374" s="32">
        <f>IF('Bron data'!F43="","",'Bron data'!F43)</f>
        <v>2</v>
      </c>
      <c r="C374" s="33" t="str">
        <f>'Bron data'!G43&amp;""</f>
        <v>Canon</v>
      </c>
      <c r="D374" s="33" t="str">
        <f>'Bron data'!H43&amp;""</f>
        <v/>
      </c>
      <c r="E374" s="32" t="str">
        <f>IF('Bron data'!I43="","",'Bron data'!I43)</f>
        <v/>
      </c>
      <c r="F374" s="32" t="str">
        <f>IF('Bron data'!J43="","",'Bron data'!J43)</f>
        <v/>
      </c>
      <c r="G374" s="34" t="str">
        <f>IF(AND(N(E374)&gt;0,N(F374)&gt;0),"Direct + binnen contract",IF(N(E374)&gt;0,"Direct vervangen",IF(N(F374)&gt;0,"Binnen contract vervangen",IF(F374="ntb","Binnen contract – nog te bepalen",IF(AND(E374="",F374=""),"n.v.t.","Geen vervanging gepland")))))</f>
        <v>n.v.t.</v>
      </c>
    </row>
    <row r="375" spans="1:7" ht="18" customHeight="1" x14ac:dyDescent="0.25">
      <c r="A375" s="35" t="str">
        <f>'Bron data'!B7</f>
        <v>Zaanenschool</v>
      </c>
      <c r="B375" s="36" t="str">
        <f>"BRIN "&amp;'Bron data'!A7</f>
        <v>BRIN 19UF01</v>
      </c>
      <c r="C375" s="35" t="str">
        <f>TRIM(SUBSTITUTE('Bron data'!C7,CHAR(160)," "))&amp;", "&amp;TRIM(SUBSTITUTE('Bron data'!D7,CHAR(160)," "))</f>
        <v>Junoplantsoen 30, 2024 RR Haarlem</v>
      </c>
      <c r="D375" s="35" t="str">
        <f>IFERROR("Leerlingen: "&amp;_xlfn.XLOOKUP(A375,Leerlingaantallen!$A$2:$A$37,Leerlingaantallen!$B$2:$B$37),"")</f>
        <v>Leerlingen: 140</v>
      </c>
      <c r="E375" s="36"/>
      <c r="F375" s="36"/>
      <c r="G375" s="35"/>
    </row>
    <row r="376" spans="1:7" outlineLevel="1" x14ac:dyDescent="0.25">
      <c r="A376" s="31" t="str">
        <f>TRIM('Bron data'!E7)</f>
        <v>Switches 48p</v>
      </c>
      <c r="B376" s="32">
        <f>IF('Bron data'!F7="","",'Bron data'!F7)</f>
        <v>1</v>
      </c>
      <c r="C376" s="33" t="str">
        <f>'Bron data'!G7&amp;""</f>
        <v>Aruba</v>
      </c>
      <c r="D376" s="33" t="str">
        <f>'Bron data'!H7&amp;""</f>
        <v/>
      </c>
      <c r="E376" s="32">
        <f>IF('Bron data'!I7="","",'Bron data'!I7)</f>
        <v>0</v>
      </c>
      <c r="F376" s="32">
        <f>IF('Bron data'!J7="","",'Bron data'!J7)</f>
        <v>0</v>
      </c>
      <c r="G376" s="34" t="str">
        <f>IF(AND(N(E376)&gt;0,N(F376)&gt;0),"Direct + binnen contract",IF(N(E376)&gt;0,"Direct vervangen",IF(N(F376)&gt;0,"Binnen contract vervangen",IF(F376="ntb","Binnen contract – nog te bepalen",IF(AND(E376="",F376=""),"n.v.t.","Geen vervanging gepland")))))</f>
        <v>Geen vervanging gepland</v>
      </c>
    </row>
    <row r="377" spans="1:7" outlineLevel="1" x14ac:dyDescent="0.25">
      <c r="A377" s="31" t="str">
        <f>TRIM('Bron data'!E8)</f>
        <v>Switches POE 24p</v>
      </c>
      <c r="B377" s="32">
        <f>IF('Bron data'!F8="","",'Bron data'!F8)</f>
        <v>1</v>
      </c>
      <c r="C377" s="33" t="str">
        <f>'Bron data'!G8&amp;""</f>
        <v>Aruba</v>
      </c>
      <c r="D377" s="33" t="str">
        <f>'Bron data'!H8&amp;""</f>
        <v/>
      </c>
      <c r="E377" s="32">
        <f>IF('Bron data'!I8="","",'Bron data'!I8)</f>
        <v>0</v>
      </c>
      <c r="F377" s="32">
        <f>IF('Bron data'!J8="","",'Bron data'!J8)</f>
        <v>0</v>
      </c>
      <c r="G377" s="34" t="str">
        <f>IF(AND(N(E377)&gt;0,N(F377)&gt;0),"Direct + binnen contract",IF(N(E377)&gt;0,"Direct vervangen",IF(N(F377)&gt;0,"Binnen contract vervangen",IF(F377="ntb","Binnen contract – nog te bepalen",IF(AND(E377="",F377=""),"n.v.t.","Geen vervanging gepland")))))</f>
        <v>Geen vervanging gepland</v>
      </c>
    </row>
    <row r="378" spans="1:7" outlineLevel="1" x14ac:dyDescent="0.25">
      <c r="A378" s="31" t="str">
        <f>TRIM('Bron data'!E109)</f>
        <v>Router</v>
      </c>
      <c r="B378" s="32">
        <f>IF('Bron data'!F109="","",'Bron data'!F109)</f>
        <v>1</v>
      </c>
      <c r="C378" s="33" t="str">
        <f>'Bron data'!G109&amp;""</f>
        <v>Fortinet FortiGate 60F</v>
      </c>
      <c r="D378" s="33" t="str">
        <f>'Bron data'!H109&amp;""</f>
        <v/>
      </c>
      <c r="E378" s="32">
        <f>IF('Bron data'!I109="","",'Bron data'!I109)</f>
        <v>0</v>
      </c>
      <c r="F378" s="32">
        <f>IF('Bron data'!J109="","",'Bron data'!J109)</f>
        <v>0</v>
      </c>
      <c r="G378" s="34" t="str">
        <f>IF(AND(N(E378)&gt;0,N(F378)&gt;0),"Direct + binnen contract",IF(N(E378)&gt;0,"Direct vervangen",IF(N(F378)&gt;0,"Binnen contract vervangen",IF(F378="ntb","Binnen contract – nog te bepalen",IF(AND(E378="",F378=""),"n.v.t.","Geen vervanging gepland")))))</f>
        <v>Geen vervanging gepland</v>
      </c>
    </row>
    <row r="379" spans="1:7" outlineLevel="1" x14ac:dyDescent="0.25">
      <c r="A379" s="31" t="str">
        <f>TRIM('Bron data'!E301)</f>
        <v>Access Points</v>
      </c>
      <c r="B379" s="32">
        <f>IF('Bron data'!F301="","",'Bron data'!F301)</f>
        <v>1</v>
      </c>
      <c r="C379" s="33" t="str">
        <f>'Bron data'!G301&amp;""</f>
        <v>Ruckus R350 (aanschafperiode 2022-2026)</v>
      </c>
      <c r="D379" s="33" t="str">
        <f>'Bron data'!H301&amp;""</f>
        <v/>
      </c>
      <c r="E379" s="32">
        <f>IF('Bron data'!I301="","",'Bron data'!I301)</f>
        <v>0</v>
      </c>
      <c r="F379" s="32">
        <f>IF('Bron data'!J301="","",'Bron data'!J301)</f>
        <v>0</v>
      </c>
      <c r="G379" s="34" t="str">
        <f>IF(AND(N(E379)&gt;0,N(F379)&gt;0),"Direct + binnen contract",IF(N(E379)&gt;0,"Direct vervangen",IF(N(F379)&gt;0,"Binnen contract vervangen",IF(F379="ntb","Binnen contract – nog te bepalen",IF(AND(E379="",F379=""),"n.v.t.","Geen vervanging gepland")))))</f>
        <v>Geen vervanging gepland</v>
      </c>
    </row>
    <row r="380" spans="1:7" outlineLevel="1" x14ac:dyDescent="0.25">
      <c r="A380" s="31" t="str">
        <f>TRIM('Bron data'!E330)</f>
        <v>Access Points</v>
      </c>
      <c r="B380" s="32">
        <f>IF('Bron data'!F330="","",'Bron data'!F330)</f>
        <v>7</v>
      </c>
      <c r="C380" s="33" t="str">
        <f>'Bron data'!G330&amp;""</f>
        <v>Ruckus R550 (aanschafperiode 2021-2026)</v>
      </c>
      <c r="D380" s="33" t="str">
        <f>'Bron data'!H330&amp;""</f>
        <v/>
      </c>
      <c r="E380" s="32">
        <f>IF('Bron data'!I330="","",'Bron data'!I330)</f>
        <v>0</v>
      </c>
      <c r="F380" s="32">
        <f>IF('Bron data'!J330="","",'Bron data'!J330)</f>
        <v>0</v>
      </c>
      <c r="G380" s="34" t="str">
        <f>IF(AND(N(E380)&gt;0,N(F380)&gt;0),"Direct + binnen contract",IF(N(E380)&gt;0,"Direct vervangen",IF(N(F380)&gt;0,"Binnen contract vervangen",IF(F380="ntb","Binnen contract – nog te bepalen",IF(AND(E380="",F380=""),"n.v.t.","Geen vervanging gepland")))))</f>
        <v>Geen vervanging gepland</v>
      </c>
    </row>
    <row r="381" spans="1:7" outlineLevel="1" x14ac:dyDescent="0.25">
      <c r="A381" s="31" t="str">
        <f>TRIM('Bron data'!E206)</f>
        <v>Digiborden incl. OPS</v>
      </c>
      <c r="B381" s="32">
        <f>IF('Bron data'!F206="","",'Bron data'!F206)</f>
        <v>3</v>
      </c>
      <c r="C381" s="33" t="str">
        <f>'Bron data'!G206&amp;""</f>
        <v>Niet relevant</v>
      </c>
      <c r="D381" s="33" t="str">
        <f>'Bron data'!H206&amp;""</f>
        <v/>
      </c>
      <c r="E381" s="32" t="str">
        <f>IF('Bron data'!I206="","",'Bron data'!I206)</f>
        <v/>
      </c>
      <c r="F381" s="32" t="str">
        <f>IF('Bron data'!J206="","",'Bron data'!J206)</f>
        <v/>
      </c>
      <c r="G381" s="34" t="str">
        <f>IF(AND(N(E381)&gt;0,N(F381)&gt;0),"Direct + binnen contract",IF(N(E381)&gt;0,"Direct vervangen",IF(N(F381)&gt;0,"Binnen contract vervangen",IF(F381="ntb","Binnen contract – nog te bepalen",IF(AND(E381="",F381=""),"n.v.t.","Geen vervanging gepland")))))</f>
        <v>n.v.t.</v>
      </c>
    </row>
    <row r="382" spans="1:7" outlineLevel="1" x14ac:dyDescent="0.25">
      <c r="A382" s="31" t="str">
        <f>TRIM('Bron data'!E208)</f>
        <v>Windows laptop/desktop</v>
      </c>
      <c r="B382" s="32">
        <f>IF('Bron data'!F208="","",'Bron data'!F208)</f>
        <v>8</v>
      </c>
      <c r="C382" s="33" t="str">
        <f>'Bron data'!G208&amp;""</f>
        <v>Niet relevant</v>
      </c>
      <c r="D382" s="33" t="str">
        <f>'Bron data'!H208&amp;""</f>
        <v/>
      </c>
      <c r="E382" s="32" t="str">
        <f>IF('Bron data'!I208="","",'Bron data'!I208)</f>
        <v/>
      </c>
      <c r="F382" s="32" t="str">
        <f>IF('Bron data'!J208="","",'Bron data'!J208)</f>
        <v/>
      </c>
      <c r="G382" s="34" t="str">
        <f>IF(AND(N(E382)&gt;0,N(F382)&gt;0),"Direct + binnen contract",IF(N(E382)&gt;0,"Direct vervangen",IF(N(F382)&gt;0,"Binnen contract vervangen",IF(F382="ntb","Binnen contract – nog te bepalen",IF(AND(E382="",F382=""),"n.v.t.","Geen vervanging gepland")))))</f>
        <v>n.v.t.</v>
      </c>
    </row>
    <row r="383" spans="1:7" outlineLevel="1" x14ac:dyDescent="0.25">
      <c r="A383" s="31" t="str">
        <f>TRIM('Bron data'!E205)</f>
        <v>Chromebooks</v>
      </c>
      <c r="B383" s="32">
        <f>IF('Bron data'!F205="","",'Bron data'!F205)</f>
        <v>130</v>
      </c>
      <c r="C383" s="33" t="str">
        <f>'Bron data'!G205&amp;""</f>
        <v>Niet relevant</v>
      </c>
      <c r="D383" s="33" t="str">
        <f>'Bron data'!H205&amp;""</f>
        <v/>
      </c>
      <c r="E383" s="32" t="str">
        <f>IF('Bron data'!I205="","",'Bron data'!I205)</f>
        <v/>
      </c>
      <c r="F383" s="32" t="str">
        <f>IF('Bron data'!J205="","",'Bron data'!J205)</f>
        <v/>
      </c>
      <c r="G383" s="34" t="str">
        <f>IF(AND(N(E383)&gt;0,N(F383)&gt;0),"Direct + binnen contract",IF(N(E383)&gt;0,"Direct vervangen",IF(N(F383)&gt;0,"Binnen contract vervangen",IF(F383="ntb","Binnen contract – nog te bepalen",IF(AND(E383="",F383=""),"n.v.t.","Geen vervanging gepland")))))</f>
        <v>n.v.t.</v>
      </c>
    </row>
    <row r="384" spans="1:7" outlineLevel="1" x14ac:dyDescent="0.25">
      <c r="A384" s="37" t="str">
        <f>TRIM('Bron data'!E37)</f>
        <v>Multifunctionals</v>
      </c>
      <c r="B384" s="38">
        <f>IF('Bron data'!F37="","",'Bron data'!F37)</f>
        <v>1</v>
      </c>
      <c r="C384" s="39" t="str">
        <f>'Bron data'!G37&amp;""</f>
        <v>Canon</v>
      </c>
      <c r="D384" s="39" t="str">
        <f>'Bron data'!H37&amp;""</f>
        <v/>
      </c>
      <c r="E384" s="38" t="str">
        <f>IF('Bron data'!I37="","",'Bron data'!I37)</f>
        <v/>
      </c>
      <c r="F384" s="38" t="str">
        <f>IF('Bron data'!J37="","",'Bron data'!J37)</f>
        <v/>
      </c>
      <c r="G384" s="40" t="str">
        <f>IF(AND(N(E384)&gt;0,N(F384)&gt;0),"Direct + binnen contract",IF(N(E384)&gt;0,"Direct vervangen",IF(N(F384)&gt;0,"Binnen contract vervangen",IF(F384="ntb","Binnen contract – nog te bepalen",IF(AND(E384="",F384=""),"n.v.t.","Geen vervanging gepland")))))</f>
        <v>n.v.t.</v>
      </c>
    </row>
  </sheetData>
  <conditionalFormatting sqref="G4:G384">
    <cfRule type="containsText" dxfId="3" priority="1" operator="containsText" text="Direct">
      <formula>NOT(ISERROR(SEARCH("Direct",G4)))</formula>
    </cfRule>
  </conditionalFormatting>
  <conditionalFormatting sqref="G4:G384">
    <cfRule type="containsText" dxfId="2" priority="2" operator="containsText" text="Binnen contract vervangen">
      <formula>NOT(ISERROR(SEARCH("Binnen contract vervangen",G4)))</formula>
    </cfRule>
  </conditionalFormatting>
  <conditionalFormatting sqref="G4:G384">
    <cfRule type="containsText" dxfId="1" priority="3" operator="containsText" text="nog te bepalen">
      <formula>NOT(ISERROR(SEARCH("nog te bepalen",G4)))</formula>
    </cfRule>
  </conditionalFormatting>
  <conditionalFormatting sqref="A4:F384">
    <cfRule type="expression" dxfId="0" priority="4">
      <formula>AND(ISNUMBER($B4),$B4=0,$A4&lt;&gt;"Digiborden incl. OPS",OR($G4="Geen vervanging gepland",$G4="n.v.t."))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</sheetPr>
  <dimension ref="A1:G14"/>
  <sheetViews>
    <sheetView zoomScale="120" zoomScaleNormal="120" workbookViewId="0">
      <selection activeCell="B2" sqref="B2"/>
    </sheetView>
  </sheetViews>
  <sheetFormatPr defaultRowHeight="15" x14ac:dyDescent="0.25"/>
  <cols>
    <col min="1" max="1" width="18.140625" bestFit="1" customWidth="1"/>
    <col min="2" max="2" width="39" bestFit="1" customWidth="1"/>
    <col min="3" max="3" width="19.42578125" bestFit="1" customWidth="1"/>
    <col min="4" max="4" width="12.42578125" bestFit="1" customWidth="1"/>
    <col min="5" max="5" width="10.85546875" bestFit="1" customWidth="1"/>
    <col min="6" max="6" width="16.140625" bestFit="1" customWidth="1"/>
    <col min="7" max="7" width="23.28515625" bestFit="1" customWidth="1"/>
  </cols>
  <sheetData>
    <row r="1" spans="1:7" x14ac:dyDescent="0.25">
      <c r="A1" t="s">
        <v>0</v>
      </c>
      <c r="B1" t="s">
        <v>1</v>
      </c>
    </row>
    <row r="2" spans="1:7" x14ac:dyDescent="0.25"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1</v>
      </c>
      <c r="B3" t="s">
        <v>7</v>
      </c>
      <c r="C3">
        <v>1</v>
      </c>
      <c r="F3">
        <v>0</v>
      </c>
      <c r="G3">
        <v>0</v>
      </c>
    </row>
    <row r="4" spans="1:7" x14ac:dyDescent="0.25">
      <c r="A4" t="s">
        <v>1</v>
      </c>
      <c r="B4" t="s">
        <v>8</v>
      </c>
      <c r="C4">
        <v>1</v>
      </c>
      <c r="D4" t="s">
        <v>9</v>
      </c>
      <c r="F4">
        <v>0</v>
      </c>
      <c r="G4" s="7">
        <v>0</v>
      </c>
    </row>
    <row r="5" spans="1:7" x14ac:dyDescent="0.25">
      <c r="A5" t="s">
        <v>1</v>
      </c>
      <c r="B5" t="s">
        <v>10</v>
      </c>
      <c r="C5">
        <v>0</v>
      </c>
      <c r="F5" s="12">
        <v>0</v>
      </c>
      <c r="G5">
        <v>0</v>
      </c>
    </row>
    <row r="6" spans="1:7" x14ac:dyDescent="0.25">
      <c r="A6" t="s">
        <v>1</v>
      </c>
      <c r="B6" s="5" t="s">
        <v>11</v>
      </c>
      <c r="C6">
        <v>1</v>
      </c>
      <c r="D6" t="s">
        <v>225</v>
      </c>
      <c r="F6">
        <v>0</v>
      </c>
      <c r="G6" s="7">
        <v>1</v>
      </c>
    </row>
    <row r="7" spans="1:7" x14ac:dyDescent="0.25">
      <c r="A7" t="s">
        <v>1</v>
      </c>
      <c r="B7" s="6" t="s">
        <v>12</v>
      </c>
      <c r="C7">
        <v>1</v>
      </c>
      <c r="D7" t="s">
        <v>9</v>
      </c>
      <c r="F7" s="12">
        <v>0</v>
      </c>
      <c r="G7" s="7">
        <v>0</v>
      </c>
    </row>
    <row r="8" spans="1:7" x14ac:dyDescent="0.25">
      <c r="A8" t="s">
        <v>1</v>
      </c>
      <c r="B8" t="s">
        <v>13</v>
      </c>
      <c r="C8">
        <v>13</v>
      </c>
      <c r="D8" t="s">
        <v>14</v>
      </c>
      <c r="F8">
        <v>0</v>
      </c>
      <c r="G8" s="7" t="s">
        <v>15</v>
      </c>
    </row>
    <row r="9" spans="1:7" x14ac:dyDescent="0.25">
      <c r="A9" t="s">
        <v>1</v>
      </c>
      <c r="B9" t="s">
        <v>16</v>
      </c>
      <c r="C9">
        <v>1</v>
      </c>
      <c r="D9" t="s">
        <v>226</v>
      </c>
      <c r="F9">
        <v>1</v>
      </c>
      <c r="G9">
        <v>0</v>
      </c>
    </row>
    <row r="10" spans="1:7" x14ac:dyDescent="0.25">
      <c r="A10" t="s">
        <v>1</v>
      </c>
      <c r="B10" t="s">
        <v>17</v>
      </c>
      <c r="C10">
        <v>12</v>
      </c>
    </row>
    <row r="11" spans="1:7" x14ac:dyDescent="0.25">
      <c r="A11" t="s">
        <v>1</v>
      </c>
      <c r="B11" t="s">
        <v>18</v>
      </c>
      <c r="C11">
        <v>12</v>
      </c>
    </row>
    <row r="12" spans="1:7" x14ac:dyDescent="0.25">
      <c r="A12" t="s">
        <v>1</v>
      </c>
      <c r="B12" t="s">
        <v>19</v>
      </c>
      <c r="C12">
        <v>157</v>
      </c>
    </row>
    <row r="13" spans="1:7" x14ac:dyDescent="0.25">
      <c r="A13" t="s">
        <v>1</v>
      </c>
      <c r="B13" t="s">
        <v>20</v>
      </c>
      <c r="C13">
        <v>2</v>
      </c>
    </row>
    <row r="14" spans="1:7" x14ac:dyDescent="0.25">
      <c r="A14" t="s">
        <v>1</v>
      </c>
      <c r="B14" t="s">
        <v>21</v>
      </c>
      <c r="C14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G15"/>
  <sheetViews>
    <sheetView zoomScale="90" zoomScaleNormal="90" workbookViewId="0">
      <selection activeCell="F8" sqref="F8"/>
    </sheetView>
  </sheetViews>
  <sheetFormatPr defaultRowHeight="15" x14ac:dyDescent="0.25"/>
  <cols>
    <col min="1" max="1" width="11.140625" bestFit="1" customWidth="1"/>
    <col min="2" max="2" width="30.7109375" bestFit="1" customWidth="1"/>
    <col min="3" max="3" width="19.42578125" bestFit="1" customWidth="1"/>
    <col min="4" max="4" width="12.42578125" bestFit="1" customWidth="1"/>
    <col min="5" max="5" width="10.85546875" bestFit="1" customWidth="1"/>
    <col min="6" max="6" width="16.140625" bestFit="1" customWidth="1"/>
    <col min="7" max="7" width="25" bestFit="1" customWidth="1"/>
  </cols>
  <sheetData>
    <row r="1" spans="1:7" x14ac:dyDescent="0.25">
      <c r="A1" t="s">
        <v>0</v>
      </c>
      <c r="B1" t="s">
        <v>22</v>
      </c>
    </row>
    <row r="2" spans="1:7" x14ac:dyDescent="0.25">
      <c r="B2" s="1"/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22</v>
      </c>
      <c r="B4" t="s">
        <v>7</v>
      </c>
      <c r="C4">
        <v>1</v>
      </c>
      <c r="F4">
        <v>0</v>
      </c>
      <c r="G4">
        <v>0</v>
      </c>
    </row>
    <row r="5" spans="1:7" x14ac:dyDescent="0.25">
      <c r="A5" t="s">
        <v>22</v>
      </c>
      <c r="B5" t="s">
        <v>8</v>
      </c>
      <c r="C5">
        <v>0</v>
      </c>
      <c r="F5">
        <v>0</v>
      </c>
      <c r="G5" s="7">
        <v>0</v>
      </c>
    </row>
    <row r="6" spans="1:7" x14ac:dyDescent="0.25">
      <c r="A6" t="s">
        <v>22</v>
      </c>
      <c r="B6" t="s">
        <v>10</v>
      </c>
      <c r="C6">
        <v>6</v>
      </c>
      <c r="D6" t="s">
        <v>23</v>
      </c>
      <c r="F6" s="12">
        <v>2</v>
      </c>
      <c r="G6">
        <v>0</v>
      </c>
    </row>
    <row r="7" spans="1:7" x14ac:dyDescent="0.25">
      <c r="A7" t="s">
        <v>22</v>
      </c>
      <c r="B7" s="5" t="s">
        <v>11</v>
      </c>
      <c r="C7">
        <v>1</v>
      </c>
      <c r="D7" t="s">
        <v>23</v>
      </c>
      <c r="F7">
        <v>1</v>
      </c>
      <c r="G7" s="7">
        <v>0</v>
      </c>
    </row>
    <row r="8" spans="1:7" x14ac:dyDescent="0.25">
      <c r="A8" t="s">
        <v>22</v>
      </c>
      <c r="B8" s="6" t="s">
        <v>12</v>
      </c>
      <c r="C8">
        <v>0</v>
      </c>
      <c r="F8" s="12">
        <v>0</v>
      </c>
      <c r="G8" s="7">
        <v>0</v>
      </c>
    </row>
    <row r="9" spans="1:7" x14ac:dyDescent="0.25">
      <c r="A9" t="s">
        <v>22</v>
      </c>
      <c r="B9" t="s">
        <v>13</v>
      </c>
      <c r="C9">
        <v>15</v>
      </c>
      <c r="D9" t="s">
        <v>24</v>
      </c>
      <c r="F9">
        <v>0</v>
      </c>
      <c r="G9" s="7">
        <v>15</v>
      </c>
    </row>
    <row r="10" spans="1:7" x14ac:dyDescent="0.25">
      <c r="A10" t="s">
        <v>22</v>
      </c>
      <c r="B10" t="s">
        <v>16</v>
      </c>
      <c r="C10">
        <v>1</v>
      </c>
      <c r="D10" t="s">
        <v>226</v>
      </c>
      <c r="F10">
        <v>1</v>
      </c>
      <c r="G10">
        <v>0</v>
      </c>
    </row>
    <row r="11" spans="1:7" x14ac:dyDescent="0.25">
      <c r="A11" t="s">
        <v>22</v>
      </c>
      <c r="B11" t="s">
        <v>17</v>
      </c>
      <c r="C11">
        <v>23</v>
      </c>
    </row>
    <row r="12" spans="1:7" x14ac:dyDescent="0.25">
      <c r="A12" t="s">
        <v>22</v>
      </c>
      <c r="B12" t="s">
        <v>18</v>
      </c>
      <c r="C12">
        <v>35</v>
      </c>
    </row>
    <row r="13" spans="1:7" x14ac:dyDescent="0.25">
      <c r="A13" t="s">
        <v>22</v>
      </c>
      <c r="B13" t="s">
        <v>19</v>
      </c>
      <c r="C13">
        <v>542</v>
      </c>
    </row>
    <row r="14" spans="1:7" x14ac:dyDescent="0.25">
      <c r="A14" t="s">
        <v>22</v>
      </c>
      <c r="B14" t="s">
        <v>20</v>
      </c>
      <c r="C14">
        <v>4</v>
      </c>
    </row>
    <row r="15" spans="1:7" x14ac:dyDescent="0.25">
      <c r="A15" t="s">
        <v>22</v>
      </c>
      <c r="B15" t="s">
        <v>21</v>
      </c>
      <c r="C15">
        <v>642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98168889431442"/>
  </sheetPr>
  <dimension ref="A1:G18"/>
  <sheetViews>
    <sheetView zoomScale="90" zoomScaleNormal="90" workbookViewId="0">
      <selection activeCell="F9" sqref="F9"/>
    </sheetView>
  </sheetViews>
  <sheetFormatPr defaultRowHeight="15" x14ac:dyDescent="0.25"/>
  <cols>
    <col min="1" max="1" width="19.42578125" bestFit="1" customWidth="1"/>
    <col min="2" max="2" width="23.7109375" bestFit="1" customWidth="1"/>
    <col min="3" max="3" width="6.5703125" bestFit="1" customWidth="1"/>
    <col min="4" max="4" width="12.28515625" bestFit="1" customWidth="1"/>
    <col min="5" max="5" width="11.85546875" bestFit="1" customWidth="1"/>
    <col min="6" max="6" width="15.140625" bestFit="1" customWidth="1"/>
    <col min="7" max="7" width="23.5703125" bestFit="1" customWidth="1"/>
  </cols>
  <sheetData>
    <row r="1" spans="1:7" x14ac:dyDescent="0.25">
      <c r="A1" t="s">
        <v>0</v>
      </c>
      <c r="B1" t="s">
        <v>25</v>
      </c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25</v>
      </c>
      <c r="B4" t="s">
        <v>7</v>
      </c>
      <c r="C4">
        <v>2</v>
      </c>
      <c r="F4">
        <v>0</v>
      </c>
      <c r="G4">
        <v>0</v>
      </c>
    </row>
    <row r="5" spans="1:7" x14ac:dyDescent="0.25">
      <c r="A5" t="s">
        <v>26</v>
      </c>
      <c r="B5" t="s">
        <v>8</v>
      </c>
      <c r="C5">
        <v>1</v>
      </c>
      <c r="D5" t="s">
        <v>23</v>
      </c>
      <c r="E5" t="s">
        <v>27</v>
      </c>
      <c r="F5">
        <v>1</v>
      </c>
      <c r="G5" s="7">
        <v>0</v>
      </c>
    </row>
    <row r="6" spans="1:7" x14ac:dyDescent="0.25">
      <c r="A6" t="s">
        <v>25</v>
      </c>
      <c r="B6" t="s">
        <v>10</v>
      </c>
      <c r="C6">
        <v>1</v>
      </c>
      <c r="D6" t="s">
        <v>28</v>
      </c>
      <c r="F6" s="12">
        <v>1</v>
      </c>
      <c r="G6">
        <v>0</v>
      </c>
    </row>
    <row r="7" spans="1:7" x14ac:dyDescent="0.25">
      <c r="A7" t="s">
        <v>25</v>
      </c>
      <c r="B7" s="10" t="s">
        <v>29</v>
      </c>
      <c r="C7">
        <v>1</v>
      </c>
      <c r="D7" t="s">
        <v>28</v>
      </c>
      <c r="F7" s="12">
        <v>1</v>
      </c>
      <c r="G7">
        <v>0</v>
      </c>
    </row>
    <row r="8" spans="1:7" x14ac:dyDescent="0.25">
      <c r="A8" t="s">
        <v>25</v>
      </c>
      <c r="B8" s="5" t="s">
        <v>11</v>
      </c>
      <c r="C8">
        <v>1</v>
      </c>
      <c r="D8" t="s">
        <v>28</v>
      </c>
      <c r="F8">
        <v>1</v>
      </c>
      <c r="G8" s="7">
        <v>0</v>
      </c>
    </row>
    <row r="9" spans="1:7" x14ac:dyDescent="0.25">
      <c r="A9" t="s">
        <v>25</v>
      </c>
      <c r="B9" s="6" t="s">
        <v>12</v>
      </c>
      <c r="C9">
        <v>0</v>
      </c>
      <c r="F9" s="12">
        <v>0</v>
      </c>
      <c r="G9" s="7">
        <v>0</v>
      </c>
    </row>
    <row r="10" spans="1:7" x14ac:dyDescent="0.25">
      <c r="A10" t="s">
        <v>25</v>
      </c>
      <c r="B10" t="s">
        <v>13</v>
      </c>
      <c r="C10">
        <v>12</v>
      </c>
      <c r="D10" t="s">
        <v>24</v>
      </c>
      <c r="F10">
        <v>0</v>
      </c>
      <c r="G10" s="7">
        <v>12</v>
      </c>
    </row>
    <row r="11" spans="1:7" x14ac:dyDescent="0.25">
      <c r="A11" t="s">
        <v>26</v>
      </c>
      <c r="B11" s="6" t="s">
        <v>13</v>
      </c>
      <c r="C11">
        <v>1</v>
      </c>
      <c r="D11" t="s">
        <v>24</v>
      </c>
      <c r="F11" s="12">
        <v>0</v>
      </c>
      <c r="G11" s="7">
        <v>1</v>
      </c>
    </row>
    <row r="12" spans="1:7" x14ac:dyDescent="0.25">
      <c r="A12" t="s">
        <v>25</v>
      </c>
      <c r="B12" t="s">
        <v>16</v>
      </c>
      <c r="C12">
        <v>1</v>
      </c>
      <c r="D12" t="s">
        <v>227</v>
      </c>
      <c r="F12">
        <v>0</v>
      </c>
      <c r="G12">
        <v>0</v>
      </c>
    </row>
    <row r="13" spans="1:7" x14ac:dyDescent="0.25">
      <c r="A13" t="s">
        <v>26</v>
      </c>
      <c r="B13" t="s">
        <v>16</v>
      </c>
      <c r="C13">
        <v>1</v>
      </c>
      <c r="D13" t="s">
        <v>227</v>
      </c>
      <c r="E13" t="s">
        <v>27</v>
      </c>
      <c r="F13">
        <v>0</v>
      </c>
      <c r="G13">
        <v>0</v>
      </c>
    </row>
    <row r="14" spans="1:7" x14ac:dyDescent="0.25">
      <c r="A14" t="s">
        <v>25</v>
      </c>
      <c r="B14" t="s">
        <v>17</v>
      </c>
      <c r="C14">
        <v>21</v>
      </c>
    </row>
    <row r="15" spans="1:7" x14ac:dyDescent="0.25">
      <c r="A15" t="s">
        <v>25</v>
      </c>
      <c r="B15" t="s">
        <v>18</v>
      </c>
      <c r="C15">
        <v>37</v>
      </c>
    </row>
    <row r="16" spans="1:7" x14ac:dyDescent="0.25">
      <c r="A16" t="s">
        <v>25</v>
      </c>
      <c r="B16" t="s">
        <v>19</v>
      </c>
      <c r="C16">
        <v>210</v>
      </c>
    </row>
    <row r="17" spans="1:3" x14ac:dyDescent="0.25">
      <c r="A17" t="s">
        <v>25</v>
      </c>
      <c r="B17" t="s">
        <v>20</v>
      </c>
      <c r="C17">
        <v>3</v>
      </c>
    </row>
    <row r="18" spans="1:3" x14ac:dyDescent="0.25">
      <c r="A18" t="s">
        <v>25</v>
      </c>
      <c r="B18" t="s">
        <v>21</v>
      </c>
      <c r="C18">
        <v>377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</sheetPr>
  <dimension ref="A1:G16"/>
  <sheetViews>
    <sheetView workbookViewId="0">
      <selection activeCell="E36" sqref="E36"/>
    </sheetView>
  </sheetViews>
  <sheetFormatPr defaultRowHeight="15" x14ac:dyDescent="0.25"/>
  <cols>
    <col min="1" max="1" width="18.5703125" bestFit="1" customWidth="1"/>
    <col min="2" max="2" width="23.140625" bestFit="1" customWidth="1"/>
    <col min="3" max="3" width="6.42578125" bestFit="1" customWidth="1"/>
    <col min="4" max="4" width="11.85546875" bestFit="1" customWidth="1"/>
    <col min="5" max="5" width="13.28515625" customWidth="1"/>
    <col min="6" max="6" width="15.42578125" bestFit="1" customWidth="1"/>
    <col min="7" max="7" width="23.85546875" bestFit="1" customWidth="1"/>
  </cols>
  <sheetData>
    <row r="1" spans="1:7" x14ac:dyDescent="0.25">
      <c r="A1" t="s">
        <v>0</v>
      </c>
      <c r="B1" t="s">
        <v>30</v>
      </c>
    </row>
    <row r="2" spans="1:7" x14ac:dyDescent="0.25">
      <c r="B2" s="1"/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30</v>
      </c>
      <c r="B4" t="s">
        <v>7</v>
      </c>
      <c r="C4">
        <v>1</v>
      </c>
      <c r="F4">
        <v>0</v>
      </c>
      <c r="G4">
        <v>0</v>
      </c>
    </row>
    <row r="5" spans="1:7" x14ac:dyDescent="0.25">
      <c r="A5" t="s">
        <v>30</v>
      </c>
      <c r="B5" t="s">
        <v>8</v>
      </c>
      <c r="C5">
        <v>0</v>
      </c>
      <c r="F5">
        <v>0</v>
      </c>
      <c r="G5" s="7">
        <v>0</v>
      </c>
    </row>
    <row r="6" spans="1:7" x14ac:dyDescent="0.25">
      <c r="A6" t="s">
        <v>30</v>
      </c>
      <c r="B6" t="s">
        <v>10</v>
      </c>
      <c r="C6">
        <v>1</v>
      </c>
      <c r="D6" t="s">
        <v>9</v>
      </c>
      <c r="F6" s="12">
        <v>0</v>
      </c>
      <c r="G6">
        <v>1</v>
      </c>
    </row>
    <row r="7" spans="1:7" x14ac:dyDescent="0.25">
      <c r="A7" t="s">
        <v>30</v>
      </c>
      <c r="B7" s="10" t="s">
        <v>29</v>
      </c>
      <c r="C7">
        <v>1</v>
      </c>
      <c r="D7" t="s">
        <v>225</v>
      </c>
      <c r="F7" s="12">
        <v>0</v>
      </c>
      <c r="G7">
        <v>0</v>
      </c>
    </row>
    <row r="8" spans="1:7" x14ac:dyDescent="0.25">
      <c r="A8" t="s">
        <v>30</v>
      </c>
      <c r="B8" s="5" t="s">
        <v>11</v>
      </c>
      <c r="C8">
        <v>1</v>
      </c>
      <c r="D8" t="s">
        <v>225</v>
      </c>
      <c r="F8">
        <v>1</v>
      </c>
      <c r="G8" s="7">
        <v>0</v>
      </c>
    </row>
    <row r="9" spans="1:7" x14ac:dyDescent="0.25">
      <c r="A9" t="s">
        <v>30</v>
      </c>
      <c r="B9" s="6" t="s">
        <v>12</v>
      </c>
      <c r="C9">
        <v>0</v>
      </c>
      <c r="F9" s="12">
        <v>0</v>
      </c>
      <c r="G9" s="7">
        <v>0</v>
      </c>
    </row>
    <row r="10" spans="1:7" x14ac:dyDescent="0.25">
      <c r="A10" t="s">
        <v>30</v>
      </c>
      <c r="B10" t="s">
        <v>13</v>
      </c>
      <c r="C10">
        <v>12</v>
      </c>
      <c r="D10" t="s">
        <v>31</v>
      </c>
      <c r="F10">
        <v>0</v>
      </c>
      <c r="G10" s="7">
        <v>12</v>
      </c>
    </row>
    <row r="11" spans="1:7" x14ac:dyDescent="0.25">
      <c r="A11" t="s">
        <v>30</v>
      </c>
      <c r="B11" t="s">
        <v>16</v>
      </c>
      <c r="C11">
        <v>1</v>
      </c>
      <c r="D11" t="s">
        <v>226</v>
      </c>
      <c r="F11">
        <v>1</v>
      </c>
      <c r="G11">
        <v>0</v>
      </c>
    </row>
    <row r="12" spans="1:7" x14ac:dyDescent="0.25">
      <c r="A12" t="s">
        <v>30</v>
      </c>
      <c r="B12" t="s">
        <v>17</v>
      </c>
      <c r="C12">
        <v>8</v>
      </c>
    </row>
    <row r="13" spans="1:7" x14ac:dyDescent="0.25">
      <c r="A13" t="s">
        <v>30</v>
      </c>
      <c r="B13" t="s">
        <v>18</v>
      </c>
      <c r="C13">
        <v>12</v>
      </c>
    </row>
    <row r="14" spans="1:7" x14ac:dyDescent="0.25">
      <c r="A14" t="s">
        <v>30</v>
      </c>
      <c r="B14" t="s">
        <v>19</v>
      </c>
      <c r="C14">
        <v>141</v>
      </c>
    </row>
    <row r="15" spans="1:7" x14ac:dyDescent="0.25">
      <c r="A15" t="s">
        <v>30</v>
      </c>
      <c r="B15" t="s">
        <v>20</v>
      </c>
      <c r="C15">
        <v>1</v>
      </c>
      <c r="D15" t="s">
        <v>32</v>
      </c>
    </row>
    <row r="16" spans="1:7" x14ac:dyDescent="0.25">
      <c r="A16" t="s">
        <v>30</v>
      </c>
      <c r="B16" t="s">
        <v>21</v>
      </c>
      <c r="C16">
        <v>182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79998168889431442"/>
  </sheetPr>
  <dimension ref="A1:G15"/>
  <sheetViews>
    <sheetView zoomScale="90" zoomScaleNormal="90" workbookViewId="0">
      <selection activeCell="C9" sqref="C9"/>
    </sheetView>
  </sheetViews>
  <sheetFormatPr defaultRowHeight="15" x14ac:dyDescent="0.25"/>
  <cols>
    <col min="1" max="1" width="19.85546875" bestFit="1" customWidth="1"/>
    <col min="2" max="2" width="23.7109375" bestFit="1" customWidth="1"/>
    <col min="4" max="4" width="11.5703125" bestFit="1" customWidth="1"/>
    <col min="5" max="5" width="10.140625" bestFit="1" customWidth="1"/>
    <col min="6" max="6" width="15.140625" bestFit="1" customWidth="1"/>
    <col min="7" max="7" width="23.5703125" bestFit="1" customWidth="1"/>
    <col min="8" max="8" width="12.28515625" bestFit="1" customWidth="1"/>
    <col min="10" max="10" width="16.140625" bestFit="1" customWidth="1"/>
    <col min="11" max="11" width="25" bestFit="1" customWidth="1"/>
  </cols>
  <sheetData>
    <row r="1" spans="1:7" x14ac:dyDescent="0.25">
      <c r="A1" t="s">
        <v>0</v>
      </c>
      <c r="B1" t="s">
        <v>33</v>
      </c>
    </row>
    <row r="2" spans="1:7" x14ac:dyDescent="0.25">
      <c r="B2" s="1"/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33</v>
      </c>
      <c r="B4" t="s">
        <v>7</v>
      </c>
      <c r="C4">
        <v>1</v>
      </c>
      <c r="F4">
        <v>0</v>
      </c>
      <c r="G4">
        <v>0</v>
      </c>
    </row>
    <row r="5" spans="1:7" x14ac:dyDescent="0.25">
      <c r="A5" t="s">
        <v>33</v>
      </c>
      <c r="B5" t="s">
        <v>8</v>
      </c>
      <c r="C5">
        <v>4</v>
      </c>
      <c r="D5" t="s">
        <v>34</v>
      </c>
      <c r="F5">
        <v>0</v>
      </c>
      <c r="G5" s="7">
        <v>0</v>
      </c>
    </row>
    <row r="6" spans="1:7" x14ac:dyDescent="0.25">
      <c r="A6" t="s">
        <v>33</v>
      </c>
      <c r="B6" t="s">
        <v>10</v>
      </c>
      <c r="C6">
        <v>1</v>
      </c>
      <c r="D6" t="s">
        <v>35</v>
      </c>
      <c r="F6" s="12">
        <v>1</v>
      </c>
      <c r="G6">
        <v>0</v>
      </c>
    </row>
    <row r="7" spans="1:7" x14ac:dyDescent="0.25">
      <c r="A7" t="s">
        <v>33</v>
      </c>
      <c r="B7" s="5" t="s">
        <v>11</v>
      </c>
      <c r="C7">
        <v>1</v>
      </c>
      <c r="D7" t="s">
        <v>23</v>
      </c>
      <c r="F7">
        <v>0</v>
      </c>
      <c r="G7" s="7">
        <v>1</v>
      </c>
    </row>
    <row r="8" spans="1:7" x14ac:dyDescent="0.25">
      <c r="A8" t="s">
        <v>33</v>
      </c>
      <c r="B8" s="6" t="s">
        <v>12</v>
      </c>
      <c r="C8">
        <v>0</v>
      </c>
      <c r="F8" s="12">
        <v>0</v>
      </c>
      <c r="G8" s="7">
        <v>0</v>
      </c>
    </row>
    <row r="9" spans="1:7" x14ac:dyDescent="0.25">
      <c r="A9" t="s">
        <v>33</v>
      </c>
      <c r="B9" t="s">
        <v>13</v>
      </c>
      <c r="C9">
        <v>10</v>
      </c>
      <c r="D9" t="s">
        <v>24</v>
      </c>
      <c r="F9">
        <v>0</v>
      </c>
      <c r="G9" s="7">
        <v>10</v>
      </c>
    </row>
    <row r="10" spans="1:7" x14ac:dyDescent="0.25">
      <c r="A10" t="s">
        <v>33</v>
      </c>
      <c r="B10" t="s">
        <v>16</v>
      </c>
      <c r="C10">
        <v>1</v>
      </c>
      <c r="D10" t="s">
        <v>227</v>
      </c>
      <c r="F10">
        <v>0</v>
      </c>
      <c r="G10">
        <v>0</v>
      </c>
    </row>
    <row r="11" spans="1:7" x14ac:dyDescent="0.25">
      <c r="A11" t="s">
        <v>33</v>
      </c>
      <c r="B11" t="s">
        <v>17</v>
      </c>
      <c r="C11">
        <v>0</v>
      </c>
    </row>
    <row r="12" spans="1:7" x14ac:dyDescent="0.25">
      <c r="A12" t="s">
        <v>33</v>
      </c>
      <c r="B12" t="s">
        <v>18</v>
      </c>
      <c r="C12">
        <v>16</v>
      </c>
    </row>
    <row r="13" spans="1:7" x14ac:dyDescent="0.25">
      <c r="A13" t="s">
        <v>33</v>
      </c>
      <c r="B13" t="s">
        <v>19</v>
      </c>
      <c r="C13">
        <v>188</v>
      </c>
    </row>
    <row r="14" spans="1:7" x14ac:dyDescent="0.25">
      <c r="A14" t="s">
        <v>33</v>
      </c>
      <c r="B14" t="s">
        <v>20</v>
      </c>
      <c r="C14">
        <v>2</v>
      </c>
    </row>
    <row r="15" spans="1:7" x14ac:dyDescent="0.25">
      <c r="A15" t="s">
        <v>33</v>
      </c>
      <c r="B15" t="s">
        <v>21</v>
      </c>
      <c r="C15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79998168889431442"/>
  </sheetPr>
  <dimension ref="A1:G15"/>
  <sheetViews>
    <sheetView workbookViewId="0">
      <selection activeCell="E33" sqref="E33"/>
    </sheetView>
  </sheetViews>
  <sheetFormatPr defaultRowHeight="15" x14ac:dyDescent="0.25"/>
  <cols>
    <col min="1" max="1" width="19.7109375" bestFit="1" customWidth="1"/>
    <col min="2" max="2" width="23.140625" bestFit="1" customWidth="1"/>
    <col min="3" max="3" width="6.42578125" bestFit="1" customWidth="1"/>
    <col min="4" max="4" width="11.5703125" bestFit="1" customWidth="1"/>
    <col min="5" max="5" width="10.42578125" bestFit="1" customWidth="1"/>
    <col min="6" max="6" width="15.42578125" bestFit="1" customWidth="1"/>
    <col min="7" max="7" width="23.85546875" bestFit="1" customWidth="1"/>
  </cols>
  <sheetData>
    <row r="1" spans="1:7" x14ac:dyDescent="0.25">
      <c r="A1" t="s">
        <v>0</v>
      </c>
    </row>
    <row r="2" spans="1:7" x14ac:dyDescent="0.25">
      <c r="B2" s="1"/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36</v>
      </c>
      <c r="B4" t="s">
        <v>7</v>
      </c>
      <c r="C4">
        <v>1</v>
      </c>
      <c r="F4">
        <v>0</v>
      </c>
      <c r="G4">
        <v>0</v>
      </c>
    </row>
    <row r="5" spans="1:7" x14ac:dyDescent="0.25">
      <c r="A5" t="s">
        <v>36</v>
      </c>
      <c r="B5" t="s">
        <v>8</v>
      </c>
      <c r="C5">
        <v>0</v>
      </c>
      <c r="F5">
        <v>0</v>
      </c>
      <c r="G5" s="7">
        <v>0</v>
      </c>
    </row>
    <row r="6" spans="1:7" x14ac:dyDescent="0.25">
      <c r="A6" t="s">
        <v>36</v>
      </c>
      <c r="B6" t="s">
        <v>10</v>
      </c>
      <c r="C6">
        <v>1</v>
      </c>
      <c r="D6" t="s">
        <v>9</v>
      </c>
      <c r="F6" s="12">
        <v>0</v>
      </c>
      <c r="G6">
        <v>0</v>
      </c>
    </row>
    <row r="7" spans="1:7" x14ac:dyDescent="0.25">
      <c r="A7" t="s">
        <v>36</v>
      </c>
      <c r="B7" s="5" t="s">
        <v>11</v>
      </c>
      <c r="C7">
        <v>1</v>
      </c>
      <c r="D7" t="s">
        <v>9</v>
      </c>
      <c r="F7">
        <v>0</v>
      </c>
      <c r="G7" s="7">
        <v>0</v>
      </c>
    </row>
    <row r="8" spans="1:7" x14ac:dyDescent="0.25">
      <c r="A8" t="s">
        <v>36</v>
      </c>
      <c r="B8" s="6" t="s">
        <v>12</v>
      </c>
      <c r="C8">
        <v>0</v>
      </c>
      <c r="F8" s="12">
        <v>0</v>
      </c>
      <c r="G8" s="7">
        <v>0</v>
      </c>
    </row>
    <row r="9" spans="1:7" x14ac:dyDescent="0.25">
      <c r="A9" t="s">
        <v>36</v>
      </c>
      <c r="B9" t="s">
        <v>13</v>
      </c>
      <c r="C9">
        <v>9</v>
      </c>
      <c r="D9" t="s">
        <v>37</v>
      </c>
      <c r="F9">
        <v>0</v>
      </c>
      <c r="G9" s="7">
        <v>0</v>
      </c>
    </row>
    <row r="10" spans="1:7" x14ac:dyDescent="0.25">
      <c r="A10" t="s">
        <v>36</v>
      </c>
      <c r="B10" t="s">
        <v>16</v>
      </c>
      <c r="C10">
        <v>1</v>
      </c>
      <c r="D10" t="s">
        <v>227</v>
      </c>
      <c r="F10">
        <v>0</v>
      </c>
      <c r="G10">
        <v>0</v>
      </c>
    </row>
    <row r="11" spans="1:7" x14ac:dyDescent="0.25">
      <c r="A11" t="s">
        <v>36</v>
      </c>
      <c r="B11" t="s">
        <v>17</v>
      </c>
      <c r="C11">
        <v>0</v>
      </c>
    </row>
    <row r="12" spans="1:7" x14ac:dyDescent="0.25">
      <c r="A12" t="s">
        <v>36</v>
      </c>
      <c r="B12" t="s">
        <v>18</v>
      </c>
      <c r="C12">
        <v>34</v>
      </c>
    </row>
    <row r="13" spans="1:7" x14ac:dyDescent="0.25">
      <c r="A13" t="s">
        <v>36</v>
      </c>
      <c r="B13" t="s">
        <v>19</v>
      </c>
      <c r="C13">
        <v>200</v>
      </c>
    </row>
    <row r="14" spans="1:7" x14ac:dyDescent="0.25">
      <c r="A14" t="s">
        <v>36</v>
      </c>
      <c r="B14" t="s">
        <v>20</v>
      </c>
      <c r="C14">
        <v>2</v>
      </c>
    </row>
    <row r="15" spans="1:7" x14ac:dyDescent="0.25">
      <c r="A15" t="s">
        <v>36</v>
      </c>
      <c r="B15" t="s">
        <v>21</v>
      </c>
      <c r="C15">
        <v>214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79998168889431442"/>
  </sheetPr>
  <dimension ref="A1:G15"/>
  <sheetViews>
    <sheetView workbookViewId="0">
      <selection activeCell="F10" sqref="F10"/>
    </sheetView>
  </sheetViews>
  <sheetFormatPr defaultRowHeight="15" x14ac:dyDescent="0.25"/>
  <cols>
    <col min="1" max="1" width="16.5703125" bestFit="1" customWidth="1"/>
    <col min="2" max="2" width="23.140625" bestFit="1" customWidth="1"/>
    <col min="3" max="3" width="6.42578125" bestFit="1" customWidth="1"/>
    <col min="4" max="4" width="11.140625" bestFit="1" customWidth="1"/>
    <col min="5" max="5" width="10.42578125" bestFit="1" customWidth="1"/>
    <col min="6" max="6" width="15.42578125" bestFit="1" customWidth="1"/>
    <col min="7" max="7" width="23.85546875" bestFit="1" customWidth="1"/>
  </cols>
  <sheetData>
    <row r="1" spans="1:7" x14ac:dyDescent="0.25">
      <c r="A1" t="s">
        <v>0</v>
      </c>
      <c r="B1" t="s">
        <v>38</v>
      </c>
    </row>
    <row r="2" spans="1:7" x14ac:dyDescent="0.25">
      <c r="B2" s="1"/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38</v>
      </c>
      <c r="B4" t="s">
        <v>7</v>
      </c>
      <c r="C4">
        <v>1</v>
      </c>
      <c r="F4">
        <v>0</v>
      </c>
      <c r="G4">
        <v>0</v>
      </c>
    </row>
    <row r="5" spans="1:7" x14ac:dyDescent="0.25">
      <c r="A5" t="s">
        <v>38</v>
      </c>
      <c r="B5" t="s">
        <v>8</v>
      </c>
      <c r="C5">
        <v>2</v>
      </c>
      <c r="D5" t="s">
        <v>28</v>
      </c>
      <c r="F5">
        <v>0</v>
      </c>
      <c r="G5">
        <v>1</v>
      </c>
    </row>
    <row r="6" spans="1:7" x14ac:dyDescent="0.25">
      <c r="A6" t="s">
        <v>38</v>
      </c>
      <c r="B6" t="s">
        <v>10</v>
      </c>
      <c r="C6">
        <v>0</v>
      </c>
      <c r="F6" s="12">
        <v>0</v>
      </c>
      <c r="G6">
        <v>0</v>
      </c>
    </row>
    <row r="7" spans="1:7" x14ac:dyDescent="0.25">
      <c r="A7" t="s">
        <v>38</v>
      </c>
      <c r="B7" s="5" t="s">
        <v>11</v>
      </c>
      <c r="C7">
        <v>1</v>
      </c>
      <c r="D7" t="s">
        <v>28</v>
      </c>
      <c r="F7">
        <v>0</v>
      </c>
      <c r="G7" s="7" t="s">
        <v>15</v>
      </c>
    </row>
    <row r="8" spans="1:7" x14ac:dyDescent="0.25">
      <c r="A8" t="s">
        <v>38</v>
      </c>
      <c r="B8" s="6" t="s">
        <v>12</v>
      </c>
      <c r="C8">
        <v>0</v>
      </c>
      <c r="F8" s="12">
        <v>0</v>
      </c>
      <c r="G8">
        <v>0</v>
      </c>
    </row>
    <row r="9" spans="1:7" x14ac:dyDescent="0.25">
      <c r="A9" t="s">
        <v>38</v>
      </c>
      <c r="B9" t="s">
        <v>13</v>
      </c>
      <c r="C9">
        <v>9</v>
      </c>
      <c r="D9" t="s">
        <v>37</v>
      </c>
      <c r="F9">
        <v>0</v>
      </c>
      <c r="G9" s="7" t="s">
        <v>15</v>
      </c>
    </row>
    <row r="10" spans="1:7" x14ac:dyDescent="0.25">
      <c r="A10" t="s">
        <v>38</v>
      </c>
      <c r="B10" t="s">
        <v>16</v>
      </c>
      <c r="C10">
        <v>1</v>
      </c>
      <c r="D10" t="s">
        <v>226</v>
      </c>
      <c r="F10">
        <v>1</v>
      </c>
      <c r="G10">
        <v>0</v>
      </c>
    </row>
    <row r="11" spans="1:7" x14ac:dyDescent="0.25">
      <c r="A11" t="s">
        <v>38</v>
      </c>
      <c r="B11" t="s">
        <v>17</v>
      </c>
      <c r="C11">
        <v>7</v>
      </c>
    </row>
    <row r="12" spans="1:7" x14ac:dyDescent="0.25">
      <c r="A12" t="s">
        <v>38</v>
      </c>
      <c r="B12" t="s">
        <v>18</v>
      </c>
      <c r="C12">
        <v>13</v>
      </c>
    </row>
    <row r="13" spans="1:7" x14ac:dyDescent="0.25">
      <c r="A13" t="s">
        <v>38</v>
      </c>
      <c r="B13" t="s">
        <v>19</v>
      </c>
      <c r="C13">
        <v>92</v>
      </c>
    </row>
    <row r="14" spans="1:7" x14ac:dyDescent="0.25">
      <c r="A14" t="s">
        <v>38</v>
      </c>
      <c r="B14" t="s">
        <v>20</v>
      </c>
      <c r="C14">
        <v>1</v>
      </c>
    </row>
    <row r="15" spans="1:7" x14ac:dyDescent="0.25">
      <c r="A15" t="s">
        <v>38</v>
      </c>
      <c r="B15" t="s">
        <v>21</v>
      </c>
      <c r="C15">
        <v>116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79998168889431442"/>
  </sheetPr>
  <dimension ref="A1:G18"/>
  <sheetViews>
    <sheetView workbookViewId="0">
      <selection activeCell="G20" sqref="G20"/>
    </sheetView>
  </sheetViews>
  <sheetFormatPr defaultRowHeight="15" x14ac:dyDescent="0.25"/>
  <cols>
    <col min="1" max="1" width="21.28515625" customWidth="1"/>
    <col min="2" max="2" width="31.5703125" customWidth="1"/>
    <col min="3" max="3" width="19.42578125" bestFit="1" customWidth="1"/>
    <col min="4" max="4" width="12.28515625" bestFit="1" customWidth="1"/>
    <col min="5" max="5" width="10.85546875" bestFit="1" customWidth="1"/>
    <col min="6" max="6" width="16.140625" bestFit="1" customWidth="1"/>
    <col min="7" max="7" width="25" style="7" bestFit="1" customWidth="1"/>
  </cols>
  <sheetData>
    <row r="1" spans="1:7" x14ac:dyDescent="0.25">
      <c r="A1" t="s">
        <v>0</v>
      </c>
      <c r="B1" s="2" t="s">
        <v>39</v>
      </c>
    </row>
    <row r="2" spans="1:7" x14ac:dyDescent="0.25">
      <c r="B2" s="1"/>
    </row>
    <row r="3" spans="1:7" x14ac:dyDescent="0.25">
      <c r="A3" t="s">
        <v>40</v>
      </c>
      <c r="B3" s="1"/>
    </row>
    <row r="4" spans="1:7" x14ac:dyDescent="0.25">
      <c r="A4" t="s">
        <v>41</v>
      </c>
      <c r="B4" s="3">
        <v>209</v>
      </c>
      <c r="C4" t="s">
        <v>42</v>
      </c>
    </row>
    <row r="5" spans="1:7" x14ac:dyDescent="0.25">
      <c r="B5" s="1"/>
    </row>
    <row r="6" spans="1:7" x14ac:dyDescent="0.25">
      <c r="C6" t="s">
        <v>2</v>
      </c>
      <c r="D6" t="s">
        <v>3</v>
      </c>
      <c r="E6" t="s">
        <v>4</v>
      </c>
      <c r="F6" t="s">
        <v>5</v>
      </c>
      <c r="G6" s="7" t="s">
        <v>6</v>
      </c>
    </row>
    <row r="7" spans="1:7" x14ac:dyDescent="0.25">
      <c r="A7" t="s">
        <v>39</v>
      </c>
      <c r="B7" t="s">
        <v>7</v>
      </c>
      <c r="C7">
        <v>1</v>
      </c>
      <c r="F7">
        <v>0</v>
      </c>
      <c r="G7" s="7">
        <v>0</v>
      </c>
    </row>
    <row r="8" spans="1:7" x14ac:dyDescent="0.25">
      <c r="A8" t="s">
        <v>39</v>
      </c>
      <c r="B8" t="s">
        <v>8</v>
      </c>
      <c r="C8">
        <v>0</v>
      </c>
      <c r="F8">
        <v>0</v>
      </c>
      <c r="G8" s="7">
        <v>0</v>
      </c>
    </row>
    <row r="9" spans="1:7" x14ac:dyDescent="0.25">
      <c r="A9" t="s">
        <v>39</v>
      </c>
      <c r="B9" t="s">
        <v>10</v>
      </c>
      <c r="C9">
        <v>3</v>
      </c>
      <c r="D9" t="s">
        <v>23</v>
      </c>
      <c r="E9" t="s">
        <v>43</v>
      </c>
      <c r="F9">
        <v>0</v>
      </c>
      <c r="G9" s="7">
        <v>2</v>
      </c>
    </row>
    <row r="10" spans="1:7" x14ac:dyDescent="0.25">
      <c r="A10" t="s">
        <v>39</v>
      </c>
      <c r="B10" s="5" t="s">
        <v>11</v>
      </c>
      <c r="C10">
        <v>1</v>
      </c>
      <c r="D10" t="s">
        <v>23</v>
      </c>
      <c r="E10" t="s">
        <v>43</v>
      </c>
      <c r="F10">
        <v>0</v>
      </c>
      <c r="G10" s="7">
        <v>1</v>
      </c>
    </row>
    <row r="11" spans="1:7" x14ac:dyDescent="0.25">
      <c r="A11" t="s">
        <v>39</v>
      </c>
      <c r="B11" s="6" t="s">
        <v>12</v>
      </c>
      <c r="C11">
        <v>0</v>
      </c>
      <c r="F11">
        <v>0</v>
      </c>
      <c r="G11" s="7">
        <v>0</v>
      </c>
    </row>
    <row r="12" spans="1:7" x14ac:dyDescent="0.25">
      <c r="A12" t="s">
        <v>39</v>
      </c>
      <c r="B12" t="s">
        <v>13</v>
      </c>
      <c r="C12">
        <v>9</v>
      </c>
      <c r="D12" t="s">
        <v>24</v>
      </c>
      <c r="F12">
        <v>0</v>
      </c>
      <c r="G12" s="7">
        <v>9</v>
      </c>
    </row>
    <row r="13" spans="1:7" x14ac:dyDescent="0.25">
      <c r="A13" t="s">
        <v>39</v>
      </c>
      <c r="B13" t="s">
        <v>16</v>
      </c>
      <c r="C13">
        <v>1</v>
      </c>
      <c r="D13" t="s">
        <v>227</v>
      </c>
      <c r="F13">
        <v>0</v>
      </c>
      <c r="G13" s="7">
        <v>0</v>
      </c>
    </row>
    <row r="14" spans="1:7" x14ac:dyDescent="0.25">
      <c r="A14" t="s">
        <v>39</v>
      </c>
      <c r="B14" t="s">
        <v>17</v>
      </c>
      <c r="C14">
        <v>0</v>
      </c>
    </row>
    <row r="15" spans="1:7" x14ac:dyDescent="0.25">
      <c r="A15" t="s">
        <v>39</v>
      </c>
      <c r="B15" t="s">
        <v>18</v>
      </c>
      <c r="C15">
        <v>20</v>
      </c>
    </row>
    <row r="16" spans="1:7" x14ac:dyDescent="0.25">
      <c r="A16" t="s">
        <v>39</v>
      </c>
      <c r="B16" t="s">
        <v>19</v>
      </c>
      <c r="C16">
        <v>135</v>
      </c>
    </row>
    <row r="17" spans="1:4" x14ac:dyDescent="0.25">
      <c r="A17" t="s">
        <v>39</v>
      </c>
      <c r="B17" t="s">
        <v>20</v>
      </c>
      <c r="C17">
        <v>1</v>
      </c>
      <c r="D17" t="s">
        <v>32</v>
      </c>
    </row>
    <row r="18" spans="1:4" x14ac:dyDescent="0.25">
      <c r="A18" t="s">
        <v>39</v>
      </c>
      <c r="B18" t="s">
        <v>21</v>
      </c>
      <c r="C18">
        <v>209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79998168889431442"/>
  </sheetPr>
  <dimension ref="A1:G19"/>
  <sheetViews>
    <sheetView workbookViewId="0">
      <selection activeCell="F35" sqref="F35"/>
    </sheetView>
  </sheetViews>
  <sheetFormatPr defaultRowHeight="15" x14ac:dyDescent="0.25"/>
  <cols>
    <col min="1" max="1" width="24.5703125" bestFit="1" customWidth="1"/>
    <col min="2" max="2" width="29.42578125" bestFit="1" customWidth="1"/>
    <col min="3" max="3" width="19.42578125" bestFit="1" customWidth="1"/>
    <col min="4" max="4" width="12.28515625" bestFit="1" customWidth="1"/>
    <col min="5" max="5" width="10.5703125" customWidth="1"/>
    <col min="6" max="6" width="16.140625" bestFit="1" customWidth="1"/>
    <col min="7" max="7" width="25" bestFit="1" customWidth="1"/>
  </cols>
  <sheetData>
    <row r="1" spans="1:7" x14ac:dyDescent="0.25">
      <c r="A1" t="s">
        <v>0</v>
      </c>
      <c r="B1" t="s">
        <v>44</v>
      </c>
    </row>
    <row r="2" spans="1:7" x14ac:dyDescent="0.25">
      <c r="A2" t="s">
        <v>45</v>
      </c>
      <c r="B2" s="1"/>
    </row>
    <row r="3" spans="1:7" x14ac:dyDescent="0.25">
      <c r="A3" t="s">
        <v>40</v>
      </c>
      <c r="B3" s="1"/>
    </row>
    <row r="4" spans="1:7" x14ac:dyDescent="0.25">
      <c r="A4" t="s">
        <v>41</v>
      </c>
      <c r="B4" s="3">
        <v>406</v>
      </c>
      <c r="C4" t="s">
        <v>42</v>
      </c>
    </row>
    <row r="5" spans="1:7" x14ac:dyDescent="0.25">
      <c r="B5" s="1"/>
    </row>
    <row r="6" spans="1:7" x14ac:dyDescent="0.25">
      <c r="C6" t="s">
        <v>2</v>
      </c>
      <c r="D6" t="s">
        <v>3</v>
      </c>
      <c r="E6" t="s">
        <v>4</v>
      </c>
      <c r="F6" t="s">
        <v>5</v>
      </c>
      <c r="G6" t="s">
        <v>6</v>
      </c>
    </row>
    <row r="7" spans="1:7" x14ac:dyDescent="0.25">
      <c r="A7" t="s">
        <v>44</v>
      </c>
      <c r="B7" t="s">
        <v>7</v>
      </c>
      <c r="C7">
        <v>3</v>
      </c>
      <c r="F7">
        <v>0</v>
      </c>
    </row>
    <row r="8" spans="1:7" x14ac:dyDescent="0.25">
      <c r="A8" t="s">
        <v>44</v>
      </c>
      <c r="B8" t="s">
        <v>8</v>
      </c>
      <c r="C8">
        <v>1</v>
      </c>
      <c r="D8" t="s">
        <v>9</v>
      </c>
      <c r="F8">
        <v>0</v>
      </c>
      <c r="G8">
        <v>0</v>
      </c>
    </row>
    <row r="9" spans="1:7" x14ac:dyDescent="0.25">
      <c r="A9" t="s">
        <v>44</v>
      </c>
      <c r="B9" t="s">
        <v>10</v>
      </c>
      <c r="C9">
        <v>2</v>
      </c>
      <c r="D9" t="s">
        <v>9</v>
      </c>
      <c r="F9">
        <v>0</v>
      </c>
      <c r="G9">
        <v>0</v>
      </c>
    </row>
    <row r="10" spans="1:7" x14ac:dyDescent="0.25">
      <c r="A10" t="s">
        <v>44</v>
      </c>
      <c r="B10" s="10" t="s">
        <v>29</v>
      </c>
      <c r="C10">
        <v>3</v>
      </c>
      <c r="D10" t="s">
        <v>9</v>
      </c>
      <c r="F10">
        <v>0</v>
      </c>
      <c r="G10">
        <v>0</v>
      </c>
    </row>
    <row r="11" spans="1:7" x14ac:dyDescent="0.25">
      <c r="A11" t="s">
        <v>44</v>
      </c>
      <c r="B11" s="10" t="s">
        <v>11</v>
      </c>
      <c r="C11">
        <v>0</v>
      </c>
      <c r="F11">
        <v>0</v>
      </c>
      <c r="G11">
        <v>0</v>
      </c>
    </row>
    <row r="12" spans="1:7" x14ac:dyDescent="0.25">
      <c r="A12" t="s">
        <v>44</v>
      </c>
      <c r="B12" s="11" t="s">
        <v>12</v>
      </c>
      <c r="C12">
        <v>0</v>
      </c>
      <c r="F12">
        <v>0</v>
      </c>
      <c r="G12">
        <v>0</v>
      </c>
    </row>
    <row r="13" spans="1:7" x14ac:dyDescent="0.25">
      <c r="A13" t="s">
        <v>44</v>
      </c>
      <c r="B13" t="s">
        <v>13</v>
      </c>
      <c r="C13" s="10">
        <v>12</v>
      </c>
      <c r="D13" t="s">
        <v>37</v>
      </c>
      <c r="F13">
        <v>0</v>
      </c>
      <c r="G13">
        <v>0</v>
      </c>
    </row>
    <row r="14" spans="1:7" x14ac:dyDescent="0.25">
      <c r="A14" t="s">
        <v>44</v>
      </c>
      <c r="B14" t="s">
        <v>16</v>
      </c>
      <c r="C14">
        <v>1</v>
      </c>
      <c r="D14" t="s">
        <v>227</v>
      </c>
      <c r="F14">
        <v>0</v>
      </c>
      <c r="G14">
        <v>0</v>
      </c>
    </row>
    <row r="15" spans="1:7" x14ac:dyDescent="0.25">
      <c r="A15" t="s">
        <v>44</v>
      </c>
      <c r="B15" t="s">
        <v>17</v>
      </c>
      <c r="C15">
        <v>0</v>
      </c>
    </row>
    <row r="16" spans="1:7" x14ac:dyDescent="0.25">
      <c r="A16" t="s">
        <v>44</v>
      </c>
      <c r="B16" t="s">
        <v>18</v>
      </c>
      <c r="C16" s="10">
        <v>31</v>
      </c>
    </row>
    <row r="17" spans="1:4" x14ac:dyDescent="0.25">
      <c r="A17" t="s">
        <v>44</v>
      </c>
      <c r="B17" t="s">
        <v>19</v>
      </c>
      <c r="C17" s="10">
        <v>196</v>
      </c>
    </row>
    <row r="18" spans="1:4" x14ac:dyDescent="0.25">
      <c r="A18" t="s">
        <v>44</v>
      </c>
      <c r="B18" t="s">
        <v>20</v>
      </c>
      <c r="C18">
        <v>2</v>
      </c>
      <c r="D18" t="s">
        <v>32</v>
      </c>
    </row>
    <row r="19" spans="1:4" x14ac:dyDescent="0.25">
      <c r="A19" t="s">
        <v>44</v>
      </c>
      <c r="B19" t="s">
        <v>46</v>
      </c>
      <c r="C19">
        <v>406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79998168889431442"/>
  </sheetPr>
  <dimension ref="A1:G16"/>
  <sheetViews>
    <sheetView workbookViewId="0">
      <selection activeCell="I17" sqref="I17"/>
    </sheetView>
  </sheetViews>
  <sheetFormatPr defaultRowHeight="15" x14ac:dyDescent="0.25"/>
  <cols>
    <col min="1" max="1" width="13.140625" bestFit="1" customWidth="1"/>
    <col min="2" max="2" width="22.5703125" bestFit="1" customWidth="1"/>
    <col min="3" max="3" width="6.140625" bestFit="1" customWidth="1"/>
    <col min="4" max="4" width="11.42578125" bestFit="1" customWidth="1"/>
    <col min="5" max="5" width="10" bestFit="1" customWidth="1"/>
    <col min="6" max="6" width="14.85546875" bestFit="1" customWidth="1"/>
    <col min="7" max="7" width="23.28515625" bestFit="1" customWidth="1"/>
  </cols>
  <sheetData>
    <row r="1" spans="1:7" x14ac:dyDescent="0.25">
      <c r="A1" t="s">
        <v>0</v>
      </c>
      <c r="B1" t="s">
        <v>47</v>
      </c>
    </row>
    <row r="2" spans="1:7" x14ac:dyDescent="0.25"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47</v>
      </c>
      <c r="B3" t="s">
        <v>7</v>
      </c>
      <c r="C3">
        <v>1</v>
      </c>
      <c r="F3">
        <v>0</v>
      </c>
      <c r="G3">
        <v>0</v>
      </c>
    </row>
    <row r="4" spans="1:7" x14ac:dyDescent="0.25">
      <c r="A4" t="s">
        <v>47</v>
      </c>
      <c r="B4" t="s">
        <v>8</v>
      </c>
      <c r="C4">
        <v>0</v>
      </c>
      <c r="F4">
        <v>0</v>
      </c>
      <c r="G4">
        <v>0</v>
      </c>
    </row>
    <row r="5" spans="1:7" x14ac:dyDescent="0.25">
      <c r="A5" t="s">
        <v>47</v>
      </c>
      <c r="B5" t="s">
        <v>10</v>
      </c>
      <c r="C5">
        <v>3</v>
      </c>
      <c r="D5" t="s">
        <v>34</v>
      </c>
      <c r="F5" s="12">
        <v>2</v>
      </c>
      <c r="G5">
        <v>0</v>
      </c>
    </row>
    <row r="6" spans="1:7" x14ac:dyDescent="0.25">
      <c r="A6" t="s">
        <v>47</v>
      </c>
      <c r="B6" s="10" t="s">
        <v>29</v>
      </c>
      <c r="C6">
        <v>2</v>
      </c>
      <c r="D6" t="s">
        <v>228</v>
      </c>
      <c r="F6" s="12">
        <v>0</v>
      </c>
      <c r="G6">
        <v>0</v>
      </c>
    </row>
    <row r="7" spans="1:7" x14ac:dyDescent="0.25">
      <c r="A7" t="s">
        <v>47</v>
      </c>
      <c r="B7" s="10" t="s">
        <v>29</v>
      </c>
      <c r="C7">
        <v>2</v>
      </c>
      <c r="D7" t="s">
        <v>23</v>
      </c>
      <c r="F7" s="12">
        <v>0</v>
      </c>
      <c r="G7" s="7" t="s">
        <v>15</v>
      </c>
    </row>
    <row r="8" spans="1:7" x14ac:dyDescent="0.25">
      <c r="A8" t="s">
        <v>47</v>
      </c>
      <c r="B8" s="5" t="s">
        <v>11</v>
      </c>
      <c r="C8">
        <v>0</v>
      </c>
      <c r="F8" s="12">
        <v>0</v>
      </c>
      <c r="G8" s="7">
        <v>0</v>
      </c>
    </row>
    <row r="9" spans="1:7" x14ac:dyDescent="0.25">
      <c r="A9" t="s">
        <v>47</v>
      </c>
      <c r="B9" s="6" t="s">
        <v>12</v>
      </c>
      <c r="C9">
        <v>0</v>
      </c>
      <c r="F9" s="12">
        <v>0</v>
      </c>
      <c r="G9" s="7">
        <v>0</v>
      </c>
    </row>
    <row r="10" spans="1:7" x14ac:dyDescent="0.25">
      <c r="A10" t="s">
        <v>47</v>
      </c>
      <c r="B10" t="s">
        <v>13</v>
      </c>
      <c r="C10">
        <v>14</v>
      </c>
      <c r="D10" t="s">
        <v>37</v>
      </c>
      <c r="F10">
        <v>0</v>
      </c>
      <c r="G10" s="7" t="s">
        <v>15</v>
      </c>
    </row>
    <row r="11" spans="1:7" x14ac:dyDescent="0.25">
      <c r="A11" t="s">
        <v>47</v>
      </c>
      <c r="B11" t="s">
        <v>16</v>
      </c>
      <c r="C11">
        <v>1</v>
      </c>
      <c r="D11" t="s">
        <v>226</v>
      </c>
      <c r="F11">
        <v>1</v>
      </c>
      <c r="G11">
        <v>0</v>
      </c>
    </row>
    <row r="12" spans="1:7" x14ac:dyDescent="0.25">
      <c r="A12" t="s">
        <v>47</v>
      </c>
      <c r="B12" t="s">
        <v>17</v>
      </c>
      <c r="C12">
        <v>18</v>
      </c>
    </row>
    <row r="13" spans="1:7" x14ac:dyDescent="0.25">
      <c r="A13" t="s">
        <v>47</v>
      </c>
      <c r="B13" t="s">
        <v>18</v>
      </c>
      <c r="C13">
        <v>20</v>
      </c>
    </row>
    <row r="14" spans="1:7" x14ac:dyDescent="0.25">
      <c r="A14" t="s">
        <v>47</v>
      </c>
      <c r="B14" t="s">
        <v>19</v>
      </c>
      <c r="C14">
        <v>302</v>
      </c>
    </row>
    <row r="15" spans="1:7" x14ac:dyDescent="0.25">
      <c r="A15" t="s">
        <v>47</v>
      </c>
      <c r="B15" t="s">
        <v>20</v>
      </c>
      <c r="C15">
        <v>2</v>
      </c>
    </row>
    <row r="16" spans="1:7" x14ac:dyDescent="0.25">
      <c r="A16" t="s">
        <v>47</v>
      </c>
      <c r="B16" t="s">
        <v>21</v>
      </c>
      <c r="C16">
        <v>414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79998168889431442"/>
  </sheetPr>
  <dimension ref="A1:G22"/>
  <sheetViews>
    <sheetView workbookViewId="0">
      <selection activeCell="F12" sqref="F12"/>
    </sheetView>
  </sheetViews>
  <sheetFormatPr defaultRowHeight="15" x14ac:dyDescent="0.25"/>
  <cols>
    <col min="1" max="1" width="15" bestFit="1" customWidth="1"/>
    <col min="2" max="2" width="23.140625" bestFit="1" customWidth="1"/>
    <col min="3" max="3" width="6.42578125" bestFit="1" customWidth="1"/>
    <col min="4" max="4" width="11.5703125" bestFit="1" customWidth="1"/>
    <col min="5" max="5" width="10.42578125" bestFit="1" customWidth="1"/>
    <col min="6" max="6" width="15.42578125" bestFit="1" customWidth="1"/>
    <col min="7" max="7" width="23.85546875" bestFit="1" customWidth="1"/>
  </cols>
  <sheetData>
    <row r="1" spans="1:7" x14ac:dyDescent="0.25">
      <c r="A1" t="s">
        <v>0</v>
      </c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48</v>
      </c>
      <c r="B4" t="s">
        <v>7</v>
      </c>
      <c r="C4">
        <v>1</v>
      </c>
      <c r="F4">
        <v>0</v>
      </c>
      <c r="G4">
        <v>0</v>
      </c>
    </row>
    <row r="5" spans="1:7" x14ac:dyDescent="0.25">
      <c r="A5" t="s">
        <v>49</v>
      </c>
      <c r="B5" t="s">
        <v>7</v>
      </c>
      <c r="C5">
        <v>1</v>
      </c>
      <c r="F5">
        <v>0</v>
      </c>
      <c r="G5">
        <v>0</v>
      </c>
    </row>
    <row r="6" spans="1:7" x14ac:dyDescent="0.25">
      <c r="A6" t="s">
        <v>48</v>
      </c>
      <c r="B6" t="s">
        <v>8</v>
      </c>
      <c r="C6">
        <v>1</v>
      </c>
      <c r="D6" t="s">
        <v>28</v>
      </c>
      <c r="F6">
        <v>0</v>
      </c>
      <c r="G6" s="7">
        <v>1</v>
      </c>
    </row>
    <row r="7" spans="1:7" x14ac:dyDescent="0.25">
      <c r="A7" t="s">
        <v>49</v>
      </c>
      <c r="B7" t="s">
        <v>8</v>
      </c>
      <c r="C7">
        <v>0</v>
      </c>
      <c r="F7">
        <v>0</v>
      </c>
      <c r="G7" s="7">
        <v>0</v>
      </c>
    </row>
    <row r="8" spans="1:7" x14ac:dyDescent="0.25">
      <c r="A8" t="s">
        <v>48</v>
      </c>
      <c r="B8" t="s">
        <v>10</v>
      </c>
      <c r="C8">
        <v>1</v>
      </c>
      <c r="D8" t="s">
        <v>28</v>
      </c>
      <c r="F8" s="12">
        <v>1</v>
      </c>
      <c r="G8">
        <v>0</v>
      </c>
    </row>
    <row r="9" spans="1:7" x14ac:dyDescent="0.25">
      <c r="A9" t="s">
        <v>49</v>
      </c>
      <c r="B9" t="s">
        <v>10</v>
      </c>
      <c r="C9">
        <v>2</v>
      </c>
      <c r="D9" t="s">
        <v>28</v>
      </c>
      <c r="F9" s="12">
        <v>2</v>
      </c>
      <c r="G9">
        <v>0</v>
      </c>
    </row>
    <row r="10" spans="1:7" x14ac:dyDescent="0.25">
      <c r="A10" t="s">
        <v>48</v>
      </c>
      <c r="B10" t="s">
        <v>50</v>
      </c>
      <c r="C10">
        <v>1</v>
      </c>
      <c r="D10" t="s">
        <v>35</v>
      </c>
      <c r="F10" s="12">
        <v>0</v>
      </c>
      <c r="G10">
        <v>0</v>
      </c>
    </row>
    <row r="11" spans="1:7" x14ac:dyDescent="0.25">
      <c r="A11" t="s">
        <v>49</v>
      </c>
      <c r="B11" s="10" t="s">
        <v>51</v>
      </c>
      <c r="C11">
        <v>0</v>
      </c>
      <c r="F11" s="12">
        <v>0</v>
      </c>
      <c r="G11">
        <v>0</v>
      </c>
    </row>
    <row r="12" spans="1:7" x14ac:dyDescent="0.25">
      <c r="A12" t="s">
        <v>48</v>
      </c>
      <c r="B12" s="10" t="s">
        <v>51</v>
      </c>
      <c r="C12">
        <v>1</v>
      </c>
      <c r="D12" t="s">
        <v>28</v>
      </c>
      <c r="F12">
        <v>1</v>
      </c>
      <c r="G12" s="7">
        <v>0</v>
      </c>
    </row>
    <row r="13" spans="1:7" x14ac:dyDescent="0.25">
      <c r="A13" t="s">
        <v>48</v>
      </c>
      <c r="B13" s="6" t="s">
        <v>52</v>
      </c>
      <c r="C13">
        <v>0</v>
      </c>
      <c r="F13">
        <v>0</v>
      </c>
      <c r="G13" s="7">
        <v>0</v>
      </c>
    </row>
    <row r="14" spans="1:7" x14ac:dyDescent="0.25">
      <c r="A14" t="s">
        <v>48</v>
      </c>
      <c r="B14" t="s">
        <v>13</v>
      </c>
      <c r="C14">
        <v>7</v>
      </c>
      <c r="D14" t="s">
        <v>24</v>
      </c>
      <c r="F14">
        <v>0</v>
      </c>
      <c r="G14" s="7">
        <v>7</v>
      </c>
    </row>
    <row r="15" spans="1:7" x14ac:dyDescent="0.25">
      <c r="A15" t="s">
        <v>49</v>
      </c>
      <c r="B15" t="s">
        <v>13</v>
      </c>
      <c r="C15">
        <v>7</v>
      </c>
      <c r="D15" t="s">
        <v>24</v>
      </c>
      <c r="F15">
        <v>0</v>
      </c>
      <c r="G15" s="7">
        <v>7</v>
      </c>
    </row>
    <row r="16" spans="1:7" x14ac:dyDescent="0.25">
      <c r="A16" t="s">
        <v>48</v>
      </c>
      <c r="B16" t="s">
        <v>16</v>
      </c>
      <c r="C16">
        <v>1</v>
      </c>
      <c r="D16" t="s">
        <v>226</v>
      </c>
      <c r="F16">
        <v>1</v>
      </c>
      <c r="G16">
        <v>0</v>
      </c>
    </row>
    <row r="17" spans="1:7" x14ac:dyDescent="0.25">
      <c r="A17" t="s">
        <v>49</v>
      </c>
      <c r="B17" t="s">
        <v>16</v>
      </c>
      <c r="C17">
        <v>1</v>
      </c>
      <c r="D17" t="s">
        <v>226</v>
      </c>
      <c r="F17">
        <v>1</v>
      </c>
      <c r="G17" s="7">
        <v>0</v>
      </c>
    </row>
    <row r="18" spans="1:7" x14ac:dyDescent="0.25">
      <c r="A18" t="s">
        <v>48</v>
      </c>
      <c r="B18" t="s">
        <v>53</v>
      </c>
      <c r="C18">
        <v>15</v>
      </c>
    </row>
    <row r="19" spans="1:7" x14ac:dyDescent="0.25">
      <c r="A19" t="s">
        <v>48</v>
      </c>
      <c r="B19" t="s">
        <v>18</v>
      </c>
      <c r="C19">
        <v>43</v>
      </c>
    </row>
    <row r="20" spans="1:7" x14ac:dyDescent="0.25">
      <c r="A20" t="s">
        <v>48</v>
      </c>
      <c r="B20" t="s">
        <v>19</v>
      </c>
      <c r="C20">
        <v>302</v>
      </c>
    </row>
    <row r="21" spans="1:7" x14ac:dyDescent="0.25">
      <c r="A21" t="s">
        <v>48</v>
      </c>
      <c r="B21" t="s">
        <v>20</v>
      </c>
      <c r="C21">
        <v>2</v>
      </c>
    </row>
    <row r="22" spans="1:7" x14ac:dyDescent="0.25">
      <c r="A22" t="s">
        <v>48</v>
      </c>
      <c r="B22" t="s">
        <v>21</v>
      </c>
      <c r="C22">
        <v>447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79998168889431442"/>
  </sheetPr>
  <dimension ref="A1:G14"/>
  <sheetViews>
    <sheetView workbookViewId="0">
      <selection activeCell="H32" sqref="H32"/>
    </sheetView>
  </sheetViews>
  <sheetFormatPr defaultRowHeight="15" x14ac:dyDescent="0.25"/>
  <cols>
    <col min="1" max="1" width="11.140625" bestFit="1" customWidth="1"/>
    <col min="2" max="2" width="23.140625" bestFit="1" customWidth="1"/>
    <col min="3" max="3" width="6.42578125" bestFit="1" customWidth="1"/>
    <col min="4" max="4" width="11.5703125" bestFit="1" customWidth="1"/>
    <col min="5" max="5" width="10.42578125" bestFit="1" customWidth="1"/>
    <col min="6" max="6" width="15.42578125" bestFit="1" customWidth="1"/>
    <col min="7" max="7" width="23.85546875" bestFit="1" customWidth="1"/>
  </cols>
  <sheetData>
    <row r="1" spans="1:7" x14ac:dyDescent="0.25">
      <c r="A1" t="s">
        <v>0</v>
      </c>
      <c r="B1" t="s">
        <v>54</v>
      </c>
    </row>
    <row r="2" spans="1:7" x14ac:dyDescent="0.25"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54</v>
      </c>
      <c r="B3" t="s">
        <v>7</v>
      </c>
      <c r="C3">
        <v>1</v>
      </c>
      <c r="F3">
        <v>0</v>
      </c>
      <c r="G3">
        <v>0</v>
      </c>
    </row>
    <row r="4" spans="1:7" x14ac:dyDescent="0.25">
      <c r="A4" t="s">
        <v>54</v>
      </c>
      <c r="B4" t="s">
        <v>8</v>
      </c>
      <c r="C4">
        <v>2</v>
      </c>
      <c r="D4" t="s">
        <v>34</v>
      </c>
      <c r="F4">
        <v>2</v>
      </c>
      <c r="G4">
        <v>0</v>
      </c>
    </row>
    <row r="5" spans="1:7" x14ac:dyDescent="0.25">
      <c r="A5" t="s">
        <v>54</v>
      </c>
      <c r="B5" t="s">
        <v>10</v>
      </c>
      <c r="C5">
        <v>0</v>
      </c>
      <c r="F5" s="12">
        <v>0</v>
      </c>
      <c r="G5">
        <v>0</v>
      </c>
    </row>
    <row r="6" spans="1:7" x14ac:dyDescent="0.25">
      <c r="A6" t="s">
        <v>54</v>
      </c>
      <c r="B6" s="5" t="s">
        <v>11</v>
      </c>
      <c r="C6">
        <v>1</v>
      </c>
      <c r="D6" t="s">
        <v>23</v>
      </c>
      <c r="F6">
        <v>0</v>
      </c>
      <c r="G6">
        <v>0</v>
      </c>
    </row>
    <row r="7" spans="1:7" x14ac:dyDescent="0.25">
      <c r="A7" t="s">
        <v>54</v>
      </c>
      <c r="B7" s="6" t="s">
        <v>12</v>
      </c>
      <c r="C7">
        <v>0</v>
      </c>
      <c r="F7" s="12">
        <v>0</v>
      </c>
      <c r="G7" s="7">
        <v>0</v>
      </c>
    </row>
    <row r="8" spans="1:7" x14ac:dyDescent="0.25">
      <c r="A8" t="s">
        <v>54</v>
      </c>
      <c r="B8" t="s">
        <v>13</v>
      </c>
      <c r="C8">
        <v>12</v>
      </c>
      <c r="D8" t="s">
        <v>37</v>
      </c>
      <c r="F8">
        <v>0</v>
      </c>
      <c r="G8" s="7" t="s">
        <v>15</v>
      </c>
    </row>
    <row r="9" spans="1:7" x14ac:dyDescent="0.25">
      <c r="A9" t="s">
        <v>54</v>
      </c>
      <c r="B9" t="s">
        <v>16</v>
      </c>
      <c r="C9">
        <v>1</v>
      </c>
      <c r="D9" t="s">
        <v>226</v>
      </c>
      <c r="F9">
        <v>1</v>
      </c>
      <c r="G9">
        <v>0</v>
      </c>
    </row>
    <row r="10" spans="1:7" x14ac:dyDescent="0.25">
      <c r="A10" t="s">
        <v>54</v>
      </c>
      <c r="B10" t="s">
        <v>17</v>
      </c>
      <c r="C10">
        <v>12</v>
      </c>
    </row>
    <row r="11" spans="1:7" x14ac:dyDescent="0.25">
      <c r="A11" t="s">
        <v>54</v>
      </c>
      <c r="B11" t="s">
        <v>18</v>
      </c>
      <c r="C11">
        <v>6</v>
      </c>
    </row>
    <row r="12" spans="1:7" x14ac:dyDescent="0.25">
      <c r="A12" t="s">
        <v>54</v>
      </c>
      <c r="B12" t="s">
        <v>19</v>
      </c>
      <c r="C12">
        <v>231</v>
      </c>
    </row>
    <row r="13" spans="1:7" x14ac:dyDescent="0.25">
      <c r="A13" t="s">
        <v>54</v>
      </c>
      <c r="B13" t="s">
        <v>20</v>
      </c>
      <c r="C13">
        <v>1</v>
      </c>
    </row>
    <row r="14" spans="1:7" x14ac:dyDescent="0.25">
      <c r="A14" t="s">
        <v>54</v>
      </c>
      <c r="B14" t="s">
        <v>21</v>
      </c>
      <c r="C14">
        <v>160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0.79998168889431442"/>
  </sheetPr>
  <dimension ref="A1:G16"/>
  <sheetViews>
    <sheetView workbookViewId="0">
      <selection activeCell="E23" sqref="E23"/>
    </sheetView>
  </sheetViews>
  <sheetFormatPr defaultRowHeight="15" x14ac:dyDescent="0.25"/>
  <cols>
    <col min="1" max="1" width="11.140625" bestFit="1" customWidth="1"/>
    <col min="2" max="2" width="23.140625" bestFit="1" customWidth="1"/>
    <col min="3" max="3" width="6.42578125" bestFit="1" customWidth="1"/>
    <col min="4" max="4" width="11.85546875" bestFit="1" customWidth="1"/>
    <col min="5" max="5" width="10.42578125" bestFit="1" customWidth="1"/>
    <col min="6" max="6" width="15.42578125" bestFit="1" customWidth="1"/>
    <col min="7" max="7" width="23.85546875" bestFit="1" customWidth="1"/>
  </cols>
  <sheetData>
    <row r="1" spans="1:7" x14ac:dyDescent="0.25">
      <c r="A1" t="s">
        <v>0</v>
      </c>
    </row>
    <row r="2" spans="1:7" x14ac:dyDescent="0.25">
      <c r="B2" s="1"/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55</v>
      </c>
      <c r="B4" t="s">
        <v>7</v>
      </c>
      <c r="C4">
        <v>1</v>
      </c>
      <c r="F4">
        <v>0</v>
      </c>
      <c r="G4">
        <v>0</v>
      </c>
    </row>
    <row r="5" spans="1:7" x14ac:dyDescent="0.25">
      <c r="A5" t="s">
        <v>55</v>
      </c>
      <c r="B5" t="s">
        <v>8</v>
      </c>
      <c r="C5">
        <v>0</v>
      </c>
      <c r="F5">
        <v>0</v>
      </c>
      <c r="G5" s="7">
        <v>0</v>
      </c>
    </row>
    <row r="6" spans="1:7" x14ac:dyDescent="0.25">
      <c r="A6" t="s">
        <v>55</v>
      </c>
      <c r="B6" t="s">
        <v>10</v>
      </c>
      <c r="C6">
        <v>1</v>
      </c>
      <c r="D6" t="s">
        <v>9</v>
      </c>
      <c r="F6" s="12">
        <v>0</v>
      </c>
      <c r="G6">
        <v>0</v>
      </c>
    </row>
    <row r="7" spans="1:7" x14ac:dyDescent="0.25">
      <c r="A7" t="s">
        <v>55</v>
      </c>
      <c r="B7" s="10" t="s">
        <v>29</v>
      </c>
      <c r="C7">
        <v>1</v>
      </c>
      <c r="D7" t="s">
        <v>23</v>
      </c>
      <c r="F7" s="12">
        <v>0</v>
      </c>
      <c r="G7">
        <v>0</v>
      </c>
    </row>
    <row r="8" spans="1:7" x14ac:dyDescent="0.25">
      <c r="A8" t="s">
        <v>55</v>
      </c>
      <c r="B8" s="5" t="s">
        <v>11</v>
      </c>
      <c r="C8">
        <v>1</v>
      </c>
      <c r="D8" t="s">
        <v>9</v>
      </c>
      <c r="F8">
        <v>0</v>
      </c>
      <c r="G8" s="7">
        <v>0</v>
      </c>
    </row>
    <row r="9" spans="1:7" x14ac:dyDescent="0.25">
      <c r="A9" t="s">
        <v>55</v>
      </c>
      <c r="B9" s="6" t="s">
        <v>12</v>
      </c>
      <c r="C9">
        <v>0</v>
      </c>
      <c r="F9" s="12">
        <v>0</v>
      </c>
      <c r="G9" s="7">
        <v>0</v>
      </c>
    </row>
    <row r="10" spans="1:7" x14ac:dyDescent="0.25">
      <c r="A10" t="s">
        <v>55</v>
      </c>
      <c r="B10" t="s">
        <v>13</v>
      </c>
      <c r="C10">
        <v>13</v>
      </c>
      <c r="D10" t="s">
        <v>37</v>
      </c>
      <c r="F10">
        <v>0</v>
      </c>
      <c r="G10" s="7">
        <v>0</v>
      </c>
    </row>
    <row r="11" spans="1:7" x14ac:dyDescent="0.25">
      <c r="A11" t="s">
        <v>55</v>
      </c>
      <c r="B11" t="s">
        <v>16</v>
      </c>
      <c r="C11">
        <v>1</v>
      </c>
      <c r="D11" t="s">
        <v>226</v>
      </c>
      <c r="F11">
        <v>1</v>
      </c>
      <c r="G11">
        <v>0</v>
      </c>
    </row>
    <row r="12" spans="1:7" x14ac:dyDescent="0.25">
      <c r="A12" t="s">
        <v>55</v>
      </c>
      <c r="B12" t="s">
        <v>17</v>
      </c>
      <c r="C12">
        <v>8</v>
      </c>
    </row>
    <row r="13" spans="1:7" x14ac:dyDescent="0.25">
      <c r="A13" t="s">
        <v>55</v>
      </c>
      <c r="B13" t="s">
        <v>18</v>
      </c>
      <c r="C13">
        <v>23</v>
      </c>
    </row>
    <row r="14" spans="1:7" x14ac:dyDescent="0.25">
      <c r="A14" t="s">
        <v>55</v>
      </c>
      <c r="B14" t="s">
        <v>19</v>
      </c>
      <c r="C14">
        <v>145</v>
      </c>
    </row>
    <row r="15" spans="1:7" x14ac:dyDescent="0.25">
      <c r="A15" t="s">
        <v>55</v>
      </c>
      <c r="B15" t="s">
        <v>20</v>
      </c>
      <c r="C15">
        <v>1</v>
      </c>
      <c r="D15" t="s">
        <v>32</v>
      </c>
    </row>
    <row r="16" spans="1:7" x14ac:dyDescent="0.25">
      <c r="A16" t="s">
        <v>55</v>
      </c>
      <c r="B16" t="s">
        <v>21</v>
      </c>
      <c r="C16">
        <v>167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0.79998168889431442"/>
  </sheetPr>
  <dimension ref="A1:G16"/>
  <sheetViews>
    <sheetView workbookViewId="0">
      <selection activeCell="F7" sqref="F7"/>
    </sheetView>
  </sheetViews>
  <sheetFormatPr defaultRowHeight="15" x14ac:dyDescent="0.25"/>
  <cols>
    <col min="1" max="1" width="11.140625" bestFit="1" customWidth="1"/>
    <col min="2" max="2" width="23.140625" bestFit="1" customWidth="1"/>
    <col min="3" max="3" width="6.42578125" bestFit="1" customWidth="1"/>
    <col min="4" max="4" width="11.85546875" bestFit="1" customWidth="1"/>
    <col min="5" max="5" width="10.42578125" bestFit="1" customWidth="1"/>
    <col min="6" max="6" width="15.42578125" bestFit="1" customWidth="1"/>
    <col min="7" max="7" width="23.85546875" bestFit="1" customWidth="1"/>
  </cols>
  <sheetData>
    <row r="1" spans="1:7" x14ac:dyDescent="0.25">
      <c r="A1" t="s">
        <v>0</v>
      </c>
    </row>
    <row r="2" spans="1:7" x14ac:dyDescent="0.25">
      <c r="B2" s="1"/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56</v>
      </c>
      <c r="B4" t="s">
        <v>7</v>
      </c>
      <c r="C4">
        <v>1</v>
      </c>
      <c r="F4">
        <v>0</v>
      </c>
      <c r="G4">
        <v>0</v>
      </c>
    </row>
    <row r="5" spans="1:7" x14ac:dyDescent="0.25">
      <c r="A5" t="s">
        <v>56</v>
      </c>
      <c r="B5" t="s">
        <v>8</v>
      </c>
      <c r="C5">
        <v>1</v>
      </c>
      <c r="D5" t="s">
        <v>9</v>
      </c>
      <c r="F5">
        <v>1</v>
      </c>
      <c r="G5" s="7">
        <v>0</v>
      </c>
    </row>
    <row r="6" spans="1:7" x14ac:dyDescent="0.25">
      <c r="A6" t="s">
        <v>56</v>
      </c>
      <c r="B6" t="s">
        <v>8</v>
      </c>
      <c r="C6">
        <v>1</v>
      </c>
      <c r="D6" t="s">
        <v>34</v>
      </c>
      <c r="F6">
        <v>1</v>
      </c>
      <c r="G6" s="7">
        <v>0</v>
      </c>
    </row>
    <row r="7" spans="1:7" x14ac:dyDescent="0.25">
      <c r="A7" t="s">
        <v>56</v>
      </c>
      <c r="B7" t="s">
        <v>10</v>
      </c>
      <c r="C7">
        <v>0</v>
      </c>
      <c r="F7" s="12">
        <v>0</v>
      </c>
      <c r="G7">
        <v>0</v>
      </c>
    </row>
    <row r="8" spans="1:7" x14ac:dyDescent="0.25">
      <c r="A8" t="s">
        <v>56</v>
      </c>
      <c r="B8" s="5" t="s">
        <v>11</v>
      </c>
      <c r="C8">
        <v>1</v>
      </c>
      <c r="D8" t="s">
        <v>225</v>
      </c>
      <c r="F8">
        <v>1</v>
      </c>
      <c r="G8" s="7">
        <v>0</v>
      </c>
    </row>
    <row r="9" spans="1:7" x14ac:dyDescent="0.25">
      <c r="A9" t="s">
        <v>56</v>
      </c>
      <c r="B9" s="6" t="s">
        <v>12</v>
      </c>
      <c r="C9">
        <v>0</v>
      </c>
      <c r="F9" s="12">
        <v>0</v>
      </c>
      <c r="G9" s="7">
        <v>0</v>
      </c>
    </row>
    <row r="10" spans="1:7" x14ac:dyDescent="0.25">
      <c r="A10" t="s">
        <v>56</v>
      </c>
      <c r="B10" t="s">
        <v>13</v>
      </c>
      <c r="C10">
        <v>9</v>
      </c>
      <c r="D10" t="s">
        <v>14</v>
      </c>
      <c r="F10">
        <v>0</v>
      </c>
      <c r="G10" s="7" t="s">
        <v>15</v>
      </c>
    </row>
    <row r="11" spans="1:7" x14ac:dyDescent="0.25">
      <c r="A11" t="s">
        <v>56</v>
      </c>
      <c r="B11" t="s">
        <v>16</v>
      </c>
      <c r="C11">
        <v>1</v>
      </c>
      <c r="D11" t="s">
        <v>226</v>
      </c>
      <c r="F11">
        <v>1</v>
      </c>
      <c r="G11">
        <v>0</v>
      </c>
    </row>
    <row r="12" spans="1:7" x14ac:dyDescent="0.25">
      <c r="A12" t="s">
        <v>56</v>
      </c>
      <c r="B12" t="s">
        <v>17</v>
      </c>
      <c r="C12">
        <v>10</v>
      </c>
    </row>
    <row r="13" spans="1:7" x14ac:dyDescent="0.25">
      <c r="A13" t="s">
        <v>56</v>
      </c>
      <c r="B13" t="s">
        <v>18</v>
      </c>
      <c r="C13">
        <v>25</v>
      </c>
    </row>
    <row r="14" spans="1:7" x14ac:dyDescent="0.25">
      <c r="A14" t="s">
        <v>56</v>
      </c>
      <c r="B14" t="s">
        <v>19</v>
      </c>
      <c r="C14">
        <v>199</v>
      </c>
    </row>
    <row r="15" spans="1:7" x14ac:dyDescent="0.25">
      <c r="A15" t="s">
        <v>56</v>
      </c>
      <c r="B15" t="s">
        <v>20</v>
      </c>
      <c r="C15">
        <v>1</v>
      </c>
      <c r="D15" t="s">
        <v>32</v>
      </c>
    </row>
    <row r="16" spans="1:7" x14ac:dyDescent="0.25">
      <c r="A16" t="s">
        <v>56</v>
      </c>
      <c r="B16" t="s">
        <v>21</v>
      </c>
      <c r="C16">
        <v>221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0.79998168889431442"/>
  </sheetPr>
  <dimension ref="A1:G38"/>
  <sheetViews>
    <sheetView workbookViewId="0">
      <selection activeCell="I41" sqref="I41"/>
    </sheetView>
  </sheetViews>
  <sheetFormatPr defaultRowHeight="15" x14ac:dyDescent="0.25"/>
  <cols>
    <col min="1" max="1" width="54.85546875" customWidth="1"/>
    <col min="2" max="2" width="29.42578125" bestFit="1" customWidth="1"/>
    <col min="4" max="4" width="12.28515625" bestFit="1" customWidth="1"/>
    <col min="5" max="5" width="13.7109375" bestFit="1" customWidth="1"/>
    <col min="6" max="6" width="16.140625" bestFit="1" customWidth="1"/>
    <col min="7" max="7" width="23.28515625" bestFit="1" customWidth="1"/>
  </cols>
  <sheetData>
    <row r="1" spans="1:7" x14ac:dyDescent="0.25">
      <c r="A1" t="s">
        <v>0</v>
      </c>
      <c r="B1" t="s">
        <v>57</v>
      </c>
    </row>
    <row r="2" spans="1:7" x14ac:dyDescent="0.25">
      <c r="A2" t="s">
        <v>45</v>
      </c>
      <c r="B2" s="1"/>
    </row>
    <row r="3" spans="1:7" x14ac:dyDescent="0.25">
      <c r="A3" t="s">
        <v>40</v>
      </c>
      <c r="B3" s="1"/>
      <c r="C3" t="s">
        <v>42</v>
      </c>
    </row>
    <row r="4" spans="1:7" x14ac:dyDescent="0.25">
      <c r="A4" t="s">
        <v>41</v>
      </c>
      <c r="B4" s="1">
        <v>242</v>
      </c>
      <c r="C4" s="2" t="s">
        <v>58</v>
      </c>
    </row>
    <row r="5" spans="1:7" x14ac:dyDescent="0.25">
      <c r="B5" s="1"/>
    </row>
    <row r="6" spans="1:7" x14ac:dyDescent="0.25">
      <c r="C6" t="s">
        <v>2</v>
      </c>
      <c r="D6" t="s">
        <v>3</v>
      </c>
      <c r="E6" t="s">
        <v>4</v>
      </c>
      <c r="F6" t="s">
        <v>5</v>
      </c>
      <c r="G6" s="7" t="s">
        <v>6</v>
      </c>
    </row>
    <row r="7" spans="1:7" x14ac:dyDescent="0.25">
      <c r="A7" t="s">
        <v>57</v>
      </c>
      <c r="B7" t="s">
        <v>7</v>
      </c>
      <c r="G7" s="7"/>
    </row>
    <row r="8" spans="1:7" x14ac:dyDescent="0.25">
      <c r="A8" t="s">
        <v>57</v>
      </c>
      <c r="B8" t="s">
        <v>8</v>
      </c>
      <c r="C8">
        <v>2</v>
      </c>
      <c r="D8" t="s">
        <v>23</v>
      </c>
      <c r="F8">
        <v>2</v>
      </c>
      <c r="G8" s="7"/>
    </row>
    <row r="9" spans="1:7" x14ac:dyDescent="0.25">
      <c r="A9" t="s">
        <v>57</v>
      </c>
      <c r="B9" t="s">
        <v>10</v>
      </c>
      <c r="G9" s="9"/>
    </row>
    <row r="10" spans="1:7" x14ac:dyDescent="0.25">
      <c r="A10" t="s">
        <v>57</v>
      </c>
      <c r="B10" s="10" t="s">
        <v>29</v>
      </c>
      <c r="C10">
        <v>2</v>
      </c>
      <c r="D10" t="s">
        <v>225</v>
      </c>
      <c r="G10" s="9"/>
    </row>
    <row r="11" spans="1:7" x14ac:dyDescent="0.25">
      <c r="A11" t="s">
        <v>57</v>
      </c>
      <c r="B11" s="10" t="s">
        <v>11</v>
      </c>
      <c r="C11">
        <v>2</v>
      </c>
      <c r="D11" t="s">
        <v>23</v>
      </c>
      <c r="F11">
        <v>1</v>
      </c>
      <c r="G11" s="9"/>
    </row>
    <row r="12" spans="1:7" x14ac:dyDescent="0.25">
      <c r="A12" t="s">
        <v>57</v>
      </c>
      <c r="B12" s="10" t="s">
        <v>11</v>
      </c>
      <c r="C12">
        <v>1</v>
      </c>
      <c r="D12" t="s">
        <v>35</v>
      </c>
      <c r="F12">
        <v>1</v>
      </c>
      <c r="G12" s="9"/>
    </row>
    <row r="13" spans="1:7" x14ac:dyDescent="0.25">
      <c r="A13" t="s">
        <v>57</v>
      </c>
      <c r="B13" s="11" t="s">
        <v>12</v>
      </c>
      <c r="G13" s="7"/>
    </row>
    <row r="14" spans="1:7" x14ac:dyDescent="0.25">
      <c r="A14" t="s">
        <v>57</v>
      </c>
      <c r="B14" t="s">
        <v>13</v>
      </c>
      <c r="C14">
        <v>15</v>
      </c>
      <c r="D14" t="s">
        <v>24</v>
      </c>
      <c r="G14" s="7">
        <v>15</v>
      </c>
    </row>
    <row r="15" spans="1:7" x14ac:dyDescent="0.25">
      <c r="A15" t="s">
        <v>57</v>
      </c>
      <c r="B15" t="s">
        <v>16</v>
      </c>
      <c r="C15">
        <v>2</v>
      </c>
      <c r="D15" t="s">
        <v>226</v>
      </c>
      <c r="F15">
        <v>2</v>
      </c>
      <c r="G15" s="7"/>
    </row>
    <row r="16" spans="1:7" x14ac:dyDescent="0.25">
      <c r="A16" t="s">
        <v>57</v>
      </c>
      <c r="B16" t="s">
        <v>17</v>
      </c>
      <c r="C16">
        <v>0</v>
      </c>
      <c r="G16" s="7"/>
    </row>
    <row r="17" spans="1:7" x14ac:dyDescent="0.25">
      <c r="A17" t="s">
        <v>57</v>
      </c>
      <c r="B17" t="s">
        <v>18</v>
      </c>
      <c r="C17">
        <v>9</v>
      </c>
      <c r="G17" s="7"/>
    </row>
    <row r="18" spans="1:7" x14ac:dyDescent="0.25">
      <c r="A18" t="s">
        <v>57</v>
      </c>
      <c r="B18" t="s">
        <v>19</v>
      </c>
      <c r="C18">
        <v>84</v>
      </c>
      <c r="G18" s="7"/>
    </row>
    <row r="19" spans="1:7" x14ac:dyDescent="0.25">
      <c r="A19" t="s">
        <v>57</v>
      </c>
      <c r="B19" t="s">
        <v>20</v>
      </c>
      <c r="C19">
        <v>2</v>
      </c>
      <c r="G19" s="7"/>
    </row>
    <row r="20" spans="1:7" x14ac:dyDescent="0.25">
      <c r="A20" t="s">
        <v>57</v>
      </c>
      <c r="B20" t="s">
        <v>21</v>
      </c>
      <c r="C20">
        <v>242</v>
      </c>
      <c r="G20" s="7"/>
    </row>
    <row r="24" spans="1:7" x14ac:dyDescent="0.25">
      <c r="C24" t="s">
        <v>2</v>
      </c>
      <c r="D24" t="s">
        <v>3</v>
      </c>
      <c r="E24" t="s">
        <v>4</v>
      </c>
      <c r="F24" t="s">
        <v>5</v>
      </c>
      <c r="G24" s="7" t="s">
        <v>6</v>
      </c>
    </row>
    <row r="25" spans="1:7" x14ac:dyDescent="0.25">
      <c r="A25" t="s">
        <v>59</v>
      </c>
      <c r="B25" t="s">
        <v>7</v>
      </c>
      <c r="C25">
        <v>2</v>
      </c>
      <c r="G25" s="7"/>
    </row>
    <row r="26" spans="1:7" x14ac:dyDescent="0.25">
      <c r="A26" t="s">
        <v>59</v>
      </c>
      <c r="B26" t="s">
        <v>8</v>
      </c>
      <c r="G26" s="7"/>
    </row>
    <row r="27" spans="1:7" x14ac:dyDescent="0.25">
      <c r="A27" t="s">
        <v>59</v>
      </c>
      <c r="B27" t="s">
        <v>10</v>
      </c>
      <c r="C27">
        <v>3</v>
      </c>
      <c r="D27" t="s">
        <v>9</v>
      </c>
      <c r="G27" s="9" t="s">
        <v>15</v>
      </c>
    </row>
    <row r="28" spans="1:7" x14ac:dyDescent="0.25">
      <c r="A28" t="s">
        <v>59</v>
      </c>
      <c r="B28" s="10" t="s">
        <v>29</v>
      </c>
      <c r="C28">
        <v>1</v>
      </c>
      <c r="D28" t="s">
        <v>60</v>
      </c>
      <c r="G28" s="9" t="s">
        <v>15</v>
      </c>
    </row>
    <row r="29" spans="1:7" x14ac:dyDescent="0.25">
      <c r="A29" t="s">
        <v>59</v>
      </c>
      <c r="B29" s="10" t="s">
        <v>11</v>
      </c>
      <c r="C29">
        <v>1</v>
      </c>
      <c r="D29" t="s">
        <v>23</v>
      </c>
      <c r="G29" s="9" t="s">
        <v>15</v>
      </c>
    </row>
    <row r="30" spans="1:7" x14ac:dyDescent="0.25">
      <c r="A30" t="s">
        <v>59</v>
      </c>
      <c r="B30" s="10" t="s">
        <v>11</v>
      </c>
      <c r="C30">
        <v>1</v>
      </c>
      <c r="D30" t="s">
        <v>9</v>
      </c>
      <c r="G30" s="9" t="s">
        <v>15</v>
      </c>
    </row>
    <row r="31" spans="1:7" x14ac:dyDescent="0.25">
      <c r="A31" t="s">
        <v>59</v>
      </c>
      <c r="B31" s="11" t="s">
        <v>12</v>
      </c>
      <c r="C31">
        <v>1</v>
      </c>
      <c r="D31" t="s">
        <v>9</v>
      </c>
      <c r="G31" s="7" t="s">
        <v>15</v>
      </c>
    </row>
    <row r="32" spans="1:7" x14ac:dyDescent="0.25">
      <c r="A32" t="s">
        <v>59</v>
      </c>
      <c r="B32" t="s">
        <v>13</v>
      </c>
      <c r="C32">
        <v>20</v>
      </c>
      <c r="D32" t="s">
        <v>37</v>
      </c>
      <c r="G32" s="7">
        <v>0</v>
      </c>
    </row>
    <row r="33" spans="1:7" x14ac:dyDescent="0.25">
      <c r="A33" t="s">
        <v>59</v>
      </c>
      <c r="B33" t="s">
        <v>16</v>
      </c>
      <c r="C33">
        <v>1</v>
      </c>
      <c r="D33" t="s">
        <v>227</v>
      </c>
      <c r="G33" s="7">
        <v>0</v>
      </c>
    </row>
    <row r="34" spans="1:7" x14ac:dyDescent="0.25">
      <c r="A34" t="s">
        <v>59</v>
      </c>
      <c r="B34" t="s">
        <v>17</v>
      </c>
      <c r="C34">
        <v>0</v>
      </c>
      <c r="G34" s="7"/>
    </row>
    <row r="35" spans="1:7" x14ac:dyDescent="0.25">
      <c r="A35" t="s">
        <v>59</v>
      </c>
      <c r="B35" t="s">
        <v>18</v>
      </c>
      <c r="C35">
        <v>5</v>
      </c>
      <c r="G35" s="7"/>
    </row>
    <row r="36" spans="1:7" x14ac:dyDescent="0.25">
      <c r="A36" t="s">
        <v>59</v>
      </c>
      <c r="B36" t="s">
        <v>19</v>
      </c>
      <c r="C36">
        <v>5</v>
      </c>
      <c r="G36" s="7"/>
    </row>
    <row r="37" spans="1:7" x14ac:dyDescent="0.25">
      <c r="A37" t="s">
        <v>59</v>
      </c>
      <c r="B37" t="s">
        <v>20</v>
      </c>
      <c r="C37">
        <v>2</v>
      </c>
      <c r="D37" t="s">
        <v>32</v>
      </c>
      <c r="G37" s="7"/>
    </row>
    <row r="38" spans="1:7" x14ac:dyDescent="0.25">
      <c r="A38" t="s">
        <v>59</v>
      </c>
      <c r="B38" t="s">
        <v>21</v>
      </c>
      <c r="C38">
        <v>302</v>
      </c>
      <c r="G38" s="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0.79998168889431442"/>
  </sheetPr>
  <dimension ref="A1:G20"/>
  <sheetViews>
    <sheetView workbookViewId="0">
      <selection activeCell="A44" sqref="A44"/>
    </sheetView>
  </sheetViews>
  <sheetFormatPr defaultRowHeight="15" x14ac:dyDescent="0.25"/>
  <cols>
    <col min="1" max="1" width="17" customWidth="1"/>
    <col min="2" max="2" width="23.140625" bestFit="1" customWidth="1"/>
    <col min="3" max="3" width="6.42578125" bestFit="1" customWidth="1"/>
    <col min="4" max="4" width="11.5703125" customWidth="1"/>
    <col min="5" max="5" width="10.42578125" bestFit="1" customWidth="1"/>
    <col min="6" max="6" width="15.42578125" bestFit="1" customWidth="1"/>
    <col min="7" max="7" width="23.85546875" bestFit="1" customWidth="1"/>
  </cols>
  <sheetData>
    <row r="1" spans="1:7" x14ac:dyDescent="0.25">
      <c r="A1" t="s">
        <v>0</v>
      </c>
    </row>
    <row r="2" spans="1:7" x14ac:dyDescent="0.25">
      <c r="B2" s="1"/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61</v>
      </c>
      <c r="B4" t="s">
        <v>7</v>
      </c>
      <c r="C4">
        <v>3</v>
      </c>
      <c r="F4">
        <v>0</v>
      </c>
      <c r="G4">
        <v>0</v>
      </c>
    </row>
    <row r="5" spans="1:7" x14ac:dyDescent="0.25">
      <c r="A5" t="s">
        <v>61</v>
      </c>
      <c r="B5" t="s">
        <v>8</v>
      </c>
      <c r="C5">
        <v>1</v>
      </c>
      <c r="D5" t="s">
        <v>34</v>
      </c>
      <c r="F5">
        <v>0</v>
      </c>
      <c r="G5" s="7">
        <v>0</v>
      </c>
    </row>
    <row r="6" spans="1:7" x14ac:dyDescent="0.25">
      <c r="A6" t="s">
        <v>62</v>
      </c>
      <c r="B6" t="s">
        <v>8</v>
      </c>
      <c r="C6">
        <v>1</v>
      </c>
      <c r="D6" t="s">
        <v>229</v>
      </c>
      <c r="F6">
        <v>0</v>
      </c>
      <c r="G6" s="7" t="s">
        <v>15</v>
      </c>
    </row>
    <row r="7" spans="1:7" x14ac:dyDescent="0.25">
      <c r="A7" t="s">
        <v>61</v>
      </c>
      <c r="B7" t="s">
        <v>10</v>
      </c>
      <c r="C7">
        <v>1</v>
      </c>
      <c r="D7" t="s">
        <v>9</v>
      </c>
      <c r="F7">
        <v>0</v>
      </c>
      <c r="G7" s="7">
        <v>0</v>
      </c>
    </row>
    <row r="8" spans="1:7" x14ac:dyDescent="0.25">
      <c r="A8" t="s">
        <v>61</v>
      </c>
      <c r="B8" t="s">
        <v>10</v>
      </c>
      <c r="C8">
        <v>2</v>
      </c>
      <c r="D8" t="s">
        <v>34</v>
      </c>
      <c r="F8" s="12">
        <v>1</v>
      </c>
      <c r="G8">
        <v>0</v>
      </c>
    </row>
    <row r="9" spans="1:7" x14ac:dyDescent="0.25">
      <c r="A9" t="s">
        <v>61</v>
      </c>
      <c r="B9" s="10" t="s">
        <v>29</v>
      </c>
      <c r="C9">
        <v>1</v>
      </c>
      <c r="D9" t="s">
        <v>225</v>
      </c>
      <c r="F9" s="12">
        <v>0</v>
      </c>
      <c r="G9">
        <v>0</v>
      </c>
    </row>
    <row r="10" spans="1:7" x14ac:dyDescent="0.25">
      <c r="A10" t="s">
        <v>61</v>
      </c>
      <c r="B10" s="5" t="s">
        <v>11</v>
      </c>
      <c r="C10">
        <v>1</v>
      </c>
      <c r="D10" t="s">
        <v>9</v>
      </c>
      <c r="F10">
        <v>0</v>
      </c>
      <c r="G10" s="7">
        <v>0</v>
      </c>
    </row>
    <row r="11" spans="1:7" x14ac:dyDescent="0.25">
      <c r="A11" t="s">
        <v>62</v>
      </c>
      <c r="B11" s="5" t="s">
        <v>11</v>
      </c>
      <c r="C11">
        <v>2</v>
      </c>
      <c r="D11" t="s">
        <v>229</v>
      </c>
      <c r="F11">
        <v>0</v>
      </c>
      <c r="G11" s="7" t="s">
        <v>15</v>
      </c>
    </row>
    <row r="12" spans="1:7" x14ac:dyDescent="0.25">
      <c r="A12" t="s">
        <v>61</v>
      </c>
      <c r="B12" s="6" t="s">
        <v>12</v>
      </c>
      <c r="F12" s="12">
        <v>0</v>
      </c>
      <c r="G12" s="7">
        <v>0</v>
      </c>
    </row>
    <row r="13" spans="1:7" x14ac:dyDescent="0.25">
      <c r="A13" t="s">
        <v>61</v>
      </c>
      <c r="B13" t="s">
        <v>13</v>
      </c>
      <c r="C13">
        <v>10</v>
      </c>
      <c r="D13" t="s">
        <v>14</v>
      </c>
      <c r="F13">
        <v>0</v>
      </c>
      <c r="G13" s="7" t="s">
        <v>15</v>
      </c>
    </row>
    <row r="14" spans="1:7" x14ac:dyDescent="0.25">
      <c r="A14" t="s">
        <v>62</v>
      </c>
      <c r="B14" t="s">
        <v>13</v>
      </c>
      <c r="C14">
        <v>14</v>
      </c>
      <c r="D14" t="s">
        <v>37</v>
      </c>
      <c r="F14">
        <v>0</v>
      </c>
      <c r="G14" s="7" t="s">
        <v>15</v>
      </c>
    </row>
    <row r="15" spans="1:7" x14ac:dyDescent="0.25">
      <c r="A15" t="s">
        <v>61</v>
      </c>
      <c r="B15" t="s">
        <v>16</v>
      </c>
      <c r="C15">
        <v>1</v>
      </c>
      <c r="D15" t="s">
        <v>226</v>
      </c>
      <c r="F15">
        <v>1</v>
      </c>
      <c r="G15">
        <v>0</v>
      </c>
    </row>
    <row r="16" spans="1:7" x14ac:dyDescent="0.25">
      <c r="A16" t="s">
        <v>61</v>
      </c>
      <c r="B16" t="s">
        <v>17</v>
      </c>
      <c r="C16">
        <v>22</v>
      </c>
    </row>
    <row r="17" spans="1:4" x14ac:dyDescent="0.25">
      <c r="A17" t="s">
        <v>61</v>
      </c>
      <c r="B17" t="s">
        <v>18</v>
      </c>
      <c r="C17">
        <v>53</v>
      </c>
    </row>
    <row r="18" spans="1:4" x14ac:dyDescent="0.25">
      <c r="A18" t="s">
        <v>61</v>
      </c>
      <c r="B18" t="s">
        <v>19</v>
      </c>
      <c r="C18">
        <v>113</v>
      </c>
    </row>
    <row r="19" spans="1:4" x14ac:dyDescent="0.25">
      <c r="A19" t="s">
        <v>61</v>
      </c>
      <c r="B19" t="s">
        <v>20</v>
      </c>
      <c r="C19">
        <v>3</v>
      </c>
      <c r="D19" t="s">
        <v>32</v>
      </c>
    </row>
    <row r="20" spans="1:4" x14ac:dyDescent="0.25">
      <c r="A20" t="s">
        <v>61</v>
      </c>
      <c r="B20" t="s">
        <v>21</v>
      </c>
      <c r="C20">
        <v>235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0.79998168889431442"/>
  </sheetPr>
  <dimension ref="A1:G15"/>
  <sheetViews>
    <sheetView workbookViewId="0">
      <selection activeCell="D8" sqref="D8"/>
    </sheetView>
  </sheetViews>
  <sheetFormatPr defaultRowHeight="15" x14ac:dyDescent="0.25"/>
  <cols>
    <col min="1" max="1" width="19.28515625" bestFit="1" customWidth="1"/>
    <col min="2" max="2" width="22.5703125" bestFit="1" customWidth="1"/>
    <col min="3" max="3" width="6.140625" bestFit="1" customWidth="1"/>
    <col min="4" max="4" width="11.42578125" bestFit="1" customWidth="1"/>
    <col min="5" max="5" width="10" bestFit="1" customWidth="1"/>
    <col min="6" max="6" width="14.85546875" bestFit="1" customWidth="1"/>
    <col min="7" max="7" width="23.28515625" bestFit="1" customWidth="1"/>
  </cols>
  <sheetData>
    <row r="1" spans="1:7" x14ac:dyDescent="0.25">
      <c r="A1" t="s">
        <v>0</v>
      </c>
      <c r="B1" t="s">
        <v>63</v>
      </c>
    </row>
    <row r="2" spans="1:7" x14ac:dyDescent="0.25"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63</v>
      </c>
      <c r="B3" t="s">
        <v>7</v>
      </c>
      <c r="C3">
        <v>1</v>
      </c>
      <c r="F3">
        <v>0</v>
      </c>
      <c r="G3">
        <v>0</v>
      </c>
    </row>
    <row r="4" spans="1:7" x14ac:dyDescent="0.25">
      <c r="A4" t="s">
        <v>63</v>
      </c>
      <c r="B4" t="s">
        <v>8</v>
      </c>
      <c r="C4">
        <v>0</v>
      </c>
      <c r="F4">
        <v>0</v>
      </c>
      <c r="G4">
        <v>0</v>
      </c>
    </row>
    <row r="5" spans="1:7" x14ac:dyDescent="0.25">
      <c r="A5" t="s">
        <v>63</v>
      </c>
      <c r="B5" t="s">
        <v>10</v>
      </c>
      <c r="C5">
        <v>3</v>
      </c>
      <c r="D5" t="s">
        <v>23</v>
      </c>
      <c r="F5" s="12">
        <v>2</v>
      </c>
      <c r="G5">
        <v>0</v>
      </c>
    </row>
    <row r="6" spans="1:7" x14ac:dyDescent="0.25">
      <c r="A6" t="s">
        <v>63</v>
      </c>
      <c r="B6" s="5" t="s">
        <v>11</v>
      </c>
      <c r="C6">
        <v>1</v>
      </c>
      <c r="D6" t="s">
        <v>28</v>
      </c>
      <c r="F6">
        <v>1</v>
      </c>
      <c r="G6">
        <v>0</v>
      </c>
    </row>
    <row r="7" spans="1:7" x14ac:dyDescent="0.25">
      <c r="A7" t="s">
        <v>63</v>
      </c>
      <c r="B7" s="5" t="s">
        <v>11</v>
      </c>
      <c r="C7">
        <v>1</v>
      </c>
      <c r="D7" t="s">
        <v>229</v>
      </c>
      <c r="F7">
        <v>1</v>
      </c>
      <c r="G7">
        <v>0</v>
      </c>
    </row>
    <row r="8" spans="1:7" x14ac:dyDescent="0.25">
      <c r="A8" t="s">
        <v>63</v>
      </c>
      <c r="B8" s="6" t="s">
        <v>12</v>
      </c>
      <c r="C8">
        <v>0</v>
      </c>
      <c r="E8" s="8"/>
      <c r="F8" s="12">
        <v>0</v>
      </c>
      <c r="G8" s="7">
        <v>0</v>
      </c>
    </row>
    <row r="9" spans="1:7" x14ac:dyDescent="0.25">
      <c r="A9" t="s">
        <v>63</v>
      </c>
      <c r="B9" t="s">
        <v>13</v>
      </c>
      <c r="C9">
        <v>15</v>
      </c>
      <c r="D9" t="s">
        <v>24</v>
      </c>
      <c r="F9">
        <v>0</v>
      </c>
      <c r="G9" s="7">
        <v>15</v>
      </c>
    </row>
    <row r="10" spans="1:7" x14ac:dyDescent="0.25">
      <c r="A10" t="s">
        <v>63</v>
      </c>
      <c r="B10" t="s">
        <v>16</v>
      </c>
      <c r="C10">
        <v>1</v>
      </c>
      <c r="D10" t="s">
        <v>226</v>
      </c>
      <c r="F10">
        <v>1</v>
      </c>
      <c r="G10">
        <v>0</v>
      </c>
    </row>
    <row r="11" spans="1:7" x14ac:dyDescent="0.25">
      <c r="A11" t="s">
        <v>63</v>
      </c>
      <c r="B11" t="s">
        <v>17</v>
      </c>
      <c r="C11">
        <v>1</v>
      </c>
    </row>
    <row r="12" spans="1:7" x14ac:dyDescent="0.25">
      <c r="A12" t="s">
        <v>63</v>
      </c>
      <c r="B12" t="s">
        <v>18</v>
      </c>
      <c r="C12">
        <v>28</v>
      </c>
    </row>
    <row r="13" spans="1:7" x14ac:dyDescent="0.25">
      <c r="A13" t="s">
        <v>63</v>
      </c>
      <c r="B13" t="s">
        <v>19</v>
      </c>
      <c r="C13">
        <v>265</v>
      </c>
    </row>
    <row r="14" spans="1:7" x14ac:dyDescent="0.25">
      <c r="A14" t="s">
        <v>63</v>
      </c>
      <c r="B14" t="s">
        <v>20</v>
      </c>
      <c r="C14">
        <v>2</v>
      </c>
    </row>
    <row r="15" spans="1:7" x14ac:dyDescent="0.25">
      <c r="A15" t="s">
        <v>63</v>
      </c>
      <c r="B15" t="s">
        <v>21</v>
      </c>
      <c r="C15">
        <v>453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0.79998168889431442"/>
  </sheetPr>
  <dimension ref="A1:G21"/>
  <sheetViews>
    <sheetView zoomScale="130" zoomScaleNormal="130" workbookViewId="0">
      <selection activeCell="G13" sqref="G13"/>
    </sheetView>
  </sheetViews>
  <sheetFormatPr defaultRowHeight="15" x14ac:dyDescent="0.25"/>
  <cols>
    <col min="1" max="1" width="32.28515625" customWidth="1"/>
    <col min="2" max="2" width="29.42578125" bestFit="1" customWidth="1"/>
    <col min="3" max="3" width="19.42578125" bestFit="1" customWidth="1"/>
    <col min="4" max="4" width="13.140625" customWidth="1"/>
    <col min="5" max="5" width="10.85546875" bestFit="1" customWidth="1"/>
    <col min="6" max="6" width="16.140625" bestFit="1" customWidth="1"/>
    <col min="7" max="7" width="23.85546875" bestFit="1" customWidth="1"/>
  </cols>
  <sheetData>
    <row r="1" spans="1:7" x14ac:dyDescent="0.25">
      <c r="A1" t="s">
        <v>0</v>
      </c>
      <c r="B1" t="s">
        <v>64</v>
      </c>
    </row>
    <row r="2" spans="1:7" x14ac:dyDescent="0.25">
      <c r="A2" t="s">
        <v>45</v>
      </c>
      <c r="B2" s="1"/>
    </row>
    <row r="3" spans="1:7" x14ac:dyDescent="0.25">
      <c r="A3" t="s">
        <v>40</v>
      </c>
      <c r="B3" s="1"/>
    </row>
    <row r="4" spans="1:7" x14ac:dyDescent="0.25">
      <c r="A4" t="s">
        <v>41</v>
      </c>
      <c r="B4" s="4">
        <v>176</v>
      </c>
      <c r="C4" t="s">
        <v>42</v>
      </c>
    </row>
    <row r="5" spans="1:7" x14ac:dyDescent="0.25">
      <c r="B5" s="1"/>
    </row>
    <row r="6" spans="1:7" x14ac:dyDescent="0.25">
      <c r="C6" t="s">
        <v>2</v>
      </c>
      <c r="D6" t="s">
        <v>3</v>
      </c>
      <c r="E6" t="s">
        <v>4</v>
      </c>
      <c r="F6" t="s">
        <v>5</v>
      </c>
      <c r="G6" t="s">
        <v>6</v>
      </c>
    </row>
    <row r="7" spans="1:7" x14ac:dyDescent="0.25">
      <c r="A7" t="s">
        <v>64</v>
      </c>
      <c r="B7" t="s">
        <v>7</v>
      </c>
      <c r="C7">
        <v>1</v>
      </c>
    </row>
    <row r="8" spans="1:7" x14ac:dyDescent="0.25">
      <c r="A8" t="s">
        <v>64</v>
      </c>
      <c r="B8" t="s">
        <v>50</v>
      </c>
      <c r="C8">
        <v>0</v>
      </c>
    </row>
    <row r="9" spans="1:7" x14ac:dyDescent="0.25">
      <c r="A9" t="s">
        <v>64</v>
      </c>
      <c r="B9" t="s">
        <v>8</v>
      </c>
      <c r="C9">
        <v>0</v>
      </c>
    </row>
    <row r="10" spans="1:7" x14ac:dyDescent="0.25">
      <c r="A10" t="s">
        <v>64</v>
      </c>
      <c r="B10" t="s">
        <v>10</v>
      </c>
      <c r="C10">
        <v>1</v>
      </c>
      <c r="D10" t="s">
        <v>28</v>
      </c>
      <c r="F10" s="10">
        <v>0</v>
      </c>
      <c r="G10">
        <v>1</v>
      </c>
    </row>
    <row r="11" spans="1:7" x14ac:dyDescent="0.25">
      <c r="A11" t="s">
        <v>64</v>
      </c>
      <c r="B11" s="5" t="s">
        <v>29</v>
      </c>
      <c r="C11">
        <v>4</v>
      </c>
      <c r="D11" t="s">
        <v>28</v>
      </c>
      <c r="F11" s="8"/>
      <c r="G11">
        <v>4</v>
      </c>
    </row>
    <row r="12" spans="1:7" x14ac:dyDescent="0.25">
      <c r="A12" t="s">
        <v>64</v>
      </c>
      <c r="B12" s="5" t="s">
        <v>11</v>
      </c>
      <c r="C12">
        <v>0</v>
      </c>
      <c r="F12" s="10">
        <v>0</v>
      </c>
      <c r="G12">
        <v>0</v>
      </c>
    </row>
    <row r="13" spans="1:7" x14ac:dyDescent="0.25">
      <c r="A13" t="s">
        <v>64</v>
      </c>
      <c r="B13" s="6" t="s">
        <v>12</v>
      </c>
      <c r="C13">
        <v>0</v>
      </c>
      <c r="F13" s="8"/>
    </row>
    <row r="14" spans="1:7" x14ac:dyDescent="0.25">
      <c r="A14" t="s">
        <v>64</v>
      </c>
      <c r="B14" t="s">
        <v>13</v>
      </c>
      <c r="C14">
        <v>7</v>
      </c>
      <c r="D14" t="s">
        <v>24</v>
      </c>
      <c r="G14">
        <v>7</v>
      </c>
    </row>
    <row r="15" spans="1:7" x14ac:dyDescent="0.25">
      <c r="A15" t="s">
        <v>64</v>
      </c>
      <c r="B15" t="s">
        <v>16</v>
      </c>
      <c r="C15">
        <v>1</v>
      </c>
      <c r="D15" t="s">
        <v>230</v>
      </c>
      <c r="F15">
        <v>1</v>
      </c>
      <c r="G15">
        <v>0</v>
      </c>
    </row>
    <row r="16" spans="1:7" x14ac:dyDescent="0.25">
      <c r="A16" t="s">
        <v>64</v>
      </c>
    </row>
    <row r="17" spans="1:4" x14ac:dyDescent="0.25">
      <c r="A17" t="s">
        <v>64</v>
      </c>
      <c r="B17" t="s">
        <v>17</v>
      </c>
      <c r="C17">
        <v>5</v>
      </c>
    </row>
    <row r="18" spans="1:4" x14ac:dyDescent="0.25">
      <c r="A18" t="s">
        <v>64</v>
      </c>
      <c r="B18" t="s">
        <v>18</v>
      </c>
      <c r="C18">
        <v>11</v>
      </c>
    </row>
    <row r="19" spans="1:4" x14ac:dyDescent="0.25">
      <c r="A19" t="s">
        <v>64</v>
      </c>
      <c r="B19" t="s">
        <v>19</v>
      </c>
      <c r="C19">
        <v>107</v>
      </c>
    </row>
    <row r="20" spans="1:4" x14ac:dyDescent="0.25">
      <c r="A20" t="s">
        <v>64</v>
      </c>
      <c r="B20" t="s">
        <v>20</v>
      </c>
      <c r="C20">
        <v>1</v>
      </c>
      <c r="D20" t="s">
        <v>32</v>
      </c>
    </row>
    <row r="21" spans="1:4" x14ac:dyDescent="0.25">
      <c r="A21" t="s">
        <v>64</v>
      </c>
      <c r="B21" t="s">
        <v>46</v>
      </c>
      <c r="C21">
        <v>176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0.79998168889431442"/>
  </sheetPr>
  <dimension ref="A1:G16"/>
  <sheetViews>
    <sheetView workbookViewId="0">
      <selection activeCell="E31" sqref="E31"/>
    </sheetView>
  </sheetViews>
  <sheetFormatPr defaultRowHeight="15" x14ac:dyDescent="0.25"/>
  <cols>
    <col min="1" max="1" width="14.7109375" customWidth="1"/>
    <col min="2" max="2" width="23.140625" bestFit="1" customWidth="1"/>
    <col min="3" max="3" width="7.140625" customWidth="1"/>
    <col min="4" max="4" width="11.5703125" bestFit="1" customWidth="1"/>
    <col min="5" max="5" width="10.42578125" bestFit="1" customWidth="1"/>
    <col min="6" max="6" width="15.42578125" bestFit="1" customWidth="1"/>
    <col min="7" max="7" width="23.85546875" bestFit="1" customWidth="1"/>
  </cols>
  <sheetData>
    <row r="1" spans="1:7" x14ac:dyDescent="0.25">
      <c r="A1" t="s">
        <v>0</v>
      </c>
    </row>
    <row r="2" spans="1:7" x14ac:dyDescent="0.25">
      <c r="B2" s="1"/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65</v>
      </c>
      <c r="B4" t="s">
        <v>7</v>
      </c>
      <c r="C4">
        <v>1</v>
      </c>
      <c r="F4">
        <v>0</v>
      </c>
      <c r="G4">
        <v>0</v>
      </c>
    </row>
    <row r="5" spans="1:7" x14ac:dyDescent="0.25">
      <c r="A5" t="s">
        <v>65</v>
      </c>
      <c r="B5" t="s">
        <v>8</v>
      </c>
      <c r="C5">
        <v>0</v>
      </c>
      <c r="F5">
        <v>0</v>
      </c>
      <c r="G5" s="7">
        <v>0</v>
      </c>
    </row>
    <row r="6" spans="1:7" x14ac:dyDescent="0.25">
      <c r="A6" t="s">
        <v>65</v>
      </c>
      <c r="B6" t="s">
        <v>10</v>
      </c>
      <c r="C6">
        <v>1</v>
      </c>
      <c r="D6" t="s">
        <v>9</v>
      </c>
      <c r="F6" s="12">
        <v>0</v>
      </c>
      <c r="G6">
        <v>0</v>
      </c>
    </row>
    <row r="7" spans="1:7" x14ac:dyDescent="0.25">
      <c r="A7" t="s">
        <v>65</v>
      </c>
      <c r="B7" s="5" t="s">
        <v>11</v>
      </c>
      <c r="C7">
        <v>1</v>
      </c>
      <c r="D7" t="s">
        <v>9</v>
      </c>
      <c r="F7">
        <v>0</v>
      </c>
      <c r="G7" s="7">
        <v>0</v>
      </c>
    </row>
    <row r="8" spans="1:7" x14ac:dyDescent="0.25">
      <c r="A8" t="s">
        <v>65</v>
      </c>
      <c r="B8" s="6" t="s">
        <v>12</v>
      </c>
      <c r="C8">
        <v>0</v>
      </c>
      <c r="F8" s="12">
        <v>0</v>
      </c>
      <c r="G8" s="7">
        <v>0</v>
      </c>
    </row>
    <row r="9" spans="1:7" x14ac:dyDescent="0.25">
      <c r="A9" t="s">
        <v>65</v>
      </c>
      <c r="B9" t="s">
        <v>13</v>
      </c>
      <c r="C9">
        <v>8</v>
      </c>
      <c r="D9" t="s">
        <v>37</v>
      </c>
      <c r="F9">
        <v>0</v>
      </c>
      <c r="G9" s="7">
        <v>0</v>
      </c>
    </row>
    <row r="10" spans="1:7" x14ac:dyDescent="0.25">
      <c r="A10" t="s">
        <v>65</v>
      </c>
      <c r="B10" t="s">
        <v>13</v>
      </c>
      <c r="C10">
        <v>3</v>
      </c>
      <c r="D10" t="s">
        <v>14</v>
      </c>
      <c r="F10">
        <v>0</v>
      </c>
      <c r="G10" s="7">
        <v>0</v>
      </c>
    </row>
    <row r="11" spans="1:7" x14ac:dyDescent="0.25">
      <c r="A11" t="s">
        <v>65</v>
      </c>
      <c r="B11" t="s">
        <v>16</v>
      </c>
      <c r="C11">
        <v>1</v>
      </c>
      <c r="D11" t="s">
        <v>227</v>
      </c>
      <c r="F11">
        <v>0</v>
      </c>
      <c r="G11">
        <v>0</v>
      </c>
    </row>
    <row r="12" spans="1:7" x14ac:dyDescent="0.25">
      <c r="A12" t="s">
        <v>65</v>
      </c>
      <c r="B12" t="s">
        <v>17</v>
      </c>
      <c r="C12">
        <v>0</v>
      </c>
    </row>
    <row r="13" spans="1:7" x14ac:dyDescent="0.25">
      <c r="A13" t="s">
        <v>65</v>
      </c>
      <c r="B13" t="s">
        <v>18</v>
      </c>
      <c r="C13">
        <v>29</v>
      </c>
    </row>
    <row r="14" spans="1:7" x14ac:dyDescent="0.25">
      <c r="A14" t="s">
        <v>65</v>
      </c>
      <c r="B14" t="s">
        <v>19</v>
      </c>
      <c r="C14">
        <v>128</v>
      </c>
    </row>
    <row r="15" spans="1:7" x14ac:dyDescent="0.25">
      <c r="A15" t="s">
        <v>65</v>
      </c>
      <c r="B15" t="s">
        <v>20</v>
      </c>
      <c r="C15">
        <v>2</v>
      </c>
      <c r="D15" t="s">
        <v>32</v>
      </c>
    </row>
    <row r="16" spans="1:7" x14ac:dyDescent="0.25">
      <c r="A16" t="s">
        <v>65</v>
      </c>
      <c r="B16" t="s">
        <v>21</v>
      </c>
      <c r="C16">
        <v>187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0.79998168889431442"/>
  </sheetPr>
  <dimension ref="A1:G16"/>
  <sheetViews>
    <sheetView workbookViewId="0">
      <selection activeCell="G34" sqref="G34"/>
    </sheetView>
  </sheetViews>
  <sheetFormatPr defaultRowHeight="15" x14ac:dyDescent="0.25"/>
  <cols>
    <col min="1" max="1" width="11.140625" bestFit="1" customWidth="1"/>
    <col min="2" max="2" width="23.140625" bestFit="1" customWidth="1"/>
    <col min="3" max="3" width="6.42578125" bestFit="1" customWidth="1"/>
    <col min="4" max="4" width="11.5703125" bestFit="1" customWidth="1"/>
    <col min="5" max="5" width="10.42578125" bestFit="1" customWidth="1"/>
    <col min="6" max="6" width="15.42578125" bestFit="1" customWidth="1"/>
    <col min="7" max="7" width="23.85546875" bestFit="1" customWidth="1"/>
  </cols>
  <sheetData>
    <row r="1" spans="1:7" x14ac:dyDescent="0.25">
      <c r="A1" t="s">
        <v>0</v>
      </c>
    </row>
    <row r="2" spans="1:7" x14ac:dyDescent="0.25">
      <c r="B2" s="1"/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66</v>
      </c>
      <c r="B4" t="s">
        <v>7</v>
      </c>
      <c r="C4">
        <v>1</v>
      </c>
      <c r="F4">
        <v>0</v>
      </c>
      <c r="G4">
        <v>0</v>
      </c>
    </row>
    <row r="5" spans="1:7" x14ac:dyDescent="0.25">
      <c r="A5" t="s">
        <v>66</v>
      </c>
      <c r="B5" t="s">
        <v>8</v>
      </c>
      <c r="F5">
        <v>0</v>
      </c>
      <c r="G5" s="7">
        <v>0</v>
      </c>
    </row>
    <row r="6" spans="1:7" x14ac:dyDescent="0.25">
      <c r="A6" t="s">
        <v>66</v>
      </c>
      <c r="B6" t="s">
        <v>10</v>
      </c>
      <c r="C6">
        <v>1</v>
      </c>
      <c r="D6" t="s">
        <v>241</v>
      </c>
      <c r="F6" s="12">
        <v>0</v>
      </c>
      <c r="G6" s="7" t="s">
        <v>15</v>
      </c>
    </row>
    <row r="7" spans="1:7" x14ac:dyDescent="0.25">
      <c r="A7" t="s">
        <v>66</v>
      </c>
      <c r="B7" s="10" t="s">
        <v>29</v>
      </c>
      <c r="C7">
        <v>2</v>
      </c>
      <c r="D7" t="s">
        <v>225</v>
      </c>
      <c r="F7" s="12">
        <v>0</v>
      </c>
      <c r="G7">
        <v>2</v>
      </c>
    </row>
    <row r="8" spans="1:7" x14ac:dyDescent="0.25">
      <c r="A8" t="s">
        <v>66</v>
      </c>
      <c r="B8" s="5" t="s">
        <v>11</v>
      </c>
      <c r="C8">
        <v>0</v>
      </c>
      <c r="F8">
        <v>0</v>
      </c>
      <c r="G8" s="7">
        <v>0</v>
      </c>
    </row>
    <row r="9" spans="1:7" x14ac:dyDescent="0.25">
      <c r="A9" t="s">
        <v>66</v>
      </c>
      <c r="B9" s="6" t="s">
        <v>12</v>
      </c>
      <c r="C9">
        <v>0</v>
      </c>
      <c r="F9" s="12">
        <v>0</v>
      </c>
      <c r="G9" s="7">
        <v>0</v>
      </c>
    </row>
    <row r="10" spans="1:7" x14ac:dyDescent="0.25">
      <c r="A10" t="s">
        <v>66</v>
      </c>
      <c r="B10" t="s">
        <v>13</v>
      </c>
      <c r="C10">
        <v>8</v>
      </c>
      <c r="D10" t="s">
        <v>14</v>
      </c>
      <c r="F10">
        <v>0</v>
      </c>
      <c r="G10" s="7" t="s">
        <v>15</v>
      </c>
    </row>
    <row r="11" spans="1:7" x14ac:dyDescent="0.25">
      <c r="A11" t="s">
        <v>66</v>
      </c>
      <c r="B11" t="s">
        <v>16</v>
      </c>
      <c r="C11">
        <v>1</v>
      </c>
      <c r="D11" t="s">
        <v>226</v>
      </c>
      <c r="F11">
        <v>1</v>
      </c>
      <c r="G11">
        <v>0</v>
      </c>
    </row>
    <row r="12" spans="1:7" x14ac:dyDescent="0.25">
      <c r="A12" t="s">
        <v>66</v>
      </c>
      <c r="B12" t="s">
        <v>17</v>
      </c>
      <c r="C12">
        <v>2</v>
      </c>
    </row>
    <row r="13" spans="1:7" x14ac:dyDescent="0.25">
      <c r="A13" t="s">
        <v>66</v>
      </c>
      <c r="B13" t="s">
        <v>18</v>
      </c>
      <c r="C13">
        <v>29</v>
      </c>
    </row>
    <row r="14" spans="1:7" x14ac:dyDescent="0.25">
      <c r="A14" t="s">
        <v>66</v>
      </c>
      <c r="B14" t="s">
        <v>19</v>
      </c>
      <c r="C14">
        <v>226</v>
      </c>
    </row>
    <row r="15" spans="1:7" x14ac:dyDescent="0.25">
      <c r="A15" t="s">
        <v>66</v>
      </c>
      <c r="B15" t="s">
        <v>20</v>
      </c>
      <c r="C15">
        <v>1</v>
      </c>
      <c r="D15" t="s">
        <v>32</v>
      </c>
    </row>
    <row r="16" spans="1:7" x14ac:dyDescent="0.25">
      <c r="A16" t="s">
        <v>66</v>
      </c>
      <c r="B16" t="s">
        <v>21</v>
      </c>
      <c r="C16" s="13">
        <v>201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 tint="0.79998168889431442"/>
  </sheetPr>
  <dimension ref="A1:G16"/>
  <sheetViews>
    <sheetView workbookViewId="0">
      <selection activeCell="F7" sqref="F7"/>
    </sheetView>
  </sheetViews>
  <sheetFormatPr defaultRowHeight="15" x14ac:dyDescent="0.25"/>
  <cols>
    <col min="1" max="1" width="11.140625" bestFit="1" customWidth="1"/>
    <col min="2" max="2" width="23.140625" bestFit="1" customWidth="1"/>
    <col min="3" max="3" width="6.42578125" bestFit="1" customWidth="1"/>
    <col min="4" max="4" width="14.85546875" customWidth="1"/>
    <col min="5" max="5" width="10.42578125" bestFit="1" customWidth="1"/>
    <col min="6" max="6" width="15.42578125" bestFit="1" customWidth="1"/>
    <col min="7" max="7" width="23.85546875" bestFit="1" customWidth="1"/>
  </cols>
  <sheetData>
    <row r="1" spans="1:7" x14ac:dyDescent="0.25">
      <c r="A1" t="s">
        <v>0</v>
      </c>
    </row>
    <row r="2" spans="1:7" x14ac:dyDescent="0.25">
      <c r="B2" s="1"/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67</v>
      </c>
      <c r="B4" t="s">
        <v>7</v>
      </c>
      <c r="C4">
        <v>2</v>
      </c>
      <c r="F4">
        <v>0</v>
      </c>
      <c r="G4">
        <v>0</v>
      </c>
    </row>
    <row r="5" spans="1:7" x14ac:dyDescent="0.25">
      <c r="A5" t="s">
        <v>67</v>
      </c>
      <c r="B5" t="s">
        <v>8</v>
      </c>
      <c r="C5">
        <v>1</v>
      </c>
      <c r="D5" t="s">
        <v>23</v>
      </c>
      <c r="F5">
        <v>0</v>
      </c>
      <c r="G5" s="7">
        <v>0</v>
      </c>
    </row>
    <row r="6" spans="1:7" x14ac:dyDescent="0.25">
      <c r="A6" t="s">
        <v>67</v>
      </c>
      <c r="B6" t="s">
        <v>8</v>
      </c>
      <c r="C6">
        <v>3</v>
      </c>
      <c r="D6" t="s">
        <v>28</v>
      </c>
      <c r="F6">
        <v>0</v>
      </c>
      <c r="G6" s="7">
        <v>0</v>
      </c>
    </row>
    <row r="7" spans="1:7" x14ac:dyDescent="0.25">
      <c r="A7" t="s">
        <v>67</v>
      </c>
      <c r="B7" t="s">
        <v>10</v>
      </c>
      <c r="C7">
        <v>1</v>
      </c>
      <c r="D7" t="s">
        <v>84</v>
      </c>
      <c r="F7" s="12">
        <v>2</v>
      </c>
      <c r="G7">
        <v>0</v>
      </c>
    </row>
    <row r="8" spans="1:7" x14ac:dyDescent="0.25">
      <c r="A8" t="s">
        <v>67</v>
      </c>
      <c r="B8" s="5" t="s">
        <v>11</v>
      </c>
      <c r="C8">
        <v>1</v>
      </c>
      <c r="D8" t="s">
        <v>9</v>
      </c>
      <c r="F8">
        <v>0</v>
      </c>
      <c r="G8" s="7" t="s">
        <v>15</v>
      </c>
    </row>
    <row r="9" spans="1:7" x14ac:dyDescent="0.25">
      <c r="A9" t="s">
        <v>67</v>
      </c>
      <c r="B9" s="6" t="s">
        <v>12</v>
      </c>
      <c r="C9">
        <v>0</v>
      </c>
      <c r="F9" s="12">
        <v>0</v>
      </c>
      <c r="G9" s="7">
        <v>0</v>
      </c>
    </row>
    <row r="10" spans="1:7" x14ac:dyDescent="0.25">
      <c r="A10" t="s">
        <v>67</v>
      </c>
      <c r="B10" t="s">
        <v>13</v>
      </c>
      <c r="C10">
        <v>12</v>
      </c>
      <c r="D10" t="s">
        <v>37</v>
      </c>
      <c r="F10">
        <v>0</v>
      </c>
      <c r="G10" s="7" t="s">
        <v>15</v>
      </c>
    </row>
    <row r="11" spans="1:7" x14ac:dyDescent="0.25">
      <c r="A11" t="s">
        <v>67</v>
      </c>
      <c r="B11" t="s">
        <v>16</v>
      </c>
      <c r="C11">
        <v>1</v>
      </c>
      <c r="D11" t="s">
        <v>227</v>
      </c>
      <c r="F11">
        <v>0</v>
      </c>
      <c r="G11">
        <v>0</v>
      </c>
    </row>
    <row r="12" spans="1:7" x14ac:dyDescent="0.25">
      <c r="A12" t="s">
        <v>67</v>
      </c>
      <c r="B12" t="s">
        <v>17</v>
      </c>
      <c r="C12">
        <v>1</v>
      </c>
    </row>
    <row r="13" spans="1:7" x14ac:dyDescent="0.25">
      <c r="A13" t="s">
        <v>67</v>
      </c>
      <c r="B13" t="s">
        <v>18</v>
      </c>
      <c r="C13">
        <v>47</v>
      </c>
    </row>
    <row r="14" spans="1:7" x14ac:dyDescent="0.25">
      <c r="A14" t="s">
        <v>67</v>
      </c>
      <c r="B14" t="s">
        <v>19</v>
      </c>
      <c r="C14">
        <v>334</v>
      </c>
    </row>
    <row r="15" spans="1:7" x14ac:dyDescent="0.25">
      <c r="A15" t="s">
        <v>67</v>
      </c>
      <c r="B15" t="s">
        <v>20</v>
      </c>
      <c r="C15">
        <v>1</v>
      </c>
      <c r="D15" t="s">
        <v>32</v>
      </c>
    </row>
    <row r="16" spans="1:7" x14ac:dyDescent="0.25">
      <c r="A16" t="s">
        <v>67</v>
      </c>
      <c r="B16" t="s">
        <v>21</v>
      </c>
      <c r="C16" s="13">
        <v>360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9" tint="0.79998168889431442"/>
  </sheetPr>
  <dimension ref="A1:G15"/>
  <sheetViews>
    <sheetView workbookViewId="0">
      <selection activeCell="F15" sqref="F15"/>
    </sheetView>
  </sheetViews>
  <sheetFormatPr defaultRowHeight="15" x14ac:dyDescent="0.25"/>
  <cols>
    <col min="1" max="1" width="11.140625" bestFit="1" customWidth="1"/>
    <col min="2" max="2" width="23.140625" bestFit="1" customWidth="1"/>
    <col min="3" max="3" width="6.42578125" bestFit="1" customWidth="1"/>
    <col min="4" max="4" width="12.140625" customWidth="1"/>
    <col min="5" max="5" width="10.42578125" bestFit="1" customWidth="1"/>
    <col min="6" max="6" width="15.42578125" bestFit="1" customWidth="1"/>
    <col min="7" max="7" width="23.85546875" style="7" bestFit="1" customWidth="1"/>
  </cols>
  <sheetData>
    <row r="1" spans="1:7" x14ac:dyDescent="0.25">
      <c r="A1" t="s">
        <v>0</v>
      </c>
    </row>
    <row r="2" spans="1:7" x14ac:dyDescent="0.25">
      <c r="B2" s="1"/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s="7" t="s">
        <v>6</v>
      </c>
    </row>
    <row r="4" spans="1:7" x14ac:dyDescent="0.25">
      <c r="A4" t="s">
        <v>68</v>
      </c>
      <c r="B4" t="s">
        <v>7</v>
      </c>
      <c r="C4">
        <v>1</v>
      </c>
      <c r="F4">
        <v>0</v>
      </c>
      <c r="G4" s="7">
        <v>0</v>
      </c>
    </row>
    <row r="5" spans="1:7" x14ac:dyDescent="0.25">
      <c r="A5" t="s">
        <v>68</v>
      </c>
      <c r="B5" t="s">
        <v>8</v>
      </c>
      <c r="C5">
        <v>0</v>
      </c>
      <c r="F5">
        <v>0</v>
      </c>
      <c r="G5" s="7">
        <v>0</v>
      </c>
    </row>
    <row r="6" spans="1:7" x14ac:dyDescent="0.25">
      <c r="A6" t="s">
        <v>68</v>
      </c>
      <c r="B6" t="s">
        <v>10</v>
      </c>
      <c r="C6">
        <v>1</v>
      </c>
      <c r="D6" t="s">
        <v>9</v>
      </c>
      <c r="F6" s="12">
        <v>0</v>
      </c>
      <c r="G6" s="7" t="s">
        <v>15</v>
      </c>
    </row>
    <row r="7" spans="1:7" x14ac:dyDescent="0.25">
      <c r="A7" t="s">
        <v>68</v>
      </c>
      <c r="B7" s="5" t="s">
        <v>11</v>
      </c>
      <c r="C7">
        <v>1</v>
      </c>
      <c r="D7" t="s">
        <v>225</v>
      </c>
      <c r="F7">
        <v>1</v>
      </c>
      <c r="G7" s="7">
        <v>0</v>
      </c>
    </row>
    <row r="8" spans="1:7" x14ac:dyDescent="0.25">
      <c r="A8" t="s">
        <v>68</v>
      </c>
      <c r="B8" s="6" t="s">
        <v>12</v>
      </c>
      <c r="C8">
        <v>0</v>
      </c>
      <c r="F8" s="12">
        <v>0</v>
      </c>
      <c r="G8" s="7">
        <v>0</v>
      </c>
    </row>
    <row r="9" spans="1:7" x14ac:dyDescent="0.25">
      <c r="A9" t="s">
        <v>68</v>
      </c>
      <c r="B9" t="s">
        <v>13</v>
      </c>
      <c r="C9">
        <v>9</v>
      </c>
      <c r="D9" t="s">
        <v>37</v>
      </c>
      <c r="F9">
        <v>0</v>
      </c>
      <c r="G9" s="7" t="s">
        <v>15</v>
      </c>
    </row>
    <row r="10" spans="1:7" x14ac:dyDescent="0.25">
      <c r="A10" t="s">
        <v>68</v>
      </c>
      <c r="B10" t="s">
        <v>16</v>
      </c>
      <c r="C10">
        <v>1</v>
      </c>
      <c r="D10" t="s">
        <v>226</v>
      </c>
      <c r="F10">
        <v>1</v>
      </c>
      <c r="G10" s="7">
        <v>0</v>
      </c>
    </row>
    <row r="11" spans="1:7" x14ac:dyDescent="0.25">
      <c r="A11" t="s">
        <v>68</v>
      </c>
      <c r="B11" t="s">
        <v>17</v>
      </c>
      <c r="C11">
        <v>11</v>
      </c>
    </row>
    <row r="12" spans="1:7" x14ac:dyDescent="0.25">
      <c r="A12" t="s">
        <v>68</v>
      </c>
      <c r="B12" t="s">
        <v>18</v>
      </c>
      <c r="C12">
        <v>8</v>
      </c>
    </row>
    <row r="13" spans="1:7" x14ac:dyDescent="0.25">
      <c r="A13" t="s">
        <v>68</v>
      </c>
      <c r="B13" t="s">
        <v>19</v>
      </c>
      <c r="C13">
        <v>200</v>
      </c>
    </row>
    <row r="14" spans="1:7" x14ac:dyDescent="0.25">
      <c r="A14" t="s">
        <v>68</v>
      </c>
      <c r="B14" t="s">
        <v>20</v>
      </c>
      <c r="C14">
        <v>1</v>
      </c>
      <c r="D14" t="s">
        <v>32</v>
      </c>
    </row>
    <row r="15" spans="1:7" x14ac:dyDescent="0.25">
      <c r="A15" t="s">
        <v>68</v>
      </c>
      <c r="B15" t="s">
        <v>21</v>
      </c>
      <c r="C15">
        <v>158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9" tint="0.79998168889431442"/>
  </sheetPr>
  <dimension ref="A1:G15"/>
  <sheetViews>
    <sheetView workbookViewId="0">
      <selection activeCell="D16" sqref="D16"/>
    </sheetView>
  </sheetViews>
  <sheetFormatPr defaultRowHeight="15" x14ac:dyDescent="0.25"/>
  <cols>
    <col min="1" max="1" width="11.140625" bestFit="1" customWidth="1"/>
    <col min="2" max="2" width="23.140625" bestFit="1" customWidth="1"/>
    <col min="3" max="3" width="6.42578125" bestFit="1" customWidth="1"/>
    <col min="4" max="4" width="11.85546875" bestFit="1" customWidth="1"/>
    <col min="5" max="5" width="14.7109375" bestFit="1" customWidth="1"/>
    <col min="6" max="6" width="15.42578125" bestFit="1" customWidth="1"/>
    <col min="7" max="7" width="23.85546875" bestFit="1" customWidth="1"/>
  </cols>
  <sheetData>
    <row r="1" spans="1:7" x14ac:dyDescent="0.25">
      <c r="A1" t="s">
        <v>0</v>
      </c>
    </row>
    <row r="2" spans="1:7" x14ac:dyDescent="0.25">
      <c r="B2" s="1"/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69</v>
      </c>
      <c r="B4" t="s">
        <v>7</v>
      </c>
      <c r="C4">
        <v>1</v>
      </c>
      <c r="F4">
        <v>0</v>
      </c>
      <c r="G4">
        <v>0</v>
      </c>
    </row>
    <row r="5" spans="1:7" x14ac:dyDescent="0.25">
      <c r="A5" t="s">
        <v>69</v>
      </c>
      <c r="B5" t="s">
        <v>8</v>
      </c>
      <c r="C5">
        <v>1</v>
      </c>
      <c r="D5" t="s">
        <v>28</v>
      </c>
      <c r="E5" t="s">
        <v>70</v>
      </c>
      <c r="F5">
        <v>0</v>
      </c>
      <c r="G5" s="7">
        <v>1</v>
      </c>
    </row>
    <row r="6" spans="1:7" x14ac:dyDescent="0.25">
      <c r="A6" t="s">
        <v>69</v>
      </c>
      <c r="B6" t="s">
        <v>10</v>
      </c>
      <c r="C6">
        <v>2</v>
      </c>
      <c r="D6" t="s">
        <v>28</v>
      </c>
      <c r="E6" t="s">
        <v>70</v>
      </c>
      <c r="F6" s="12">
        <v>0</v>
      </c>
      <c r="G6">
        <v>1</v>
      </c>
    </row>
    <row r="7" spans="1:7" x14ac:dyDescent="0.25">
      <c r="A7" t="s">
        <v>69</v>
      </c>
      <c r="B7" s="5" t="s">
        <v>11</v>
      </c>
      <c r="C7">
        <v>1</v>
      </c>
      <c r="D7" t="s">
        <v>28</v>
      </c>
      <c r="E7" t="s">
        <v>70</v>
      </c>
      <c r="F7">
        <v>0</v>
      </c>
      <c r="G7" s="7">
        <v>1</v>
      </c>
    </row>
    <row r="8" spans="1:7" x14ac:dyDescent="0.25">
      <c r="A8" t="s">
        <v>69</v>
      </c>
      <c r="B8" s="6" t="s">
        <v>12</v>
      </c>
      <c r="C8">
        <v>0</v>
      </c>
      <c r="F8" s="12">
        <v>0</v>
      </c>
      <c r="G8" s="7">
        <v>0</v>
      </c>
    </row>
    <row r="9" spans="1:7" x14ac:dyDescent="0.25">
      <c r="A9" t="s">
        <v>69</v>
      </c>
      <c r="B9" t="s">
        <v>13</v>
      </c>
      <c r="C9">
        <v>9</v>
      </c>
      <c r="D9" t="s">
        <v>24</v>
      </c>
      <c r="F9">
        <v>0</v>
      </c>
      <c r="G9" s="7">
        <v>9</v>
      </c>
    </row>
    <row r="10" spans="1:7" x14ac:dyDescent="0.25">
      <c r="A10" t="s">
        <v>69</v>
      </c>
      <c r="B10" t="s">
        <v>16</v>
      </c>
      <c r="C10">
        <v>1</v>
      </c>
      <c r="D10" t="s">
        <v>226</v>
      </c>
      <c r="E10" t="s">
        <v>70</v>
      </c>
      <c r="F10">
        <v>0</v>
      </c>
      <c r="G10">
        <v>1</v>
      </c>
    </row>
    <row r="11" spans="1:7" x14ac:dyDescent="0.25">
      <c r="A11" t="s">
        <v>69</v>
      </c>
      <c r="B11" t="s">
        <v>17</v>
      </c>
      <c r="C11">
        <v>1</v>
      </c>
    </row>
    <row r="12" spans="1:7" x14ac:dyDescent="0.25">
      <c r="A12" t="s">
        <v>69</v>
      </c>
      <c r="B12" t="s">
        <v>18</v>
      </c>
      <c r="C12">
        <v>22</v>
      </c>
    </row>
    <row r="13" spans="1:7" x14ac:dyDescent="0.25">
      <c r="A13" t="s">
        <v>69</v>
      </c>
      <c r="B13" t="s">
        <v>19</v>
      </c>
      <c r="C13">
        <v>219</v>
      </c>
    </row>
    <row r="14" spans="1:7" x14ac:dyDescent="0.25">
      <c r="A14" t="s">
        <v>69</v>
      </c>
      <c r="B14" t="s">
        <v>20</v>
      </c>
      <c r="C14">
        <v>2</v>
      </c>
      <c r="D14" t="s">
        <v>32</v>
      </c>
    </row>
    <row r="15" spans="1:7" x14ac:dyDescent="0.25">
      <c r="A15" t="s">
        <v>69</v>
      </c>
      <c r="B15" t="s">
        <v>21</v>
      </c>
      <c r="C15">
        <v>301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 tint="0.79998168889431442"/>
  </sheetPr>
  <dimension ref="A1:G17"/>
  <sheetViews>
    <sheetView workbookViewId="0">
      <selection activeCell="C24" sqref="C24"/>
    </sheetView>
  </sheetViews>
  <sheetFormatPr defaultRowHeight="15" x14ac:dyDescent="0.25"/>
  <cols>
    <col min="1" max="1" width="11.140625" bestFit="1" customWidth="1"/>
    <col min="2" max="2" width="23.140625" bestFit="1" customWidth="1"/>
    <col min="3" max="3" width="6.42578125" bestFit="1" customWidth="1"/>
    <col min="4" max="4" width="11.5703125" bestFit="1" customWidth="1"/>
    <col min="5" max="5" width="10.42578125" bestFit="1" customWidth="1"/>
    <col min="6" max="6" width="15.42578125" bestFit="1" customWidth="1"/>
    <col min="7" max="7" width="23.85546875" bestFit="1" customWidth="1"/>
  </cols>
  <sheetData>
    <row r="1" spans="1:7" x14ac:dyDescent="0.25">
      <c r="A1" t="s">
        <v>0</v>
      </c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71</v>
      </c>
      <c r="B4" t="s">
        <v>7</v>
      </c>
      <c r="C4">
        <v>1</v>
      </c>
      <c r="F4">
        <v>0</v>
      </c>
      <c r="G4">
        <v>0</v>
      </c>
    </row>
    <row r="5" spans="1:7" x14ac:dyDescent="0.25">
      <c r="A5" t="s">
        <v>71</v>
      </c>
      <c r="B5" t="s">
        <v>8</v>
      </c>
      <c r="C5">
        <v>1</v>
      </c>
      <c r="D5" t="s">
        <v>34</v>
      </c>
      <c r="F5">
        <v>0</v>
      </c>
      <c r="G5" s="7">
        <v>0</v>
      </c>
    </row>
    <row r="6" spans="1:7" x14ac:dyDescent="0.25">
      <c r="A6" t="s">
        <v>71</v>
      </c>
      <c r="B6" t="s">
        <v>10</v>
      </c>
      <c r="C6">
        <v>2</v>
      </c>
      <c r="D6" t="s">
        <v>9</v>
      </c>
      <c r="F6" s="12">
        <v>0</v>
      </c>
      <c r="G6" s="7" t="s">
        <v>15</v>
      </c>
    </row>
    <row r="7" spans="1:7" x14ac:dyDescent="0.25">
      <c r="A7" t="s">
        <v>71</v>
      </c>
      <c r="B7" s="10" t="s">
        <v>72</v>
      </c>
      <c r="C7">
        <v>2</v>
      </c>
      <c r="D7" t="s">
        <v>228</v>
      </c>
      <c r="F7" s="12">
        <v>0</v>
      </c>
      <c r="G7">
        <v>0</v>
      </c>
    </row>
    <row r="8" spans="1:7" x14ac:dyDescent="0.25">
      <c r="A8" t="s">
        <v>71</v>
      </c>
      <c r="B8" s="10" t="s">
        <v>72</v>
      </c>
      <c r="C8">
        <v>3</v>
      </c>
      <c r="D8" t="s">
        <v>225</v>
      </c>
      <c r="F8" s="12">
        <v>0</v>
      </c>
      <c r="G8">
        <v>0</v>
      </c>
    </row>
    <row r="9" spans="1:7" x14ac:dyDescent="0.25">
      <c r="A9" t="s">
        <v>71</v>
      </c>
      <c r="B9" s="10" t="s">
        <v>51</v>
      </c>
      <c r="C9">
        <v>1</v>
      </c>
      <c r="D9" t="s">
        <v>225</v>
      </c>
      <c r="F9" s="12">
        <v>1</v>
      </c>
      <c r="G9" s="7">
        <v>0</v>
      </c>
    </row>
    <row r="10" spans="1:7" x14ac:dyDescent="0.25">
      <c r="A10" t="s">
        <v>71</v>
      </c>
      <c r="B10" s="6" t="s">
        <v>52</v>
      </c>
      <c r="C10">
        <v>0</v>
      </c>
      <c r="F10" s="12">
        <v>0</v>
      </c>
      <c r="G10" s="7">
        <v>0</v>
      </c>
    </row>
    <row r="11" spans="1:7" x14ac:dyDescent="0.25">
      <c r="A11" t="s">
        <v>71</v>
      </c>
      <c r="B11" t="s">
        <v>13</v>
      </c>
      <c r="C11">
        <v>13</v>
      </c>
      <c r="D11" t="s">
        <v>14</v>
      </c>
      <c r="F11">
        <v>0</v>
      </c>
      <c r="G11" s="7" t="s">
        <v>15</v>
      </c>
    </row>
    <row r="12" spans="1:7" x14ac:dyDescent="0.25">
      <c r="A12" t="s">
        <v>71</v>
      </c>
      <c r="B12" t="s">
        <v>16</v>
      </c>
      <c r="C12">
        <v>1</v>
      </c>
      <c r="D12" t="s">
        <v>226</v>
      </c>
      <c r="F12">
        <v>1</v>
      </c>
      <c r="G12">
        <v>0</v>
      </c>
    </row>
    <row r="13" spans="1:7" x14ac:dyDescent="0.25">
      <c r="A13" t="s">
        <v>71</v>
      </c>
      <c r="B13" t="s">
        <v>53</v>
      </c>
      <c r="C13">
        <v>12</v>
      </c>
    </row>
    <row r="14" spans="1:7" x14ac:dyDescent="0.25">
      <c r="A14" t="s">
        <v>71</v>
      </c>
      <c r="B14" t="s">
        <v>18</v>
      </c>
      <c r="C14">
        <v>96</v>
      </c>
    </row>
    <row r="15" spans="1:7" x14ac:dyDescent="0.25">
      <c r="A15" t="s">
        <v>71</v>
      </c>
      <c r="B15" t="s">
        <v>19</v>
      </c>
      <c r="C15">
        <v>33</v>
      </c>
    </row>
    <row r="16" spans="1:7" x14ac:dyDescent="0.25">
      <c r="A16" t="s">
        <v>71</v>
      </c>
      <c r="B16" t="s">
        <v>20</v>
      </c>
      <c r="C16">
        <v>2</v>
      </c>
    </row>
    <row r="17" spans="1:3" x14ac:dyDescent="0.25">
      <c r="A17" t="s">
        <v>71</v>
      </c>
      <c r="B17" t="s">
        <v>21</v>
      </c>
      <c r="C17">
        <v>139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9" tint="0.79998168889431442"/>
  </sheetPr>
  <dimension ref="A1:G34"/>
  <sheetViews>
    <sheetView workbookViewId="0">
      <selection activeCell="I20" sqref="I20"/>
    </sheetView>
  </sheetViews>
  <sheetFormatPr defaultRowHeight="15" x14ac:dyDescent="0.25"/>
  <cols>
    <col min="1" max="1" width="26.28515625" customWidth="1"/>
    <col min="2" max="2" width="23.140625" bestFit="1" customWidth="1"/>
    <col min="3" max="3" width="6.42578125" bestFit="1" customWidth="1"/>
    <col min="4" max="4" width="11.85546875" bestFit="1" customWidth="1"/>
    <col min="5" max="5" width="10.42578125" bestFit="1" customWidth="1"/>
    <col min="6" max="6" width="15.42578125" bestFit="1" customWidth="1"/>
    <col min="7" max="7" width="23.85546875" bestFit="1" customWidth="1"/>
  </cols>
  <sheetData>
    <row r="1" spans="1:7" x14ac:dyDescent="0.25">
      <c r="A1" t="s">
        <v>0</v>
      </c>
      <c r="B1" t="s">
        <v>73</v>
      </c>
    </row>
    <row r="2" spans="1:7" x14ac:dyDescent="0.25">
      <c r="B2" s="1"/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74</v>
      </c>
      <c r="B4" t="s">
        <v>7</v>
      </c>
      <c r="C4">
        <v>1</v>
      </c>
      <c r="F4">
        <v>0</v>
      </c>
      <c r="G4">
        <v>0</v>
      </c>
    </row>
    <row r="5" spans="1:7" x14ac:dyDescent="0.25">
      <c r="A5" t="s">
        <v>75</v>
      </c>
      <c r="B5" t="s">
        <v>7</v>
      </c>
      <c r="C5">
        <v>1</v>
      </c>
      <c r="F5">
        <v>0</v>
      </c>
      <c r="G5">
        <v>0</v>
      </c>
    </row>
    <row r="6" spans="1:7" x14ac:dyDescent="0.25">
      <c r="A6" t="s">
        <v>74</v>
      </c>
      <c r="B6" t="s">
        <v>8</v>
      </c>
      <c r="C6">
        <v>2</v>
      </c>
      <c r="D6" t="s">
        <v>28</v>
      </c>
      <c r="F6">
        <v>0</v>
      </c>
      <c r="G6" s="7">
        <v>1</v>
      </c>
    </row>
    <row r="7" spans="1:7" x14ac:dyDescent="0.25">
      <c r="A7" t="s">
        <v>74</v>
      </c>
      <c r="B7" t="s">
        <v>10</v>
      </c>
      <c r="C7">
        <v>1</v>
      </c>
      <c r="D7" t="s">
        <v>9</v>
      </c>
      <c r="F7" s="12">
        <v>0</v>
      </c>
      <c r="G7" s="7" t="s">
        <v>15</v>
      </c>
    </row>
    <row r="8" spans="1:7" x14ac:dyDescent="0.25">
      <c r="A8" t="s">
        <v>75</v>
      </c>
      <c r="B8" s="10" t="s">
        <v>29</v>
      </c>
      <c r="C8">
        <v>1</v>
      </c>
      <c r="D8" t="s">
        <v>225</v>
      </c>
      <c r="F8" s="12">
        <v>0</v>
      </c>
      <c r="G8">
        <v>0</v>
      </c>
    </row>
    <row r="9" spans="1:7" x14ac:dyDescent="0.25">
      <c r="A9" t="s">
        <v>74</v>
      </c>
      <c r="B9" s="10" t="s">
        <v>29</v>
      </c>
      <c r="C9">
        <v>1</v>
      </c>
      <c r="D9" t="s">
        <v>35</v>
      </c>
      <c r="F9" s="12">
        <v>0</v>
      </c>
      <c r="G9">
        <v>0</v>
      </c>
    </row>
    <row r="10" spans="1:7" x14ac:dyDescent="0.25">
      <c r="A10" t="s">
        <v>75</v>
      </c>
      <c r="B10" s="5" t="s">
        <v>11</v>
      </c>
      <c r="C10">
        <v>1</v>
      </c>
      <c r="D10" t="s">
        <v>9</v>
      </c>
      <c r="F10">
        <v>0</v>
      </c>
      <c r="G10" s="7" t="s">
        <v>15</v>
      </c>
    </row>
    <row r="11" spans="1:7" x14ac:dyDescent="0.25">
      <c r="A11" t="s">
        <v>74</v>
      </c>
      <c r="B11" s="5" t="s">
        <v>11</v>
      </c>
      <c r="C11">
        <v>0</v>
      </c>
      <c r="F11">
        <v>0</v>
      </c>
      <c r="G11" s="7">
        <v>0</v>
      </c>
    </row>
    <row r="12" spans="1:7" x14ac:dyDescent="0.25">
      <c r="A12" t="s">
        <v>75</v>
      </c>
      <c r="B12" t="s">
        <v>13</v>
      </c>
      <c r="C12">
        <v>7</v>
      </c>
      <c r="D12" t="s">
        <v>37</v>
      </c>
      <c r="F12">
        <v>0</v>
      </c>
      <c r="G12" s="7" t="s">
        <v>15</v>
      </c>
    </row>
    <row r="13" spans="1:7" x14ac:dyDescent="0.25">
      <c r="A13" t="s">
        <v>74</v>
      </c>
      <c r="B13" t="s">
        <v>13</v>
      </c>
      <c r="C13">
        <v>14</v>
      </c>
      <c r="D13" t="s">
        <v>24</v>
      </c>
      <c r="F13">
        <v>0</v>
      </c>
      <c r="G13" s="7">
        <v>14</v>
      </c>
    </row>
    <row r="14" spans="1:7" x14ac:dyDescent="0.25">
      <c r="A14" t="s">
        <v>74</v>
      </c>
      <c r="B14" t="s">
        <v>16</v>
      </c>
      <c r="C14">
        <v>1</v>
      </c>
      <c r="D14" t="s">
        <v>226</v>
      </c>
      <c r="F14">
        <v>1</v>
      </c>
      <c r="G14">
        <v>0</v>
      </c>
    </row>
    <row r="15" spans="1:7" x14ac:dyDescent="0.25">
      <c r="A15" t="s">
        <v>75</v>
      </c>
      <c r="B15" t="s">
        <v>16</v>
      </c>
      <c r="C15">
        <v>1</v>
      </c>
      <c r="D15" t="s">
        <v>231</v>
      </c>
      <c r="F15">
        <v>1</v>
      </c>
      <c r="G15" s="7">
        <v>0</v>
      </c>
    </row>
    <row r="16" spans="1:7" x14ac:dyDescent="0.25">
      <c r="A16" t="s">
        <v>73</v>
      </c>
      <c r="B16" t="s">
        <v>17</v>
      </c>
      <c r="C16">
        <v>1</v>
      </c>
      <c r="E16" t="str">
        <f>"Naar rato leerlingen: Trapeze "&amp;'Bron data'!F169&amp;", Gunning "&amp;'Bron data'!F172</f>
        <v>Naar rato leerlingen: Trapeze 1, Gunning 0</v>
      </c>
    </row>
    <row r="17" spans="1:5" x14ac:dyDescent="0.25">
      <c r="A17" t="s">
        <v>73</v>
      </c>
      <c r="B17" t="s">
        <v>18</v>
      </c>
      <c r="C17">
        <v>49</v>
      </c>
      <c r="E17" t="str">
        <f>"Naar rato leerlingen: Trapeze "&amp;'Bron data'!F170&amp;", Gunning "&amp;'Bron data'!F173</f>
        <v>Naar rato leerlingen: Trapeze 32, Gunning 17</v>
      </c>
    </row>
    <row r="18" spans="1:5" x14ac:dyDescent="0.25">
      <c r="A18" t="s">
        <v>73</v>
      </c>
      <c r="B18" t="s">
        <v>19</v>
      </c>
      <c r="C18">
        <v>217</v>
      </c>
      <c r="E18" t="str">
        <f>"Naar rato leerlingen: Trapeze "&amp;'Bron data'!F168&amp;", Gunning "&amp;'Bron data'!F171</f>
        <v>Naar rato leerlingen: Trapeze 143, Gunning 74</v>
      </c>
    </row>
    <row r="19" spans="1:5" x14ac:dyDescent="0.25">
      <c r="A19" t="s">
        <v>74</v>
      </c>
      <c r="B19" t="s">
        <v>20</v>
      </c>
      <c r="C19">
        <v>2</v>
      </c>
    </row>
    <row r="20" spans="1:5" x14ac:dyDescent="0.25">
      <c r="A20" t="s">
        <v>75</v>
      </c>
      <c r="B20" t="s">
        <v>20</v>
      </c>
      <c r="C20">
        <v>1</v>
      </c>
    </row>
    <row r="21" spans="1:5" x14ac:dyDescent="0.25">
      <c r="A21" t="s">
        <v>73</v>
      </c>
      <c r="B21" t="s">
        <v>21</v>
      </c>
      <c r="C21">
        <v>252</v>
      </c>
    </row>
    <row r="34" spans="2:2" x14ac:dyDescent="0.25">
      <c r="B34" s="14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9" tint="0.79998168889431442"/>
  </sheetPr>
  <dimension ref="A1:G16"/>
  <sheetViews>
    <sheetView workbookViewId="0">
      <selection activeCell="G12" sqref="G12"/>
    </sheetView>
  </sheetViews>
  <sheetFormatPr defaultRowHeight="15" x14ac:dyDescent="0.25"/>
  <cols>
    <col min="1" max="1" width="11.140625" bestFit="1" customWidth="1"/>
    <col min="2" max="2" width="23.140625" bestFit="1" customWidth="1"/>
    <col min="3" max="3" width="6.42578125" bestFit="1" customWidth="1"/>
    <col min="4" max="4" width="11.5703125" bestFit="1" customWidth="1"/>
    <col min="5" max="5" width="14.85546875" customWidth="1"/>
    <col min="6" max="6" width="15.42578125" bestFit="1" customWidth="1"/>
    <col min="7" max="7" width="23.85546875" bestFit="1" customWidth="1"/>
  </cols>
  <sheetData>
    <row r="1" spans="1:7" x14ac:dyDescent="0.25">
      <c r="A1" t="s">
        <v>0</v>
      </c>
    </row>
    <row r="2" spans="1:7" x14ac:dyDescent="0.25">
      <c r="B2" s="1"/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76</v>
      </c>
      <c r="B4" t="s">
        <v>7</v>
      </c>
      <c r="C4">
        <v>1</v>
      </c>
      <c r="F4">
        <v>0</v>
      </c>
      <c r="G4">
        <v>0</v>
      </c>
    </row>
    <row r="5" spans="1:7" x14ac:dyDescent="0.25">
      <c r="A5" t="s">
        <v>76</v>
      </c>
      <c r="B5" t="s">
        <v>8</v>
      </c>
      <c r="C5">
        <v>0</v>
      </c>
      <c r="F5">
        <v>0</v>
      </c>
      <c r="G5" s="7">
        <v>0</v>
      </c>
    </row>
    <row r="6" spans="1:7" x14ac:dyDescent="0.25">
      <c r="A6" t="s">
        <v>76</v>
      </c>
      <c r="B6" t="s">
        <v>10</v>
      </c>
      <c r="C6">
        <v>1</v>
      </c>
      <c r="D6" t="s">
        <v>23</v>
      </c>
      <c r="E6" t="s">
        <v>224</v>
      </c>
      <c r="F6" s="12">
        <v>1</v>
      </c>
      <c r="G6">
        <v>0</v>
      </c>
    </row>
    <row r="7" spans="1:7" x14ac:dyDescent="0.25">
      <c r="A7" t="s">
        <v>76</v>
      </c>
      <c r="B7" s="10" t="s">
        <v>29</v>
      </c>
      <c r="C7">
        <v>1</v>
      </c>
      <c r="D7" t="s">
        <v>225</v>
      </c>
      <c r="F7" s="12">
        <v>1</v>
      </c>
      <c r="G7">
        <v>0</v>
      </c>
    </row>
    <row r="8" spans="1:7" x14ac:dyDescent="0.25">
      <c r="A8" t="s">
        <v>76</v>
      </c>
      <c r="B8" s="5" t="s">
        <v>11</v>
      </c>
      <c r="C8">
        <v>0</v>
      </c>
      <c r="E8" t="s">
        <v>224</v>
      </c>
      <c r="F8">
        <v>0</v>
      </c>
      <c r="G8" s="7">
        <v>0</v>
      </c>
    </row>
    <row r="9" spans="1:7" x14ac:dyDescent="0.25">
      <c r="A9" t="s">
        <v>76</v>
      </c>
      <c r="B9" s="6" t="s">
        <v>12</v>
      </c>
      <c r="C9">
        <v>0</v>
      </c>
      <c r="F9" s="12">
        <v>0</v>
      </c>
      <c r="G9" s="7">
        <v>0</v>
      </c>
    </row>
    <row r="10" spans="1:7" x14ac:dyDescent="0.25">
      <c r="A10" t="s">
        <v>76</v>
      </c>
      <c r="B10" t="s">
        <v>13</v>
      </c>
      <c r="C10">
        <v>6</v>
      </c>
      <c r="D10" t="s">
        <v>14</v>
      </c>
      <c r="E10" t="s">
        <v>224</v>
      </c>
      <c r="F10">
        <v>0</v>
      </c>
      <c r="G10" s="7" t="s">
        <v>15</v>
      </c>
    </row>
    <row r="11" spans="1:7" x14ac:dyDescent="0.25">
      <c r="A11" t="s">
        <v>76</v>
      </c>
      <c r="B11" t="s">
        <v>16</v>
      </c>
      <c r="C11">
        <v>1</v>
      </c>
      <c r="D11" t="s">
        <v>226</v>
      </c>
      <c r="E11" t="s">
        <v>224</v>
      </c>
      <c r="F11">
        <v>1</v>
      </c>
      <c r="G11">
        <v>0</v>
      </c>
    </row>
    <row r="12" spans="1:7" x14ac:dyDescent="0.25">
      <c r="A12" t="s">
        <v>76</v>
      </c>
      <c r="B12" t="s">
        <v>17</v>
      </c>
      <c r="C12">
        <v>8</v>
      </c>
    </row>
    <row r="13" spans="1:7" x14ac:dyDescent="0.25">
      <c r="A13" t="s">
        <v>76</v>
      </c>
      <c r="B13" t="s">
        <v>18</v>
      </c>
      <c r="C13">
        <v>3</v>
      </c>
    </row>
    <row r="14" spans="1:7" x14ac:dyDescent="0.25">
      <c r="A14" t="s">
        <v>76</v>
      </c>
      <c r="B14" t="s">
        <v>19</v>
      </c>
      <c r="C14">
        <v>138</v>
      </c>
    </row>
    <row r="15" spans="1:7" x14ac:dyDescent="0.25">
      <c r="A15" t="s">
        <v>76</v>
      </c>
      <c r="B15" t="s">
        <v>20</v>
      </c>
      <c r="C15">
        <v>1</v>
      </c>
      <c r="D15" t="s">
        <v>32</v>
      </c>
    </row>
    <row r="16" spans="1:7" x14ac:dyDescent="0.25">
      <c r="A16" t="s">
        <v>76</v>
      </c>
      <c r="B16" t="s">
        <v>21</v>
      </c>
      <c r="C16">
        <v>171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9" tint="0.79998168889431442"/>
  </sheetPr>
  <dimension ref="A1:G14"/>
  <sheetViews>
    <sheetView workbookViewId="0">
      <selection activeCell="F13" sqref="F13"/>
    </sheetView>
  </sheetViews>
  <sheetFormatPr defaultRowHeight="15" x14ac:dyDescent="0.25"/>
  <cols>
    <col min="1" max="1" width="19.42578125" bestFit="1" customWidth="1"/>
    <col min="2" max="2" width="29.42578125" bestFit="1" customWidth="1"/>
    <col min="3" max="3" width="6.7109375" bestFit="1" customWidth="1"/>
    <col min="4" max="4" width="12.42578125" bestFit="1" customWidth="1"/>
    <col min="5" max="5" width="10.85546875" bestFit="1" customWidth="1"/>
    <col min="6" max="6" width="16.140625" bestFit="1" customWidth="1"/>
    <col min="7" max="7" width="25" bestFit="1" customWidth="1"/>
  </cols>
  <sheetData>
    <row r="1" spans="1:7" x14ac:dyDescent="0.25">
      <c r="A1" t="s">
        <v>0</v>
      </c>
      <c r="B1" t="s">
        <v>77</v>
      </c>
    </row>
    <row r="2" spans="1:7" x14ac:dyDescent="0.25">
      <c r="B2" s="1"/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77</v>
      </c>
      <c r="B4" t="s">
        <v>7</v>
      </c>
      <c r="C4">
        <v>1</v>
      </c>
      <c r="F4">
        <v>0</v>
      </c>
      <c r="G4">
        <v>0</v>
      </c>
    </row>
    <row r="5" spans="1:7" x14ac:dyDescent="0.25">
      <c r="A5" t="s">
        <v>77</v>
      </c>
      <c r="B5" t="s">
        <v>8</v>
      </c>
      <c r="C5">
        <v>2</v>
      </c>
      <c r="D5" t="s">
        <v>28</v>
      </c>
      <c r="F5">
        <v>2</v>
      </c>
      <c r="G5">
        <v>0</v>
      </c>
    </row>
    <row r="6" spans="1:7" x14ac:dyDescent="0.25">
      <c r="A6" t="s">
        <v>77</v>
      </c>
      <c r="B6" t="s">
        <v>10</v>
      </c>
      <c r="C6">
        <v>0</v>
      </c>
      <c r="F6" s="12">
        <v>0</v>
      </c>
      <c r="G6">
        <v>0</v>
      </c>
    </row>
    <row r="7" spans="1:7" x14ac:dyDescent="0.25">
      <c r="A7" t="s">
        <v>77</v>
      </c>
      <c r="B7" s="10" t="s">
        <v>11</v>
      </c>
      <c r="C7">
        <v>2</v>
      </c>
      <c r="D7" t="s">
        <v>23</v>
      </c>
      <c r="F7">
        <v>0</v>
      </c>
      <c r="G7">
        <v>1</v>
      </c>
    </row>
    <row r="8" spans="1:7" x14ac:dyDescent="0.25">
      <c r="A8" t="s">
        <v>77</v>
      </c>
      <c r="B8" s="6" t="s">
        <v>12</v>
      </c>
      <c r="C8">
        <v>0</v>
      </c>
      <c r="E8" s="8"/>
      <c r="F8" s="12">
        <v>0</v>
      </c>
      <c r="G8" s="7">
        <v>0</v>
      </c>
    </row>
    <row r="9" spans="1:7" x14ac:dyDescent="0.25">
      <c r="A9" t="s">
        <v>77</v>
      </c>
      <c r="B9" t="s">
        <v>13</v>
      </c>
      <c r="C9">
        <v>9</v>
      </c>
      <c r="D9" t="s">
        <v>24</v>
      </c>
      <c r="F9">
        <v>0</v>
      </c>
      <c r="G9" s="7">
        <v>9</v>
      </c>
    </row>
    <row r="10" spans="1:7" x14ac:dyDescent="0.25">
      <c r="A10" t="s">
        <v>77</v>
      </c>
      <c r="B10" t="s">
        <v>16</v>
      </c>
      <c r="C10">
        <v>1</v>
      </c>
      <c r="D10" t="s">
        <v>226</v>
      </c>
      <c r="F10">
        <v>1</v>
      </c>
      <c r="G10">
        <v>0</v>
      </c>
    </row>
    <row r="11" spans="1:7" x14ac:dyDescent="0.25">
      <c r="A11" t="s">
        <v>77</v>
      </c>
      <c r="B11" t="s">
        <v>17</v>
      </c>
      <c r="C11">
        <v>0</v>
      </c>
    </row>
    <row r="12" spans="1:7" x14ac:dyDescent="0.25">
      <c r="A12" t="s">
        <v>77</v>
      </c>
      <c r="B12" t="s">
        <v>18</v>
      </c>
      <c r="C12">
        <v>46</v>
      </c>
    </row>
    <row r="13" spans="1:7" x14ac:dyDescent="0.25">
      <c r="A13" t="s">
        <v>77</v>
      </c>
      <c r="B13" t="s">
        <v>19</v>
      </c>
      <c r="C13">
        <v>0</v>
      </c>
    </row>
    <row r="14" spans="1:7" x14ac:dyDescent="0.25">
      <c r="A14" t="s">
        <v>77</v>
      </c>
      <c r="B14" t="s">
        <v>20</v>
      </c>
      <c r="C14">
        <v>2</v>
      </c>
      <c r="D14" t="s">
        <v>32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9" tint="0.79998168889431442"/>
  </sheetPr>
  <dimension ref="A1:G15"/>
  <sheetViews>
    <sheetView workbookViewId="0">
      <selection activeCell="F31" sqref="F31"/>
    </sheetView>
  </sheetViews>
  <sheetFormatPr defaultRowHeight="15" x14ac:dyDescent="0.25"/>
  <cols>
    <col min="1" max="1" width="19.85546875" bestFit="1" customWidth="1"/>
    <col min="2" max="2" width="23.140625" bestFit="1" customWidth="1"/>
    <col min="3" max="3" width="6.42578125" bestFit="1" customWidth="1"/>
    <col min="4" max="4" width="11.5703125" bestFit="1" customWidth="1"/>
    <col min="5" max="5" width="10.42578125" bestFit="1" customWidth="1"/>
    <col min="6" max="6" width="15.42578125" bestFit="1" customWidth="1"/>
    <col min="7" max="7" width="23.85546875" bestFit="1" customWidth="1"/>
  </cols>
  <sheetData>
    <row r="1" spans="1:7" x14ac:dyDescent="0.25">
      <c r="A1" t="s">
        <v>0</v>
      </c>
    </row>
    <row r="2" spans="1:7" x14ac:dyDescent="0.25">
      <c r="B2" s="1"/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78</v>
      </c>
      <c r="B4" t="s">
        <v>7</v>
      </c>
      <c r="C4">
        <v>1</v>
      </c>
      <c r="F4">
        <v>0</v>
      </c>
      <c r="G4">
        <v>0</v>
      </c>
    </row>
    <row r="5" spans="1:7" x14ac:dyDescent="0.25">
      <c r="A5" t="s">
        <v>78</v>
      </c>
      <c r="B5" t="s">
        <v>8</v>
      </c>
      <c r="C5">
        <v>1</v>
      </c>
      <c r="D5" t="s">
        <v>23</v>
      </c>
      <c r="F5">
        <v>0</v>
      </c>
      <c r="G5" s="7">
        <v>0</v>
      </c>
    </row>
    <row r="6" spans="1:7" x14ac:dyDescent="0.25">
      <c r="A6" t="s">
        <v>78</v>
      </c>
      <c r="B6" t="s">
        <v>10</v>
      </c>
      <c r="C6">
        <v>1</v>
      </c>
      <c r="D6" t="s">
        <v>23</v>
      </c>
      <c r="F6" s="12">
        <v>1</v>
      </c>
      <c r="G6">
        <v>0</v>
      </c>
    </row>
    <row r="7" spans="1:7" x14ac:dyDescent="0.25">
      <c r="A7" t="s">
        <v>78</v>
      </c>
      <c r="B7" s="5" t="s">
        <v>11</v>
      </c>
      <c r="C7">
        <v>1</v>
      </c>
      <c r="D7" t="s">
        <v>9</v>
      </c>
      <c r="F7">
        <v>0</v>
      </c>
      <c r="G7" s="7" t="s">
        <v>15</v>
      </c>
    </row>
    <row r="8" spans="1:7" x14ac:dyDescent="0.25">
      <c r="A8" t="s">
        <v>78</v>
      </c>
      <c r="B8" s="6" t="s">
        <v>12</v>
      </c>
      <c r="C8">
        <v>0</v>
      </c>
      <c r="F8" s="12">
        <v>0</v>
      </c>
      <c r="G8" s="7">
        <v>0</v>
      </c>
    </row>
    <row r="9" spans="1:7" x14ac:dyDescent="0.25">
      <c r="A9" t="s">
        <v>78</v>
      </c>
      <c r="B9" t="s">
        <v>13</v>
      </c>
      <c r="C9">
        <v>10</v>
      </c>
      <c r="D9" t="s">
        <v>37</v>
      </c>
      <c r="F9">
        <v>0</v>
      </c>
      <c r="G9" s="7" t="s">
        <v>15</v>
      </c>
    </row>
    <row r="10" spans="1:7" x14ac:dyDescent="0.25">
      <c r="A10" t="s">
        <v>78</v>
      </c>
      <c r="B10" t="s">
        <v>16</v>
      </c>
      <c r="C10">
        <v>1</v>
      </c>
      <c r="D10" t="s">
        <v>226</v>
      </c>
      <c r="F10">
        <v>1</v>
      </c>
      <c r="G10">
        <v>0</v>
      </c>
    </row>
    <row r="11" spans="1:7" x14ac:dyDescent="0.25">
      <c r="A11" t="s">
        <v>78</v>
      </c>
      <c r="B11" t="s">
        <v>17</v>
      </c>
      <c r="C11">
        <v>7</v>
      </c>
    </row>
    <row r="12" spans="1:7" x14ac:dyDescent="0.25">
      <c r="A12" t="s">
        <v>78</v>
      </c>
      <c r="B12" t="s">
        <v>18</v>
      </c>
      <c r="C12">
        <v>27</v>
      </c>
    </row>
    <row r="13" spans="1:7" x14ac:dyDescent="0.25">
      <c r="A13" t="s">
        <v>78</v>
      </c>
      <c r="B13" t="s">
        <v>19</v>
      </c>
      <c r="C13">
        <v>124</v>
      </c>
    </row>
    <row r="14" spans="1:7" x14ac:dyDescent="0.25">
      <c r="A14" t="s">
        <v>78</v>
      </c>
      <c r="B14" t="s">
        <v>20</v>
      </c>
      <c r="C14">
        <v>1</v>
      </c>
      <c r="D14" t="s">
        <v>32</v>
      </c>
    </row>
    <row r="15" spans="1:7" x14ac:dyDescent="0.25">
      <c r="A15" t="s">
        <v>78</v>
      </c>
      <c r="B15" t="s">
        <v>21</v>
      </c>
      <c r="C15">
        <v>207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9" tint="0.79998168889431442"/>
  </sheetPr>
  <dimension ref="A1:G14"/>
  <sheetViews>
    <sheetView workbookViewId="0">
      <selection activeCell="C4" sqref="C4"/>
    </sheetView>
  </sheetViews>
  <sheetFormatPr defaultRowHeight="15" x14ac:dyDescent="0.25"/>
  <cols>
    <col min="1" max="1" width="11.140625" bestFit="1" customWidth="1"/>
    <col min="2" max="2" width="23.140625" bestFit="1" customWidth="1"/>
    <col min="3" max="3" width="6.42578125" bestFit="1" customWidth="1"/>
    <col min="4" max="4" width="11.5703125" bestFit="1" customWidth="1"/>
    <col min="5" max="5" width="14.7109375" bestFit="1" customWidth="1"/>
    <col min="6" max="6" width="15.42578125" bestFit="1" customWidth="1"/>
    <col min="7" max="7" width="23.85546875" bestFit="1" customWidth="1"/>
  </cols>
  <sheetData>
    <row r="1" spans="1:7" x14ac:dyDescent="0.25">
      <c r="A1" t="s">
        <v>0</v>
      </c>
    </row>
    <row r="2" spans="1:7" x14ac:dyDescent="0.25"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79</v>
      </c>
      <c r="B3" t="s">
        <v>7</v>
      </c>
      <c r="C3">
        <v>1</v>
      </c>
      <c r="F3">
        <v>0</v>
      </c>
      <c r="G3">
        <v>0</v>
      </c>
    </row>
    <row r="4" spans="1:7" x14ac:dyDescent="0.25">
      <c r="A4" t="s">
        <v>79</v>
      </c>
      <c r="B4" t="s">
        <v>8</v>
      </c>
      <c r="C4">
        <v>0</v>
      </c>
      <c r="F4">
        <v>0</v>
      </c>
      <c r="G4" s="7">
        <v>0</v>
      </c>
    </row>
    <row r="5" spans="1:7" x14ac:dyDescent="0.25">
      <c r="A5" t="s">
        <v>79</v>
      </c>
      <c r="B5" t="s">
        <v>10</v>
      </c>
      <c r="C5">
        <v>2</v>
      </c>
      <c r="D5" t="s">
        <v>28</v>
      </c>
      <c r="F5" s="12">
        <v>0</v>
      </c>
      <c r="G5">
        <v>1</v>
      </c>
    </row>
    <row r="6" spans="1:7" x14ac:dyDescent="0.25">
      <c r="A6" t="s">
        <v>79</v>
      </c>
      <c r="B6" s="5" t="s">
        <v>11</v>
      </c>
      <c r="C6">
        <v>1</v>
      </c>
      <c r="D6" t="s">
        <v>28</v>
      </c>
      <c r="F6">
        <v>0</v>
      </c>
      <c r="G6" s="7">
        <v>1</v>
      </c>
    </row>
    <row r="7" spans="1:7" x14ac:dyDescent="0.25">
      <c r="A7" t="s">
        <v>79</v>
      </c>
      <c r="B7" s="6" t="s">
        <v>12</v>
      </c>
      <c r="C7">
        <v>0</v>
      </c>
      <c r="F7" s="12">
        <v>0</v>
      </c>
      <c r="G7" s="7">
        <v>0</v>
      </c>
    </row>
    <row r="8" spans="1:7" x14ac:dyDescent="0.25">
      <c r="A8" t="s">
        <v>79</v>
      </c>
      <c r="B8" t="s">
        <v>13</v>
      </c>
      <c r="C8">
        <v>7</v>
      </c>
      <c r="D8" t="s">
        <v>37</v>
      </c>
      <c r="F8">
        <v>0</v>
      </c>
      <c r="G8" s="7" t="s">
        <v>15</v>
      </c>
    </row>
    <row r="9" spans="1:7" x14ac:dyDescent="0.25">
      <c r="A9" t="s">
        <v>79</v>
      </c>
      <c r="B9" t="s">
        <v>16</v>
      </c>
      <c r="C9">
        <v>1</v>
      </c>
      <c r="D9" t="s">
        <v>226</v>
      </c>
      <c r="E9" t="s">
        <v>70</v>
      </c>
      <c r="F9">
        <v>0</v>
      </c>
      <c r="G9">
        <v>1</v>
      </c>
    </row>
    <row r="10" spans="1:7" x14ac:dyDescent="0.25">
      <c r="A10" t="s">
        <v>79</v>
      </c>
      <c r="B10" t="s">
        <v>17</v>
      </c>
      <c r="C10">
        <v>12</v>
      </c>
    </row>
    <row r="11" spans="1:7" x14ac:dyDescent="0.25">
      <c r="A11" t="s">
        <v>79</v>
      </c>
      <c r="B11" t="s">
        <v>18</v>
      </c>
      <c r="C11">
        <v>30</v>
      </c>
    </row>
    <row r="12" spans="1:7" x14ac:dyDescent="0.25">
      <c r="A12" t="s">
        <v>79</v>
      </c>
      <c r="B12" t="s">
        <v>19</v>
      </c>
      <c r="C12">
        <v>246</v>
      </c>
    </row>
    <row r="13" spans="1:7" x14ac:dyDescent="0.25">
      <c r="A13" t="s">
        <v>79</v>
      </c>
      <c r="B13" t="s">
        <v>20</v>
      </c>
      <c r="C13">
        <v>3</v>
      </c>
      <c r="D13" t="s">
        <v>32</v>
      </c>
    </row>
    <row r="14" spans="1:7" x14ac:dyDescent="0.25">
      <c r="A14" t="s">
        <v>79</v>
      </c>
      <c r="B14" t="s">
        <v>21</v>
      </c>
      <c r="C14">
        <v>250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9" tint="0.79998168889431442"/>
  </sheetPr>
  <dimension ref="A1:G19"/>
  <sheetViews>
    <sheetView workbookViewId="0">
      <selection activeCell="F30" sqref="F30"/>
    </sheetView>
  </sheetViews>
  <sheetFormatPr defaultRowHeight="15" x14ac:dyDescent="0.25"/>
  <cols>
    <col min="1" max="1" width="15.28515625" bestFit="1" customWidth="1"/>
    <col min="2" max="2" width="23.140625" bestFit="1" customWidth="1"/>
    <col min="3" max="3" width="6.42578125" bestFit="1" customWidth="1"/>
    <col min="4" max="4" width="11.85546875" bestFit="1" customWidth="1"/>
    <col min="5" max="5" width="10.42578125" bestFit="1" customWidth="1"/>
    <col min="6" max="6" width="15.42578125" bestFit="1" customWidth="1"/>
    <col min="7" max="7" width="23.85546875" bestFit="1" customWidth="1"/>
  </cols>
  <sheetData>
    <row r="1" spans="1:7" x14ac:dyDescent="0.25">
      <c r="A1" t="s">
        <v>0</v>
      </c>
    </row>
    <row r="2" spans="1:7" x14ac:dyDescent="0.25">
      <c r="B2" s="1"/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80</v>
      </c>
      <c r="B4" t="s">
        <v>7</v>
      </c>
      <c r="C4">
        <v>2</v>
      </c>
      <c r="F4">
        <v>0</v>
      </c>
      <c r="G4">
        <v>0</v>
      </c>
    </row>
    <row r="5" spans="1:7" x14ac:dyDescent="0.25">
      <c r="A5" t="s">
        <v>80</v>
      </c>
      <c r="B5" t="s">
        <v>8</v>
      </c>
      <c r="C5">
        <v>0</v>
      </c>
      <c r="F5">
        <v>0</v>
      </c>
      <c r="G5" s="7">
        <v>0</v>
      </c>
    </row>
    <row r="6" spans="1:7" x14ac:dyDescent="0.25">
      <c r="A6" t="s">
        <v>80</v>
      </c>
      <c r="B6" t="s">
        <v>10</v>
      </c>
      <c r="C6">
        <v>0</v>
      </c>
      <c r="F6" s="12">
        <v>0</v>
      </c>
      <c r="G6">
        <v>0</v>
      </c>
    </row>
    <row r="7" spans="1:7" x14ac:dyDescent="0.25">
      <c r="A7" t="s">
        <v>80</v>
      </c>
      <c r="B7" s="10" t="s">
        <v>29</v>
      </c>
      <c r="C7">
        <v>1</v>
      </c>
      <c r="D7" t="s">
        <v>35</v>
      </c>
      <c r="F7" s="12">
        <v>0</v>
      </c>
      <c r="G7">
        <v>0</v>
      </c>
    </row>
    <row r="8" spans="1:7" x14ac:dyDescent="0.25">
      <c r="A8" t="s">
        <v>80</v>
      </c>
      <c r="B8" s="5" t="s">
        <v>11</v>
      </c>
      <c r="C8">
        <v>1</v>
      </c>
      <c r="D8" t="s">
        <v>9</v>
      </c>
      <c r="F8">
        <v>0</v>
      </c>
      <c r="G8" s="7" t="s">
        <v>15</v>
      </c>
    </row>
    <row r="9" spans="1:7" x14ac:dyDescent="0.25">
      <c r="A9" t="s">
        <v>81</v>
      </c>
      <c r="B9" s="5" t="s">
        <v>11</v>
      </c>
      <c r="C9">
        <v>1</v>
      </c>
      <c r="D9" t="s">
        <v>229</v>
      </c>
      <c r="F9">
        <v>0</v>
      </c>
      <c r="G9" s="7" t="s">
        <v>15</v>
      </c>
    </row>
    <row r="10" spans="1:7" x14ac:dyDescent="0.25">
      <c r="A10" t="s">
        <v>80</v>
      </c>
      <c r="B10" s="6" t="s">
        <v>12</v>
      </c>
      <c r="C10">
        <v>0</v>
      </c>
      <c r="F10" s="12">
        <v>0</v>
      </c>
      <c r="G10" s="7">
        <v>0</v>
      </c>
    </row>
    <row r="11" spans="1:7" x14ac:dyDescent="0.25">
      <c r="A11" t="s">
        <v>81</v>
      </c>
      <c r="B11" t="s">
        <v>13</v>
      </c>
      <c r="C11">
        <v>3</v>
      </c>
      <c r="D11" t="s">
        <v>37</v>
      </c>
      <c r="F11" s="12">
        <v>0</v>
      </c>
      <c r="G11" s="7" t="s">
        <v>15</v>
      </c>
    </row>
    <row r="12" spans="1:7" x14ac:dyDescent="0.25">
      <c r="A12" t="s">
        <v>80</v>
      </c>
      <c r="B12" s="11" t="s">
        <v>13</v>
      </c>
      <c r="C12">
        <v>5</v>
      </c>
      <c r="D12" t="s">
        <v>37</v>
      </c>
      <c r="F12" s="12">
        <v>0</v>
      </c>
      <c r="G12" s="7" t="s">
        <v>15</v>
      </c>
    </row>
    <row r="13" spans="1:7" x14ac:dyDescent="0.25">
      <c r="A13" t="s">
        <v>80</v>
      </c>
      <c r="B13" t="s">
        <v>16</v>
      </c>
      <c r="C13">
        <v>1</v>
      </c>
      <c r="D13" t="s">
        <v>226</v>
      </c>
      <c r="F13" s="12">
        <v>1</v>
      </c>
      <c r="G13">
        <v>0</v>
      </c>
    </row>
    <row r="14" spans="1:7" x14ac:dyDescent="0.25">
      <c r="A14" t="s">
        <v>81</v>
      </c>
      <c r="B14" s="11" t="s">
        <v>16</v>
      </c>
      <c r="C14">
        <v>1</v>
      </c>
      <c r="D14" t="s">
        <v>227</v>
      </c>
      <c r="F14" s="12">
        <v>0</v>
      </c>
      <c r="G14">
        <v>0</v>
      </c>
    </row>
    <row r="15" spans="1:7" x14ac:dyDescent="0.25">
      <c r="A15" t="s">
        <v>80</v>
      </c>
      <c r="B15" t="s">
        <v>17</v>
      </c>
      <c r="C15">
        <v>8</v>
      </c>
    </row>
    <row r="16" spans="1:7" x14ac:dyDescent="0.25">
      <c r="A16" t="s">
        <v>80</v>
      </c>
      <c r="B16" t="s">
        <v>18</v>
      </c>
      <c r="C16">
        <v>14</v>
      </c>
    </row>
    <row r="17" spans="1:4" x14ac:dyDescent="0.25">
      <c r="A17" t="s">
        <v>80</v>
      </c>
      <c r="B17" t="s">
        <v>19</v>
      </c>
      <c r="C17">
        <v>193</v>
      </c>
    </row>
    <row r="18" spans="1:4" x14ac:dyDescent="0.25">
      <c r="A18" t="s">
        <v>80</v>
      </c>
      <c r="B18" t="s">
        <v>20</v>
      </c>
      <c r="C18">
        <v>2</v>
      </c>
      <c r="D18" t="s">
        <v>32</v>
      </c>
    </row>
    <row r="19" spans="1:4" x14ac:dyDescent="0.25">
      <c r="A19" t="s">
        <v>80</v>
      </c>
      <c r="B19" t="s">
        <v>21</v>
      </c>
      <c r="C19">
        <v>193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9" tint="0.79998168889431442"/>
  </sheetPr>
  <dimension ref="A1:G15"/>
  <sheetViews>
    <sheetView workbookViewId="0">
      <selection activeCell="F18" sqref="F18"/>
    </sheetView>
  </sheetViews>
  <sheetFormatPr defaultRowHeight="15" x14ac:dyDescent="0.25"/>
  <cols>
    <col min="1" max="1" width="14" bestFit="1" customWidth="1"/>
    <col min="2" max="2" width="23.140625" bestFit="1" customWidth="1"/>
    <col min="3" max="3" width="6.42578125" bestFit="1" customWidth="1"/>
    <col min="4" max="4" width="11.5703125" bestFit="1" customWidth="1"/>
    <col min="5" max="5" width="10.42578125" bestFit="1" customWidth="1"/>
    <col min="6" max="6" width="15.42578125" bestFit="1" customWidth="1"/>
    <col min="7" max="7" width="23.85546875" bestFit="1" customWidth="1"/>
  </cols>
  <sheetData>
    <row r="1" spans="1:7" x14ac:dyDescent="0.25">
      <c r="A1" t="s">
        <v>0</v>
      </c>
    </row>
    <row r="2" spans="1:7" x14ac:dyDescent="0.25">
      <c r="B2" s="1"/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82</v>
      </c>
      <c r="B4" t="s">
        <v>7</v>
      </c>
      <c r="C4">
        <v>1</v>
      </c>
      <c r="F4">
        <v>0</v>
      </c>
      <c r="G4">
        <v>0</v>
      </c>
    </row>
    <row r="5" spans="1:7" x14ac:dyDescent="0.25">
      <c r="A5" t="s">
        <v>82</v>
      </c>
      <c r="B5" t="s">
        <v>8</v>
      </c>
      <c r="C5">
        <v>1</v>
      </c>
      <c r="D5" t="s">
        <v>241</v>
      </c>
      <c r="F5">
        <v>0</v>
      </c>
      <c r="G5" s="7">
        <v>0</v>
      </c>
    </row>
    <row r="6" spans="1:7" x14ac:dyDescent="0.25">
      <c r="A6" t="s">
        <v>82</v>
      </c>
      <c r="B6" t="s">
        <v>10</v>
      </c>
      <c r="C6">
        <v>1</v>
      </c>
      <c r="D6" t="s">
        <v>241</v>
      </c>
      <c r="F6" s="12">
        <v>0</v>
      </c>
      <c r="G6" s="7" t="s">
        <v>15</v>
      </c>
    </row>
    <row r="7" spans="1:7" x14ac:dyDescent="0.25">
      <c r="A7" t="s">
        <v>82</v>
      </c>
      <c r="B7" s="5" t="s">
        <v>11</v>
      </c>
      <c r="C7">
        <v>1</v>
      </c>
      <c r="D7" t="s">
        <v>229</v>
      </c>
      <c r="F7">
        <v>0</v>
      </c>
      <c r="G7" s="7" t="s">
        <v>15</v>
      </c>
    </row>
    <row r="8" spans="1:7" x14ac:dyDescent="0.25">
      <c r="A8" t="s">
        <v>82</v>
      </c>
      <c r="B8" s="6" t="s">
        <v>12</v>
      </c>
      <c r="C8">
        <v>0</v>
      </c>
      <c r="F8" s="12">
        <v>0</v>
      </c>
      <c r="G8" s="7">
        <v>0</v>
      </c>
    </row>
    <row r="9" spans="1:7" x14ac:dyDescent="0.25">
      <c r="A9" t="s">
        <v>82</v>
      </c>
      <c r="B9" t="s">
        <v>13</v>
      </c>
      <c r="C9">
        <v>10</v>
      </c>
      <c r="D9" t="s">
        <v>14</v>
      </c>
      <c r="F9">
        <v>0</v>
      </c>
      <c r="G9" s="7" t="s">
        <v>15</v>
      </c>
    </row>
    <row r="10" spans="1:7" x14ac:dyDescent="0.25">
      <c r="A10" t="s">
        <v>82</v>
      </c>
      <c r="B10" t="s">
        <v>16</v>
      </c>
      <c r="C10">
        <v>1</v>
      </c>
      <c r="D10" t="s">
        <v>226</v>
      </c>
      <c r="F10">
        <v>1</v>
      </c>
      <c r="G10">
        <v>0</v>
      </c>
    </row>
    <row r="11" spans="1:7" x14ac:dyDescent="0.25">
      <c r="A11" t="s">
        <v>82</v>
      </c>
      <c r="B11" t="s">
        <v>17</v>
      </c>
      <c r="C11">
        <v>11</v>
      </c>
    </row>
    <row r="12" spans="1:7" x14ac:dyDescent="0.25">
      <c r="A12" t="s">
        <v>82</v>
      </c>
      <c r="B12" t="s">
        <v>18</v>
      </c>
      <c r="C12">
        <v>27</v>
      </c>
    </row>
    <row r="13" spans="1:7" x14ac:dyDescent="0.25">
      <c r="A13" t="s">
        <v>82</v>
      </c>
      <c r="B13" t="s">
        <v>19</v>
      </c>
      <c r="C13">
        <v>157</v>
      </c>
    </row>
    <row r="14" spans="1:7" x14ac:dyDescent="0.25">
      <c r="A14" t="s">
        <v>82</v>
      </c>
      <c r="B14" t="s">
        <v>20</v>
      </c>
      <c r="C14">
        <v>1</v>
      </c>
      <c r="D14" t="s">
        <v>32</v>
      </c>
    </row>
    <row r="15" spans="1:7" x14ac:dyDescent="0.25">
      <c r="A15" t="s">
        <v>82</v>
      </c>
      <c r="B15" t="s">
        <v>21</v>
      </c>
      <c r="C15">
        <v>236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9" tint="0.79998168889431442"/>
  </sheetPr>
  <dimension ref="A1:G15"/>
  <sheetViews>
    <sheetView workbookViewId="0">
      <selection activeCell="H8" sqref="H8"/>
    </sheetView>
  </sheetViews>
  <sheetFormatPr defaultRowHeight="15" x14ac:dyDescent="0.25"/>
  <cols>
    <col min="1" max="1" width="11.140625" bestFit="1" customWidth="1"/>
    <col min="2" max="2" width="23.140625" bestFit="1" customWidth="1"/>
    <col min="3" max="3" width="6.42578125" bestFit="1" customWidth="1"/>
    <col min="4" max="4" width="11.5703125" bestFit="1" customWidth="1"/>
    <col min="5" max="5" width="10.42578125" bestFit="1" customWidth="1"/>
    <col min="6" max="6" width="15.42578125" bestFit="1" customWidth="1"/>
    <col min="7" max="7" width="23.85546875" bestFit="1" customWidth="1"/>
  </cols>
  <sheetData>
    <row r="1" spans="1:7" x14ac:dyDescent="0.25">
      <c r="A1" t="s">
        <v>0</v>
      </c>
    </row>
    <row r="2" spans="1:7" x14ac:dyDescent="0.25">
      <c r="B2" s="1"/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83</v>
      </c>
      <c r="B4" t="s">
        <v>7</v>
      </c>
      <c r="C4">
        <v>1</v>
      </c>
      <c r="F4">
        <v>0</v>
      </c>
      <c r="G4">
        <v>0</v>
      </c>
    </row>
    <row r="5" spans="1:7" x14ac:dyDescent="0.25">
      <c r="A5" t="s">
        <v>83</v>
      </c>
      <c r="B5" t="s">
        <v>8</v>
      </c>
      <c r="C5">
        <v>0</v>
      </c>
      <c r="F5">
        <v>0</v>
      </c>
      <c r="G5" s="7">
        <v>0</v>
      </c>
    </row>
    <row r="6" spans="1:7" x14ac:dyDescent="0.25">
      <c r="A6" t="s">
        <v>83</v>
      </c>
      <c r="B6" t="s">
        <v>10</v>
      </c>
      <c r="C6">
        <v>2</v>
      </c>
      <c r="D6" t="s">
        <v>28</v>
      </c>
      <c r="F6" s="12">
        <v>0</v>
      </c>
      <c r="G6" s="7" t="s">
        <v>15</v>
      </c>
    </row>
    <row r="7" spans="1:7" x14ac:dyDescent="0.25">
      <c r="A7" t="s">
        <v>83</v>
      </c>
      <c r="B7" s="5" t="s">
        <v>11</v>
      </c>
      <c r="C7">
        <v>1</v>
      </c>
      <c r="D7" t="s">
        <v>84</v>
      </c>
      <c r="F7">
        <v>0</v>
      </c>
      <c r="G7" s="7">
        <v>1</v>
      </c>
    </row>
    <row r="8" spans="1:7" x14ac:dyDescent="0.25">
      <c r="A8" t="s">
        <v>83</v>
      </c>
      <c r="B8" s="6" t="s">
        <v>12</v>
      </c>
      <c r="C8">
        <v>0</v>
      </c>
      <c r="F8" s="12">
        <v>0</v>
      </c>
      <c r="G8" s="7">
        <v>0</v>
      </c>
    </row>
    <row r="9" spans="1:7" x14ac:dyDescent="0.25">
      <c r="A9" t="s">
        <v>83</v>
      </c>
      <c r="B9" t="s">
        <v>13</v>
      </c>
      <c r="C9">
        <v>8</v>
      </c>
      <c r="D9" t="s">
        <v>24</v>
      </c>
      <c r="F9">
        <v>0</v>
      </c>
      <c r="G9" s="7">
        <v>8</v>
      </c>
    </row>
    <row r="10" spans="1:7" x14ac:dyDescent="0.25">
      <c r="A10" t="s">
        <v>83</v>
      </c>
      <c r="B10" t="s">
        <v>16</v>
      </c>
      <c r="C10">
        <v>1</v>
      </c>
      <c r="D10" t="s">
        <v>226</v>
      </c>
      <c r="F10">
        <v>1</v>
      </c>
      <c r="G10">
        <v>0</v>
      </c>
    </row>
    <row r="11" spans="1:7" x14ac:dyDescent="0.25">
      <c r="A11" t="s">
        <v>83</v>
      </c>
      <c r="B11" t="s">
        <v>17</v>
      </c>
      <c r="C11">
        <v>7</v>
      </c>
    </row>
    <row r="12" spans="1:7" x14ac:dyDescent="0.25">
      <c r="A12" t="s">
        <v>83</v>
      </c>
      <c r="B12" t="s">
        <v>18</v>
      </c>
      <c r="C12">
        <v>19</v>
      </c>
    </row>
    <row r="13" spans="1:7" x14ac:dyDescent="0.25">
      <c r="A13" t="s">
        <v>83</v>
      </c>
      <c r="B13" t="s">
        <v>19</v>
      </c>
      <c r="C13">
        <v>156</v>
      </c>
    </row>
    <row r="14" spans="1:7" x14ac:dyDescent="0.25">
      <c r="A14" t="s">
        <v>83</v>
      </c>
      <c r="B14" t="s">
        <v>20</v>
      </c>
      <c r="C14">
        <v>2</v>
      </c>
    </row>
    <row r="15" spans="1:7" x14ac:dyDescent="0.25">
      <c r="A15" t="s">
        <v>83</v>
      </c>
      <c r="B15" t="s">
        <v>21</v>
      </c>
      <c r="C15">
        <v>207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9" tint="0.79998168889431442"/>
  </sheetPr>
  <dimension ref="A1:G15"/>
  <sheetViews>
    <sheetView workbookViewId="0">
      <selection activeCell="F33" sqref="F33"/>
    </sheetView>
  </sheetViews>
  <sheetFormatPr defaultRowHeight="15" x14ac:dyDescent="0.25"/>
  <cols>
    <col min="1" max="1" width="12.5703125" bestFit="1" customWidth="1"/>
    <col min="2" max="2" width="23.140625" bestFit="1" customWidth="1"/>
    <col min="3" max="3" width="6.42578125" bestFit="1" customWidth="1"/>
    <col min="4" max="4" width="11.5703125" bestFit="1" customWidth="1"/>
    <col min="5" max="5" width="10.42578125" bestFit="1" customWidth="1"/>
    <col min="6" max="6" width="15.42578125" bestFit="1" customWidth="1"/>
    <col min="7" max="7" width="23.85546875" bestFit="1" customWidth="1"/>
  </cols>
  <sheetData>
    <row r="1" spans="1:7" x14ac:dyDescent="0.25">
      <c r="A1" t="s">
        <v>0</v>
      </c>
    </row>
    <row r="2" spans="1:7" x14ac:dyDescent="0.25">
      <c r="B2" s="1"/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85</v>
      </c>
      <c r="B4" t="s">
        <v>7</v>
      </c>
      <c r="C4">
        <v>2</v>
      </c>
      <c r="F4">
        <v>0</v>
      </c>
      <c r="G4">
        <v>0</v>
      </c>
    </row>
    <row r="5" spans="1:7" x14ac:dyDescent="0.25">
      <c r="A5" t="s">
        <v>85</v>
      </c>
      <c r="B5" t="s">
        <v>8</v>
      </c>
      <c r="C5">
        <v>2</v>
      </c>
      <c r="D5" t="s">
        <v>28</v>
      </c>
      <c r="F5">
        <v>0</v>
      </c>
      <c r="G5" s="7">
        <v>1</v>
      </c>
    </row>
    <row r="6" spans="1:7" x14ac:dyDescent="0.25">
      <c r="A6" t="s">
        <v>85</v>
      </c>
      <c r="B6" t="s">
        <v>10</v>
      </c>
      <c r="C6">
        <v>1</v>
      </c>
      <c r="D6" t="s">
        <v>28</v>
      </c>
      <c r="F6" s="12">
        <v>0</v>
      </c>
      <c r="G6">
        <v>1</v>
      </c>
    </row>
    <row r="7" spans="1:7" x14ac:dyDescent="0.25">
      <c r="A7" t="s">
        <v>85</v>
      </c>
      <c r="B7" s="5" t="s">
        <v>11</v>
      </c>
      <c r="C7">
        <v>1</v>
      </c>
      <c r="D7" t="s">
        <v>9</v>
      </c>
      <c r="F7">
        <v>0</v>
      </c>
      <c r="G7" s="7" t="s">
        <v>15</v>
      </c>
    </row>
    <row r="8" spans="1:7" x14ac:dyDescent="0.25">
      <c r="A8" t="s">
        <v>85</v>
      </c>
      <c r="B8" s="6" t="s">
        <v>12</v>
      </c>
      <c r="C8">
        <v>0</v>
      </c>
      <c r="F8" s="12">
        <v>0</v>
      </c>
      <c r="G8" s="7">
        <v>0</v>
      </c>
    </row>
    <row r="9" spans="1:7" x14ac:dyDescent="0.25">
      <c r="A9" t="s">
        <v>85</v>
      </c>
      <c r="B9" t="s">
        <v>13</v>
      </c>
      <c r="C9">
        <v>5</v>
      </c>
      <c r="D9" t="s">
        <v>37</v>
      </c>
      <c r="F9">
        <v>0</v>
      </c>
      <c r="G9" s="7" t="s">
        <v>15</v>
      </c>
    </row>
    <row r="10" spans="1:7" x14ac:dyDescent="0.25">
      <c r="A10" t="s">
        <v>85</v>
      </c>
      <c r="B10" t="s">
        <v>16</v>
      </c>
      <c r="C10">
        <v>1</v>
      </c>
      <c r="D10" t="s">
        <v>226</v>
      </c>
      <c r="F10">
        <v>1</v>
      </c>
      <c r="G10">
        <v>0</v>
      </c>
    </row>
    <row r="11" spans="1:7" x14ac:dyDescent="0.25">
      <c r="A11" t="s">
        <v>85</v>
      </c>
      <c r="B11" t="s">
        <v>17</v>
      </c>
      <c r="C11">
        <v>0</v>
      </c>
    </row>
    <row r="12" spans="1:7" x14ac:dyDescent="0.25">
      <c r="A12" t="s">
        <v>85</v>
      </c>
      <c r="B12" t="s">
        <v>18</v>
      </c>
      <c r="C12">
        <v>15</v>
      </c>
    </row>
    <row r="13" spans="1:7" x14ac:dyDescent="0.25">
      <c r="A13" t="s">
        <v>85</v>
      </c>
      <c r="B13" t="s">
        <v>19</v>
      </c>
      <c r="C13">
        <v>103</v>
      </c>
    </row>
    <row r="14" spans="1:7" x14ac:dyDescent="0.25">
      <c r="A14" t="s">
        <v>85</v>
      </c>
      <c r="B14" t="s">
        <v>20</v>
      </c>
      <c r="C14">
        <v>2</v>
      </c>
      <c r="D14" t="s">
        <v>32</v>
      </c>
    </row>
    <row r="15" spans="1:7" x14ac:dyDescent="0.25">
      <c r="A15" t="s">
        <v>85</v>
      </c>
      <c r="B15" t="s">
        <v>21</v>
      </c>
      <c r="C15">
        <v>183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9" tint="0.79998168889431442"/>
  </sheetPr>
  <dimension ref="A1:G15"/>
  <sheetViews>
    <sheetView workbookViewId="0">
      <selection activeCell="G32" sqref="G32"/>
    </sheetView>
  </sheetViews>
  <sheetFormatPr defaultRowHeight="15" x14ac:dyDescent="0.25"/>
  <cols>
    <col min="1" max="1" width="30.5703125" customWidth="1"/>
    <col min="2" max="2" width="23.140625" bestFit="1" customWidth="1"/>
    <col min="3" max="3" width="6.42578125" bestFit="1" customWidth="1"/>
    <col min="4" max="4" width="11.5703125" bestFit="1" customWidth="1"/>
    <col min="5" max="5" width="10.42578125" bestFit="1" customWidth="1"/>
    <col min="6" max="6" width="15.42578125" bestFit="1" customWidth="1"/>
    <col min="7" max="7" width="23.85546875" bestFit="1" customWidth="1"/>
  </cols>
  <sheetData>
    <row r="1" spans="1:7" x14ac:dyDescent="0.25">
      <c r="A1" t="s">
        <v>0</v>
      </c>
    </row>
    <row r="2" spans="1:7" x14ac:dyDescent="0.25">
      <c r="B2" s="1"/>
    </row>
    <row r="3" spans="1:7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86</v>
      </c>
      <c r="B4" t="s">
        <v>7</v>
      </c>
      <c r="C4">
        <v>1</v>
      </c>
    </row>
    <row r="5" spans="1:7" x14ac:dyDescent="0.25">
      <c r="A5" t="s">
        <v>86</v>
      </c>
      <c r="B5" t="s">
        <v>8</v>
      </c>
      <c r="C5">
        <v>1</v>
      </c>
      <c r="D5" t="s">
        <v>28</v>
      </c>
      <c r="F5">
        <v>0</v>
      </c>
      <c r="G5" s="7">
        <v>0</v>
      </c>
    </row>
    <row r="6" spans="1:7" x14ac:dyDescent="0.25">
      <c r="A6" t="s">
        <v>86</v>
      </c>
      <c r="B6" t="s">
        <v>10</v>
      </c>
      <c r="C6">
        <v>1</v>
      </c>
      <c r="D6" t="s">
        <v>28</v>
      </c>
      <c r="F6" s="12">
        <v>0</v>
      </c>
      <c r="G6">
        <v>1</v>
      </c>
    </row>
    <row r="7" spans="1:7" x14ac:dyDescent="0.25">
      <c r="A7" t="s">
        <v>86</v>
      </c>
      <c r="B7" s="5" t="s">
        <v>11</v>
      </c>
      <c r="C7">
        <v>1</v>
      </c>
      <c r="D7" t="s">
        <v>28</v>
      </c>
      <c r="F7">
        <v>0</v>
      </c>
      <c r="G7" s="7">
        <v>1</v>
      </c>
    </row>
    <row r="8" spans="1:7" x14ac:dyDescent="0.25">
      <c r="A8" t="s">
        <v>86</v>
      </c>
      <c r="B8" s="6" t="s">
        <v>12</v>
      </c>
      <c r="C8">
        <v>0</v>
      </c>
      <c r="F8" s="12">
        <v>0</v>
      </c>
      <c r="G8" s="7">
        <v>0</v>
      </c>
    </row>
    <row r="9" spans="1:7" x14ac:dyDescent="0.25">
      <c r="A9" t="s">
        <v>86</v>
      </c>
      <c r="B9" t="s">
        <v>13</v>
      </c>
      <c r="C9">
        <v>7</v>
      </c>
      <c r="D9" t="s">
        <v>24</v>
      </c>
      <c r="F9">
        <v>0</v>
      </c>
      <c r="G9" s="7">
        <v>7</v>
      </c>
    </row>
    <row r="10" spans="1:7" x14ac:dyDescent="0.25">
      <c r="A10" t="s">
        <v>86</v>
      </c>
      <c r="B10" t="s">
        <v>16</v>
      </c>
      <c r="C10">
        <v>1</v>
      </c>
      <c r="D10" t="s">
        <v>226</v>
      </c>
      <c r="F10">
        <v>1</v>
      </c>
      <c r="G10">
        <v>0</v>
      </c>
    </row>
    <row r="11" spans="1:7" x14ac:dyDescent="0.25">
      <c r="A11" t="s">
        <v>86</v>
      </c>
      <c r="B11" t="s">
        <v>17</v>
      </c>
      <c r="C11">
        <v>0</v>
      </c>
    </row>
    <row r="12" spans="1:7" x14ac:dyDescent="0.25">
      <c r="A12" t="s">
        <v>86</v>
      </c>
      <c r="B12" t="s">
        <v>18</v>
      </c>
      <c r="C12">
        <v>13</v>
      </c>
    </row>
    <row r="13" spans="1:7" x14ac:dyDescent="0.25">
      <c r="A13" t="s">
        <v>86</v>
      </c>
      <c r="B13" t="s">
        <v>19</v>
      </c>
      <c r="C13">
        <v>228</v>
      </c>
    </row>
    <row r="14" spans="1:7" x14ac:dyDescent="0.25">
      <c r="A14" t="s">
        <v>86</v>
      </c>
      <c r="B14" t="s">
        <v>20</v>
      </c>
      <c r="C14">
        <v>2</v>
      </c>
    </row>
    <row r="15" spans="1:7" x14ac:dyDescent="0.25">
      <c r="A15" t="s">
        <v>86</v>
      </c>
      <c r="B15" t="s">
        <v>21</v>
      </c>
      <c r="C15">
        <v>194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9" tint="0.79998168889431442"/>
  </sheetPr>
  <dimension ref="A1:G24"/>
  <sheetViews>
    <sheetView workbookViewId="0">
      <selection activeCell="D38" sqref="D38"/>
    </sheetView>
  </sheetViews>
  <sheetFormatPr defaultRowHeight="15" x14ac:dyDescent="0.25"/>
  <cols>
    <col min="1" max="1" width="13.28515625" customWidth="1"/>
    <col min="2" max="2" width="23.140625" bestFit="1" customWidth="1"/>
    <col min="3" max="3" width="6.42578125" bestFit="1" customWidth="1"/>
    <col min="4" max="4" width="11.140625" bestFit="1" customWidth="1"/>
    <col min="5" max="5" width="10.42578125" bestFit="1" customWidth="1"/>
    <col min="6" max="6" width="15.42578125" bestFit="1" customWidth="1"/>
    <col min="7" max="7" width="23.85546875" bestFit="1" customWidth="1"/>
  </cols>
  <sheetData>
    <row r="1" spans="1:7" x14ac:dyDescent="0.25">
      <c r="A1" t="s">
        <v>0</v>
      </c>
    </row>
    <row r="2" spans="1:7" x14ac:dyDescent="0.25"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87</v>
      </c>
      <c r="B3" t="s">
        <v>7</v>
      </c>
      <c r="C3">
        <v>1</v>
      </c>
      <c r="F3">
        <v>0</v>
      </c>
      <c r="G3">
        <v>0</v>
      </c>
    </row>
    <row r="4" spans="1:7" x14ac:dyDescent="0.25">
      <c r="A4" t="s">
        <v>87</v>
      </c>
      <c r="B4" t="s">
        <v>8</v>
      </c>
      <c r="C4">
        <v>0</v>
      </c>
      <c r="F4">
        <v>0</v>
      </c>
      <c r="G4" s="7">
        <v>0</v>
      </c>
    </row>
    <row r="5" spans="1:7" x14ac:dyDescent="0.25">
      <c r="A5" t="s">
        <v>87</v>
      </c>
      <c r="B5" t="s">
        <v>10</v>
      </c>
      <c r="C5">
        <v>1</v>
      </c>
      <c r="D5" t="s">
        <v>9</v>
      </c>
      <c r="F5" s="12">
        <v>0</v>
      </c>
      <c r="G5">
        <v>0</v>
      </c>
    </row>
    <row r="6" spans="1:7" x14ac:dyDescent="0.25">
      <c r="A6" t="s">
        <v>87</v>
      </c>
      <c r="B6" s="5" t="s">
        <v>11</v>
      </c>
      <c r="C6">
        <v>1</v>
      </c>
      <c r="D6" t="s">
        <v>9</v>
      </c>
      <c r="F6">
        <v>0</v>
      </c>
      <c r="G6" s="7">
        <v>0</v>
      </c>
    </row>
    <row r="7" spans="1:7" x14ac:dyDescent="0.25">
      <c r="A7" t="s">
        <v>87</v>
      </c>
      <c r="B7" s="6" t="s">
        <v>12</v>
      </c>
      <c r="C7">
        <v>0</v>
      </c>
      <c r="F7" s="12">
        <v>0</v>
      </c>
      <c r="G7" s="7">
        <v>0</v>
      </c>
    </row>
    <row r="8" spans="1:7" x14ac:dyDescent="0.25">
      <c r="A8" t="s">
        <v>87</v>
      </c>
      <c r="B8" t="s">
        <v>13</v>
      </c>
      <c r="C8">
        <v>7</v>
      </c>
      <c r="D8" t="s">
        <v>37</v>
      </c>
      <c r="F8">
        <v>0</v>
      </c>
      <c r="G8" s="7">
        <v>0</v>
      </c>
    </row>
    <row r="9" spans="1:7" x14ac:dyDescent="0.25">
      <c r="A9" t="s">
        <v>87</v>
      </c>
      <c r="B9" t="s">
        <v>13</v>
      </c>
      <c r="C9">
        <v>1</v>
      </c>
      <c r="D9" t="s">
        <v>14</v>
      </c>
      <c r="F9" s="12">
        <v>0</v>
      </c>
      <c r="G9" s="7">
        <v>0</v>
      </c>
    </row>
    <row r="10" spans="1:7" x14ac:dyDescent="0.25">
      <c r="A10" t="s">
        <v>87</v>
      </c>
      <c r="B10" t="s">
        <v>16</v>
      </c>
      <c r="C10">
        <v>1</v>
      </c>
      <c r="D10" t="s">
        <v>227</v>
      </c>
      <c r="F10">
        <v>0</v>
      </c>
      <c r="G10" s="7">
        <v>0</v>
      </c>
    </row>
    <row r="11" spans="1:7" x14ac:dyDescent="0.25">
      <c r="A11" t="s">
        <v>87</v>
      </c>
      <c r="B11" t="s">
        <v>17</v>
      </c>
      <c r="C11">
        <v>3</v>
      </c>
    </row>
    <row r="12" spans="1:7" x14ac:dyDescent="0.25">
      <c r="A12" t="s">
        <v>87</v>
      </c>
      <c r="B12" t="s">
        <v>18</v>
      </c>
      <c r="C12">
        <v>8</v>
      </c>
    </row>
    <row r="13" spans="1:7" x14ac:dyDescent="0.25">
      <c r="A13" t="s">
        <v>87</v>
      </c>
      <c r="B13" t="s">
        <v>19</v>
      </c>
      <c r="C13">
        <v>130</v>
      </c>
    </row>
    <row r="14" spans="1:7" x14ac:dyDescent="0.25">
      <c r="A14" t="s">
        <v>87</v>
      </c>
      <c r="B14" t="s">
        <v>20</v>
      </c>
      <c r="C14">
        <v>1</v>
      </c>
      <c r="D14" t="s">
        <v>32</v>
      </c>
    </row>
    <row r="15" spans="1:7" x14ac:dyDescent="0.25">
      <c r="A15" t="s">
        <v>87</v>
      </c>
      <c r="B15" t="s">
        <v>21</v>
      </c>
      <c r="C15">
        <v>140</v>
      </c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FB326-7468-4C6C-9F48-A18851CAA56C}">
  <dimension ref="A3:D45"/>
  <sheetViews>
    <sheetView workbookViewId="0">
      <selection activeCell="G35" sqref="G35"/>
    </sheetView>
  </sheetViews>
  <sheetFormatPr defaultRowHeight="15" x14ac:dyDescent="0.25"/>
  <cols>
    <col min="1" max="1" width="10.85546875" bestFit="1" customWidth="1"/>
    <col min="2" max="2" width="38.28515625" bestFit="1" customWidth="1"/>
    <col min="3" max="3" width="28" bestFit="1" customWidth="1"/>
    <col min="4" max="4" width="21.85546875" bestFit="1" customWidth="1"/>
    <col min="5" max="7" width="34" bestFit="1" customWidth="1"/>
    <col min="8" max="8" width="32" bestFit="1" customWidth="1"/>
    <col min="9" max="9" width="23.28515625" bestFit="1" customWidth="1"/>
    <col min="10" max="10" width="14.28515625" bestFit="1" customWidth="1"/>
    <col min="11" max="11" width="23.28515625" bestFit="1" customWidth="1"/>
    <col min="12" max="12" width="14.28515625" bestFit="1" customWidth="1"/>
    <col min="13" max="13" width="23.28515625" bestFit="1" customWidth="1"/>
    <col min="14" max="14" width="14.28515625" bestFit="1" customWidth="1"/>
    <col min="15" max="15" width="23.28515625" bestFit="1" customWidth="1"/>
    <col min="16" max="16" width="14.28515625" bestFit="1" customWidth="1"/>
    <col min="17" max="17" width="23.28515625" bestFit="1" customWidth="1"/>
    <col min="18" max="18" width="14.28515625" bestFit="1" customWidth="1"/>
    <col min="19" max="19" width="23.28515625" bestFit="1" customWidth="1"/>
    <col min="20" max="20" width="14.28515625" bestFit="1" customWidth="1"/>
    <col min="21" max="21" width="23.28515625" bestFit="1" customWidth="1"/>
    <col min="22" max="22" width="14.28515625" bestFit="1" customWidth="1"/>
    <col min="23" max="23" width="23.28515625" bestFit="1" customWidth="1"/>
    <col min="24" max="24" width="14.28515625" bestFit="1" customWidth="1"/>
    <col min="25" max="25" width="23.28515625" bestFit="1" customWidth="1"/>
    <col min="26" max="26" width="20.140625" bestFit="1" customWidth="1"/>
    <col min="27" max="27" width="29.140625" bestFit="1" customWidth="1"/>
    <col min="28" max="28" width="9.5703125" bestFit="1" customWidth="1"/>
  </cols>
  <sheetData>
    <row r="3" spans="1:4" x14ac:dyDescent="0.25">
      <c r="A3" s="15" t="s">
        <v>88</v>
      </c>
      <c r="B3" s="15" t="s">
        <v>0</v>
      </c>
      <c r="C3" s="15" t="s">
        <v>45</v>
      </c>
      <c r="D3" s="15" t="s">
        <v>89</v>
      </c>
    </row>
    <row r="4" spans="1:4" x14ac:dyDescent="0.25">
      <c r="A4" t="s">
        <v>90</v>
      </c>
      <c r="B4" t="s">
        <v>64</v>
      </c>
      <c r="C4" t="s">
        <v>91</v>
      </c>
      <c r="D4" t="s">
        <v>92</v>
      </c>
    </row>
    <row r="5" spans="1:4" x14ac:dyDescent="0.25">
      <c r="A5" t="s">
        <v>93</v>
      </c>
      <c r="B5" t="s">
        <v>1</v>
      </c>
      <c r="C5" t="s">
        <v>94</v>
      </c>
      <c r="D5" t="s">
        <v>95</v>
      </c>
    </row>
    <row r="6" spans="1:4" x14ac:dyDescent="0.25">
      <c r="A6" t="s">
        <v>96</v>
      </c>
      <c r="B6" t="s">
        <v>78</v>
      </c>
      <c r="C6" t="s">
        <v>97</v>
      </c>
      <c r="D6" t="s">
        <v>98</v>
      </c>
    </row>
    <row r="7" spans="1:4" x14ac:dyDescent="0.25">
      <c r="A7" t="s">
        <v>99</v>
      </c>
      <c r="B7" t="s">
        <v>85</v>
      </c>
      <c r="C7" t="s">
        <v>100</v>
      </c>
      <c r="D7" t="s">
        <v>101</v>
      </c>
    </row>
    <row r="8" spans="1:4" x14ac:dyDescent="0.25">
      <c r="A8" t="s">
        <v>102</v>
      </c>
      <c r="B8" t="s">
        <v>38</v>
      </c>
      <c r="C8" t="s">
        <v>103</v>
      </c>
      <c r="D8" t="s">
        <v>104</v>
      </c>
    </row>
    <row r="9" spans="1:4" x14ac:dyDescent="0.25">
      <c r="A9" t="s">
        <v>105</v>
      </c>
      <c r="B9" t="s">
        <v>71</v>
      </c>
      <c r="C9" t="s">
        <v>106</v>
      </c>
      <c r="D9" t="s">
        <v>107</v>
      </c>
    </row>
    <row r="10" spans="1:4" x14ac:dyDescent="0.25">
      <c r="A10" t="s">
        <v>108</v>
      </c>
      <c r="B10" t="s">
        <v>109</v>
      </c>
      <c r="C10" t="s">
        <v>110</v>
      </c>
      <c r="D10" t="s">
        <v>111</v>
      </c>
    </row>
    <row r="11" spans="1:4" x14ac:dyDescent="0.25">
      <c r="A11" t="s">
        <v>112</v>
      </c>
      <c r="B11" t="s">
        <v>39</v>
      </c>
      <c r="C11" t="s">
        <v>113</v>
      </c>
      <c r="D11" t="s">
        <v>114</v>
      </c>
    </row>
    <row r="12" spans="1:4" x14ac:dyDescent="0.25">
      <c r="A12" t="s">
        <v>115</v>
      </c>
      <c r="B12" t="s">
        <v>44</v>
      </c>
      <c r="C12" t="s">
        <v>116</v>
      </c>
      <c r="D12" t="s">
        <v>117</v>
      </c>
    </row>
    <row r="13" spans="1:4" x14ac:dyDescent="0.25">
      <c r="A13" t="s">
        <v>118</v>
      </c>
      <c r="B13" t="s">
        <v>79</v>
      </c>
      <c r="C13" t="s">
        <v>119</v>
      </c>
      <c r="D13" t="s">
        <v>120</v>
      </c>
    </row>
    <row r="14" spans="1:4" x14ac:dyDescent="0.25">
      <c r="A14" t="s">
        <v>121</v>
      </c>
      <c r="B14" t="s">
        <v>66</v>
      </c>
      <c r="C14" t="s">
        <v>122</v>
      </c>
      <c r="D14" t="s">
        <v>123</v>
      </c>
    </row>
    <row r="15" spans="1:4" x14ac:dyDescent="0.25">
      <c r="A15" t="s">
        <v>124</v>
      </c>
      <c r="B15" t="s">
        <v>30</v>
      </c>
      <c r="C15" t="s">
        <v>125</v>
      </c>
      <c r="D15" t="s">
        <v>126</v>
      </c>
    </row>
    <row r="16" spans="1:4" x14ac:dyDescent="0.25">
      <c r="A16" t="s">
        <v>127</v>
      </c>
      <c r="B16" t="s">
        <v>48</v>
      </c>
      <c r="C16" t="s">
        <v>128</v>
      </c>
      <c r="D16" t="s">
        <v>129</v>
      </c>
    </row>
    <row r="17" spans="1:4" x14ac:dyDescent="0.25">
      <c r="A17" t="s">
        <v>127</v>
      </c>
      <c r="B17" t="s">
        <v>49</v>
      </c>
      <c r="C17" t="s">
        <v>130</v>
      </c>
      <c r="D17" t="s">
        <v>131</v>
      </c>
    </row>
    <row r="18" spans="1:4" x14ac:dyDescent="0.25">
      <c r="A18" t="s">
        <v>136</v>
      </c>
      <c r="B18" t="s">
        <v>22</v>
      </c>
      <c r="C18" t="s">
        <v>137</v>
      </c>
      <c r="D18" t="s">
        <v>138</v>
      </c>
    </row>
    <row r="19" spans="1:4" x14ac:dyDescent="0.25">
      <c r="A19" t="s">
        <v>139</v>
      </c>
      <c r="B19" t="s">
        <v>83</v>
      </c>
      <c r="C19" t="s">
        <v>140</v>
      </c>
      <c r="D19" t="s">
        <v>141</v>
      </c>
    </row>
    <row r="20" spans="1:4" x14ac:dyDescent="0.25">
      <c r="A20" t="s">
        <v>142</v>
      </c>
      <c r="B20" t="s">
        <v>86</v>
      </c>
      <c r="C20" t="s">
        <v>143</v>
      </c>
      <c r="D20" t="s">
        <v>144</v>
      </c>
    </row>
    <row r="21" spans="1:4" x14ac:dyDescent="0.25">
      <c r="A21" t="s">
        <v>145</v>
      </c>
      <c r="B21" t="s">
        <v>63</v>
      </c>
      <c r="C21" t="s">
        <v>146</v>
      </c>
      <c r="D21" t="s">
        <v>147</v>
      </c>
    </row>
    <row r="22" spans="1:4" x14ac:dyDescent="0.25">
      <c r="A22" t="s">
        <v>148</v>
      </c>
      <c r="B22" t="s">
        <v>25</v>
      </c>
      <c r="C22" t="s">
        <v>149</v>
      </c>
      <c r="D22" t="s">
        <v>150</v>
      </c>
    </row>
    <row r="23" spans="1:4" x14ac:dyDescent="0.25">
      <c r="A23" t="s">
        <v>148</v>
      </c>
      <c r="B23" t="s">
        <v>26</v>
      </c>
      <c r="C23" t="s">
        <v>151</v>
      </c>
      <c r="D23" t="s">
        <v>150</v>
      </c>
    </row>
    <row r="24" spans="1:4" x14ac:dyDescent="0.25">
      <c r="A24" t="s">
        <v>152</v>
      </c>
      <c r="B24" t="s">
        <v>80</v>
      </c>
      <c r="C24" t="s">
        <v>153</v>
      </c>
      <c r="D24" t="s">
        <v>154</v>
      </c>
    </row>
    <row r="25" spans="1:4" x14ac:dyDescent="0.25">
      <c r="A25" t="s">
        <v>152</v>
      </c>
      <c r="B25" t="s">
        <v>81</v>
      </c>
      <c r="C25" t="s">
        <v>155</v>
      </c>
      <c r="D25" t="s">
        <v>154</v>
      </c>
    </row>
    <row r="26" spans="1:4" x14ac:dyDescent="0.25">
      <c r="A26" t="s">
        <v>156</v>
      </c>
      <c r="B26" t="s">
        <v>75</v>
      </c>
      <c r="C26" t="s">
        <v>157</v>
      </c>
      <c r="D26" t="s">
        <v>158</v>
      </c>
    </row>
    <row r="27" spans="1:4" x14ac:dyDescent="0.25">
      <c r="A27" t="s">
        <v>156</v>
      </c>
      <c r="B27" t="s">
        <v>74</v>
      </c>
      <c r="C27" t="s">
        <v>159</v>
      </c>
      <c r="D27" t="s">
        <v>160</v>
      </c>
    </row>
    <row r="28" spans="1:4" x14ac:dyDescent="0.25">
      <c r="A28" t="s">
        <v>161</v>
      </c>
      <c r="B28" t="s">
        <v>162</v>
      </c>
      <c r="C28" t="s">
        <v>163</v>
      </c>
      <c r="D28" t="s">
        <v>164</v>
      </c>
    </row>
    <row r="29" spans="1:4" x14ac:dyDescent="0.25">
      <c r="A29" t="s">
        <v>165</v>
      </c>
      <c r="B29" t="s">
        <v>47</v>
      </c>
      <c r="C29" t="s">
        <v>166</v>
      </c>
      <c r="D29" t="s">
        <v>167</v>
      </c>
    </row>
    <row r="30" spans="1:4" x14ac:dyDescent="0.25">
      <c r="A30" t="s">
        <v>168</v>
      </c>
      <c r="B30" t="s">
        <v>54</v>
      </c>
      <c r="C30" t="s">
        <v>169</v>
      </c>
      <c r="D30" t="s">
        <v>120</v>
      </c>
    </row>
    <row r="31" spans="1:4" x14ac:dyDescent="0.25">
      <c r="A31" t="s">
        <v>170</v>
      </c>
      <c r="B31" t="s">
        <v>171</v>
      </c>
      <c r="C31" t="s">
        <v>172</v>
      </c>
      <c r="D31" t="s">
        <v>173</v>
      </c>
    </row>
    <row r="32" spans="1:4" x14ac:dyDescent="0.25">
      <c r="A32" t="s">
        <v>170</v>
      </c>
      <c r="B32" t="s">
        <v>174</v>
      </c>
      <c r="C32" t="s">
        <v>175</v>
      </c>
      <c r="D32" t="s">
        <v>173</v>
      </c>
    </row>
    <row r="33" spans="1:4" x14ac:dyDescent="0.25">
      <c r="A33" t="s">
        <v>176</v>
      </c>
      <c r="B33" t="s">
        <v>177</v>
      </c>
      <c r="C33" t="s">
        <v>178</v>
      </c>
      <c r="D33" t="s">
        <v>179</v>
      </c>
    </row>
    <row r="34" spans="1:4" x14ac:dyDescent="0.25">
      <c r="A34" t="s">
        <v>180</v>
      </c>
      <c r="B34" t="s">
        <v>181</v>
      </c>
      <c r="C34" t="s">
        <v>182</v>
      </c>
      <c r="D34" t="s">
        <v>183</v>
      </c>
    </row>
    <row r="35" spans="1:4" x14ac:dyDescent="0.25">
      <c r="A35" t="s">
        <v>184</v>
      </c>
      <c r="B35" t="s">
        <v>185</v>
      </c>
      <c r="C35" t="s">
        <v>186</v>
      </c>
      <c r="D35" t="s">
        <v>187</v>
      </c>
    </row>
    <row r="36" spans="1:4" x14ac:dyDescent="0.25">
      <c r="A36" t="s">
        <v>188</v>
      </c>
      <c r="B36" t="s">
        <v>68</v>
      </c>
      <c r="C36" t="s">
        <v>189</v>
      </c>
      <c r="D36" t="s">
        <v>190</v>
      </c>
    </row>
    <row r="37" spans="1:4" x14ac:dyDescent="0.25">
      <c r="A37" t="s">
        <v>191</v>
      </c>
      <c r="B37" t="s">
        <v>82</v>
      </c>
      <c r="C37" t="s">
        <v>192</v>
      </c>
      <c r="D37" t="s">
        <v>193</v>
      </c>
    </row>
    <row r="38" spans="1:4" x14ac:dyDescent="0.25">
      <c r="A38" t="s">
        <v>194</v>
      </c>
      <c r="B38" t="s">
        <v>36</v>
      </c>
      <c r="C38" t="s">
        <v>195</v>
      </c>
      <c r="D38" t="s">
        <v>196</v>
      </c>
    </row>
    <row r="39" spans="1:4" x14ac:dyDescent="0.25">
      <c r="A39" t="s">
        <v>197</v>
      </c>
      <c r="B39" t="s">
        <v>33</v>
      </c>
      <c r="C39" t="s">
        <v>198</v>
      </c>
      <c r="D39" t="s">
        <v>199</v>
      </c>
    </row>
    <row r="40" spans="1:4" x14ac:dyDescent="0.25">
      <c r="A40" t="s">
        <v>200</v>
      </c>
      <c r="B40" t="s">
        <v>65</v>
      </c>
      <c r="C40" t="s">
        <v>201</v>
      </c>
      <c r="D40" t="s">
        <v>202</v>
      </c>
    </row>
    <row r="41" spans="1:4" x14ac:dyDescent="0.25">
      <c r="A41" t="s">
        <v>203</v>
      </c>
      <c r="B41" t="s">
        <v>87</v>
      </c>
      <c r="C41" t="s">
        <v>204</v>
      </c>
      <c r="D41" t="s">
        <v>205</v>
      </c>
    </row>
    <row r="42" spans="1:4" x14ac:dyDescent="0.25">
      <c r="A42" t="s">
        <v>206</v>
      </c>
      <c r="B42" t="s">
        <v>77</v>
      </c>
    </row>
    <row r="43" spans="1:4" x14ac:dyDescent="0.25">
      <c r="A43" t="s">
        <v>236</v>
      </c>
      <c r="B43" t="s">
        <v>59</v>
      </c>
      <c r="C43" t="s">
        <v>134</v>
      </c>
      <c r="D43" t="s">
        <v>135</v>
      </c>
    </row>
    <row r="44" spans="1:4" x14ac:dyDescent="0.25">
      <c r="A44" t="s">
        <v>235</v>
      </c>
      <c r="B44" t="s">
        <v>57</v>
      </c>
      <c r="C44" t="s">
        <v>132</v>
      </c>
      <c r="D44" t="s">
        <v>133</v>
      </c>
    </row>
    <row r="45" spans="1:4" x14ac:dyDescent="0.25">
      <c r="A45" t="s">
        <v>209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388B1-DF00-49FA-B34B-9B35D286992F}">
  <dimension ref="A3:E46"/>
  <sheetViews>
    <sheetView workbookViewId="0">
      <selection activeCell="B4" sqref="B4"/>
    </sheetView>
  </sheetViews>
  <sheetFormatPr defaultRowHeight="15" x14ac:dyDescent="0.25"/>
  <cols>
    <col min="1" max="1" width="25.85546875" bestFit="1" customWidth="1"/>
    <col min="2" max="2" width="39.42578125" bestFit="1" customWidth="1"/>
    <col min="3" max="3" width="14.7109375" bestFit="1" customWidth="1"/>
    <col min="4" max="4" width="24.28515625" bestFit="1" customWidth="1"/>
    <col min="5" max="5" width="33.140625" bestFit="1" customWidth="1"/>
    <col min="6" max="7" width="14.28515625" bestFit="1" customWidth="1"/>
    <col min="8" max="8" width="32" bestFit="1" customWidth="1"/>
    <col min="9" max="9" width="23.28515625" bestFit="1" customWidth="1"/>
    <col min="10" max="10" width="14.28515625" bestFit="1" customWidth="1"/>
    <col min="11" max="11" width="23.28515625" bestFit="1" customWidth="1"/>
    <col min="12" max="12" width="14.28515625" bestFit="1" customWidth="1"/>
    <col min="13" max="13" width="23.28515625" bestFit="1" customWidth="1"/>
    <col min="14" max="14" width="14.28515625" bestFit="1" customWidth="1"/>
    <col min="15" max="15" width="23.28515625" bestFit="1" customWidth="1"/>
    <col min="16" max="16" width="14.28515625" bestFit="1" customWidth="1"/>
    <col min="17" max="17" width="23.28515625" bestFit="1" customWidth="1"/>
    <col min="18" max="18" width="14.28515625" bestFit="1" customWidth="1"/>
    <col min="19" max="19" width="23.28515625" bestFit="1" customWidth="1"/>
    <col min="20" max="20" width="14.28515625" bestFit="1" customWidth="1"/>
    <col min="21" max="21" width="23.28515625" bestFit="1" customWidth="1"/>
    <col min="22" max="22" width="14.28515625" bestFit="1" customWidth="1"/>
    <col min="23" max="23" width="23.28515625" bestFit="1" customWidth="1"/>
    <col min="24" max="24" width="14.28515625" bestFit="1" customWidth="1"/>
    <col min="25" max="25" width="23.28515625" bestFit="1" customWidth="1"/>
    <col min="26" max="26" width="20.140625" bestFit="1" customWidth="1"/>
    <col min="27" max="27" width="29.140625" bestFit="1" customWidth="1"/>
    <col min="28" max="28" width="9.5703125" bestFit="1" customWidth="1"/>
  </cols>
  <sheetData>
    <row r="3" spans="1:5" x14ac:dyDescent="0.25">
      <c r="A3" s="15" t="s">
        <v>88</v>
      </c>
      <c r="B3" s="15" t="s">
        <v>3</v>
      </c>
      <c r="C3" t="s">
        <v>210</v>
      </c>
      <c r="D3" t="s">
        <v>211</v>
      </c>
      <c r="E3" t="s">
        <v>212</v>
      </c>
    </row>
    <row r="4" spans="1:5" x14ac:dyDescent="0.25">
      <c r="A4" s="4" t="s">
        <v>13</v>
      </c>
      <c r="B4" s="4" t="s">
        <v>31</v>
      </c>
      <c r="C4" s="41">
        <v>12</v>
      </c>
      <c r="D4" s="41">
        <v>0</v>
      </c>
      <c r="E4" s="41">
        <v>12</v>
      </c>
    </row>
    <row r="5" spans="1:5" x14ac:dyDescent="0.25">
      <c r="A5" s="4" t="s">
        <v>13</v>
      </c>
      <c r="B5" s="4" t="s">
        <v>24</v>
      </c>
      <c r="C5" s="41">
        <v>145</v>
      </c>
      <c r="D5" s="41">
        <v>0</v>
      </c>
      <c r="E5" s="41">
        <v>145</v>
      </c>
    </row>
    <row r="6" spans="1:5" x14ac:dyDescent="0.25">
      <c r="A6" s="4" t="s">
        <v>13</v>
      </c>
      <c r="B6" s="4" t="s">
        <v>232</v>
      </c>
      <c r="C6" s="41">
        <v>73</v>
      </c>
      <c r="D6" s="41">
        <v>0</v>
      </c>
      <c r="E6" s="41">
        <v>0</v>
      </c>
    </row>
    <row r="7" spans="1:5" x14ac:dyDescent="0.25">
      <c r="A7" s="4" t="s">
        <v>13</v>
      </c>
      <c r="B7" s="4" t="s">
        <v>233</v>
      </c>
      <c r="C7" s="41">
        <v>176</v>
      </c>
      <c r="D7" s="41">
        <v>0</v>
      </c>
      <c r="E7" s="41">
        <v>0</v>
      </c>
    </row>
    <row r="8" spans="1:5" x14ac:dyDescent="0.25">
      <c r="A8" s="4" t="s">
        <v>19</v>
      </c>
      <c r="B8" s="4" t="s">
        <v>215</v>
      </c>
      <c r="C8" s="41">
        <v>6446</v>
      </c>
      <c r="D8" s="41"/>
      <c r="E8" s="41"/>
    </row>
    <row r="9" spans="1:5" x14ac:dyDescent="0.25">
      <c r="A9" s="4" t="s">
        <v>17</v>
      </c>
      <c r="B9" s="4" t="s">
        <v>215</v>
      </c>
      <c r="C9" s="41">
        <v>246</v>
      </c>
      <c r="D9" s="41"/>
      <c r="E9" s="41"/>
    </row>
    <row r="10" spans="1:5" x14ac:dyDescent="0.25">
      <c r="A10" s="4" t="s">
        <v>20</v>
      </c>
      <c r="B10" s="4" t="s">
        <v>32</v>
      </c>
      <c r="C10" s="41">
        <v>64</v>
      </c>
      <c r="D10" s="41"/>
      <c r="E10" s="41"/>
    </row>
    <row r="11" spans="1:5" x14ac:dyDescent="0.25">
      <c r="A11" s="4" t="s">
        <v>7</v>
      </c>
      <c r="B11" s="4" t="s">
        <v>215</v>
      </c>
      <c r="C11" s="41">
        <v>46</v>
      </c>
      <c r="D11" s="41">
        <v>0</v>
      </c>
      <c r="E11" s="41">
        <v>0</v>
      </c>
    </row>
    <row r="12" spans="1:5" x14ac:dyDescent="0.25">
      <c r="A12" s="4" t="s">
        <v>16</v>
      </c>
      <c r="B12" s="4" t="s">
        <v>231</v>
      </c>
      <c r="C12" s="41">
        <v>1</v>
      </c>
      <c r="D12" s="41">
        <v>1</v>
      </c>
      <c r="E12" s="41">
        <v>0</v>
      </c>
    </row>
    <row r="13" spans="1:5" x14ac:dyDescent="0.25">
      <c r="A13" s="4" t="s">
        <v>16</v>
      </c>
      <c r="B13" s="4" t="s">
        <v>226</v>
      </c>
      <c r="C13" s="41">
        <v>28</v>
      </c>
      <c r="D13" s="41">
        <v>26</v>
      </c>
      <c r="E13" s="41">
        <v>2</v>
      </c>
    </row>
    <row r="14" spans="1:5" x14ac:dyDescent="0.25">
      <c r="A14" s="4" t="s">
        <v>16</v>
      </c>
      <c r="B14" s="4" t="s">
        <v>227</v>
      </c>
      <c r="C14" s="41">
        <v>11</v>
      </c>
      <c r="D14" s="41">
        <v>0</v>
      </c>
      <c r="E14" s="41">
        <v>0</v>
      </c>
    </row>
    <row r="15" spans="1:5" x14ac:dyDescent="0.25">
      <c r="A15" s="4" t="s">
        <v>16</v>
      </c>
      <c r="B15" s="4" t="s">
        <v>230</v>
      </c>
      <c r="C15" s="41">
        <v>1</v>
      </c>
      <c r="D15" s="41">
        <v>1</v>
      </c>
      <c r="E15" s="41">
        <v>0</v>
      </c>
    </row>
    <row r="16" spans="1:5" x14ac:dyDescent="0.25">
      <c r="A16" s="4" t="s">
        <v>8</v>
      </c>
      <c r="B16" s="4" t="s">
        <v>9</v>
      </c>
      <c r="C16" s="41">
        <v>3</v>
      </c>
      <c r="D16" s="41">
        <v>1</v>
      </c>
      <c r="E16" s="41">
        <v>0</v>
      </c>
    </row>
    <row r="17" spans="1:5" x14ac:dyDescent="0.25">
      <c r="A17" s="4" t="s">
        <v>8</v>
      </c>
      <c r="B17" s="4" t="s">
        <v>23</v>
      </c>
      <c r="C17" s="41">
        <v>5</v>
      </c>
      <c r="D17" s="41">
        <v>3</v>
      </c>
      <c r="E17" s="41">
        <v>0</v>
      </c>
    </row>
    <row r="18" spans="1:5" x14ac:dyDescent="0.25">
      <c r="A18" s="4" t="s">
        <v>8</v>
      </c>
      <c r="B18" s="4" t="s">
        <v>34</v>
      </c>
      <c r="C18" s="41">
        <v>9</v>
      </c>
      <c r="D18" s="41">
        <v>3</v>
      </c>
      <c r="E18" s="41">
        <v>0</v>
      </c>
    </row>
    <row r="19" spans="1:5" x14ac:dyDescent="0.25">
      <c r="A19" s="4" t="s">
        <v>8</v>
      </c>
      <c r="B19" s="4" t="s">
        <v>28</v>
      </c>
      <c r="C19" s="41">
        <v>14</v>
      </c>
      <c r="D19" s="41">
        <v>2</v>
      </c>
      <c r="E19" s="41">
        <v>5</v>
      </c>
    </row>
    <row r="20" spans="1:5" x14ac:dyDescent="0.25">
      <c r="A20" s="4" t="s">
        <v>8</v>
      </c>
      <c r="B20" s="4" t="s">
        <v>229</v>
      </c>
      <c r="C20" s="41">
        <v>1</v>
      </c>
      <c r="D20" s="41">
        <v>0</v>
      </c>
      <c r="E20" s="41">
        <v>0</v>
      </c>
    </row>
    <row r="21" spans="1:5" x14ac:dyDescent="0.25">
      <c r="A21" s="4" t="s">
        <v>8</v>
      </c>
      <c r="B21" s="4" t="s">
        <v>241</v>
      </c>
      <c r="C21" s="41">
        <v>1</v>
      </c>
      <c r="D21" s="41">
        <v>0</v>
      </c>
      <c r="E21" s="41">
        <v>0</v>
      </c>
    </row>
    <row r="22" spans="1:5" x14ac:dyDescent="0.25">
      <c r="A22" s="4" t="s">
        <v>10</v>
      </c>
      <c r="B22" s="4" t="s">
        <v>9</v>
      </c>
      <c r="C22" s="41">
        <v>15</v>
      </c>
      <c r="D22" s="41">
        <v>0</v>
      </c>
      <c r="E22" s="41">
        <v>1</v>
      </c>
    </row>
    <row r="23" spans="1:5" x14ac:dyDescent="0.25">
      <c r="A23" s="4" t="s">
        <v>10</v>
      </c>
      <c r="B23" s="4" t="s">
        <v>35</v>
      </c>
      <c r="C23" s="41">
        <v>1</v>
      </c>
      <c r="D23" s="41">
        <v>1</v>
      </c>
      <c r="E23" s="41">
        <v>0</v>
      </c>
    </row>
    <row r="24" spans="1:5" x14ac:dyDescent="0.25">
      <c r="A24" s="4" t="s">
        <v>10</v>
      </c>
      <c r="B24" s="4" t="s">
        <v>84</v>
      </c>
      <c r="C24" s="41">
        <v>1</v>
      </c>
      <c r="D24" s="41">
        <v>2</v>
      </c>
      <c r="E24" s="41">
        <v>0</v>
      </c>
    </row>
    <row r="25" spans="1:5" x14ac:dyDescent="0.25">
      <c r="A25" s="4" t="s">
        <v>10</v>
      </c>
      <c r="B25" s="4" t="s">
        <v>23</v>
      </c>
      <c r="C25" s="41">
        <v>14</v>
      </c>
      <c r="D25" s="41">
        <v>6</v>
      </c>
      <c r="E25" s="41">
        <v>2</v>
      </c>
    </row>
    <row r="26" spans="1:5" x14ac:dyDescent="0.25">
      <c r="A26" s="4" t="s">
        <v>10</v>
      </c>
      <c r="B26" s="4" t="s">
        <v>34</v>
      </c>
      <c r="C26" s="41">
        <v>5</v>
      </c>
      <c r="D26" s="41">
        <v>3</v>
      </c>
      <c r="E26" s="41">
        <v>0</v>
      </c>
    </row>
    <row r="27" spans="1:5" x14ac:dyDescent="0.25">
      <c r="A27" s="4" t="s">
        <v>10</v>
      </c>
      <c r="B27" s="4" t="s">
        <v>28</v>
      </c>
      <c r="C27" s="41">
        <v>13</v>
      </c>
      <c r="D27" s="41">
        <v>4</v>
      </c>
      <c r="E27" s="41">
        <v>5</v>
      </c>
    </row>
    <row r="28" spans="1:5" x14ac:dyDescent="0.25">
      <c r="A28" s="4" t="s">
        <v>10</v>
      </c>
      <c r="B28" s="4" t="s">
        <v>241</v>
      </c>
      <c r="C28" s="41">
        <v>2</v>
      </c>
      <c r="D28" s="41">
        <v>0</v>
      </c>
      <c r="E28" s="41">
        <v>0</v>
      </c>
    </row>
    <row r="29" spans="1:5" x14ac:dyDescent="0.25">
      <c r="A29" s="4" t="s">
        <v>50</v>
      </c>
      <c r="B29" s="4" t="s">
        <v>35</v>
      </c>
      <c r="C29" s="41">
        <v>1</v>
      </c>
      <c r="D29" s="41">
        <v>0</v>
      </c>
      <c r="E29" s="41">
        <v>0</v>
      </c>
    </row>
    <row r="30" spans="1:5" x14ac:dyDescent="0.25">
      <c r="A30" s="4" t="s">
        <v>11</v>
      </c>
      <c r="B30" s="4" t="s">
        <v>9</v>
      </c>
      <c r="C30" s="41">
        <v>11</v>
      </c>
      <c r="D30" s="41">
        <v>0</v>
      </c>
      <c r="E30" s="41">
        <v>0</v>
      </c>
    </row>
    <row r="31" spans="1:5" x14ac:dyDescent="0.25">
      <c r="A31" s="4" t="s">
        <v>11</v>
      </c>
      <c r="B31" s="4" t="s">
        <v>35</v>
      </c>
      <c r="C31" s="41">
        <v>1</v>
      </c>
      <c r="D31" s="41">
        <v>1</v>
      </c>
      <c r="E31" s="41">
        <v>0</v>
      </c>
    </row>
    <row r="32" spans="1:5" x14ac:dyDescent="0.25">
      <c r="A32" s="4" t="s">
        <v>11</v>
      </c>
      <c r="B32" s="4" t="s">
        <v>84</v>
      </c>
      <c r="C32" s="41">
        <v>1</v>
      </c>
      <c r="D32" s="41">
        <v>0</v>
      </c>
      <c r="E32" s="41">
        <v>1</v>
      </c>
    </row>
    <row r="33" spans="1:5" x14ac:dyDescent="0.25">
      <c r="A33" s="4" t="s">
        <v>11</v>
      </c>
      <c r="B33" s="4" t="s">
        <v>23</v>
      </c>
      <c r="C33" s="41">
        <v>9</v>
      </c>
      <c r="D33" s="41">
        <v>2</v>
      </c>
      <c r="E33" s="41">
        <v>3</v>
      </c>
    </row>
    <row r="34" spans="1:5" x14ac:dyDescent="0.25">
      <c r="A34" s="4" t="s">
        <v>11</v>
      </c>
      <c r="B34" s="4" t="s">
        <v>28</v>
      </c>
      <c r="C34" s="41">
        <v>7</v>
      </c>
      <c r="D34" s="41">
        <v>3</v>
      </c>
      <c r="E34" s="41">
        <v>3</v>
      </c>
    </row>
    <row r="35" spans="1:5" x14ac:dyDescent="0.25">
      <c r="A35" s="4" t="s">
        <v>11</v>
      </c>
      <c r="B35" s="4" t="s">
        <v>229</v>
      </c>
      <c r="C35" s="41">
        <v>5</v>
      </c>
      <c r="D35" s="41">
        <v>1</v>
      </c>
      <c r="E35" s="41">
        <v>0</v>
      </c>
    </row>
    <row r="36" spans="1:5" x14ac:dyDescent="0.25">
      <c r="A36" s="4" t="s">
        <v>11</v>
      </c>
      <c r="B36" s="4" t="s">
        <v>225</v>
      </c>
      <c r="C36" s="41">
        <v>5</v>
      </c>
      <c r="D36" s="41">
        <v>4</v>
      </c>
      <c r="E36" s="41">
        <v>1</v>
      </c>
    </row>
    <row r="37" spans="1:5" x14ac:dyDescent="0.25">
      <c r="A37" s="4" t="s">
        <v>12</v>
      </c>
      <c r="B37" s="4" t="s">
        <v>9</v>
      </c>
      <c r="C37" s="41">
        <v>2</v>
      </c>
      <c r="D37" s="41">
        <v>0</v>
      </c>
      <c r="E37" s="41">
        <v>0</v>
      </c>
    </row>
    <row r="38" spans="1:5" x14ac:dyDescent="0.25">
      <c r="A38" s="4" t="s">
        <v>29</v>
      </c>
      <c r="B38" s="4" t="s">
        <v>9</v>
      </c>
      <c r="C38" s="41">
        <v>3</v>
      </c>
      <c r="D38" s="41">
        <v>0</v>
      </c>
      <c r="E38" s="41">
        <v>0</v>
      </c>
    </row>
    <row r="39" spans="1:5" x14ac:dyDescent="0.25">
      <c r="A39" s="4" t="s">
        <v>29</v>
      </c>
      <c r="B39" s="4" t="s">
        <v>35</v>
      </c>
      <c r="C39" s="41">
        <v>2</v>
      </c>
      <c r="D39" s="41">
        <v>0</v>
      </c>
      <c r="E39" s="41">
        <v>0</v>
      </c>
    </row>
    <row r="40" spans="1:5" x14ac:dyDescent="0.25">
      <c r="A40" s="4" t="s">
        <v>29</v>
      </c>
      <c r="B40" s="4" t="s">
        <v>228</v>
      </c>
      <c r="C40" s="41">
        <v>4</v>
      </c>
      <c r="D40" s="41">
        <v>0</v>
      </c>
      <c r="E40" s="41">
        <v>0</v>
      </c>
    </row>
    <row r="41" spans="1:5" x14ac:dyDescent="0.25">
      <c r="A41" s="4" t="s">
        <v>29</v>
      </c>
      <c r="B41" s="4" t="s">
        <v>23</v>
      </c>
      <c r="C41" s="41">
        <v>3</v>
      </c>
      <c r="D41" s="41">
        <v>0</v>
      </c>
      <c r="E41" s="41">
        <v>0</v>
      </c>
    </row>
    <row r="42" spans="1:5" x14ac:dyDescent="0.25">
      <c r="A42" s="4" t="s">
        <v>29</v>
      </c>
      <c r="B42" s="4" t="s">
        <v>60</v>
      </c>
      <c r="C42" s="41">
        <v>1</v>
      </c>
      <c r="D42" s="41"/>
      <c r="E42" s="41">
        <v>0</v>
      </c>
    </row>
    <row r="43" spans="1:5" x14ac:dyDescent="0.25">
      <c r="A43" s="4" t="s">
        <v>29</v>
      </c>
      <c r="B43" s="4" t="s">
        <v>28</v>
      </c>
      <c r="C43" s="41">
        <v>5</v>
      </c>
      <c r="D43" s="41">
        <v>1</v>
      </c>
      <c r="E43" s="41">
        <v>4</v>
      </c>
    </row>
    <row r="44" spans="1:5" x14ac:dyDescent="0.25">
      <c r="A44" s="4" t="s">
        <v>29</v>
      </c>
      <c r="B44" s="4" t="s">
        <v>225</v>
      </c>
      <c r="C44" s="41">
        <v>11</v>
      </c>
      <c r="D44" s="41">
        <v>1</v>
      </c>
      <c r="E44" s="41">
        <v>2</v>
      </c>
    </row>
    <row r="45" spans="1:5" x14ac:dyDescent="0.25">
      <c r="A45" s="4" t="s">
        <v>18</v>
      </c>
      <c r="B45" s="4" t="s">
        <v>215</v>
      </c>
      <c r="C45" s="41">
        <v>915</v>
      </c>
      <c r="D45" s="41"/>
      <c r="E45" s="41"/>
    </row>
    <row r="46" spans="1:5" x14ac:dyDescent="0.25">
      <c r="A46" s="4" t="s">
        <v>209</v>
      </c>
      <c r="C46" s="41">
        <v>8319</v>
      </c>
      <c r="D46" s="41">
        <v>66</v>
      </c>
      <c r="E46" s="41">
        <v>186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379"/>
  <sheetViews>
    <sheetView topLeftCell="A356" workbookViewId="0">
      <selection activeCell="A446" sqref="A446"/>
    </sheetView>
  </sheetViews>
  <sheetFormatPr defaultRowHeight="15" customHeight="1" x14ac:dyDescent="0.25"/>
  <cols>
    <col min="2" max="2" width="39" customWidth="1"/>
    <col min="3" max="3" width="26.85546875" customWidth="1"/>
    <col min="4" max="4" width="39" customWidth="1"/>
    <col min="5" max="5" width="29" customWidth="1"/>
    <col min="6" max="6" width="23" customWidth="1"/>
    <col min="7" max="7" width="39.28515625" bestFit="1" customWidth="1"/>
    <col min="8" max="9" width="18" customWidth="1"/>
    <col min="10" max="10" width="27" customWidth="1"/>
  </cols>
  <sheetData>
    <row r="1" spans="1:10" x14ac:dyDescent="0.25">
      <c r="A1" t="s">
        <v>216</v>
      </c>
      <c r="B1" t="s">
        <v>0</v>
      </c>
      <c r="C1" t="s">
        <v>45</v>
      </c>
      <c r="D1" t="s">
        <v>89</v>
      </c>
      <c r="E1" t="s">
        <v>217</v>
      </c>
      <c r="F1" t="s">
        <v>2</v>
      </c>
      <c r="G1" t="s">
        <v>3</v>
      </c>
      <c r="H1" t="s">
        <v>4</v>
      </c>
      <c r="I1" t="s">
        <v>5</v>
      </c>
      <c r="J1" t="s">
        <v>6</v>
      </c>
    </row>
    <row r="2" spans="1:10" x14ac:dyDescent="0.25">
      <c r="A2" s="18" t="s">
        <v>93</v>
      </c>
      <c r="B2" t="s">
        <v>1</v>
      </c>
      <c r="C2" t="s">
        <v>94</v>
      </c>
      <c r="D2" t="s">
        <v>95</v>
      </c>
      <c r="E2" t="s">
        <v>8</v>
      </c>
      <c r="F2">
        <v>1</v>
      </c>
      <c r="G2" t="s">
        <v>9</v>
      </c>
      <c r="I2">
        <v>0</v>
      </c>
      <c r="J2">
        <v>0</v>
      </c>
    </row>
    <row r="3" spans="1:10" x14ac:dyDescent="0.25">
      <c r="A3" s="18" t="s">
        <v>93</v>
      </c>
      <c r="B3" t="s">
        <v>1</v>
      </c>
      <c r="C3" t="s">
        <v>94</v>
      </c>
      <c r="D3" t="s">
        <v>95</v>
      </c>
      <c r="E3" t="s">
        <v>12</v>
      </c>
      <c r="F3">
        <v>1</v>
      </c>
      <c r="G3" t="s">
        <v>9</v>
      </c>
      <c r="I3">
        <v>0</v>
      </c>
      <c r="J3">
        <v>0</v>
      </c>
    </row>
    <row r="4" spans="1:10" x14ac:dyDescent="0.25">
      <c r="A4" s="20" t="s">
        <v>156</v>
      </c>
      <c r="B4" t="s">
        <v>75</v>
      </c>
      <c r="C4" t="s">
        <v>157</v>
      </c>
      <c r="D4" t="s">
        <v>158</v>
      </c>
      <c r="E4" t="s">
        <v>11</v>
      </c>
      <c r="F4">
        <v>1</v>
      </c>
      <c r="G4" t="s">
        <v>9</v>
      </c>
      <c r="I4">
        <v>0</v>
      </c>
      <c r="J4" t="s">
        <v>15</v>
      </c>
    </row>
    <row r="5" spans="1:10" x14ac:dyDescent="0.25">
      <c r="A5" s="20" t="s">
        <v>156</v>
      </c>
      <c r="B5" t="s">
        <v>74</v>
      </c>
      <c r="C5" t="s">
        <v>159</v>
      </c>
      <c r="D5" t="s">
        <v>160</v>
      </c>
      <c r="E5" t="s">
        <v>10</v>
      </c>
      <c r="F5">
        <v>1</v>
      </c>
      <c r="G5" t="s">
        <v>9</v>
      </c>
      <c r="I5">
        <v>0</v>
      </c>
      <c r="J5" t="s">
        <v>15</v>
      </c>
    </row>
    <row r="6" spans="1:10" x14ac:dyDescent="0.25">
      <c r="A6" s="18" t="s">
        <v>188</v>
      </c>
      <c r="B6" t="s">
        <v>68</v>
      </c>
      <c r="C6" t="s">
        <v>189</v>
      </c>
      <c r="D6" t="s">
        <v>190</v>
      </c>
      <c r="E6" t="s">
        <v>10</v>
      </c>
      <c r="F6">
        <v>1</v>
      </c>
      <c r="G6" t="s">
        <v>9</v>
      </c>
      <c r="I6">
        <v>0</v>
      </c>
      <c r="J6" t="s">
        <v>15</v>
      </c>
    </row>
    <row r="7" spans="1:10" x14ac:dyDescent="0.25">
      <c r="A7" s="18" t="s">
        <v>203</v>
      </c>
      <c r="B7" t="s">
        <v>87</v>
      </c>
      <c r="C7" t="s">
        <v>204</v>
      </c>
      <c r="D7" t="s">
        <v>205</v>
      </c>
      <c r="E7" t="s">
        <v>10</v>
      </c>
      <c r="F7">
        <v>1</v>
      </c>
      <c r="G7" t="s">
        <v>9</v>
      </c>
      <c r="I7">
        <v>0</v>
      </c>
      <c r="J7">
        <v>0</v>
      </c>
    </row>
    <row r="8" spans="1:10" x14ac:dyDescent="0.25">
      <c r="A8" s="18" t="s">
        <v>203</v>
      </c>
      <c r="B8" t="s">
        <v>87</v>
      </c>
      <c r="C8" t="s">
        <v>204</v>
      </c>
      <c r="D8" t="s">
        <v>205</v>
      </c>
      <c r="E8" t="s">
        <v>11</v>
      </c>
      <c r="F8">
        <v>1</v>
      </c>
      <c r="G8" t="s">
        <v>9</v>
      </c>
      <c r="I8">
        <v>0</v>
      </c>
      <c r="J8">
        <v>0</v>
      </c>
    </row>
    <row r="9" spans="1:10" x14ac:dyDescent="0.25">
      <c r="A9" s="17" t="s">
        <v>161</v>
      </c>
      <c r="B9" t="s">
        <v>162</v>
      </c>
      <c r="C9" t="s">
        <v>163</v>
      </c>
      <c r="D9" t="s">
        <v>164</v>
      </c>
      <c r="E9" t="s">
        <v>11</v>
      </c>
      <c r="F9">
        <v>1</v>
      </c>
      <c r="G9" t="s">
        <v>9</v>
      </c>
      <c r="I9">
        <v>0</v>
      </c>
      <c r="J9" t="s">
        <v>15</v>
      </c>
    </row>
    <row r="10" spans="1:10" x14ac:dyDescent="0.25">
      <c r="A10" s="17" t="s">
        <v>152</v>
      </c>
      <c r="B10" t="s">
        <v>80</v>
      </c>
      <c r="C10" t="s">
        <v>153</v>
      </c>
      <c r="D10" t="s">
        <v>154</v>
      </c>
      <c r="E10" t="s">
        <v>11</v>
      </c>
      <c r="F10">
        <v>1</v>
      </c>
      <c r="G10" t="s">
        <v>9</v>
      </c>
      <c r="I10">
        <v>0</v>
      </c>
      <c r="J10" t="s">
        <v>15</v>
      </c>
    </row>
    <row r="11" spans="1:10" x14ac:dyDescent="0.25">
      <c r="A11" s="17" t="s">
        <v>176</v>
      </c>
      <c r="B11" s="23" t="s">
        <v>177</v>
      </c>
      <c r="C11" t="s">
        <v>178</v>
      </c>
      <c r="D11" t="s">
        <v>179</v>
      </c>
      <c r="E11" t="s">
        <v>8</v>
      </c>
      <c r="F11">
        <v>1</v>
      </c>
      <c r="G11" t="s">
        <v>9</v>
      </c>
      <c r="I11">
        <v>1</v>
      </c>
      <c r="J11">
        <v>0</v>
      </c>
    </row>
    <row r="12" spans="1:10" x14ac:dyDescent="0.25">
      <c r="A12" s="17" t="s">
        <v>105</v>
      </c>
      <c r="B12" t="s">
        <v>71</v>
      </c>
      <c r="C12" t="s">
        <v>106</v>
      </c>
      <c r="D12" t="s">
        <v>107</v>
      </c>
      <c r="E12" t="s">
        <v>10</v>
      </c>
      <c r="F12">
        <v>2</v>
      </c>
      <c r="G12" t="s">
        <v>9</v>
      </c>
      <c r="I12" s="12">
        <v>0</v>
      </c>
      <c r="J12" s="7" t="s">
        <v>15</v>
      </c>
    </row>
    <row r="13" spans="1:10" x14ac:dyDescent="0.25">
      <c r="A13" s="18" t="s">
        <v>170</v>
      </c>
      <c r="B13" s="23" t="s">
        <v>171</v>
      </c>
      <c r="C13" t="s">
        <v>172</v>
      </c>
      <c r="D13" t="s">
        <v>173</v>
      </c>
      <c r="E13" t="s">
        <v>10</v>
      </c>
      <c r="F13">
        <v>1</v>
      </c>
      <c r="G13" t="s">
        <v>9</v>
      </c>
      <c r="I13">
        <v>0</v>
      </c>
      <c r="J13">
        <v>0</v>
      </c>
    </row>
    <row r="14" spans="1:10" x14ac:dyDescent="0.25">
      <c r="A14" s="18" t="s">
        <v>170</v>
      </c>
      <c r="B14" s="23" t="s">
        <v>171</v>
      </c>
      <c r="C14" t="s">
        <v>172</v>
      </c>
      <c r="D14" t="s">
        <v>173</v>
      </c>
      <c r="E14" t="s">
        <v>11</v>
      </c>
      <c r="F14">
        <v>1</v>
      </c>
      <c r="G14" t="s">
        <v>9</v>
      </c>
      <c r="I14">
        <v>0</v>
      </c>
      <c r="J14">
        <v>0</v>
      </c>
    </row>
    <row r="15" spans="1:10" x14ac:dyDescent="0.25">
      <c r="A15" s="18" t="s">
        <v>194</v>
      </c>
      <c r="B15" t="s">
        <v>36</v>
      </c>
      <c r="C15" t="s">
        <v>195</v>
      </c>
      <c r="D15" t="s">
        <v>196</v>
      </c>
      <c r="E15" t="s">
        <v>10</v>
      </c>
      <c r="F15">
        <v>1</v>
      </c>
      <c r="G15" t="s">
        <v>9</v>
      </c>
      <c r="I15">
        <v>0</v>
      </c>
      <c r="J15">
        <v>0</v>
      </c>
    </row>
    <row r="16" spans="1:10" x14ac:dyDescent="0.25">
      <c r="A16" s="18" t="s">
        <v>194</v>
      </c>
      <c r="B16" t="s">
        <v>36</v>
      </c>
      <c r="C16" t="s">
        <v>195</v>
      </c>
      <c r="D16" t="s">
        <v>196</v>
      </c>
      <c r="E16" t="s">
        <v>11</v>
      </c>
      <c r="F16">
        <v>1</v>
      </c>
      <c r="G16" t="s">
        <v>9</v>
      </c>
      <c r="I16">
        <v>0</v>
      </c>
      <c r="J16">
        <v>0</v>
      </c>
    </row>
    <row r="17" spans="1:10" x14ac:dyDescent="0.25">
      <c r="A17" s="17" t="s">
        <v>99</v>
      </c>
      <c r="B17" t="s">
        <v>85</v>
      </c>
      <c r="C17" t="s">
        <v>100</v>
      </c>
      <c r="D17" t="s">
        <v>101</v>
      </c>
      <c r="E17" t="s">
        <v>11</v>
      </c>
      <c r="F17">
        <v>1</v>
      </c>
      <c r="G17" t="s">
        <v>9</v>
      </c>
      <c r="I17">
        <v>0</v>
      </c>
      <c r="J17" t="s">
        <v>15</v>
      </c>
    </row>
    <row r="18" spans="1:10" x14ac:dyDescent="0.25">
      <c r="A18" s="18" t="s">
        <v>236</v>
      </c>
      <c r="B18" t="s">
        <v>59</v>
      </c>
      <c r="C18" t="s">
        <v>134</v>
      </c>
      <c r="D18" t="s">
        <v>135</v>
      </c>
      <c r="E18" t="s">
        <v>10</v>
      </c>
      <c r="F18">
        <v>3</v>
      </c>
      <c r="G18" t="s">
        <v>9</v>
      </c>
      <c r="J18" t="s">
        <v>15</v>
      </c>
    </row>
    <row r="19" spans="1:10" x14ac:dyDescent="0.25">
      <c r="A19" s="18" t="s">
        <v>236</v>
      </c>
      <c r="B19" t="s">
        <v>59</v>
      </c>
      <c r="C19" t="s">
        <v>134</v>
      </c>
      <c r="D19" t="s">
        <v>135</v>
      </c>
      <c r="E19" t="s">
        <v>11</v>
      </c>
      <c r="F19">
        <v>1</v>
      </c>
      <c r="G19" t="s">
        <v>9</v>
      </c>
      <c r="J19" t="s">
        <v>15</v>
      </c>
    </row>
    <row r="20" spans="1:10" x14ac:dyDescent="0.25">
      <c r="A20" s="18" t="s">
        <v>236</v>
      </c>
      <c r="B20" t="s">
        <v>59</v>
      </c>
      <c r="C20" t="s">
        <v>134</v>
      </c>
      <c r="D20" t="s">
        <v>135</v>
      </c>
      <c r="E20" t="s">
        <v>12</v>
      </c>
      <c r="F20">
        <v>1</v>
      </c>
      <c r="G20" t="s">
        <v>9</v>
      </c>
      <c r="J20" t="s">
        <v>15</v>
      </c>
    </row>
    <row r="21" spans="1:10" x14ac:dyDescent="0.25">
      <c r="A21" s="18" t="s">
        <v>115</v>
      </c>
      <c r="B21" t="s">
        <v>44</v>
      </c>
      <c r="C21" t="s">
        <v>116</v>
      </c>
      <c r="D21" t="s">
        <v>117</v>
      </c>
      <c r="E21" t="s">
        <v>8</v>
      </c>
      <c r="F21">
        <v>1</v>
      </c>
      <c r="G21" t="s">
        <v>9</v>
      </c>
      <c r="I21">
        <v>0</v>
      </c>
      <c r="J21">
        <v>0</v>
      </c>
    </row>
    <row r="22" spans="1:10" x14ac:dyDescent="0.25">
      <c r="A22" s="18" t="s">
        <v>115</v>
      </c>
      <c r="B22" t="s">
        <v>44</v>
      </c>
      <c r="C22" t="s">
        <v>116</v>
      </c>
      <c r="D22" t="s">
        <v>117</v>
      </c>
      <c r="E22" t="s">
        <v>10</v>
      </c>
      <c r="F22">
        <v>2</v>
      </c>
      <c r="G22" t="s">
        <v>9</v>
      </c>
      <c r="I22">
        <v>0</v>
      </c>
      <c r="J22">
        <v>0</v>
      </c>
    </row>
    <row r="23" spans="1:10" x14ac:dyDescent="0.25">
      <c r="A23" s="18" t="s">
        <v>115</v>
      </c>
      <c r="B23" t="s">
        <v>44</v>
      </c>
      <c r="C23" t="s">
        <v>116</v>
      </c>
      <c r="D23" t="s">
        <v>117</v>
      </c>
      <c r="E23" t="s">
        <v>29</v>
      </c>
      <c r="F23">
        <v>3</v>
      </c>
      <c r="G23" t="s">
        <v>9</v>
      </c>
      <c r="I23">
        <v>0</v>
      </c>
      <c r="J23">
        <v>0</v>
      </c>
    </row>
    <row r="24" spans="1:10" x14ac:dyDescent="0.25">
      <c r="A24" s="18" t="s">
        <v>200</v>
      </c>
      <c r="B24" t="s">
        <v>65</v>
      </c>
      <c r="C24" t="s">
        <v>201</v>
      </c>
      <c r="D24" t="s">
        <v>202</v>
      </c>
      <c r="E24" t="s">
        <v>10</v>
      </c>
      <c r="F24">
        <v>1</v>
      </c>
      <c r="G24" t="s">
        <v>9</v>
      </c>
      <c r="I24">
        <v>0</v>
      </c>
      <c r="J24">
        <v>0</v>
      </c>
    </row>
    <row r="25" spans="1:10" x14ac:dyDescent="0.25">
      <c r="A25" s="18" t="s">
        <v>200</v>
      </c>
      <c r="B25" t="s">
        <v>65</v>
      </c>
      <c r="C25" t="s">
        <v>201</v>
      </c>
      <c r="D25" t="s">
        <v>202</v>
      </c>
      <c r="E25" t="s">
        <v>11</v>
      </c>
      <c r="F25">
        <v>1</v>
      </c>
      <c r="G25" t="s">
        <v>9</v>
      </c>
      <c r="I25">
        <v>0</v>
      </c>
      <c r="J25">
        <v>0</v>
      </c>
    </row>
    <row r="26" spans="1:10" x14ac:dyDescent="0.25">
      <c r="A26" s="18" t="s">
        <v>96</v>
      </c>
      <c r="B26" t="s">
        <v>78</v>
      </c>
      <c r="C26" t="s">
        <v>97</v>
      </c>
      <c r="D26" t="s">
        <v>98</v>
      </c>
      <c r="E26" t="s">
        <v>11</v>
      </c>
      <c r="F26">
        <v>1</v>
      </c>
      <c r="G26" t="s">
        <v>9</v>
      </c>
      <c r="I26">
        <v>0</v>
      </c>
      <c r="J26" t="s">
        <v>15</v>
      </c>
    </row>
    <row r="27" spans="1:10" x14ac:dyDescent="0.25">
      <c r="A27" s="18" t="s">
        <v>184</v>
      </c>
      <c r="B27" s="23" t="s">
        <v>185</v>
      </c>
      <c r="C27" t="s">
        <v>186</v>
      </c>
      <c r="D27" t="s">
        <v>187</v>
      </c>
      <c r="E27" t="s">
        <v>10</v>
      </c>
      <c r="F27">
        <v>1</v>
      </c>
      <c r="G27" t="s">
        <v>9</v>
      </c>
      <c r="I27">
        <v>0</v>
      </c>
      <c r="J27">
        <v>0</v>
      </c>
    </row>
    <row r="28" spans="1:10" x14ac:dyDescent="0.25">
      <c r="A28" s="18" t="s">
        <v>184</v>
      </c>
      <c r="B28" s="23" t="s">
        <v>185</v>
      </c>
      <c r="C28" t="s">
        <v>186</v>
      </c>
      <c r="D28" t="s">
        <v>187</v>
      </c>
      <c r="E28" t="s">
        <v>11</v>
      </c>
      <c r="F28">
        <v>1</v>
      </c>
      <c r="G28" t="s">
        <v>9</v>
      </c>
      <c r="I28">
        <v>0</v>
      </c>
      <c r="J28">
        <v>0</v>
      </c>
    </row>
    <row r="29" spans="1:10" x14ac:dyDescent="0.25">
      <c r="A29" s="16" t="s">
        <v>124</v>
      </c>
      <c r="B29" t="s">
        <v>30</v>
      </c>
      <c r="C29" t="s">
        <v>125</v>
      </c>
      <c r="D29" t="s">
        <v>126</v>
      </c>
      <c r="E29" t="s">
        <v>10</v>
      </c>
      <c r="F29">
        <v>1</v>
      </c>
      <c r="G29" t="s">
        <v>9</v>
      </c>
      <c r="I29">
        <v>0</v>
      </c>
      <c r="J29">
        <v>1</v>
      </c>
    </row>
    <row r="30" spans="1:10" x14ac:dyDescent="0.25">
      <c r="A30" s="18" t="s">
        <v>112</v>
      </c>
      <c r="B30" t="s">
        <v>39</v>
      </c>
      <c r="C30" t="s">
        <v>113</v>
      </c>
      <c r="D30" t="s">
        <v>114</v>
      </c>
      <c r="E30" t="s">
        <v>20</v>
      </c>
      <c r="F30">
        <v>1</v>
      </c>
      <c r="G30" t="s">
        <v>32</v>
      </c>
    </row>
    <row r="31" spans="1:10" x14ac:dyDescent="0.25">
      <c r="A31" s="17" t="s">
        <v>118</v>
      </c>
      <c r="B31" t="s">
        <v>79</v>
      </c>
      <c r="C31" t="s">
        <v>119</v>
      </c>
      <c r="D31" t="s">
        <v>120</v>
      </c>
      <c r="E31" t="s">
        <v>20</v>
      </c>
      <c r="F31">
        <v>3</v>
      </c>
      <c r="G31" t="s">
        <v>32</v>
      </c>
    </row>
    <row r="32" spans="1:10" x14ac:dyDescent="0.25">
      <c r="A32" s="18" t="s">
        <v>191</v>
      </c>
      <c r="B32" t="s">
        <v>82</v>
      </c>
      <c r="C32" t="s">
        <v>192</v>
      </c>
      <c r="D32" t="s">
        <v>193</v>
      </c>
      <c r="E32" t="s">
        <v>20</v>
      </c>
      <c r="F32">
        <v>1</v>
      </c>
      <c r="G32" t="s">
        <v>32</v>
      </c>
    </row>
    <row r="33" spans="1:7" x14ac:dyDescent="0.25">
      <c r="A33" s="18" t="s">
        <v>90</v>
      </c>
      <c r="B33" t="s">
        <v>64</v>
      </c>
      <c r="C33" t="s">
        <v>91</v>
      </c>
      <c r="D33" t="s">
        <v>92</v>
      </c>
      <c r="E33" t="s">
        <v>20</v>
      </c>
      <c r="F33">
        <v>1</v>
      </c>
      <c r="G33" t="s">
        <v>32</v>
      </c>
    </row>
    <row r="34" spans="1:7" x14ac:dyDescent="0.25">
      <c r="A34" s="18" t="s">
        <v>121</v>
      </c>
      <c r="B34" t="s">
        <v>66</v>
      </c>
      <c r="C34" t="s">
        <v>122</v>
      </c>
      <c r="D34" t="s">
        <v>123</v>
      </c>
      <c r="E34" t="s">
        <v>20</v>
      </c>
      <c r="F34">
        <v>1</v>
      </c>
      <c r="G34" t="s">
        <v>32</v>
      </c>
    </row>
    <row r="35" spans="1:7" x14ac:dyDescent="0.25">
      <c r="A35" s="18" t="s">
        <v>188</v>
      </c>
      <c r="B35" t="s">
        <v>68</v>
      </c>
      <c r="C35" t="s">
        <v>189</v>
      </c>
      <c r="D35" t="s">
        <v>190</v>
      </c>
      <c r="E35" t="s">
        <v>20</v>
      </c>
      <c r="F35">
        <v>1</v>
      </c>
      <c r="G35" t="s">
        <v>32</v>
      </c>
    </row>
    <row r="36" spans="1:7" x14ac:dyDescent="0.25">
      <c r="A36" s="20"/>
      <c r="B36" t="s">
        <v>77</v>
      </c>
      <c r="C36" t="s">
        <v>207</v>
      </c>
      <c r="D36" t="s">
        <v>208</v>
      </c>
      <c r="E36" t="s">
        <v>20</v>
      </c>
      <c r="F36">
        <v>2</v>
      </c>
      <c r="G36" t="s">
        <v>32</v>
      </c>
    </row>
    <row r="37" spans="1:7" x14ac:dyDescent="0.25">
      <c r="A37" s="18" t="s">
        <v>203</v>
      </c>
      <c r="B37" t="s">
        <v>87</v>
      </c>
      <c r="C37" t="s">
        <v>204</v>
      </c>
      <c r="D37" t="s">
        <v>205</v>
      </c>
      <c r="E37" t="s">
        <v>20</v>
      </c>
      <c r="F37">
        <v>1</v>
      </c>
      <c r="G37" t="s">
        <v>32</v>
      </c>
    </row>
    <row r="38" spans="1:7" x14ac:dyDescent="0.25">
      <c r="A38" s="17" t="s">
        <v>161</v>
      </c>
      <c r="B38" t="s">
        <v>162</v>
      </c>
      <c r="C38" t="s">
        <v>163</v>
      </c>
      <c r="D38" t="s">
        <v>164</v>
      </c>
      <c r="E38" t="s">
        <v>20</v>
      </c>
      <c r="F38">
        <v>1</v>
      </c>
      <c r="G38" t="s">
        <v>32</v>
      </c>
    </row>
    <row r="39" spans="1:7" x14ac:dyDescent="0.25">
      <c r="A39" s="17" t="s">
        <v>152</v>
      </c>
      <c r="B39" t="s">
        <v>80</v>
      </c>
      <c r="C39" t="s">
        <v>153</v>
      </c>
      <c r="D39" t="s">
        <v>154</v>
      </c>
      <c r="E39" t="s">
        <v>20</v>
      </c>
      <c r="F39">
        <v>2</v>
      </c>
      <c r="G39" t="s">
        <v>32</v>
      </c>
    </row>
    <row r="40" spans="1:7" x14ac:dyDescent="0.25">
      <c r="A40" s="17" t="s">
        <v>176</v>
      </c>
      <c r="B40" s="23" t="s">
        <v>177</v>
      </c>
      <c r="C40" t="s">
        <v>178</v>
      </c>
      <c r="D40" t="s">
        <v>179</v>
      </c>
      <c r="E40" t="s">
        <v>20</v>
      </c>
      <c r="F40">
        <v>1</v>
      </c>
      <c r="G40" t="s">
        <v>32</v>
      </c>
    </row>
    <row r="41" spans="1:7" x14ac:dyDescent="0.25">
      <c r="A41" s="18" t="s">
        <v>180</v>
      </c>
      <c r="B41" t="s">
        <v>181</v>
      </c>
      <c r="C41" t="s">
        <v>182</v>
      </c>
      <c r="D41" t="s">
        <v>183</v>
      </c>
      <c r="E41" t="s">
        <v>20</v>
      </c>
      <c r="F41">
        <v>1</v>
      </c>
      <c r="G41" t="s">
        <v>32</v>
      </c>
    </row>
    <row r="42" spans="1:7" x14ac:dyDescent="0.25">
      <c r="A42" s="18" t="s">
        <v>170</v>
      </c>
      <c r="B42" s="23" t="s">
        <v>171</v>
      </c>
      <c r="C42" t="s">
        <v>172</v>
      </c>
      <c r="D42" t="s">
        <v>173</v>
      </c>
      <c r="E42" t="s">
        <v>20</v>
      </c>
      <c r="F42">
        <v>3</v>
      </c>
      <c r="G42" t="s">
        <v>32</v>
      </c>
    </row>
    <row r="43" spans="1:7" x14ac:dyDescent="0.25">
      <c r="A43" s="17" t="s">
        <v>99</v>
      </c>
      <c r="B43" t="s">
        <v>85</v>
      </c>
      <c r="C43" t="s">
        <v>100</v>
      </c>
      <c r="D43" t="s">
        <v>101</v>
      </c>
      <c r="E43" t="s">
        <v>20</v>
      </c>
      <c r="F43">
        <v>2</v>
      </c>
      <c r="G43" t="s">
        <v>32</v>
      </c>
    </row>
    <row r="44" spans="1:7" x14ac:dyDescent="0.25">
      <c r="A44" s="18" t="s">
        <v>236</v>
      </c>
      <c r="B44" t="s">
        <v>59</v>
      </c>
      <c r="C44" t="s">
        <v>134</v>
      </c>
      <c r="D44" t="s">
        <v>135</v>
      </c>
      <c r="E44" t="s">
        <v>20</v>
      </c>
      <c r="F44">
        <v>2</v>
      </c>
      <c r="G44" t="s">
        <v>32</v>
      </c>
    </row>
    <row r="45" spans="1:7" x14ac:dyDescent="0.25">
      <c r="A45" s="18" t="s">
        <v>115</v>
      </c>
      <c r="B45" t="s">
        <v>44</v>
      </c>
      <c r="C45" t="s">
        <v>116</v>
      </c>
      <c r="D45" t="s">
        <v>117</v>
      </c>
      <c r="E45" t="s">
        <v>20</v>
      </c>
      <c r="F45">
        <v>2</v>
      </c>
      <c r="G45" t="s">
        <v>32</v>
      </c>
    </row>
    <row r="46" spans="1:7" x14ac:dyDescent="0.25">
      <c r="A46" s="18" t="s">
        <v>200</v>
      </c>
      <c r="B46" t="s">
        <v>65</v>
      </c>
      <c r="C46" t="s">
        <v>201</v>
      </c>
      <c r="D46" t="s">
        <v>202</v>
      </c>
      <c r="E46" t="s">
        <v>20</v>
      </c>
      <c r="F46">
        <v>2</v>
      </c>
      <c r="G46" t="s">
        <v>32</v>
      </c>
    </row>
    <row r="47" spans="1:7" x14ac:dyDescent="0.25">
      <c r="A47" s="18" t="s">
        <v>96</v>
      </c>
      <c r="B47" t="s">
        <v>78</v>
      </c>
      <c r="C47" t="s">
        <v>97</v>
      </c>
      <c r="D47" t="s">
        <v>98</v>
      </c>
      <c r="E47" t="s">
        <v>20</v>
      </c>
      <c r="F47">
        <v>1</v>
      </c>
      <c r="G47" t="s">
        <v>32</v>
      </c>
    </row>
    <row r="48" spans="1:7" x14ac:dyDescent="0.25">
      <c r="A48" s="18" t="s">
        <v>184</v>
      </c>
      <c r="B48" s="23" t="s">
        <v>185</v>
      </c>
      <c r="C48" t="s">
        <v>186</v>
      </c>
      <c r="D48" t="s">
        <v>187</v>
      </c>
      <c r="E48" t="s">
        <v>20</v>
      </c>
      <c r="F48">
        <v>1</v>
      </c>
      <c r="G48" t="s">
        <v>32</v>
      </c>
    </row>
    <row r="49" spans="1:7" x14ac:dyDescent="0.25">
      <c r="A49" s="17" t="s">
        <v>108</v>
      </c>
      <c r="B49" s="24" t="s">
        <v>109</v>
      </c>
      <c r="C49" s="23" t="s">
        <v>110</v>
      </c>
      <c r="D49" s="23" t="s">
        <v>111</v>
      </c>
      <c r="E49" t="s">
        <v>20</v>
      </c>
      <c r="F49">
        <v>2</v>
      </c>
      <c r="G49" t="s">
        <v>32</v>
      </c>
    </row>
    <row r="50" spans="1:7" x14ac:dyDescent="0.25">
      <c r="A50" s="16" t="s">
        <v>124</v>
      </c>
      <c r="B50" t="s">
        <v>30</v>
      </c>
      <c r="C50" t="s">
        <v>125</v>
      </c>
      <c r="D50" t="s">
        <v>126</v>
      </c>
      <c r="E50" t="s">
        <v>20</v>
      </c>
      <c r="F50">
        <v>1</v>
      </c>
      <c r="G50" t="s">
        <v>32</v>
      </c>
    </row>
    <row r="51" spans="1:7" x14ac:dyDescent="0.25">
      <c r="A51" s="18" t="s">
        <v>148</v>
      </c>
      <c r="B51" t="s">
        <v>25</v>
      </c>
      <c r="C51" t="s">
        <v>149</v>
      </c>
      <c r="D51" t="s">
        <v>150</v>
      </c>
      <c r="E51" t="s">
        <v>20</v>
      </c>
      <c r="F51">
        <v>3</v>
      </c>
      <c r="G51" t="s">
        <v>32</v>
      </c>
    </row>
    <row r="52" spans="1:7" x14ac:dyDescent="0.25">
      <c r="A52" s="18" t="s">
        <v>165</v>
      </c>
      <c r="B52" t="s">
        <v>47</v>
      </c>
      <c r="C52" t="s">
        <v>166</v>
      </c>
      <c r="D52" t="s">
        <v>167</v>
      </c>
      <c r="E52" t="s">
        <v>20</v>
      </c>
      <c r="F52">
        <v>2</v>
      </c>
      <c r="G52" t="s">
        <v>32</v>
      </c>
    </row>
    <row r="53" spans="1:7" x14ac:dyDescent="0.25">
      <c r="A53" s="17" t="s">
        <v>102</v>
      </c>
      <c r="B53" t="s">
        <v>38</v>
      </c>
      <c r="C53" t="s">
        <v>103</v>
      </c>
      <c r="D53" t="s">
        <v>104</v>
      </c>
      <c r="E53" t="s">
        <v>20</v>
      </c>
      <c r="F53">
        <v>1</v>
      </c>
      <c r="G53" t="s">
        <v>32</v>
      </c>
    </row>
    <row r="54" spans="1:7" x14ac:dyDescent="0.25">
      <c r="A54" s="18" t="s">
        <v>93</v>
      </c>
      <c r="B54" t="s">
        <v>1</v>
      </c>
      <c r="C54" t="s">
        <v>94</v>
      </c>
      <c r="D54" t="s">
        <v>95</v>
      </c>
      <c r="E54" t="s">
        <v>20</v>
      </c>
      <c r="F54">
        <v>2</v>
      </c>
      <c r="G54" t="s">
        <v>32</v>
      </c>
    </row>
    <row r="55" spans="1:7" x14ac:dyDescent="0.25">
      <c r="A55" s="20" t="s">
        <v>156</v>
      </c>
      <c r="B55" t="s">
        <v>75</v>
      </c>
      <c r="C55" t="s">
        <v>157</v>
      </c>
      <c r="D55" t="s">
        <v>158</v>
      </c>
      <c r="E55" t="s">
        <v>20</v>
      </c>
      <c r="F55">
        <v>1</v>
      </c>
      <c r="G55" t="s">
        <v>32</v>
      </c>
    </row>
    <row r="56" spans="1:7" x14ac:dyDescent="0.25">
      <c r="A56" s="20" t="s">
        <v>156</v>
      </c>
      <c r="B56" t="s">
        <v>74</v>
      </c>
      <c r="C56" t="s">
        <v>159</v>
      </c>
      <c r="D56" t="s">
        <v>160</v>
      </c>
      <c r="E56" t="s">
        <v>20</v>
      </c>
      <c r="F56">
        <v>2</v>
      </c>
      <c r="G56" t="s">
        <v>32</v>
      </c>
    </row>
    <row r="57" spans="1:7" x14ac:dyDescent="0.25">
      <c r="A57" s="18" t="s">
        <v>127</v>
      </c>
      <c r="B57" t="s">
        <v>48</v>
      </c>
      <c r="C57" t="s">
        <v>128</v>
      </c>
      <c r="D57" t="s">
        <v>129</v>
      </c>
      <c r="E57" t="s">
        <v>20</v>
      </c>
      <c r="F57">
        <v>2</v>
      </c>
      <c r="G57" t="s">
        <v>32</v>
      </c>
    </row>
    <row r="58" spans="1:7" x14ac:dyDescent="0.25">
      <c r="A58" s="18" t="s">
        <v>197</v>
      </c>
      <c r="B58" t="s">
        <v>33</v>
      </c>
      <c r="C58" t="s">
        <v>198</v>
      </c>
      <c r="D58" t="s">
        <v>199</v>
      </c>
      <c r="E58" t="s">
        <v>20</v>
      </c>
      <c r="F58">
        <v>2</v>
      </c>
      <c r="G58" t="s">
        <v>32</v>
      </c>
    </row>
    <row r="59" spans="1:7" x14ac:dyDescent="0.25">
      <c r="A59" s="18" t="s">
        <v>168</v>
      </c>
      <c r="B59" t="s">
        <v>54</v>
      </c>
      <c r="C59" t="s">
        <v>169</v>
      </c>
      <c r="D59" t="s">
        <v>120</v>
      </c>
      <c r="E59" t="s">
        <v>20</v>
      </c>
      <c r="F59">
        <v>1</v>
      </c>
      <c r="G59" t="s">
        <v>32</v>
      </c>
    </row>
    <row r="60" spans="1:7" x14ac:dyDescent="0.25">
      <c r="A60" s="17" t="s">
        <v>105</v>
      </c>
      <c r="B60" t="s">
        <v>71</v>
      </c>
      <c r="C60" t="s">
        <v>106</v>
      </c>
      <c r="D60" t="s">
        <v>107</v>
      </c>
      <c r="E60" t="s">
        <v>20</v>
      </c>
      <c r="F60">
        <v>2</v>
      </c>
      <c r="G60" t="s">
        <v>32</v>
      </c>
    </row>
    <row r="61" spans="1:7" x14ac:dyDescent="0.25">
      <c r="A61" s="18" t="s">
        <v>194</v>
      </c>
      <c r="B61" t="s">
        <v>36</v>
      </c>
      <c r="C61" t="s">
        <v>195</v>
      </c>
      <c r="D61" t="s">
        <v>196</v>
      </c>
      <c r="E61" t="s">
        <v>20</v>
      </c>
      <c r="F61">
        <v>2</v>
      </c>
      <c r="G61" t="s">
        <v>32</v>
      </c>
    </row>
    <row r="62" spans="1:7" x14ac:dyDescent="0.25">
      <c r="A62" s="18" t="s">
        <v>145</v>
      </c>
      <c r="B62" t="s">
        <v>63</v>
      </c>
      <c r="C62" t="s">
        <v>146</v>
      </c>
      <c r="D62" t="s">
        <v>147</v>
      </c>
      <c r="E62" t="s">
        <v>20</v>
      </c>
      <c r="F62">
        <v>2</v>
      </c>
      <c r="G62" t="s">
        <v>32</v>
      </c>
    </row>
    <row r="63" spans="1:7" x14ac:dyDescent="0.25">
      <c r="A63" s="18" t="s">
        <v>142</v>
      </c>
      <c r="B63" t="s">
        <v>86</v>
      </c>
      <c r="C63" t="s">
        <v>143</v>
      </c>
      <c r="D63" t="s">
        <v>144</v>
      </c>
      <c r="E63" t="s">
        <v>20</v>
      </c>
      <c r="F63">
        <v>2</v>
      </c>
      <c r="G63" t="s">
        <v>32</v>
      </c>
    </row>
    <row r="64" spans="1:7" x14ac:dyDescent="0.25">
      <c r="A64" s="18" t="s">
        <v>235</v>
      </c>
      <c r="B64" t="s">
        <v>57</v>
      </c>
      <c r="C64" t="s">
        <v>132</v>
      </c>
      <c r="D64" t="s">
        <v>133</v>
      </c>
      <c r="E64" t="s">
        <v>20</v>
      </c>
      <c r="F64">
        <v>2</v>
      </c>
      <c r="G64" t="s">
        <v>32</v>
      </c>
    </row>
    <row r="65" spans="1:10" x14ac:dyDescent="0.25">
      <c r="A65" s="17" t="s">
        <v>136</v>
      </c>
      <c r="B65" t="s">
        <v>22</v>
      </c>
      <c r="C65" t="s">
        <v>137</v>
      </c>
      <c r="D65" t="s">
        <v>138</v>
      </c>
      <c r="E65" t="s">
        <v>20</v>
      </c>
      <c r="F65">
        <v>4</v>
      </c>
      <c r="G65" t="s">
        <v>32</v>
      </c>
    </row>
    <row r="66" spans="1:10" x14ac:dyDescent="0.25">
      <c r="A66" s="17" t="s">
        <v>139</v>
      </c>
      <c r="B66" t="s">
        <v>83</v>
      </c>
      <c r="C66" t="s">
        <v>140</v>
      </c>
      <c r="D66" t="s">
        <v>141</v>
      </c>
      <c r="E66" t="s">
        <v>20</v>
      </c>
      <c r="F66">
        <v>2</v>
      </c>
      <c r="G66" t="s">
        <v>32</v>
      </c>
    </row>
    <row r="67" spans="1:10" x14ac:dyDescent="0.25">
      <c r="A67" s="20" t="s">
        <v>156</v>
      </c>
      <c r="B67" t="s">
        <v>74</v>
      </c>
      <c r="C67" t="s">
        <v>159</v>
      </c>
      <c r="D67" t="s">
        <v>160</v>
      </c>
      <c r="E67" t="s">
        <v>29</v>
      </c>
      <c r="F67">
        <v>1</v>
      </c>
      <c r="G67" t="s">
        <v>35</v>
      </c>
      <c r="I67">
        <v>0</v>
      </c>
      <c r="J67">
        <v>0</v>
      </c>
    </row>
    <row r="68" spans="1:10" x14ac:dyDescent="0.25">
      <c r="A68" s="18" t="s">
        <v>127</v>
      </c>
      <c r="B68" t="s">
        <v>48</v>
      </c>
      <c r="C68" t="s">
        <v>128</v>
      </c>
      <c r="D68" t="s">
        <v>129</v>
      </c>
      <c r="E68" t="s">
        <v>50</v>
      </c>
      <c r="F68">
        <v>1</v>
      </c>
      <c r="G68" t="s">
        <v>35</v>
      </c>
      <c r="I68" s="12">
        <v>0</v>
      </c>
      <c r="J68">
        <v>0</v>
      </c>
    </row>
    <row r="69" spans="1:10" x14ac:dyDescent="0.25">
      <c r="A69" s="18" t="s">
        <v>197</v>
      </c>
      <c r="B69" t="s">
        <v>33</v>
      </c>
      <c r="C69" t="s">
        <v>198</v>
      </c>
      <c r="D69" t="s">
        <v>199</v>
      </c>
      <c r="E69" t="s">
        <v>10</v>
      </c>
      <c r="F69">
        <v>1</v>
      </c>
      <c r="G69" t="s">
        <v>35</v>
      </c>
      <c r="I69">
        <v>1</v>
      </c>
      <c r="J69">
        <v>0</v>
      </c>
    </row>
    <row r="70" spans="1:10" x14ac:dyDescent="0.25">
      <c r="A70" s="17" t="s">
        <v>152</v>
      </c>
      <c r="B70" t="s">
        <v>80</v>
      </c>
      <c r="C70" t="s">
        <v>153</v>
      </c>
      <c r="D70" t="s">
        <v>154</v>
      </c>
      <c r="E70" t="s">
        <v>29</v>
      </c>
      <c r="F70">
        <v>1</v>
      </c>
      <c r="G70" t="s">
        <v>35</v>
      </c>
      <c r="I70">
        <v>0</v>
      </c>
      <c r="J70">
        <v>0</v>
      </c>
    </row>
    <row r="71" spans="1:10" x14ac:dyDescent="0.25">
      <c r="A71" s="18" t="s">
        <v>235</v>
      </c>
      <c r="B71" t="s">
        <v>57</v>
      </c>
      <c r="C71" t="s">
        <v>132</v>
      </c>
      <c r="D71" t="s">
        <v>133</v>
      </c>
      <c r="E71" t="s">
        <v>11</v>
      </c>
      <c r="F71">
        <v>1</v>
      </c>
      <c r="G71" t="s">
        <v>35</v>
      </c>
      <c r="I71">
        <v>1</v>
      </c>
      <c r="J71">
        <v>0</v>
      </c>
    </row>
    <row r="72" spans="1:10" x14ac:dyDescent="0.25">
      <c r="A72" s="18" t="s">
        <v>165</v>
      </c>
      <c r="B72" t="s">
        <v>47</v>
      </c>
      <c r="C72" t="s">
        <v>166</v>
      </c>
      <c r="D72" t="s">
        <v>167</v>
      </c>
      <c r="E72" t="s">
        <v>29</v>
      </c>
      <c r="F72">
        <v>2</v>
      </c>
      <c r="G72" t="s">
        <v>228</v>
      </c>
      <c r="I72">
        <v>0</v>
      </c>
      <c r="J72">
        <v>0</v>
      </c>
    </row>
    <row r="73" spans="1:10" x14ac:dyDescent="0.25">
      <c r="A73" s="17" t="s">
        <v>105</v>
      </c>
      <c r="B73" t="s">
        <v>71</v>
      </c>
      <c r="C73" t="s">
        <v>106</v>
      </c>
      <c r="D73" t="s">
        <v>107</v>
      </c>
      <c r="E73" s="10" t="s">
        <v>72</v>
      </c>
      <c r="F73">
        <v>2</v>
      </c>
      <c r="G73" t="s">
        <v>228</v>
      </c>
      <c r="I73" s="12">
        <v>0</v>
      </c>
      <c r="J73">
        <v>0</v>
      </c>
    </row>
    <row r="74" spans="1:10" x14ac:dyDescent="0.25">
      <c r="A74" s="17" t="s">
        <v>161</v>
      </c>
      <c r="B74" t="s">
        <v>162</v>
      </c>
      <c r="C74" t="s">
        <v>163</v>
      </c>
      <c r="D74" t="s">
        <v>164</v>
      </c>
      <c r="E74" t="s">
        <v>10</v>
      </c>
      <c r="F74">
        <v>1</v>
      </c>
      <c r="G74" t="s">
        <v>84</v>
      </c>
      <c r="I74">
        <v>2</v>
      </c>
      <c r="J74">
        <v>0</v>
      </c>
    </row>
    <row r="75" spans="1:10" x14ac:dyDescent="0.25">
      <c r="A75" s="17" t="s">
        <v>139</v>
      </c>
      <c r="B75" t="s">
        <v>83</v>
      </c>
      <c r="C75" t="s">
        <v>140</v>
      </c>
      <c r="D75" t="s">
        <v>141</v>
      </c>
      <c r="E75" t="s">
        <v>11</v>
      </c>
      <c r="F75">
        <v>1</v>
      </c>
      <c r="G75" t="s">
        <v>84</v>
      </c>
      <c r="I75">
        <v>0</v>
      </c>
      <c r="J75">
        <v>1</v>
      </c>
    </row>
    <row r="76" spans="1:10" x14ac:dyDescent="0.25">
      <c r="A76" s="20" t="s">
        <v>156</v>
      </c>
      <c r="B76" t="s">
        <v>75</v>
      </c>
      <c r="C76" t="s">
        <v>157</v>
      </c>
      <c r="D76" t="s">
        <v>158</v>
      </c>
      <c r="E76" t="s">
        <v>16</v>
      </c>
      <c r="F76">
        <v>1</v>
      </c>
      <c r="G76" t="s">
        <v>231</v>
      </c>
      <c r="I76">
        <v>1</v>
      </c>
      <c r="J76">
        <v>0</v>
      </c>
    </row>
    <row r="77" spans="1:10" x14ac:dyDescent="0.25">
      <c r="A77" s="17" t="s">
        <v>118</v>
      </c>
      <c r="B77" t="s">
        <v>79</v>
      </c>
      <c r="C77" t="s">
        <v>119</v>
      </c>
      <c r="D77" t="s">
        <v>120</v>
      </c>
      <c r="E77" t="s">
        <v>16</v>
      </c>
      <c r="F77">
        <v>1</v>
      </c>
      <c r="G77" t="s">
        <v>226</v>
      </c>
      <c r="H77" t="s">
        <v>70</v>
      </c>
      <c r="I77">
        <v>0</v>
      </c>
      <c r="J77">
        <v>1</v>
      </c>
    </row>
    <row r="78" spans="1:10" x14ac:dyDescent="0.25">
      <c r="A78" s="18" t="s">
        <v>191</v>
      </c>
      <c r="B78" t="s">
        <v>82</v>
      </c>
      <c r="C78" t="s">
        <v>192</v>
      </c>
      <c r="D78" t="s">
        <v>193</v>
      </c>
      <c r="E78" t="s">
        <v>16</v>
      </c>
      <c r="F78">
        <v>1</v>
      </c>
      <c r="G78" t="s">
        <v>226</v>
      </c>
      <c r="I78">
        <v>1</v>
      </c>
      <c r="J78">
        <v>0</v>
      </c>
    </row>
    <row r="79" spans="1:10" x14ac:dyDescent="0.25">
      <c r="A79" s="18" t="s">
        <v>165</v>
      </c>
      <c r="B79" t="s">
        <v>47</v>
      </c>
      <c r="C79" t="s">
        <v>166</v>
      </c>
      <c r="D79" t="s">
        <v>167</v>
      </c>
      <c r="E79" t="s">
        <v>16</v>
      </c>
      <c r="F79">
        <v>1</v>
      </c>
      <c r="G79" t="s">
        <v>226</v>
      </c>
      <c r="I79">
        <v>1</v>
      </c>
      <c r="J79">
        <v>0</v>
      </c>
    </row>
    <row r="80" spans="1:10" x14ac:dyDescent="0.25">
      <c r="A80" s="17" t="s">
        <v>102</v>
      </c>
      <c r="B80" t="s">
        <v>38</v>
      </c>
      <c r="C80" t="s">
        <v>103</v>
      </c>
      <c r="D80" t="s">
        <v>104</v>
      </c>
      <c r="E80" t="s">
        <v>16</v>
      </c>
      <c r="F80">
        <v>1</v>
      </c>
      <c r="G80" t="s">
        <v>226</v>
      </c>
      <c r="I80">
        <v>1</v>
      </c>
      <c r="J80">
        <v>0</v>
      </c>
    </row>
    <row r="81" spans="1:10" x14ac:dyDescent="0.25">
      <c r="A81" s="18" t="s">
        <v>93</v>
      </c>
      <c r="B81" t="s">
        <v>1</v>
      </c>
      <c r="C81" t="s">
        <v>94</v>
      </c>
      <c r="D81" t="s">
        <v>95</v>
      </c>
      <c r="E81" t="s">
        <v>16</v>
      </c>
      <c r="F81">
        <v>1</v>
      </c>
      <c r="G81" t="s">
        <v>226</v>
      </c>
      <c r="I81">
        <v>1</v>
      </c>
      <c r="J81">
        <v>0</v>
      </c>
    </row>
    <row r="82" spans="1:10" x14ac:dyDescent="0.25">
      <c r="A82" s="20" t="s">
        <v>156</v>
      </c>
      <c r="B82" t="s">
        <v>74</v>
      </c>
      <c r="C82" t="s">
        <v>159</v>
      </c>
      <c r="D82" t="s">
        <v>160</v>
      </c>
      <c r="E82" t="s">
        <v>16</v>
      </c>
      <c r="F82">
        <v>1</v>
      </c>
      <c r="G82" t="s">
        <v>226</v>
      </c>
      <c r="I82">
        <v>1</v>
      </c>
      <c r="J82">
        <v>0</v>
      </c>
    </row>
    <row r="83" spans="1:10" x14ac:dyDescent="0.25">
      <c r="A83" s="18" t="s">
        <v>127</v>
      </c>
      <c r="B83" t="s">
        <v>48</v>
      </c>
      <c r="C83" t="s">
        <v>128</v>
      </c>
      <c r="D83" t="s">
        <v>129</v>
      </c>
      <c r="E83" t="s">
        <v>16</v>
      </c>
      <c r="F83">
        <v>1</v>
      </c>
      <c r="G83" t="s">
        <v>226</v>
      </c>
      <c r="I83">
        <v>1</v>
      </c>
      <c r="J83">
        <v>0</v>
      </c>
    </row>
    <row r="84" spans="1:10" x14ac:dyDescent="0.25">
      <c r="A84" s="18" t="s">
        <v>121</v>
      </c>
      <c r="B84" t="s">
        <v>66</v>
      </c>
      <c r="C84" t="s">
        <v>122</v>
      </c>
      <c r="D84" t="s">
        <v>123</v>
      </c>
      <c r="E84" t="s">
        <v>16</v>
      </c>
      <c r="F84">
        <v>1</v>
      </c>
      <c r="G84" t="s">
        <v>226</v>
      </c>
      <c r="I84">
        <v>1</v>
      </c>
      <c r="J84">
        <v>0</v>
      </c>
    </row>
    <row r="85" spans="1:10" x14ac:dyDescent="0.25">
      <c r="A85" s="18" t="s">
        <v>168</v>
      </c>
      <c r="B85" t="s">
        <v>54</v>
      </c>
      <c r="C85" s="20" t="s">
        <v>169</v>
      </c>
      <c r="D85" s="20" t="s">
        <v>120</v>
      </c>
      <c r="E85" t="s">
        <v>16</v>
      </c>
      <c r="F85">
        <v>1</v>
      </c>
      <c r="G85" t="s">
        <v>226</v>
      </c>
      <c r="I85">
        <v>1</v>
      </c>
      <c r="J85">
        <v>0</v>
      </c>
    </row>
    <row r="86" spans="1:10" x14ac:dyDescent="0.25">
      <c r="A86" s="18" t="s">
        <v>188</v>
      </c>
      <c r="B86" t="s">
        <v>68</v>
      </c>
      <c r="C86" s="20" t="s">
        <v>189</v>
      </c>
      <c r="D86" s="20" t="s">
        <v>190</v>
      </c>
      <c r="E86" t="s">
        <v>16</v>
      </c>
      <c r="F86">
        <v>1</v>
      </c>
      <c r="G86" t="s">
        <v>226</v>
      </c>
      <c r="I86">
        <v>1</v>
      </c>
      <c r="J86">
        <v>0</v>
      </c>
    </row>
    <row r="87" spans="1:10" x14ac:dyDescent="0.25">
      <c r="A87" s="20"/>
      <c r="B87" t="s">
        <v>77</v>
      </c>
      <c r="C87" s="20" t="s">
        <v>207</v>
      </c>
      <c r="D87" s="20" t="s">
        <v>208</v>
      </c>
      <c r="E87" t="s">
        <v>16</v>
      </c>
      <c r="F87">
        <v>1</v>
      </c>
      <c r="G87" t="s">
        <v>226</v>
      </c>
      <c r="I87">
        <v>1</v>
      </c>
      <c r="J87">
        <v>0</v>
      </c>
    </row>
    <row r="88" spans="1:10" x14ac:dyDescent="0.25">
      <c r="A88" s="18" t="s">
        <v>127</v>
      </c>
      <c r="B88" t="s">
        <v>49</v>
      </c>
      <c r="C88" s="20" t="s">
        <v>130</v>
      </c>
      <c r="D88" s="20" t="s">
        <v>131</v>
      </c>
      <c r="E88" t="s">
        <v>16</v>
      </c>
      <c r="F88">
        <v>1</v>
      </c>
      <c r="G88" t="s">
        <v>226</v>
      </c>
      <c r="I88">
        <v>1</v>
      </c>
      <c r="J88" s="7">
        <v>0</v>
      </c>
    </row>
    <row r="89" spans="1:10" x14ac:dyDescent="0.25">
      <c r="A89" s="17" t="s">
        <v>152</v>
      </c>
      <c r="B89" t="s">
        <v>80</v>
      </c>
      <c r="C89" s="20" t="s">
        <v>153</v>
      </c>
      <c r="D89" s="20" t="s">
        <v>154</v>
      </c>
      <c r="E89" t="s">
        <v>16</v>
      </c>
      <c r="F89">
        <v>1</v>
      </c>
      <c r="G89" t="s">
        <v>226</v>
      </c>
      <c r="I89">
        <v>1</v>
      </c>
      <c r="J89">
        <v>0</v>
      </c>
    </row>
    <row r="90" spans="1:10" x14ac:dyDescent="0.25">
      <c r="A90" s="17" t="s">
        <v>176</v>
      </c>
      <c r="B90" s="23" t="s">
        <v>177</v>
      </c>
      <c r="C90" s="20" t="s">
        <v>178</v>
      </c>
      <c r="D90" s="20" t="s">
        <v>179</v>
      </c>
      <c r="E90" t="s">
        <v>16</v>
      </c>
      <c r="F90">
        <v>1</v>
      </c>
      <c r="G90" t="s">
        <v>226</v>
      </c>
      <c r="I90">
        <v>1</v>
      </c>
      <c r="J90">
        <v>0</v>
      </c>
    </row>
    <row r="91" spans="1:10" x14ac:dyDescent="0.25">
      <c r="A91" s="17" t="s">
        <v>105</v>
      </c>
      <c r="B91" t="s">
        <v>71</v>
      </c>
      <c r="C91" s="20" t="s">
        <v>106</v>
      </c>
      <c r="D91" s="20" t="s">
        <v>107</v>
      </c>
      <c r="E91" t="s">
        <v>16</v>
      </c>
      <c r="F91">
        <v>1</v>
      </c>
      <c r="G91" t="s">
        <v>226</v>
      </c>
      <c r="I91">
        <v>1</v>
      </c>
      <c r="J91">
        <v>0</v>
      </c>
    </row>
    <row r="92" spans="1:10" x14ac:dyDescent="0.25">
      <c r="A92" s="18" t="s">
        <v>180</v>
      </c>
      <c r="B92" t="s">
        <v>181</v>
      </c>
      <c r="C92" s="20" t="s">
        <v>182</v>
      </c>
      <c r="D92" s="20" t="s">
        <v>183</v>
      </c>
      <c r="E92" t="s">
        <v>16</v>
      </c>
      <c r="F92">
        <v>1</v>
      </c>
      <c r="G92" t="s">
        <v>226</v>
      </c>
      <c r="H92" t="s">
        <v>224</v>
      </c>
      <c r="I92">
        <v>1</v>
      </c>
      <c r="J92">
        <v>0</v>
      </c>
    </row>
    <row r="93" spans="1:10" x14ac:dyDescent="0.25">
      <c r="A93" s="18" t="s">
        <v>170</v>
      </c>
      <c r="B93" s="23" t="s">
        <v>171</v>
      </c>
      <c r="C93" s="20" t="s">
        <v>172</v>
      </c>
      <c r="D93" s="20" t="s">
        <v>173</v>
      </c>
      <c r="E93" t="s">
        <v>16</v>
      </c>
      <c r="F93">
        <v>1</v>
      </c>
      <c r="G93" t="s">
        <v>226</v>
      </c>
      <c r="I93">
        <v>1</v>
      </c>
      <c r="J93">
        <v>0</v>
      </c>
    </row>
    <row r="94" spans="1:10" x14ac:dyDescent="0.25">
      <c r="A94" s="17" t="s">
        <v>99</v>
      </c>
      <c r="B94" t="s">
        <v>85</v>
      </c>
      <c r="C94" s="20" t="s">
        <v>100</v>
      </c>
      <c r="D94" s="20" t="s">
        <v>101</v>
      </c>
      <c r="E94" t="s">
        <v>16</v>
      </c>
      <c r="F94">
        <v>1</v>
      </c>
      <c r="G94" t="s">
        <v>226</v>
      </c>
      <c r="I94">
        <v>1</v>
      </c>
      <c r="J94">
        <v>0</v>
      </c>
    </row>
    <row r="95" spans="1:10" x14ac:dyDescent="0.25">
      <c r="A95" s="18" t="s">
        <v>145</v>
      </c>
      <c r="B95" t="s">
        <v>63</v>
      </c>
      <c r="C95" s="20" t="s">
        <v>146</v>
      </c>
      <c r="D95" s="20" t="s">
        <v>147</v>
      </c>
      <c r="E95" t="s">
        <v>16</v>
      </c>
      <c r="F95">
        <v>1</v>
      </c>
      <c r="G95" t="s">
        <v>226</v>
      </c>
      <c r="I95">
        <v>1</v>
      </c>
      <c r="J95">
        <v>0</v>
      </c>
    </row>
    <row r="96" spans="1:10" x14ac:dyDescent="0.25">
      <c r="A96" s="18" t="s">
        <v>142</v>
      </c>
      <c r="B96" t="s">
        <v>86</v>
      </c>
      <c r="C96" t="s">
        <v>143</v>
      </c>
      <c r="D96" t="s">
        <v>144</v>
      </c>
      <c r="E96" t="s">
        <v>16</v>
      </c>
      <c r="F96">
        <v>1</v>
      </c>
      <c r="G96" t="s">
        <v>226</v>
      </c>
      <c r="I96">
        <v>1</v>
      </c>
      <c r="J96">
        <v>0</v>
      </c>
    </row>
    <row r="97" spans="1:10" x14ac:dyDescent="0.25">
      <c r="A97" s="18" t="s">
        <v>235</v>
      </c>
      <c r="B97" t="s">
        <v>57</v>
      </c>
      <c r="C97" t="s">
        <v>132</v>
      </c>
      <c r="D97" t="s">
        <v>133</v>
      </c>
      <c r="E97" t="s">
        <v>16</v>
      </c>
      <c r="F97">
        <v>2</v>
      </c>
      <c r="G97" t="s">
        <v>226</v>
      </c>
      <c r="I97">
        <v>2</v>
      </c>
      <c r="J97">
        <v>0</v>
      </c>
    </row>
    <row r="98" spans="1:10" x14ac:dyDescent="0.25">
      <c r="A98" s="18" t="s">
        <v>96</v>
      </c>
      <c r="B98" t="s">
        <v>78</v>
      </c>
      <c r="C98" t="s">
        <v>97</v>
      </c>
      <c r="D98" t="s">
        <v>98</v>
      </c>
      <c r="E98" t="s">
        <v>16</v>
      </c>
      <c r="F98">
        <v>1</v>
      </c>
      <c r="G98" t="s">
        <v>226</v>
      </c>
      <c r="I98">
        <v>1</v>
      </c>
      <c r="J98">
        <v>0</v>
      </c>
    </row>
    <row r="99" spans="1:10" x14ac:dyDescent="0.25">
      <c r="A99" s="17" t="s">
        <v>136</v>
      </c>
      <c r="B99" t="s">
        <v>22</v>
      </c>
      <c r="C99" t="s">
        <v>137</v>
      </c>
      <c r="D99" t="s">
        <v>138</v>
      </c>
      <c r="E99" t="s">
        <v>16</v>
      </c>
      <c r="F99">
        <v>1</v>
      </c>
      <c r="G99" t="s">
        <v>226</v>
      </c>
      <c r="I99">
        <v>1</v>
      </c>
      <c r="J99">
        <v>0</v>
      </c>
    </row>
    <row r="100" spans="1:10" x14ac:dyDescent="0.25">
      <c r="A100" s="17" t="s">
        <v>139</v>
      </c>
      <c r="B100" t="s">
        <v>83</v>
      </c>
      <c r="C100" t="s">
        <v>140</v>
      </c>
      <c r="D100" t="s">
        <v>141</v>
      </c>
      <c r="E100" t="s">
        <v>16</v>
      </c>
      <c r="F100">
        <v>1</v>
      </c>
      <c r="G100" t="s">
        <v>226</v>
      </c>
      <c r="I100">
        <v>1</v>
      </c>
      <c r="J100">
        <v>0</v>
      </c>
    </row>
    <row r="101" spans="1:10" x14ac:dyDescent="0.25">
      <c r="A101" s="18" t="s">
        <v>184</v>
      </c>
      <c r="B101" s="23" t="s">
        <v>185</v>
      </c>
      <c r="C101" t="s">
        <v>186</v>
      </c>
      <c r="D101" t="s">
        <v>187</v>
      </c>
      <c r="E101" t="s">
        <v>16</v>
      </c>
      <c r="F101">
        <v>1</v>
      </c>
      <c r="G101" t="s">
        <v>226</v>
      </c>
      <c r="I101">
        <v>1</v>
      </c>
      <c r="J101">
        <v>0</v>
      </c>
    </row>
    <row r="102" spans="1:10" x14ac:dyDescent="0.25">
      <c r="A102" s="17" t="s">
        <v>108</v>
      </c>
      <c r="B102" s="24" t="s">
        <v>109</v>
      </c>
      <c r="C102" t="s">
        <v>110</v>
      </c>
      <c r="D102" t="s">
        <v>111</v>
      </c>
      <c r="E102" t="s">
        <v>16</v>
      </c>
      <c r="F102">
        <v>1</v>
      </c>
      <c r="G102" t="s">
        <v>226</v>
      </c>
      <c r="H102" t="s">
        <v>70</v>
      </c>
      <c r="I102">
        <v>0</v>
      </c>
      <c r="J102">
        <v>1</v>
      </c>
    </row>
    <row r="103" spans="1:10" x14ac:dyDescent="0.25">
      <c r="A103" s="16" t="s">
        <v>124</v>
      </c>
      <c r="B103" t="s">
        <v>30</v>
      </c>
      <c r="C103" t="s">
        <v>125</v>
      </c>
      <c r="D103" t="s">
        <v>126</v>
      </c>
      <c r="E103" t="s">
        <v>16</v>
      </c>
      <c r="F103">
        <v>1</v>
      </c>
      <c r="G103" t="s">
        <v>226</v>
      </c>
      <c r="I103">
        <v>1</v>
      </c>
      <c r="J103">
        <v>0</v>
      </c>
    </row>
    <row r="104" spans="1:10" x14ac:dyDescent="0.25">
      <c r="A104" s="18" t="s">
        <v>112</v>
      </c>
      <c r="B104" t="s">
        <v>39</v>
      </c>
      <c r="C104" t="s">
        <v>113</v>
      </c>
      <c r="D104" t="s">
        <v>114</v>
      </c>
      <c r="E104" t="s">
        <v>16</v>
      </c>
      <c r="F104">
        <v>1</v>
      </c>
      <c r="G104" t="s">
        <v>227</v>
      </c>
      <c r="I104">
        <v>0</v>
      </c>
      <c r="J104">
        <v>0</v>
      </c>
    </row>
    <row r="105" spans="1:10" x14ac:dyDescent="0.25">
      <c r="A105" s="18" t="s">
        <v>148</v>
      </c>
      <c r="B105" t="s">
        <v>25</v>
      </c>
      <c r="C105" t="s">
        <v>149</v>
      </c>
      <c r="D105" t="s">
        <v>150</v>
      </c>
      <c r="E105" t="s">
        <v>16</v>
      </c>
      <c r="F105">
        <v>1</v>
      </c>
      <c r="G105" t="s">
        <v>227</v>
      </c>
      <c r="I105">
        <v>0</v>
      </c>
      <c r="J105">
        <v>0</v>
      </c>
    </row>
    <row r="106" spans="1:10" x14ac:dyDescent="0.25">
      <c r="A106" s="18" t="s">
        <v>148</v>
      </c>
      <c r="B106" t="s">
        <v>26</v>
      </c>
      <c r="C106" t="s">
        <v>151</v>
      </c>
      <c r="D106" t="s">
        <v>150</v>
      </c>
      <c r="E106" t="s">
        <v>16</v>
      </c>
      <c r="F106">
        <v>1</v>
      </c>
      <c r="G106" t="s">
        <v>227</v>
      </c>
      <c r="H106" t="s">
        <v>27</v>
      </c>
      <c r="I106">
        <v>0</v>
      </c>
      <c r="J106">
        <v>0</v>
      </c>
    </row>
    <row r="107" spans="1:10" x14ac:dyDescent="0.25">
      <c r="A107" s="17" t="s">
        <v>152</v>
      </c>
      <c r="B107" t="s">
        <v>81</v>
      </c>
      <c r="C107" t="s">
        <v>155</v>
      </c>
      <c r="D107" t="s">
        <v>154</v>
      </c>
      <c r="E107" t="s">
        <v>16</v>
      </c>
      <c r="F107">
        <v>1</v>
      </c>
      <c r="G107" t="s">
        <v>227</v>
      </c>
      <c r="I107">
        <v>0</v>
      </c>
      <c r="J107">
        <v>0</v>
      </c>
    </row>
    <row r="108" spans="1:10" x14ac:dyDescent="0.25">
      <c r="A108" s="18" t="s">
        <v>197</v>
      </c>
      <c r="B108" t="s">
        <v>33</v>
      </c>
      <c r="C108" t="s">
        <v>198</v>
      </c>
      <c r="D108" t="s">
        <v>199</v>
      </c>
      <c r="E108" t="s">
        <v>16</v>
      </c>
      <c r="F108">
        <v>1</v>
      </c>
      <c r="G108" t="s">
        <v>227</v>
      </c>
      <c r="I108">
        <v>0</v>
      </c>
      <c r="J108">
        <v>0</v>
      </c>
    </row>
    <row r="109" spans="1:10" x14ac:dyDescent="0.25">
      <c r="A109" s="18" t="s">
        <v>203</v>
      </c>
      <c r="B109" t="s">
        <v>87</v>
      </c>
      <c r="C109" t="s">
        <v>204</v>
      </c>
      <c r="D109" t="s">
        <v>205</v>
      </c>
      <c r="E109" t="s">
        <v>16</v>
      </c>
      <c r="F109">
        <v>1</v>
      </c>
      <c r="G109" t="s">
        <v>227</v>
      </c>
      <c r="I109">
        <v>0</v>
      </c>
      <c r="J109">
        <v>0</v>
      </c>
    </row>
    <row r="110" spans="1:10" x14ac:dyDescent="0.25">
      <c r="A110" s="17" t="s">
        <v>161</v>
      </c>
      <c r="B110" t="s">
        <v>162</v>
      </c>
      <c r="C110" t="s">
        <v>163</v>
      </c>
      <c r="D110" t="s">
        <v>164</v>
      </c>
      <c r="E110" t="s">
        <v>16</v>
      </c>
      <c r="F110">
        <v>1</v>
      </c>
      <c r="G110" t="s">
        <v>227</v>
      </c>
      <c r="I110">
        <v>0</v>
      </c>
      <c r="J110">
        <v>0</v>
      </c>
    </row>
    <row r="111" spans="1:10" x14ac:dyDescent="0.25">
      <c r="A111" s="18" t="s">
        <v>194</v>
      </c>
      <c r="B111" t="s">
        <v>36</v>
      </c>
      <c r="C111" t="s">
        <v>195</v>
      </c>
      <c r="D111" t="s">
        <v>196</v>
      </c>
      <c r="E111" t="s">
        <v>16</v>
      </c>
      <c r="F111">
        <v>1</v>
      </c>
      <c r="G111" t="s">
        <v>227</v>
      </c>
      <c r="I111">
        <v>0</v>
      </c>
      <c r="J111">
        <v>0</v>
      </c>
    </row>
    <row r="112" spans="1:10" x14ac:dyDescent="0.25">
      <c r="A112" s="18" t="s">
        <v>236</v>
      </c>
      <c r="B112" t="s">
        <v>59</v>
      </c>
      <c r="C112" t="s">
        <v>134</v>
      </c>
      <c r="D112" t="s">
        <v>135</v>
      </c>
      <c r="E112" t="s">
        <v>16</v>
      </c>
      <c r="F112">
        <v>1</v>
      </c>
      <c r="G112" t="s">
        <v>227</v>
      </c>
      <c r="I112">
        <v>0</v>
      </c>
      <c r="J112">
        <v>0</v>
      </c>
    </row>
    <row r="113" spans="1:10" x14ac:dyDescent="0.25">
      <c r="A113" s="18" t="s">
        <v>115</v>
      </c>
      <c r="B113" t="s">
        <v>44</v>
      </c>
      <c r="C113" t="s">
        <v>116</v>
      </c>
      <c r="D113" t="s">
        <v>117</v>
      </c>
      <c r="E113" t="s">
        <v>16</v>
      </c>
      <c r="F113">
        <v>1</v>
      </c>
      <c r="G113" t="s">
        <v>227</v>
      </c>
      <c r="I113">
        <v>0</v>
      </c>
      <c r="J113">
        <v>0</v>
      </c>
    </row>
    <row r="114" spans="1:10" x14ac:dyDescent="0.25">
      <c r="A114" s="18" t="s">
        <v>200</v>
      </c>
      <c r="B114" t="s">
        <v>65</v>
      </c>
      <c r="C114" t="s">
        <v>201</v>
      </c>
      <c r="D114" t="s">
        <v>202</v>
      </c>
      <c r="E114" t="s">
        <v>16</v>
      </c>
      <c r="F114">
        <v>1</v>
      </c>
      <c r="G114" t="s">
        <v>227</v>
      </c>
      <c r="I114">
        <v>0</v>
      </c>
      <c r="J114">
        <v>0</v>
      </c>
    </row>
    <row r="115" spans="1:10" x14ac:dyDescent="0.25">
      <c r="A115" s="17" t="s">
        <v>152</v>
      </c>
      <c r="B115" s="20" t="s">
        <v>81</v>
      </c>
      <c r="C115" t="s">
        <v>155</v>
      </c>
      <c r="D115" t="s">
        <v>154</v>
      </c>
      <c r="E115" t="s">
        <v>11</v>
      </c>
      <c r="F115">
        <v>1</v>
      </c>
      <c r="G115" t="s">
        <v>229</v>
      </c>
      <c r="I115">
        <v>0</v>
      </c>
      <c r="J115" t="s">
        <v>15</v>
      </c>
    </row>
    <row r="116" spans="1:10" x14ac:dyDescent="0.25">
      <c r="A116" s="18" t="s">
        <v>191</v>
      </c>
      <c r="B116" s="20" t="s">
        <v>82</v>
      </c>
      <c r="C116" t="s">
        <v>192</v>
      </c>
      <c r="D116" t="s">
        <v>193</v>
      </c>
      <c r="E116" t="s">
        <v>11</v>
      </c>
      <c r="F116">
        <v>1</v>
      </c>
      <c r="G116" t="s">
        <v>229</v>
      </c>
      <c r="I116">
        <v>0</v>
      </c>
      <c r="J116" t="s">
        <v>15</v>
      </c>
    </row>
    <row r="117" spans="1:10" x14ac:dyDescent="0.25">
      <c r="A117" s="18" t="s">
        <v>170</v>
      </c>
      <c r="B117" s="19" t="s">
        <v>174</v>
      </c>
      <c r="C117" t="s">
        <v>175</v>
      </c>
      <c r="D117" t="s">
        <v>173</v>
      </c>
      <c r="E117" t="s">
        <v>8</v>
      </c>
      <c r="F117">
        <v>1</v>
      </c>
      <c r="G117" t="s">
        <v>229</v>
      </c>
      <c r="I117">
        <v>0</v>
      </c>
      <c r="J117" t="s">
        <v>15</v>
      </c>
    </row>
    <row r="118" spans="1:10" x14ac:dyDescent="0.25">
      <c r="A118" s="18" t="s">
        <v>170</v>
      </c>
      <c r="B118" s="19" t="s">
        <v>174</v>
      </c>
      <c r="C118" t="s">
        <v>175</v>
      </c>
      <c r="D118" t="s">
        <v>173</v>
      </c>
      <c r="E118" t="s">
        <v>11</v>
      </c>
      <c r="F118">
        <v>2</v>
      </c>
      <c r="G118" t="s">
        <v>229</v>
      </c>
      <c r="I118">
        <v>0</v>
      </c>
      <c r="J118" t="s">
        <v>15</v>
      </c>
    </row>
    <row r="119" spans="1:10" x14ac:dyDescent="0.25">
      <c r="A119" s="18" t="s">
        <v>145</v>
      </c>
      <c r="B119" s="20" t="s">
        <v>63</v>
      </c>
      <c r="C119" t="s">
        <v>146</v>
      </c>
      <c r="D119" t="s">
        <v>147</v>
      </c>
      <c r="E119" t="s">
        <v>11</v>
      </c>
      <c r="F119">
        <v>1</v>
      </c>
      <c r="G119" t="s">
        <v>229</v>
      </c>
      <c r="I119">
        <v>1</v>
      </c>
      <c r="J119">
        <v>0</v>
      </c>
    </row>
    <row r="120" spans="1:10" x14ac:dyDescent="0.25">
      <c r="A120" s="18" t="s">
        <v>184</v>
      </c>
      <c r="B120" s="19" t="s">
        <v>185</v>
      </c>
      <c r="C120" t="s">
        <v>186</v>
      </c>
      <c r="D120" t="s">
        <v>187</v>
      </c>
      <c r="E120" t="s">
        <v>29</v>
      </c>
      <c r="F120">
        <v>1</v>
      </c>
      <c r="G120" t="s">
        <v>23</v>
      </c>
      <c r="I120">
        <v>0</v>
      </c>
      <c r="J120">
        <v>0</v>
      </c>
    </row>
    <row r="121" spans="1:10" x14ac:dyDescent="0.25">
      <c r="A121" s="18" t="s">
        <v>112</v>
      </c>
      <c r="B121" s="20" t="s">
        <v>39</v>
      </c>
      <c r="C121" t="s">
        <v>113</v>
      </c>
      <c r="D121" t="s">
        <v>114</v>
      </c>
      <c r="E121" t="s">
        <v>10</v>
      </c>
      <c r="F121">
        <v>3</v>
      </c>
      <c r="G121" t="s">
        <v>23</v>
      </c>
      <c r="H121" t="s">
        <v>43</v>
      </c>
      <c r="I121">
        <v>0</v>
      </c>
      <c r="J121">
        <v>2</v>
      </c>
    </row>
    <row r="122" spans="1:10" x14ac:dyDescent="0.25">
      <c r="A122" s="18" t="s">
        <v>112</v>
      </c>
      <c r="B122" s="20" t="s">
        <v>39</v>
      </c>
      <c r="C122" t="s">
        <v>113</v>
      </c>
      <c r="D122" t="s">
        <v>114</v>
      </c>
      <c r="E122" t="s">
        <v>11</v>
      </c>
      <c r="F122">
        <v>1</v>
      </c>
      <c r="G122" t="s">
        <v>23</v>
      </c>
      <c r="H122" t="s">
        <v>43</v>
      </c>
      <c r="I122">
        <v>0</v>
      </c>
      <c r="J122">
        <v>1</v>
      </c>
    </row>
    <row r="123" spans="1:10" x14ac:dyDescent="0.25">
      <c r="A123" s="18" t="s">
        <v>148</v>
      </c>
      <c r="B123" s="20" t="s">
        <v>26</v>
      </c>
      <c r="C123" t="s">
        <v>151</v>
      </c>
      <c r="D123" t="s">
        <v>150</v>
      </c>
      <c r="E123" t="s">
        <v>8</v>
      </c>
      <c r="F123">
        <v>1</v>
      </c>
      <c r="G123" t="s">
        <v>23</v>
      </c>
      <c r="H123" t="s">
        <v>27</v>
      </c>
      <c r="I123">
        <v>1</v>
      </c>
      <c r="J123">
        <v>0</v>
      </c>
    </row>
    <row r="124" spans="1:10" x14ac:dyDescent="0.25">
      <c r="A124" s="18" t="s">
        <v>165</v>
      </c>
      <c r="B124" s="20" t="s">
        <v>47</v>
      </c>
      <c r="C124" t="s">
        <v>166</v>
      </c>
      <c r="D124" t="s">
        <v>167</v>
      </c>
      <c r="E124" t="s">
        <v>29</v>
      </c>
      <c r="F124">
        <v>2</v>
      </c>
      <c r="G124" t="s">
        <v>23</v>
      </c>
      <c r="I124">
        <v>0</v>
      </c>
      <c r="J124" t="s">
        <v>15</v>
      </c>
    </row>
    <row r="125" spans="1:10" x14ac:dyDescent="0.25">
      <c r="A125" s="18" t="s">
        <v>197</v>
      </c>
      <c r="B125" s="20" t="s">
        <v>33</v>
      </c>
      <c r="C125" t="s">
        <v>198</v>
      </c>
      <c r="D125" t="s">
        <v>199</v>
      </c>
      <c r="E125" t="s">
        <v>11</v>
      </c>
      <c r="F125">
        <v>1</v>
      </c>
      <c r="G125" t="s">
        <v>23</v>
      </c>
      <c r="I125">
        <v>0</v>
      </c>
      <c r="J125">
        <v>1</v>
      </c>
    </row>
    <row r="126" spans="1:10" x14ac:dyDescent="0.25">
      <c r="A126" s="18" t="s">
        <v>168</v>
      </c>
      <c r="B126" s="20" t="s">
        <v>54</v>
      </c>
      <c r="C126" t="s">
        <v>169</v>
      </c>
      <c r="D126" t="s">
        <v>120</v>
      </c>
      <c r="E126" t="s">
        <v>11</v>
      </c>
      <c r="F126">
        <v>1</v>
      </c>
      <c r="G126" t="s">
        <v>23</v>
      </c>
      <c r="I126">
        <v>0</v>
      </c>
      <c r="J126">
        <v>0</v>
      </c>
    </row>
    <row r="127" spans="1:10" x14ac:dyDescent="0.25">
      <c r="A127" s="20"/>
      <c r="B127" s="20" t="s">
        <v>77</v>
      </c>
      <c r="C127" t="s">
        <v>207</v>
      </c>
      <c r="D127" t="s">
        <v>208</v>
      </c>
      <c r="E127" t="s">
        <v>11</v>
      </c>
      <c r="F127">
        <v>2</v>
      </c>
      <c r="G127" t="s">
        <v>23</v>
      </c>
      <c r="I127">
        <v>0</v>
      </c>
      <c r="J127">
        <v>1</v>
      </c>
    </row>
    <row r="128" spans="1:10" x14ac:dyDescent="0.25">
      <c r="A128" s="17" t="s">
        <v>161</v>
      </c>
      <c r="B128" s="20" t="s">
        <v>162</v>
      </c>
      <c r="C128" t="s">
        <v>163</v>
      </c>
      <c r="D128" t="s">
        <v>164</v>
      </c>
      <c r="E128" t="s">
        <v>8</v>
      </c>
      <c r="F128">
        <v>1</v>
      </c>
      <c r="G128" t="s">
        <v>23</v>
      </c>
      <c r="I128">
        <v>0</v>
      </c>
      <c r="J128">
        <v>0</v>
      </c>
    </row>
    <row r="129" spans="1:10" x14ac:dyDescent="0.25">
      <c r="A129" s="18" t="s">
        <v>180</v>
      </c>
      <c r="B129" s="20" t="s">
        <v>181</v>
      </c>
      <c r="C129" t="s">
        <v>182</v>
      </c>
      <c r="D129" t="s">
        <v>183</v>
      </c>
      <c r="E129" t="s">
        <v>10</v>
      </c>
      <c r="F129">
        <v>1</v>
      </c>
      <c r="G129" t="s">
        <v>23</v>
      </c>
      <c r="H129" t="s">
        <v>224</v>
      </c>
      <c r="I129">
        <v>1</v>
      </c>
      <c r="J129">
        <v>0</v>
      </c>
    </row>
    <row r="130" spans="1:10" x14ac:dyDescent="0.25">
      <c r="A130" s="18" t="s">
        <v>145</v>
      </c>
      <c r="B130" s="20" t="s">
        <v>63</v>
      </c>
      <c r="C130" t="s">
        <v>146</v>
      </c>
      <c r="D130" t="s">
        <v>147</v>
      </c>
      <c r="E130" t="s">
        <v>10</v>
      </c>
      <c r="F130">
        <v>3</v>
      </c>
      <c r="G130" t="s">
        <v>23</v>
      </c>
      <c r="I130">
        <v>2</v>
      </c>
      <c r="J130">
        <v>0</v>
      </c>
    </row>
    <row r="131" spans="1:10" x14ac:dyDescent="0.25">
      <c r="A131" s="18" t="s">
        <v>235</v>
      </c>
      <c r="B131" s="20" t="s">
        <v>57</v>
      </c>
      <c r="C131" t="s">
        <v>132</v>
      </c>
      <c r="D131" t="s">
        <v>133</v>
      </c>
      <c r="E131" t="s">
        <v>8</v>
      </c>
      <c r="F131">
        <v>2</v>
      </c>
      <c r="G131" t="s">
        <v>23</v>
      </c>
      <c r="I131">
        <v>2</v>
      </c>
      <c r="J131">
        <v>0</v>
      </c>
    </row>
    <row r="132" spans="1:10" x14ac:dyDescent="0.25">
      <c r="A132" s="18" t="s">
        <v>235</v>
      </c>
      <c r="B132" s="20" t="s">
        <v>57</v>
      </c>
      <c r="C132" t="s">
        <v>132</v>
      </c>
      <c r="D132" t="s">
        <v>133</v>
      </c>
      <c r="E132" t="s">
        <v>11</v>
      </c>
      <c r="F132">
        <v>2</v>
      </c>
      <c r="G132" t="s">
        <v>23</v>
      </c>
      <c r="I132">
        <v>1</v>
      </c>
      <c r="J132">
        <v>0</v>
      </c>
    </row>
    <row r="133" spans="1:10" x14ac:dyDescent="0.25">
      <c r="A133" s="18" t="s">
        <v>236</v>
      </c>
      <c r="B133" s="20" t="s">
        <v>59</v>
      </c>
      <c r="C133" t="s">
        <v>134</v>
      </c>
      <c r="D133" t="s">
        <v>135</v>
      </c>
      <c r="E133" t="s">
        <v>11</v>
      </c>
      <c r="F133">
        <v>1</v>
      </c>
      <c r="G133" t="s">
        <v>23</v>
      </c>
      <c r="J133" t="s">
        <v>15</v>
      </c>
    </row>
    <row r="134" spans="1:10" x14ac:dyDescent="0.25">
      <c r="A134" s="18" t="s">
        <v>96</v>
      </c>
      <c r="B134" s="20" t="s">
        <v>78</v>
      </c>
      <c r="C134" t="s">
        <v>97</v>
      </c>
      <c r="D134" t="s">
        <v>98</v>
      </c>
      <c r="E134" t="s">
        <v>8</v>
      </c>
      <c r="F134">
        <v>1</v>
      </c>
      <c r="G134" t="s">
        <v>23</v>
      </c>
      <c r="I134">
        <v>0</v>
      </c>
      <c r="J134">
        <v>0</v>
      </c>
    </row>
    <row r="135" spans="1:10" x14ac:dyDescent="0.25">
      <c r="A135" s="18" t="s">
        <v>96</v>
      </c>
      <c r="B135" s="20" t="s">
        <v>78</v>
      </c>
      <c r="C135" t="s">
        <v>97</v>
      </c>
      <c r="D135" t="s">
        <v>98</v>
      </c>
      <c r="E135" t="s">
        <v>10</v>
      </c>
      <c r="F135">
        <v>1</v>
      </c>
      <c r="G135" t="s">
        <v>23</v>
      </c>
      <c r="I135">
        <v>1</v>
      </c>
      <c r="J135">
        <v>0</v>
      </c>
    </row>
    <row r="136" spans="1:10" x14ac:dyDescent="0.25">
      <c r="A136" s="17" t="s">
        <v>136</v>
      </c>
      <c r="B136" s="20" t="s">
        <v>22</v>
      </c>
      <c r="C136" t="s">
        <v>137</v>
      </c>
      <c r="D136" t="s">
        <v>138</v>
      </c>
      <c r="E136" t="s">
        <v>10</v>
      </c>
      <c r="F136">
        <v>6</v>
      </c>
      <c r="G136" t="s">
        <v>23</v>
      </c>
      <c r="I136">
        <v>2</v>
      </c>
      <c r="J136">
        <v>0</v>
      </c>
    </row>
    <row r="137" spans="1:10" x14ac:dyDescent="0.25">
      <c r="A137" s="17" t="s">
        <v>136</v>
      </c>
      <c r="B137" s="20" t="s">
        <v>22</v>
      </c>
      <c r="C137" t="s">
        <v>137</v>
      </c>
      <c r="D137" t="s">
        <v>138</v>
      </c>
      <c r="E137" t="s">
        <v>11</v>
      </c>
      <c r="F137">
        <v>1</v>
      </c>
      <c r="G137" t="s">
        <v>23</v>
      </c>
      <c r="I137">
        <v>1</v>
      </c>
      <c r="J137">
        <v>0</v>
      </c>
    </row>
    <row r="138" spans="1:10" x14ac:dyDescent="0.25">
      <c r="A138" s="18" t="s">
        <v>112</v>
      </c>
      <c r="B138" s="20" t="s">
        <v>39</v>
      </c>
      <c r="C138" t="s">
        <v>113</v>
      </c>
      <c r="D138" t="s">
        <v>114</v>
      </c>
      <c r="E138" t="s">
        <v>19</v>
      </c>
      <c r="F138">
        <v>135</v>
      </c>
      <c r="G138" t="s">
        <v>215</v>
      </c>
    </row>
    <row r="139" spans="1:10" x14ac:dyDescent="0.25">
      <c r="A139" s="18" t="s">
        <v>112</v>
      </c>
      <c r="B139" t="s">
        <v>39</v>
      </c>
      <c r="C139" t="s">
        <v>113</v>
      </c>
      <c r="D139" t="s">
        <v>114</v>
      </c>
      <c r="E139" t="s">
        <v>17</v>
      </c>
      <c r="F139">
        <v>0</v>
      </c>
      <c r="G139" t="s">
        <v>215</v>
      </c>
    </row>
    <row r="140" spans="1:10" x14ac:dyDescent="0.25">
      <c r="A140" s="18" t="s">
        <v>112</v>
      </c>
      <c r="B140" t="s">
        <v>39</v>
      </c>
      <c r="C140" t="s">
        <v>113</v>
      </c>
      <c r="D140" t="s">
        <v>114</v>
      </c>
      <c r="E140" t="s">
        <v>7</v>
      </c>
      <c r="F140">
        <v>1</v>
      </c>
      <c r="G140" t="s">
        <v>215</v>
      </c>
      <c r="I140">
        <v>0</v>
      </c>
      <c r="J140">
        <v>0</v>
      </c>
    </row>
    <row r="141" spans="1:10" x14ac:dyDescent="0.25">
      <c r="A141" s="18" t="s">
        <v>112</v>
      </c>
      <c r="B141" t="s">
        <v>39</v>
      </c>
      <c r="C141" t="s">
        <v>113</v>
      </c>
      <c r="D141" t="s">
        <v>114</v>
      </c>
      <c r="E141" t="s">
        <v>18</v>
      </c>
      <c r="F141">
        <v>20</v>
      </c>
      <c r="G141" t="s">
        <v>215</v>
      </c>
    </row>
    <row r="142" spans="1:10" x14ac:dyDescent="0.25">
      <c r="A142" s="17" t="s">
        <v>118</v>
      </c>
      <c r="B142" t="s">
        <v>79</v>
      </c>
      <c r="C142" t="s">
        <v>119</v>
      </c>
      <c r="D142" t="s">
        <v>120</v>
      </c>
      <c r="E142" t="s">
        <v>19</v>
      </c>
      <c r="F142">
        <v>246</v>
      </c>
      <c r="G142" t="s">
        <v>215</v>
      </c>
    </row>
    <row r="143" spans="1:10" x14ac:dyDescent="0.25">
      <c r="A143" s="17" t="s">
        <v>118</v>
      </c>
      <c r="B143" t="s">
        <v>79</v>
      </c>
      <c r="C143" t="s">
        <v>119</v>
      </c>
      <c r="D143" t="s">
        <v>120</v>
      </c>
      <c r="E143" t="s">
        <v>17</v>
      </c>
      <c r="F143">
        <v>12</v>
      </c>
      <c r="G143" t="s">
        <v>215</v>
      </c>
    </row>
    <row r="144" spans="1:10" x14ac:dyDescent="0.25">
      <c r="A144" s="17" t="s">
        <v>118</v>
      </c>
      <c r="B144" t="s">
        <v>79</v>
      </c>
      <c r="C144" t="s">
        <v>119</v>
      </c>
      <c r="D144" t="s">
        <v>120</v>
      </c>
      <c r="E144" t="s">
        <v>7</v>
      </c>
      <c r="F144">
        <v>1</v>
      </c>
      <c r="G144" t="s">
        <v>215</v>
      </c>
      <c r="I144">
        <v>0</v>
      </c>
      <c r="J144">
        <v>0</v>
      </c>
    </row>
    <row r="145" spans="1:10" x14ac:dyDescent="0.25">
      <c r="A145" s="17" t="s">
        <v>118</v>
      </c>
      <c r="B145" t="s">
        <v>79</v>
      </c>
      <c r="C145" t="s">
        <v>119</v>
      </c>
      <c r="D145" t="s">
        <v>120</v>
      </c>
      <c r="E145" t="s">
        <v>18</v>
      </c>
      <c r="F145">
        <v>30</v>
      </c>
      <c r="G145" t="s">
        <v>215</v>
      </c>
    </row>
    <row r="146" spans="1:10" x14ac:dyDescent="0.25">
      <c r="A146" s="18" t="s">
        <v>148</v>
      </c>
      <c r="B146" t="s">
        <v>25</v>
      </c>
      <c r="C146" t="s">
        <v>149</v>
      </c>
      <c r="D146" t="s">
        <v>150</v>
      </c>
      <c r="E146" t="s">
        <v>19</v>
      </c>
      <c r="F146">
        <v>210</v>
      </c>
      <c r="G146" t="s">
        <v>215</v>
      </c>
    </row>
    <row r="147" spans="1:10" x14ac:dyDescent="0.25">
      <c r="A147" s="18" t="s">
        <v>148</v>
      </c>
      <c r="B147" t="s">
        <v>25</v>
      </c>
      <c r="C147" t="s">
        <v>149</v>
      </c>
      <c r="D147" t="s">
        <v>150</v>
      </c>
      <c r="E147" t="s">
        <v>17</v>
      </c>
      <c r="F147">
        <v>21</v>
      </c>
      <c r="G147" t="s">
        <v>215</v>
      </c>
    </row>
    <row r="148" spans="1:10" x14ac:dyDescent="0.25">
      <c r="A148" s="18" t="s">
        <v>148</v>
      </c>
      <c r="B148" t="s">
        <v>25</v>
      </c>
      <c r="C148" t="s">
        <v>149</v>
      </c>
      <c r="D148" t="s">
        <v>150</v>
      </c>
      <c r="E148" t="s">
        <v>7</v>
      </c>
      <c r="F148">
        <v>2</v>
      </c>
      <c r="G148" t="s">
        <v>215</v>
      </c>
      <c r="I148">
        <v>0</v>
      </c>
      <c r="J148">
        <v>0</v>
      </c>
    </row>
    <row r="149" spans="1:10" x14ac:dyDescent="0.25">
      <c r="A149" s="18" t="s">
        <v>148</v>
      </c>
      <c r="B149" t="s">
        <v>25</v>
      </c>
      <c r="C149" t="s">
        <v>149</v>
      </c>
      <c r="D149" t="s">
        <v>150</v>
      </c>
      <c r="E149" t="s">
        <v>18</v>
      </c>
      <c r="F149">
        <v>37</v>
      </c>
      <c r="G149" t="s">
        <v>215</v>
      </c>
    </row>
    <row r="150" spans="1:10" x14ac:dyDescent="0.25">
      <c r="A150" s="18" t="s">
        <v>191</v>
      </c>
      <c r="B150" t="s">
        <v>82</v>
      </c>
      <c r="C150" t="s">
        <v>192</v>
      </c>
      <c r="D150" t="s">
        <v>193</v>
      </c>
      <c r="E150" t="s">
        <v>19</v>
      </c>
      <c r="F150">
        <v>157</v>
      </c>
      <c r="G150" t="s">
        <v>215</v>
      </c>
    </row>
    <row r="151" spans="1:10" x14ac:dyDescent="0.25">
      <c r="A151" s="18" t="s">
        <v>191</v>
      </c>
      <c r="B151" t="s">
        <v>82</v>
      </c>
      <c r="C151" t="s">
        <v>192</v>
      </c>
      <c r="D151" t="s">
        <v>193</v>
      </c>
      <c r="E151" t="s">
        <v>17</v>
      </c>
      <c r="F151">
        <v>11</v>
      </c>
      <c r="G151" t="s">
        <v>215</v>
      </c>
    </row>
    <row r="152" spans="1:10" x14ac:dyDescent="0.25">
      <c r="A152" s="18" t="s">
        <v>191</v>
      </c>
      <c r="B152" t="s">
        <v>82</v>
      </c>
      <c r="C152" t="s">
        <v>192</v>
      </c>
      <c r="D152" t="s">
        <v>193</v>
      </c>
      <c r="E152" t="s">
        <v>7</v>
      </c>
      <c r="F152">
        <v>1</v>
      </c>
      <c r="G152" t="s">
        <v>215</v>
      </c>
      <c r="I152">
        <v>0</v>
      </c>
      <c r="J152">
        <v>0</v>
      </c>
    </row>
    <row r="153" spans="1:10" x14ac:dyDescent="0.25">
      <c r="A153" s="18" t="s">
        <v>191</v>
      </c>
      <c r="B153" t="s">
        <v>82</v>
      </c>
      <c r="C153" t="s">
        <v>192</v>
      </c>
      <c r="D153" t="s">
        <v>193</v>
      </c>
      <c r="E153" t="s">
        <v>8</v>
      </c>
      <c r="F153">
        <v>1</v>
      </c>
      <c r="G153" t="s">
        <v>241</v>
      </c>
      <c r="I153">
        <v>0</v>
      </c>
      <c r="J153">
        <v>0</v>
      </c>
    </row>
    <row r="154" spans="1:10" x14ac:dyDescent="0.25">
      <c r="A154" s="18" t="s">
        <v>191</v>
      </c>
      <c r="B154" t="s">
        <v>82</v>
      </c>
      <c r="C154" t="s">
        <v>192</v>
      </c>
      <c r="D154" t="s">
        <v>193</v>
      </c>
      <c r="E154" t="s">
        <v>10</v>
      </c>
      <c r="F154">
        <v>1</v>
      </c>
      <c r="G154" t="s">
        <v>241</v>
      </c>
      <c r="I154">
        <v>0</v>
      </c>
      <c r="J154" t="s">
        <v>15</v>
      </c>
    </row>
    <row r="155" spans="1:10" x14ac:dyDescent="0.25">
      <c r="A155" s="18" t="s">
        <v>191</v>
      </c>
      <c r="B155" t="s">
        <v>82</v>
      </c>
      <c r="C155" t="s">
        <v>192</v>
      </c>
      <c r="D155" t="s">
        <v>193</v>
      </c>
      <c r="E155" t="s">
        <v>18</v>
      </c>
      <c r="F155">
        <v>27</v>
      </c>
      <c r="G155" t="s">
        <v>215</v>
      </c>
    </row>
    <row r="156" spans="1:10" x14ac:dyDescent="0.25">
      <c r="A156" s="18" t="s">
        <v>165</v>
      </c>
      <c r="B156" t="s">
        <v>47</v>
      </c>
      <c r="C156" t="s">
        <v>166</v>
      </c>
      <c r="D156" t="s">
        <v>167</v>
      </c>
      <c r="E156" t="s">
        <v>19</v>
      </c>
      <c r="F156">
        <v>302</v>
      </c>
      <c r="G156" t="s">
        <v>215</v>
      </c>
    </row>
    <row r="157" spans="1:10" x14ac:dyDescent="0.25">
      <c r="A157" s="18" t="s">
        <v>165</v>
      </c>
      <c r="B157" t="s">
        <v>47</v>
      </c>
      <c r="C157" t="s">
        <v>166</v>
      </c>
      <c r="D157" t="s">
        <v>167</v>
      </c>
      <c r="E157" t="s">
        <v>17</v>
      </c>
      <c r="F157">
        <v>18</v>
      </c>
      <c r="G157" t="s">
        <v>215</v>
      </c>
    </row>
    <row r="158" spans="1:10" x14ac:dyDescent="0.25">
      <c r="A158" s="18" t="s">
        <v>165</v>
      </c>
      <c r="B158" t="s">
        <v>47</v>
      </c>
      <c r="C158" t="s">
        <v>166</v>
      </c>
      <c r="D158" t="s">
        <v>167</v>
      </c>
      <c r="E158" t="s">
        <v>7</v>
      </c>
      <c r="F158">
        <v>1</v>
      </c>
      <c r="G158" t="s">
        <v>215</v>
      </c>
      <c r="I158">
        <v>0</v>
      </c>
      <c r="J158">
        <v>0</v>
      </c>
    </row>
    <row r="159" spans="1:10" x14ac:dyDescent="0.25">
      <c r="A159" s="18" t="s">
        <v>165</v>
      </c>
      <c r="B159" t="s">
        <v>47</v>
      </c>
      <c r="C159" t="s">
        <v>166</v>
      </c>
      <c r="D159" t="s">
        <v>167</v>
      </c>
      <c r="E159" t="s">
        <v>18</v>
      </c>
      <c r="F159">
        <v>20</v>
      </c>
      <c r="G159" t="s">
        <v>215</v>
      </c>
    </row>
    <row r="160" spans="1:10" x14ac:dyDescent="0.25">
      <c r="A160" s="17" t="s">
        <v>102</v>
      </c>
      <c r="B160" t="s">
        <v>38</v>
      </c>
      <c r="C160" t="s">
        <v>103</v>
      </c>
      <c r="D160" t="s">
        <v>104</v>
      </c>
      <c r="E160" t="s">
        <v>19</v>
      </c>
      <c r="F160">
        <v>92</v>
      </c>
      <c r="G160" t="s">
        <v>215</v>
      </c>
    </row>
    <row r="161" spans="1:10" x14ac:dyDescent="0.25">
      <c r="A161" s="17" t="s">
        <v>102</v>
      </c>
      <c r="B161" t="s">
        <v>38</v>
      </c>
      <c r="C161" t="s">
        <v>103</v>
      </c>
      <c r="D161" t="s">
        <v>104</v>
      </c>
      <c r="E161" t="s">
        <v>17</v>
      </c>
      <c r="F161">
        <v>7</v>
      </c>
      <c r="G161" t="s">
        <v>215</v>
      </c>
    </row>
    <row r="162" spans="1:10" x14ac:dyDescent="0.25">
      <c r="A162" s="17" t="s">
        <v>102</v>
      </c>
      <c r="B162" t="s">
        <v>38</v>
      </c>
      <c r="C162" t="s">
        <v>103</v>
      </c>
      <c r="D162" t="s">
        <v>104</v>
      </c>
      <c r="E162" t="s">
        <v>7</v>
      </c>
      <c r="F162">
        <v>1</v>
      </c>
      <c r="G162" t="s">
        <v>215</v>
      </c>
      <c r="I162">
        <v>0</v>
      </c>
      <c r="J162">
        <v>0</v>
      </c>
    </row>
    <row r="163" spans="1:10" x14ac:dyDescent="0.25">
      <c r="A163" s="17" t="s">
        <v>102</v>
      </c>
      <c r="B163" t="s">
        <v>38</v>
      </c>
      <c r="C163" t="s">
        <v>103</v>
      </c>
      <c r="D163" t="s">
        <v>104</v>
      </c>
      <c r="E163" t="s">
        <v>18</v>
      </c>
      <c r="F163">
        <v>13</v>
      </c>
      <c r="G163" t="s">
        <v>215</v>
      </c>
    </row>
    <row r="164" spans="1:10" x14ac:dyDescent="0.25">
      <c r="A164" s="18" t="s">
        <v>93</v>
      </c>
      <c r="B164" t="s">
        <v>1</v>
      </c>
      <c r="C164" t="s">
        <v>94</v>
      </c>
      <c r="D164" t="s">
        <v>95</v>
      </c>
      <c r="E164" t="s">
        <v>19</v>
      </c>
      <c r="F164">
        <v>157</v>
      </c>
      <c r="G164" t="s">
        <v>215</v>
      </c>
    </row>
    <row r="165" spans="1:10" x14ac:dyDescent="0.25">
      <c r="A165" s="18" t="s">
        <v>93</v>
      </c>
      <c r="B165" s="20" t="s">
        <v>1</v>
      </c>
      <c r="C165" t="s">
        <v>94</v>
      </c>
      <c r="D165" t="s">
        <v>95</v>
      </c>
      <c r="E165" t="s">
        <v>17</v>
      </c>
      <c r="F165">
        <v>12</v>
      </c>
      <c r="G165" t="s">
        <v>215</v>
      </c>
    </row>
    <row r="166" spans="1:10" x14ac:dyDescent="0.25">
      <c r="A166" s="18" t="s">
        <v>93</v>
      </c>
      <c r="B166" s="20" t="s">
        <v>1</v>
      </c>
      <c r="C166" t="s">
        <v>94</v>
      </c>
      <c r="D166" t="s">
        <v>95</v>
      </c>
      <c r="E166" t="s">
        <v>7</v>
      </c>
      <c r="F166">
        <v>1</v>
      </c>
      <c r="G166" t="s">
        <v>215</v>
      </c>
      <c r="I166">
        <v>0</v>
      </c>
      <c r="J166">
        <v>0</v>
      </c>
    </row>
    <row r="167" spans="1:10" x14ac:dyDescent="0.25">
      <c r="A167" s="18" t="s">
        <v>93</v>
      </c>
      <c r="B167" s="20" t="s">
        <v>1</v>
      </c>
      <c r="C167" t="s">
        <v>94</v>
      </c>
      <c r="D167" t="s">
        <v>95</v>
      </c>
      <c r="E167" t="s">
        <v>18</v>
      </c>
      <c r="F167">
        <v>12</v>
      </c>
      <c r="G167" t="s">
        <v>215</v>
      </c>
    </row>
    <row r="168" spans="1:10" x14ac:dyDescent="0.25">
      <c r="A168" s="20" t="s">
        <v>156</v>
      </c>
      <c r="B168" s="20" t="s">
        <v>74</v>
      </c>
      <c r="C168" t="s">
        <v>159</v>
      </c>
      <c r="D168" t="s">
        <v>160</v>
      </c>
      <c r="E168" t="s">
        <v>19</v>
      </c>
      <c r="F168">
        <f>ROUND(217*Leerlingaantallen!$B$27/(Leerlingaantallen!$B$27+Leerlingaantallen!$B$28),0)</f>
        <v>143</v>
      </c>
      <c r="G168" t="s">
        <v>215</v>
      </c>
      <c r="H168" t="s">
        <v>237</v>
      </c>
    </row>
    <row r="169" spans="1:10" x14ac:dyDescent="0.25">
      <c r="A169" s="20" t="s">
        <v>156</v>
      </c>
      <c r="B169" s="20" t="s">
        <v>74</v>
      </c>
      <c r="C169" t="s">
        <v>159</v>
      </c>
      <c r="D169" t="s">
        <v>160</v>
      </c>
      <c r="E169" t="s">
        <v>17</v>
      </c>
      <c r="F169">
        <f>ROUND(1*Leerlingaantallen!$B$27/(Leerlingaantallen!$B$27+Leerlingaantallen!$B$28),0)</f>
        <v>1</v>
      </c>
      <c r="G169" t="s">
        <v>215</v>
      </c>
      <c r="H169" t="s">
        <v>238</v>
      </c>
    </row>
    <row r="170" spans="1:10" x14ac:dyDescent="0.25">
      <c r="A170" s="20" t="s">
        <v>156</v>
      </c>
      <c r="B170" s="20" t="s">
        <v>74</v>
      </c>
      <c r="C170" t="s">
        <v>159</v>
      </c>
      <c r="D170" t="s">
        <v>160</v>
      </c>
      <c r="E170" t="s">
        <v>18</v>
      </c>
      <c r="F170">
        <f>ROUND(49*Leerlingaantallen!$B$27/(Leerlingaantallen!$B$27+Leerlingaantallen!$B$28),0)</f>
        <v>32</v>
      </c>
      <c r="G170" t="s">
        <v>215</v>
      </c>
      <c r="H170" t="s">
        <v>239</v>
      </c>
    </row>
    <row r="171" spans="1:10" x14ac:dyDescent="0.25">
      <c r="A171" s="20" t="s">
        <v>156</v>
      </c>
      <c r="B171" s="20" t="s">
        <v>75</v>
      </c>
      <c r="C171" t="s">
        <v>157</v>
      </c>
      <c r="D171" t="s">
        <v>158</v>
      </c>
      <c r="E171" t="s">
        <v>19</v>
      </c>
      <c r="F171">
        <f>217-F168</f>
        <v>74</v>
      </c>
      <c r="G171" t="s">
        <v>215</v>
      </c>
      <c r="H171" t="s">
        <v>237</v>
      </c>
    </row>
    <row r="172" spans="1:10" x14ac:dyDescent="0.25">
      <c r="A172" s="20" t="s">
        <v>156</v>
      </c>
      <c r="B172" s="20" t="s">
        <v>75</v>
      </c>
      <c r="C172" t="s">
        <v>157</v>
      </c>
      <c r="D172" t="s">
        <v>158</v>
      </c>
      <c r="E172" t="s">
        <v>17</v>
      </c>
      <c r="F172">
        <f>1-F169</f>
        <v>0</v>
      </c>
      <c r="G172" t="s">
        <v>215</v>
      </c>
      <c r="H172" t="s">
        <v>238</v>
      </c>
    </row>
    <row r="173" spans="1:10" x14ac:dyDescent="0.25">
      <c r="A173" s="20" t="s">
        <v>156</v>
      </c>
      <c r="B173" s="20" t="s">
        <v>75</v>
      </c>
      <c r="C173" t="s">
        <v>157</v>
      </c>
      <c r="D173" t="s">
        <v>158</v>
      </c>
      <c r="E173" t="s">
        <v>18</v>
      </c>
      <c r="F173">
        <f>49-F170</f>
        <v>17</v>
      </c>
      <c r="G173" t="s">
        <v>215</v>
      </c>
      <c r="H173" t="s">
        <v>239</v>
      </c>
    </row>
    <row r="174" spans="1:10" x14ac:dyDescent="0.25">
      <c r="A174" s="20" t="s">
        <v>156</v>
      </c>
      <c r="B174" s="20" t="s">
        <v>75</v>
      </c>
      <c r="C174" t="s">
        <v>157</v>
      </c>
      <c r="D174" t="s">
        <v>158</v>
      </c>
      <c r="E174" t="s">
        <v>7</v>
      </c>
      <c r="F174">
        <v>1</v>
      </c>
      <c r="G174" t="s">
        <v>215</v>
      </c>
      <c r="I174">
        <v>0</v>
      </c>
      <c r="J174">
        <v>0</v>
      </c>
    </row>
    <row r="175" spans="1:10" x14ac:dyDescent="0.25">
      <c r="A175" s="20" t="s">
        <v>156</v>
      </c>
      <c r="B175" s="20" t="s">
        <v>74</v>
      </c>
      <c r="C175" t="s">
        <v>159</v>
      </c>
      <c r="D175" t="s">
        <v>160</v>
      </c>
      <c r="E175" t="s">
        <v>7</v>
      </c>
      <c r="F175">
        <v>1</v>
      </c>
      <c r="G175" t="s">
        <v>215</v>
      </c>
      <c r="I175">
        <v>0</v>
      </c>
      <c r="J175">
        <v>0</v>
      </c>
    </row>
    <row r="176" spans="1:10" x14ac:dyDescent="0.25">
      <c r="A176" s="18" t="s">
        <v>90</v>
      </c>
      <c r="B176" s="20" t="s">
        <v>64</v>
      </c>
      <c r="C176" t="s">
        <v>91</v>
      </c>
      <c r="D176" t="s">
        <v>92</v>
      </c>
      <c r="E176" t="s">
        <v>19</v>
      </c>
      <c r="F176">
        <v>107</v>
      </c>
      <c r="G176" t="s">
        <v>215</v>
      </c>
    </row>
    <row r="177" spans="1:10" x14ac:dyDescent="0.25">
      <c r="A177" s="18" t="s">
        <v>90</v>
      </c>
      <c r="B177" s="20" t="s">
        <v>64</v>
      </c>
      <c r="C177" t="s">
        <v>91</v>
      </c>
      <c r="D177" t="s">
        <v>92</v>
      </c>
      <c r="E177" t="s">
        <v>17</v>
      </c>
      <c r="F177">
        <v>5</v>
      </c>
      <c r="G177" t="s">
        <v>215</v>
      </c>
    </row>
    <row r="178" spans="1:10" x14ac:dyDescent="0.25">
      <c r="A178" s="18" t="s">
        <v>90</v>
      </c>
      <c r="B178" s="20" t="s">
        <v>64</v>
      </c>
      <c r="C178" t="s">
        <v>91</v>
      </c>
      <c r="D178" t="s">
        <v>92</v>
      </c>
      <c r="E178" t="s">
        <v>7</v>
      </c>
      <c r="F178">
        <v>1</v>
      </c>
      <c r="G178" t="s">
        <v>215</v>
      </c>
    </row>
    <row r="179" spans="1:10" x14ac:dyDescent="0.25">
      <c r="A179" s="18" t="s">
        <v>90</v>
      </c>
      <c r="B179" t="s">
        <v>64</v>
      </c>
      <c r="C179" t="s">
        <v>91</v>
      </c>
      <c r="D179" t="s">
        <v>92</v>
      </c>
      <c r="E179" t="s">
        <v>18</v>
      </c>
      <c r="F179">
        <v>11</v>
      </c>
      <c r="G179" t="s">
        <v>215</v>
      </c>
    </row>
    <row r="180" spans="1:10" x14ac:dyDescent="0.25">
      <c r="A180" s="18" t="s">
        <v>127</v>
      </c>
      <c r="B180" t="s">
        <v>48</v>
      </c>
      <c r="C180" t="s">
        <v>128</v>
      </c>
      <c r="D180" t="s">
        <v>129</v>
      </c>
      <c r="E180" t="s">
        <v>19</v>
      </c>
      <c r="F180">
        <v>302</v>
      </c>
      <c r="G180" t="s">
        <v>215</v>
      </c>
    </row>
    <row r="181" spans="1:10" x14ac:dyDescent="0.25">
      <c r="A181" s="18" t="s">
        <v>127</v>
      </c>
      <c r="B181" t="s">
        <v>48</v>
      </c>
      <c r="C181" t="s">
        <v>128</v>
      </c>
      <c r="D181" t="s">
        <v>129</v>
      </c>
      <c r="E181" t="s">
        <v>53</v>
      </c>
      <c r="F181">
        <v>15</v>
      </c>
      <c r="G181" t="s">
        <v>215</v>
      </c>
    </row>
    <row r="182" spans="1:10" x14ac:dyDescent="0.25">
      <c r="A182" s="18" t="s">
        <v>127</v>
      </c>
      <c r="B182" t="s">
        <v>48</v>
      </c>
      <c r="C182" t="s">
        <v>128</v>
      </c>
      <c r="D182" t="s">
        <v>129</v>
      </c>
      <c r="E182" t="s">
        <v>7</v>
      </c>
      <c r="F182">
        <v>1</v>
      </c>
      <c r="G182" t="s">
        <v>215</v>
      </c>
      <c r="I182">
        <v>0</v>
      </c>
      <c r="J182">
        <v>0</v>
      </c>
    </row>
    <row r="183" spans="1:10" x14ac:dyDescent="0.25">
      <c r="A183" s="18" t="s">
        <v>127</v>
      </c>
      <c r="B183" t="s">
        <v>48</v>
      </c>
      <c r="C183" t="s">
        <v>128</v>
      </c>
      <c r="D183" t="s">
        <v>129</v>
      </c>
      <c r="E183" t="s">
        <v>18</v>
      </c>
      <c r="F183">
        <v>43</v>
      </c>
      <c r="G183" t="s">
        <v>215</v>
      </c>
    </row>
    <row r="184" spans="1:10" x14ac:dyDescent="0.25">
      <c r="A184" s="18" t="s">
        <v>197</v>
      </c>
      <c r="B184" t="s">
        <v>33</v>
      </c>
      <c r="C184" t="s">
        <v>198</v>
      </c>
      <c r="D184" t="s">
        <v>199</v>
      </c>
      <c r="E184" t="s">
        <v>19</v>
      </c>
      <c r="F184">
        <v>188</v>
      </c>
      <c r="G184" t="s">
        <v>215</v>
      </c>
    </row>
    <row r="185" spans="1:10" x14ac:dyDescent="0.25">
      <c r="A185" s="18" t="s">
        <v>197</v>
      </c>
      <c r="B185" t="s">
        <v>33</v>
      </c>
      <c r="C185" t="s">
        <v>198</v>
      </c>
      <c r="D185" t="s">
        <v>199</v>
      </c>
      <c r="E185" t="s">
        <v>17</v>
      </c>
      <c r="F185">
        <v>0</v>
      </c>
      <c r="G185" t="s">
        <v>215</v>
      </c>
    </row>
    <row r="186" spans="1:10" x14ac:dyDescent="0.25">
      <c r="A186" s="18" t="s">
        <v>197</v>
      </c>
      <c r="B186" t="s">
        <v>33</v>
      </c>
      <c r="C186" t="s">
        <v>198</v>
      </c>
      <c r="D186" t="s">
        <v>199</v>
      </c>
      <c r="E186" t="s">
        <v>7</v>
      </c>
      <c r="F186">
        <v>1</v>
      </c>
      <c r="G186" t="s">
        <v>215</v>
      </c>
      <c r="I186">
        <v>0</v>
      </c>
      <c r="J186">
        <v>0</v>
      </c>
    </row>
    <row r="187" spans="1:10" x14ac:dyDescent="0.25">
      <c r="A187" s="18" t="s">
        <v>197</v>
      </c>
      <c r="B187" t="s">
        <v>33</v>
      </c>
      <c r="C187" t="s">
        <v>198</v>
      </c>
      <c r="D187" t="s">
        <v>199</v>
      </c>
      <c r="E187" t="s">
        <v>18</v>
      </c>
      <c r="F187">
        <v>16</v>
      </c>
      <c r="G187" t="s">
        <v>215</v>
      </c>
    </row>
    <row r="188" spans="1:10" x14ac:dyDescent="0.25">
      <c r="A188" s="18" t="s">
        <v>121</v>
      </c>
      <c r="B188" t="s">
        <v>66</v>
      </c>
      <c r="C188" t="s">
        <v>122</v>
      </c>
      <c r="D188" t="s">
        <v>123</v>
      </c>
      <c r="E188" t="s">
        <v>19</v>
      </c>
      <c r="F188">
        <v>226</v>
      </c>
      <c r="G188" t="s">
        <v>215</v>
      </c>
    </row>
    <row r="189" spans="1:10" x14ac:dyDescent="0.25">
      <c r="A189" s="18" t="s">
        <v>121</v>
      </c>
      <c r="B189" t="s">
        <v>66</v>
      </c>
      <c r="C189" t="s">
        <v>122</v>
      </c>
      <c r="D189" t="s">
        <v>123</v>
      </c>
      <c r="E189" t="s">
        <v>17</v>
      </c>
      <c r="F189">
        <v>2</v>
      </c>
      <c r="G189" t="s">
        <v>215</v>
      </c>
    </row>
    <row r="190" spans="1:10" x14ac:dyDescent="0.25">
      <c r="A190" s="18" t="s">
        <v>121</v>
      </c>
      <c r="B190" t="s">
        <v>66</v>
      </c>
      <c r="C190" t="s">
        <v>122</v>
      </c>
      <c r="D190" t="s">
        <v>123</v>
      </c>
      <c r="E190" t="s">
        <v>7</v>
      </c>
      <c r="F190">
        <v>1</v>
      </c>
      <c r="G190" t="s">
        <v>215</v>
      </c>
      <c r="I190">
        <v>0</v>
      </c>
      <c r="J190">
        <v>0</v>
      </c>
    </row>
    <row r="191" spans="1:10" x14ac:dyDescent="0.25">
      <c r="A191" s="18" t="s">
        <v>121</v>
      </c>
      <c r="B191" t="s">
        <v>66</v>
      </c>
      <c r="C191" t="s">
        <v>122</v>
      </c>
      <c r="D191" t="s">
        <v>123</v>
      </c>
      <c r="E191" t="s">
        <v>10</v>
      </c>
      <c r="F191">
        <v>1</v>
      </c>
      <c r="G191" t="s">
        <v>241</v>
      </c>
      <c r="I191">
        <v>0</v>
      </c>
      <c r="J191" t="s">
        <v>15</v>
      </c>
    </row>
    <row r="192" spans="1:10" x14ac:dyDescent="0.25">
      <c r="A192" s="18" t="s">
        <v>121</v>
      </c>
      <c r="B192" t="s">
        <v>66</v>
      </c>
      <c r="C192" t="s">
        <v>122</v>
      </c>
      <c r="D192" t="s">
        <v>123</v>
      </c>
      <c r="E192" t="s">
        <v>18</v>
      </c>
      <c r="F192">
        <v>29</v>
      </c>
      <c r="G192" t="s">
        <v>215</v>
      </c>
    </row>
    <row r="193" spans="1:10" x14ac:dyDescent="0.25">
      <c r="A193" s="18" t="s">
        <v>168</v>
      </c>
      <c r="B193" t="s">
        <v>54</v>
      </c>
      <c r="C193" t="s">
        <v>169</v>
      </c>
      <c r="D193" t="s">
        <v>120</v>
      </c>
      <c r="E193" t="s">
        <v>19</v>
      </c>
      <c r="F193">
        <v>231</v>
      </c>
      <c r="G193" t="s">
        <v>215</v>
      </c>
    </row>
    <row r="194" spans="1:10" x14ac:dyDescent="0.25">
      <c r="A194" s="18" t="s">
        <v>168</v>
      </c>
      <c r="B194" t="s">
        <v>54</v>
      </c>
      <c r="C194" t="s">
        <v>169</v>
      </c>
      <c r="D194" t="s">
        <v>120</v>
      </c>
      <c r="E194" t="s">
        <v>17</v>
      </c>
      <c r="F194">
        <v>12</v>
      </c>
      <c r="G194" t="s">
        <v>215</v>
      </c>
    </row>
    <row r="195" spans="1:10" x14ac:dyDescent="0.25">
      <c r="A195" s="18" t="s">
        <v>168</v>
      </c>
      <c r="B195" t="s">
        <v>54</v>
      </c>
      <c r="C195" t="s">
        <v>169</v>
      </c>
      <c r="D195" t="s">
        <v>120</v>
      </c>
      <c r="E195" t="s">
        <v>7</v>
      </c>
      <c r="F195">
        <v>1</v>
      </c>
      <c r="G195" t="s">
        <v>215</v>
      </c>
      <c r="I195">
        <v>0</v>
      </c>
      <c r="J195">
        <v>0</v>
      </c>
    </row>
    <row r="196" spans="1:10" x14ac:dyDescent="0.25">
      <c r="A196" s="18" t="s">
        <v>168</v>
      </c>
      <c r="B196" t="s">
        <v>54</v>
      </c>
      <c r="C196" t="s">
        <v>169</v>
      </c>
      <c r="D196" t="s">
        <v>120</v>
      </c>
      <c r="E196" t="s">
        <v>18</v>
      </c>
      <c r="F196">
        <v>6</v>
      </c>
      <c r="G196" t="s">
        <v>215</v>
      </c>
    </row>
    <row r="197" spans="1:10" x14ac:dyDescent="0.25">
      <c r="A197" s="18" t="s">
        <v>188</v>
      </c>
      <c r="B197" t="s">
        <v>68</v>
      </c>
      <c r="C197" t="s">
        <v>189</v>
      </c>
      <c r="D197" t="s">
        <v>190</v>
      </c>
      <c r="E197" t="s">
        <v>19</v>
      </c>
      <c r="F197">
        <v>200</v>
      </c>
      <c r="G197" t="s">
        <v>215</v>
      </c>
    </row>
    <row r="198" spans="1:10" x14ac:dyDescent="0.25">
      <c r="A198" s="18" t="s">
        <v>188</v>
      </c>
      <c r="B198" t="s">
        <v>68</v>
      </c>
      <c r="C198" t="s">
        <v>189</v>
      </c>
      <c r="D198" t="s">
        <v>190</v>
      </c>
      <c r="E198" t="s">
        <v>17</v>
      </c>
      <c r="F198">
        <v>11</v>
      </c>
      <c r="G198" t="s">
        <v>215</v>
      </c>
    </row>
    <row r="199" spans="1:10" x14ac:dyDescent="0.25">
      <c r="A199" s="18" t="s">
        <v>188</v>
      </c>
      <c r="B199" t="s">
        <v>68</v>
      </c>
      <c r="C199" t="s">
        <v>189</v>
      </c>
      <c r="D199" t="s">
        <v>190</v>
      </c>
      <c r="E199" t="s">
        <v>7</v>
      </c>
      <c r="F199">
        <v>1</v>
      </c>
      <c r="G199" t="s">
        <v>215</v>
      </c>
      <c r="I199">
        <v>0</v>
      </c>
      <c r="J199">
        <v>0</v>
      </c>
    </row>
    <row r="200" spans="1:10" x14ac:dyDescent="0.25">
      <c r="A200" s="18" t="s">
        <v>188</v>
      </c>
      <c r="B200" t="s">
        <v>68</v>
      </c>
      <c r="C200" t="s">
        <v>189</v>
      </c>
      <c r="D200" t="s">
        <v>190</v>
      </c>
      <c r="E200" t="s">
        <v>18</v>
      </c>
      <c r="F200">
        <v>8</v>
      </c>
      <c r="G200" t="s">
        <v>215</v>
      </c>
    </row>
    <row r="201" spans="1:10" x14ac:dyDescent="0.25">
      <c r="A201" s="20"/>
      <c r="B201" t="s">
        <v>77</v>
      </c>
      <c r="C201" t="s">
        <v>207</v>
      </c>
      <c r="D201" t="s">
        <v>208</v>
      </c>
      <c r="E201" t="s">
        <v>19</v>
      </c>
      <c r="F201">
        <v>0</v>
      </c>
      <c r="G201" t="s">
        <v>215</v>
      </c>
    </row>
    <row r="202" spans="1:10" x14ac:dyDescent="0.25">
      <c r="A202" s="20"/>
      <c r="B202" t="s">
        <v>77</v>
      </c>
      <c r="C202" t="s">
        <v>207</v>
      </c>
      <c r="D202" t="s">
        <v>208</v>
      </c>
      <c r="E202" t="s">
        <v>17</v>
      </c>
      <c r="F202">
        <v>0</v>
      </c>
      <c r="G202" t="s">
        <v>215</v>
      </c>
    </row>
    <row r="203" spans="1:10" x14ac:dyDescent="0.25">
      <c r="A203" s="20"/>
      <c r="B203" t="s">
        <v>77</v>
      </c>
      <c r="C203" t="s">
        <v>207</v>
      </c>
      <c r="D203" t="s">
        <v>208</v>
      </c>
      <c r="E203" t="s">
        <v>7</v>
      </c>
      <c r="F203">
        <v>1</v>
      </c>
      <c r="G203" t="s">
        <v>215</v>
      </c>
      <c r="I203">
        <v>0</v>
      </c>
      <c r="J203">
        <v>0</v>
      </c>
    </row>
    <row r="204" spans="1:10" x14ac:dyDescent="0.25">
      <c r="A204" s="20"/>
      <c r="B204" t="s">
        <v>77</v>
      </c>
      <c r="C204" t="s">
        <v>207</v>
      </c>
      <c r="D204" t="s">
        <v>208</v>
      </c>
      <c r="E204" t="s">
        <v>18</v>
      </c>
      <c r="F204">
        <v>46</v>
      </c>
      <c r="G204" t="s">
        <v>215</v>
      </c>
    </row>
    <row r="205" spans="1:10" x14ac:dyDescent="0.25">
      <c r="A205" s="18" t="s">
        <v>203</v>
      </c>
      <c r="B205" t="s">
        <v>87</v>
      </c>
      <c r="C205" t="s">
        <v>204</v>
      </c>
      <c r="D205" t="s">
        <v>205</v>
      </c>
      <c r="E205" t="s">
        <v>19</v>
      </c>
      <c r="F205">
        <v>130</v>
      </c>
      <c r="G205" t="s">
        <v>215</v>
      </c>
    </row>
    <row r="206" spans="1:10" x14ac:dyDescent="0.25">
      <c r="A206" s="18" t="s">
        <v>203</v>
      </c>
      <c r="B206" t="s">
        <v>87</v>
      </c>
      <c r="C206" t="s">
        <v>204</v>
      </c>
      <c r="D206" t="s">
        <v>205</v>
      </c>
      <c r="E206" t="s">
        <v>17</v>
      </c>
      <c r="F206">
        <v>3</v>
      </c>
      <c r="G206" t="s">
        <v>215</v>
      </c>
    </row>
    <row r="207" spans="1:10" x14ac:dyDescent="0.25">
      <c r="A207" s="18" t="s">
        <v>203</v>
      </c>
      <c r="B207" t="s">
        <v>87</v>
      </c>
      <c r="C207" t="s">
        <v>204</v>
      </c>
      <c r="D207" t="s">
        <v>205</v>
      </c>
      <c r="E207" t="s">
        <v>7</v>
      </c>
      <c r="F207">
        <v>1</v>
      </c>
      <c r="G207" t="s">
        <v>215</v>
      </c>
      <c r="I207">
        <v>0</v>
      </c>
      <c r="J207">
        <v>0</v>
      </c>
    </row>
    <row r="208" spans="1:10" x14ac:dyDescent="0.25">
      <c r="A208" s="18" t="s">
        <v>203</v>
      </c>
      <c r="B208" t="s">
        <v>87</v>
      </c>
      <c r="C208" t="s">
        <v>204</v>
      </c>
      <c r="D208" t="s">
        <v>205</v>
      </c>
      <c r="E208" t="s">
        <v>18</v>
      </c>
      <c r="F208">
        <v>8</v>
      </c>
      <c r="G208" t="s">
        <v>215</v>
      </c>
    </row>
    <row r="209" spans="1:10" x14ac:dyDescent="0.25">
      <c r="A209" s="18" t="s">
        <v>127</v>
      </c>
      <c r="B209" t="s">
        <v>49</v>
      </c>
      <c r="C209" t="s">
        <v>130</v>
      </c>
      <c r="D209" t="s">
        <v>131</v>
      </c>
      <c r="E209" t="s">
        <v>7</v>
      </c>
      <c r="F209">
        <v>1</v>
      </c>
      <c r="G209" t="s">
        <v>215</v>
      </c>
      <c r="I209">
        <v>0</v>
      </c>
      <c r="J209">
        <v>0</v>
      </c>
    </row>
    <row r="210" spans="1:10" x14ac:dyDescent="0.25">
      <c r="A210" s="17" t="s">
        <v>161</v>
      </c>
      <c r="B210" t="s">
        <v>162</v>
      </c>
      <c r="C210" t="s">
        <v>163</v>
      </c>
      <c r="D210" t="s">
        <v>164</v>
      </c>
      <c r="E210" t="s">
        <v>19</v>
      </c>
      <c r="F210">
        <v>334</v>
      </c>
      <c r="G210" t="s">
        <v>215</v>
      </c>
    </row>
    <row r="211" spans="1:10" x14ac:dyDescent="0.25">
      <c r="A211" s="17" t="s">
        <v>161</v>
      </c>
      <c r="B211" t="s">
        <v>162</v>
      </c>
      <c r="C211" t="s">
        <v>163</v>
      </c>
      <c r="D211" t="s">
        <v>164</v>
      </c>
      <c r="E211" t="s">
        <v>17</v>
      </c>
      <c r="F211">
        <v>1</v>
      </c>
      <c r="G211" t="s">
        <v>215</v>
      </c>
    </row>
    <row r="212" spans="1:10" x14ac:dyDescent="0.25">
      <c r="A212" s="17" t="s">
        <v>161</v>
      </c>
      <c r="B212" t="s">
        <v>162</v>
      </c>
      <c r="C212" t="s">
        <v>163</v>
      </c>
      <c r="D212" t="s">
        <v>164</v>
      </c>
      <c r="E212" t="s">
        <v>7</v>
      </c>
      <c r="F212">
        <v>2</v>
      </c>
      <c r="G212" t="s">
        <v>215</v>
      </c>
      <c r="I212">
        <v>0</v>
      </c>
      <c r="J212">
        <v>0</v>
      </c>
    </row>
    <row r="213" spans="1:10" x14ac:dyDescent="0.25">
      <c r="A213" s="17" t="s">
        <v>161</v>
      </c>
      <c r="B213" t="s">
        <v>162</v>
      </c>
      <c r="C213" t="s">
        <v>163</v>
      </c>
      <c r="D213" t="s">
        <v>164</v>
      </c>
      <c r="E213" t="s">
        <v>18</v>
      </c>
      <c r="F213">
        <v>47</v>
      </c>
      <c r="G213" t="s">
        <v>215</v>
      </c>
    </row>
    <row r="214" spans="1:10" x14ac:dyDescent="0.25">
      <c r="A214" s="17" t="s">
        <v>152</v>
      </c>
      <c r="B214" t="s">
        <v>80</v>
      </c>
      <c r="C214" t="s">
        <v>153</v>
      </c>
      <c r="D214" t="s">
        <v>154</v>
      </c>
      <c r="E214" t="s">
        <v>19</v>
      </c>
      <c r="F214">
        <v>193</v>
      </c>
      <c r="G214" t="s">
        <v>215</v>
      </c>
    </row>
    <row r="215" spans="1:10" x14ac:dyDescent="0.25">
      <c r="A215" s="17" t="s">
        <v>152</v>
      </c>
      <c r="B215" t="s">
        <v>80</v>
      </c>
      <c r="C215" t="s">
        <v>153</v>
      </c>
      <c r="D215" t="s">
        <v>154</v>
      </c>
      <c r="E215" t="s">
        <v>17</v>
      </c>
      <c r="F215">
        <v>8</v>
      </c>
      <c r="G215" t="s">
        <v>215</v>
      </c>
    </row>
    <row r="216" spans="1:10" x14ac:dyDescent="0.25">
      <c r="A216" s="17" t="s">
        <v>152</v>
      </c>
      <c r="B216" t="s">
        <v>80</v>
      </c>
      <c r="C216" t="s">
        <v>153</v>
      </c>
      <c r="D216" t="s">
        <v>154</v>
      </c>
      <c r="E216" t="s">
        <v>7</v>
      </c>
      <c r="F216">
        <v>2</v>
      </c>
      <c r="G216" t="s">
        <v>215</v>
      </c>
      <c r="I216">
        <v>0</v>
      </c>
      <c r="J216">
        <v>0</v>
      </c>
    </row>
    <row r="217" spans="1:10" x14ac:dyDescent="0.25">
      <c r="A217" s="17" t="s">
        <v>152</v>
      </c>
      <c r="B217" t="s">
        <v>80</v>
      </c>
      <c r="C217" t="s">
        <v>153</v>
      </c>
      <c r="D217" t="s">
        <v>154</v>
      </c>
      <c r="E217" t="s">
        <v>18</v>
      </c>
      <c r="F217">
        <v>14</v>
      </c>
      <c r="G217" t="s">
        <v>215</v>
      </c>
    </row>
    <row r="218" spans="1:10" x14ac:dyDescent="0.25">
      <c r="A218" s="17" t="s">
        <v>176</v>
      </c>
      <c r="B218" s="23" t="s">
        <v>177</v>
      </c>
      <c r="C218" t="s">
        <v>178</v>
      </c>
      <c r="D218" t="s">
        <v>179</v>
      </c>
      <c r="E218" t="s">
        <v>19</v>
      </c>
      <c r="F218">
        <v>199</v>
      </c>
      <c r="G218" t="s">
        <v>215</v>
      </c>
    </row>
    <row r="219" spans="1:10" x14ac:dyDescent="0.25">
      <c r="A219" s="17" t="s">
        <v>176</v>
      </c>
      <c r="B219" s="23" t="s">
        <v>177</v>
      </c>
      <c r="C219" t="s">
        <v>178</v>
      </c>
      <c r="D219" t="s">
        <v>179</v>
      </c>
      <c r="E219" t="s">
        <v>17</v>
      </c>
      <c r="F219">
        <v>10</v>
      </c>
      <c r="G219" t="s">
        <v>215</v>
      </c>
    </row>
    <row r="220" spans="1:10" x14ac:dyDescent="0.25">
      <c r="A220" s="17" t="s">
        <v>176</v>
      </c>
      <c r="B220" s="23" t="s">
        <v>177</v>
      </c>
      <c r="C220" t="s">
        <v>178</v>
      </c>
      <c r="D220" t="s">
        <v>179</v>
      </c>
      <c r="E220" t="s">
        <v>7</v>
      </c>
      <c r="F220">
        <v>1</v>
      </c>
      <c r="G220" t="s">
        <v>215</v>
      </c>
      <c r="I220">
        <v>0</v>
      </c>
      <c r="J220">
        <v>0</v>
      </c>
    </row>
    <row r="221" spans="1:10" x14ac:dyDescent="0.25">
      <c r="A221" s="17" t="s">
        <v>176</v>
      </c>
      <c r="B221" s="23" t="s">
        <v>177</v>
      </c>
      <c r="C221" t="s">
        <v>178</v>
      </c>
      <c r="D221" t="s">
        <v>179</v>
      </c>
      <c r="E221" t="s">
        <v>18</v>
      </c>
      <c r="F221">
        <v>25</v>
      </c>
      <c r="G221" t="s">
        <v>215</v>
      </c>
    </row>
    <row r="222" spans="1:10" x14ac:dyDescent="0.25">
      <c r="A222" s="17" t="s">
        <v>105</v>
      </c>
      <c r="B222" t="s">
        <v>71</v>
      </c>
      <c r="C222" t="s">
        <v>106</v>
      </c>
      <c r="D222" t="s">
        <v>107</v>
      </c>
      <c r="E222" t="s">
        <v>19</v>
      </c>
      <c r="F222">
        <v>33</v>
      </c>
      <c r="G222" t="s">
        <v>215</v>
      </c>
    </row>
    <row r="223" spans="1:10" x14ac:dyDescent="0.25">
      <c r="A223" s="17" t="s">
        <v>105</v>
      </c>
      <c r="B223" t="s">
        <v>71</v>
      </c>
      <c r="C223" t="s">
        <v>106</v>
      </c>
      <c r="D223" t="s">
        <v>107</v>
      </c>
      <c r="E223" t="s">
        <v>53</v>
      </c>
      <c r="F223">
        <v>12</v>
      </c>
      <c r="G223" t="s">
        <v>215</v>
      </c>
    </row>
    <row r="224" spans="1:10" x14ac:dyDescent="0.25">
      <c r="A224" s="17" t="s">
        <v>105</v>
      </c>
      <c r="B224" t="s">
        <v>71</v>
      </c>
      <c r="C224" t="s">
        <v>106</v>
      </c>
      <c r="D224" t="s">
        <v>107</v>
      </c>
      <c r="E224" t="s">
        <v>7</v>
      </c>
      <c r="F224">
        <v>1</v>
      </c>
      <c r="G224" t="s">
        <v>215</v>
      </c>
      <c r="I224">
        <v>0</v>
      </c>
      <c r="J224">
        <v>0</v>
      </c>
    </row>
    <row r="225" spans="1:10" x14ac:dyDescent="0.25">
      <c r="A225" s="17" t="s">
        <v>105</v>
      </c>
      <c r="B225" t="s">
        <v>71</v>
      </c>
      <c r="C225" t="s">
        <v>106</v>
      </c>
      <c r="D225" t="s">
        <v>107</v>
      </c>
      <c r="E225" t="s">
        <v>18</v>
      </c>
      <c r="F225">
        <v>96</v>
      </c>
      <c r="G225" t="s">
        <v>215</v>
      </c>
    </row>
    <row r="226" spans="1:10" x14ac:dyDescent="0.25">
      <c r="A226" s="18" t="s">
        <v>180</v>
      </c>
      <c r="B226" t="s">
        <v>181</v>
      </c>
      <c r="C226" t="s">
        <v>182</v>
      </c>
      <c r="D226" t="s">
        <v>183</v>
      </c>
      <c r="E226" t="s">
        <v>19</v>
      </c>
      <c r="F226">
        <v>138</v>
      </c>
      <c r="G226" t="s">
        <v>215</v>
      </c>
    </row>
    <row r="227" spans="1:10" x14ac:dyDescent="0.25">
      <c r="A227" s="18" t="s">
        <v>180</v>
      </c>
      <c r="B227" t="s">
        <v>181</v>
      </c>
      <c r="C227" t="s">
        <v>182</v>
      </c>
      <c r="D227" t="s">
        <v>183</v>
      </c>
      <c r="E227" t="s">
        <v>17</v>
      </c>
      <c r="F227">
        <v>8</v>
      </c>
      <c r="G227" t="s">
        <v>215</v>
      </c>
    </row>
    <row r="228" spans="1:10" x14ac:dyDescent="0.25">
      <c r="A228" s="18" t="s">
        <v>180</v>
      </c>
      <c r="B228" s="20" t="s">
        <v>181</v>
      </c>
      <c r="C228" t="s">
        <v>182</v>
      </c>
      <c r="D228" t="s">
        <v>183</v>
      </c>
      <c r="E228" t="s">
        <v>7</v>
      </c>
      <c r="F228">
        <v>1</v>
      </c>
      <c r="G228" t="s">
        <v>215</v>
      </c>
      <c r="I228">
        <v>0</v>
      </c>
      <c r="J228">
        <v>0</v>
      </c>
    </row>
    <row r="229" spans="1:10" x14ac:dyDescent="0.25">
      <c r="A229" s="18" t="s">
        <v>180</v>
      </c>
      <c r="B229" s="20" t="s">
        <v>181</v>
      </c>
      <c r="C229" t="s">
        <v>182</v>
      </c>
      <c r="D229" t="s">
        <v>183</v>
      </c>
      <c r="E229" t="s">
        <v>18</v>
      </c>
      <c r="F229">
        <v>3</v>
      </c>
      <c r="G229" t="s">
        <v>215</v>
      </c>
    </row>
    <row r="230" spans="1:10" x14ac:dyDescent="0.25">
      <c r="A230" s="18" t="s">
        <v>170</v>
      </c>
      <c r="B230" s="19" t="s">
        <v>171</v>
      </c>
      <c r="C230" t="s">
        <v>172</v>
      </c>
      <c r="D230" t="s">
        <v>173</v>
      </c>
      <c r="E230" t="s">
        <v>19</v>
      </c>
      <c r="F230">
        <v>113</v>
      </c>
      <c r="G230" t="s">
        <v>215</v>
      </c>
    </row>
    <row r="231" spans="1:10" x14ac:dyDescent="0.25">
      <c r="A231" s="18" t="s">
        <v>170</v>
      </c>
      <c r="B231" s="19" t="s">
        <v>171</v>
      </c>
      <c r="C231" t="s">
        <v>172</v>
      </c>
      <c r="D231" t="s">
        <v>173</v>
      </c>
      <c r="E231" t="s">
        <v>17</v>
      </c>
      <c r="F231">
        <v>22</v>
      </c>
      <c r="G231" t="s">
        <v>215</v>
      </c>
    </row>
    <row r="232" spans="1:10" x14ac:dyDescent="0.25">
      <c r="A232" s="18" t="s">
        <v>170</v>
      </c>
      <c r="B232" s="19" t="s">
        <v>171</v>
      </c>
      <c r="C232" t="s">
        <v>172</v>
      </c>
      <c r="D232" t="s">
        <v>173</v>
      </c>
      <c r="E232" t="s">
        <v>7</v>
      </c>
      <c r="F232">
        <v>3</v>
      </c>
      <c r="G232" t="s">
        <v>215</v>
      </c>
      <c r="I232">
        <v>0</v>
      </c>
      <c r="J232">
        <v>0</v>
      </c>
    </row>
    <row r="233" spans="1:10" x14ac:dyDescent="0.25">
      <c r="A233" s="18" t="s">
        <v>170</v>
      </c>
      <c r="B233" s="19" t="s">
        <v>171</v>
      </c>
      <c r="C233" t="s">
        <v>172</v>
      </c>
      <c r="D233" t="s">
        <v>173</v>
      </c>
      <c r="E233" t="s">
        <v>18</v>
      </c>
      <c r="F233">
        <v>53</v>
      </c>
      <c r="G233" t="s">
        <v>215</v>
      </c>
    </row>
    <row r="234" spans="1:10" x14ac:dyDescent="0.25">
      <c r="A234" s="18" t="s">
        <v>194</v>
      </c>
      <c r="B234" s="20" t="s">
        <v>36</v>
      </c>
      <c r="C234" t="s">
        <v>195</v>
      </c>
      <c r="D234" t="s">
        <v>196</v>
      </c>
      <c r="E234" t="s">
        <v>19</v>
      </c>
      <c r="F234">
        <v>200</v>
      </c>
      <c r="G234" t="s">
        <v>215</v>
      </c>
    </row>
    <row r="235" spans="1:10" x14ac:dyDescent="0.25">
      <c r="A235" s="22" t="s">
        <v>194</v>
      </c>
      <c r="B235" t="s">
        <v>36</v>
      </c>
      <c r="C235" t="s">
        <v>195</v>
      </c>
      <c r="D235" t="s">
        <v>196</v>
      </c>
      <c r="E235" t="s">
        <v>17</v>
      </c>
      <c r="F235">
        <v>0</v>
      </c>
      <c r="G235" t="s">
        <v>215</v>
      </c>
    </row>
    <row r="236" spans="1:10" x14ac:dyDescent="0.25">
      <c r="A236" s="22" t="s">
        <v>194</v>
      </c>
      <c r="B236" t="s">
        <v>36</v>
      </c>
      <c r="C236" t="s">
        <v>195</v>
      </c>
      <c r="D236" t="s">
        <v>196</v>
      </c>
      <c r="E236" t="s">
        <v>7</v>
      </c>
      <c r="F236">
        <v>1</v>
      </c>
      <c r="G236" t="s">
        <v>215</v>
      </c>
      <c r="I236">
        <v>0</v>
      </c>
      <c r="J236">
        <v>0</v>
      </c>
    </row>
    <row r="237" spans="1:10" x14ac:dyDescent="0.25">
      <c r="A237" s="22" t="s">
        <v>194</v>
      </c>
      <c r="B237" t="s">
        <v>36</v>
      </c>
      <c r="C237" t="s">
        <v>195</v>
      </c>
      <c r="D237" t="s">
        <v>196</v>
      </c>
      <c r="E237" t="s">
        <v>18</v>
      </c>
      <c r="F237">
        <v>34</v>
      </c>
      <c r="G237" t="s">
        <v>215</v>
      </c>
    </row>
    <row r="238" spans="1:10" x14ac:dyDescent="0.25">
      <c r="A238" s="21" t="s">
        <v>99</v>
      </c>
      <c r="B238" t="s">
        <v>85</v>
      </c>
      <c r="C238" t="s">
        <v>100</v>
      </c>
      <c r="D238" t="s">
        <v>101</v>
      </c>
      <c r="E238" t="s">
        <v>19</v>
      </c>
      <c r="F238">
        <v>103</v>
      </c>
      <c r="G238" t="s">
        <v>215</v>
      </c>
    </row>
    <row r="239" spans="1:10" x14ac:dyDescent="0.25">
      <c r="A239" s="21" t="s">
        <v>99</v>
      </c>
      <c r="B239" t="s">
        <v>85</v>
      </c>
      <c r="C239" t="s">
        <v>100</v>
      </c>
      <c r="D239" t="s">
        <v>101</v>
      </c>
      <c r="E239" t="s">
        <v>17</v>
      </c>
      <c r="F239">
        <v>0</v>
      </c>
      <c r="G239" t="s">
        <v>215</v>
      </c>
    </row>
    <row r="240" spans="1:10" x14ac:dyDescent="0.25">
      <c r="A240" s="21" t="s">
        <v>99</v>
      </c>
      <c r="B240" t="s">
        <v>85</v>
      </c>
      <c r="C240" t="s">
        <v>100</v>
      </c>
      <c r="D240" t="s">
        <v>101</v>
      </c>
      <c r="E240" t="s">
        <v>7</v>
      </c>
      <c r="F240">
        <v>2</v>
      </c>
      <c r="G240" t="s">
        <v>215</v>
      </c>
      <c r="I240">
        <v>0</v>
      </c>
      <c r="J240">
        <v>0</v>
      </c>
    </row>
    <row r="241" spans="1:10" x14ac:dyDescent="0.25">
      <c r="A241" s="21" t="s">
        <v>99</v>
      </c>
      <c r="B241" t="s">
        <v>85</v>
      </c>
      <c r="C241" t="s">
        <v>100</v>
      </c>
      <c r="D241" t="s">
        <v>101</v>
      </c>
      <c r="E241" t="s">
        <v>18</v>
      </c>
      <c r="F241">
        <v>15</v>
      </c>
      <c r="G241" t="s">
        <v>215</v>
      </c>
    </row>
    <row r="242" spans="1:10" x14ac:dyDescent="0.25">
      <c r="A242" s="22" t="s">
        <v>145</v>
      </c>
      <c r="B242" t="s">
        <v>63</v>
      </c>
      <c r="C242" t="s">
        <v>146</v>
      </c>
      <c r="D242" t="s">
        <v>147</v>
      </c>
      <c r="E242" t="s">
        <v>19</v>
      </c>
      <c r="F242">
        <v>265</v>
      </c>
      <c r="G242" t="s">
        <v>215</v>
      </c>
    </row>
    <row r="243" spans="1:10" x14ac:dyDescent="0.25">
      <c r="A243" s="22" t="s">
        <v>145</v>
      </c>
      <c r="B243" t="s">
        <v>63</v>
      </c>
      <c r="C243" t="s">
        <v>146</v>
      </c>
      <c r="D243" t="s">
        <v>147</v>
      </c>
      <c r="E243" t="s">
        <v>17</v>
      </c>
      <c r="F243">
        <v>1</v>
      </c>
      <c r="G243" t="s">
        <v>215</v>
      </c>
    </row>
    <row r="244" spans="1:10" x14ac:dyDescent="0.25">
      <c r="A244" s="22" t="s">
        <v>145</v>
      </c>
      <c r="B244" t="s">
        <v>63</v>
      </c>
      <c r="C244" t="s">
        <v>146</v>
      </c>
      <c r="D244" t="s">
        <v>147</v>
      </c>
      <c r="E244" t="s">
        <v>7</v>
      </c>
      <c r="F244">
        <v>1</v>
      </c>
      <c r="G244" t="s">
        <v>215</v>
      </c>
      <c r="I244">
        <v>0</v>
      </c>
      <c r="J244">
        <v>0</v>
      </c>
    </row>
    <row r="245" spans="1:10" x14ac:dyDescent="0.25">
      <c r="A245" s="22" t="s">
        <v>145</v>
      </c>
      <c r="B245" t="s">
        <v>63</v>
      </c>
      <c r="C245" t="s">
        <v>146</v>
      </c>
      <c r="D245" t="s">
        <v>147</v>
      </c>
      <c r="E245" t="s">
        <v>18</v>
      </c>
      <c r="F245">
        <v>28</v>
      </c>
      <c r="G245" t="s">
        <v>215</v>
      </c>
    </row>
    <row r="246" spans="1:10" x14ac:dyDescent="0.25">
      <c r="A246" s="22" t="s">
        <v>142</v>
      </c>
      <c r="B246" t="s">
        <v>86</v>
      </c>
      <c r="C246" t="s">
        <v>143</v>
      </c>
      <c r="D246" t="s">
        <v>144</v>
      </c>
      <c r="E246" t="s">
        <v>19</v>
      </c>
      <c r="F246">
        <v>228</v>
      </c>
      <c r="G246" t="s">
        <v>215</v>
      </c>
    </row>
    <row r="247" spans="1:10" x14ac:dyDescent="0.25">
      <c r="A247" s="18" t="s">
        <v>142</v>
      </c>
      <c r="B247" t="s">
        <v>86</v>
      </c>
      <c r="C247" t="s">
        <v>143</v>
      </c>
      <c r="D247" t="s">
        <v>144</v>
      </c>
      <c r="E247" t="s">
        <v>17</v>
      </c>
      <c r="F247">
        <v>0</v>
      </c>
      <c r="G247" t="s">
        <v>215</v>
      </c>
    </row>
    <row r="248" spans="1:10" x14ac:dyDescent="0.25">
      <c r="A248" s="18" t="s">
        <v>142</v>
      </c>
      <c r="B248" t="s">
        <v>86</v>
      </c>
      <c r="C248" t="s">
        <v>143</v>
      </c>
      <c r="D248" t="s">
        <v>144</v>
      </c>
      <c r="E248" t="s">
        <v>7</v>
      </c>
      <c r="F248">
        <v>1</v>
      </c>
      <c r="G248" t="s">
        <v>215</v>
      </c>
    </row>
    <row r="249" spans="1:10" x14ac:dyDescent="0.25">
      <c r="A249" s="18" t="s">
        <v>142</v>
      </c>
      <c r="B249" t="s">
        <v>86</v>
      </c>
      <c r="C249" t="s">
        <v>143</v>
      </c>
      <c r="D249" t="s">
        <v>144</v>
      </c>
      <c r="E249" t="s">
        <v>18</v>
      </c>
      <c r="F249">
        <v>13</v>
      </c>
      <c r="G249" t="s">
        <v>215</v>
      </c>
    </row>
    <row r="250" spans="1:10" x14ac:dyDescent="0.25">
      <c r="A250" s="18" t="s">
        <v>235</v>
      </c>
      <c r="B250" t="s">
        <v>57</v>
      </c>
      <c r="C250" t="s">
        <v>132</v>
      </c>
      <c r="D250" t="s">
        <v>133</v>
      </c>
      <c r="E250" t="s">
        <v>19</v>
      </c>
      <c r="F250">
        <v>84</v>
      </c>
      <c r="G250" t="s">
        <v>215</v>
      </c>
    </row>
    <row r="251" spans="1:10" x14ac:dyDescent="0.25">
      <c r="A251" s="18" t="s">
        <v>235</v>
      </c>
      <c r="B251" t="s">
        <v>57</v>
      </c>
      <c r="C251" t="s">
        <v>132</v>
      </c>
      <c r="D251" t="s">
        <v>133</v>
      </c>
      <c r="E251" t="s">
        <v>17</v>
      </c>
      <c r="F251">
        <v>0</v>
      </c>
      <c r="G251" t="s">
        <v>215</v>
      </c>
    </row>
    <row r="252" spans="1:10" x14ac:dyDescent="0.25">
      <c r="A252" s="18" t="s">
        <v>235</v>
      </c>
      <c r="B252" t="s">
        <v>57</v>
      </c>
      <c r="C252" t="s">
        <v>132</v>
      </c>
      <c r="D252" t="s">
        <v>133</v>
      </c>
      <c r="E252" t="s">
        <v>7</v>
      </c>
      <c r="G252" t="s">
        <v>215</v>
      </c>
    </row>
    <row r="253" spans="1:10" x14ac:dyDescent="0.25">
      <c r="A253" s="18" t="s">
        <v>235</v>
      </c>
      <c r="B253" t="s">
        <v>57</v>
      </c>
      <c r="C253" t="s">
        <v>132</v>
      </c>
      <c r="D253" t="s">
        <v>133</v>
      </c>
      <c r="E253" t="s">
        <v>18</v>
      </c>
      <c r="F253">
        <v>9</v>
      </c>
      <c r="G253" t="s">
        <v>215</v>
      </c>
    </row>
    <row r="254" spans="1:10" x14ac:dyDescent="0.25">
      <c r="A254" s="18" t="s">
        <v>236</v>
      </c>
      <c r="B254" t="s">
        <v>59</v>
      </c>
      <c r="C254" t="s">
        <v>134</v>
      </c>
      <c r="D254" t="s">
        <v>135</v>
      </c>
      <c r="E254" t="s">
        <v>19</v>
      </c>
      <c r="F254">
        <v>5</v>
      </c>
      <c r="G254" t="s">
        <v>215</v>
      </c>
    </row>
    <row r="255" spans="1:10" x14ac:dyDescent="0.25">
      <c r="A255" s="18" t="s">
        <v>236</v>
      </c>
      <c r="B255" t="s">
        <v>59</v>
      </c>
      <c r="C255" t="s">
        <v>134</v>
      </c>
      <c r="D255" t="s">
        <v>135</v>
      </c>
      <c r="E255" t="s">
        <v>17</v>
      </c>
      <c r="F255">
        <v>0</v>
      </c>
      <c r="G255" t="s">
        <v>215</v>
      </c>
    </row>
    <row r="256" spans="1:10" x14ac:dyDescent="0.25">
      <c r="A256" s="18" t="s">
        <v>236</v>
      </c>
      <c r="B256" t="s">
        <v>59</v>
      </c>
      <c r="C256" t="s">
        <v>134</v>
      </c>
      <c r="D256" t="s">
        <v>135</v>
      </c>
      <c r="E256" t="s">
        <v>7</v>
      </c>
      <c r="F256">
        <v>2</v>
      </c>
      <c r="G256" t="s">
        <v>215</v>
      </c>
    </row>
    <row r="257" spans="1:10" x14ac:dyDescent="0.25">
      <c r="A257" s="18" t="s">
        <v>236</v>
      </c>
      <c r="B257" t="s">
        <v>59</v>
      </c>
      <c r="C257" t="s">
        <v>134</v>
      </c>
      <c r="D257" t="s">
        <v>135</v>
      </c>
      <c r="E257" t="s">
        <v>18</v>
      </c>
      <c r="F257">
        <v>5</v>
      </c>
      <c r="G257" t="s">
        <v>215</v>
      </c>
    </row>
    <row r="258" spans="1:10" x14ac:dyDescent="0.25">
      <c r="A258" s="18" t="s">
        <v>115</v>
      </c>
      <c r="B258" t="s">
        <v>44</v>
      </c>
      <c r="C258" t="s">
        <v>116</v>
      </c>
      <c r="D258" t="s">
        <v>117</v>
      </c>
      <c r="E258" t="s">
        <v>19</v>
      </c>
      <c r="F258">
        <v>196</v>
      </c>
      <c r="G258" t="s">
        <v>215</v>
      </c>
    </row>
    <row r="259" spans="1:10" x14ac:dyDescent="0.25">
      <c r="A259" s="18" t="s">
        <v>115</v>
      </c>
      <c r="B259" t="s">
        <v>44</v>
      </c>
      <c r="C259" t="s">
        <v>116</v>
      </c>
      <c r="D259" t="s">
        <v>117</v>
      </c>
      <c r="E259" t="s">
        <v>17</v>
      </c>
      <c r="F259">
        <v>0</v>
      </c>
      <c r="G259" t="s">
        <v>215</v>
      </c>
    </row>
    <row r="260" spans="1:10" x14ac:dyDescent="0.25">
      <c r="A260" s="18" t="s">
        <v>115</v>
      </c>
      <c r="B260" t="s">
        <v>44</v>
      </c>
      <c r="C260" t="s">
        <v>116</v>
      </c>
      <c r="D260" t="s">
        <v>117</v>
      </c>
      <c r="E260" t="s">
        <v>7</v>
      </c>
      <c r="F260">
        <v>3</v>
      </c>
      <c r="G260" t="s">
        <v>215</v>
      </c>
      <c r="I260">
        <v>0</v>
      </c>
    </row>
    <row r="261" spans="1:10" x14ac:dyDescent="0.25">
      <c r="A261" s="18" t="s">
        <v>115</v>
      </c>
      <c r="B261" t="s">
        <v>44</v>
      </c>
      <c r="C261" t="s">
        <v>116</v>
      </c>
      <c r="D261" t="s">
        <v>117</v>
      </c>
      <c r="E261" t="s">
        <v>18</v>
      </c>
      <c r="F261">
        <v>31</v>
      </c>
      <c r="G261" t="s">
        <v>215</v>
      </c>
    </row>
    <row r="262" spans="1:10" x14ac:dyDescent="0.25">
      <c r="A262" s="18" t="s">
        <v>200</v>
      </c>
      <c r="B262" t="s">
        <v>65</v>
      </c>
      <c r="C262" t="s">
        <v>201</v>
      </c>
      <c r="D262" t="s">
        <v>202</v>
      </c>
      <c r="E262" t="s">
        <v>19</v>
      </c>
      <c r="F262">
        <v>128</v>
      </c>
      <c r="G262" t="s">
        <v>215</v>
      </c>
    </row>
    <row r="263" spans="1:10" x14ac:dyDescent="0.25">
      <c r="A263" s="18" t="s">
        <v>200</v>
      </c>
      <c r="B263" t="s">
        <v>65</v>
      </c>
      <c r="C263" t="s">
        <v>201</v>
      </c>
      <c r="D263" t="s">
        <v>202</v>
      </c>
      <c r="E263" t="s">
        <v>17</v>
      </c>
      <c r="F263">
        <v>0</v>
      </c>
      <c r="G263" t="s">
        <v>215</v>
      </c>
    </row>
    <row r="264" spans="1:10" x14ac:dyDescent="0.25">
      <c r="A264" s="18" t="s">
        <v>200</v>
      </c>
      <c r="B264" t="s">
        <v>65</v>
      </c>
      <c r="C264" t="s">
        <v>201</v>
      </c>
      <c r="D264" t="s">
        <v>202</v>
      </c>
      <c r="E264" t="s">
        <v>7</v>
      </c>
      <c r="F264">
        <v>1</v>
      </c>
      <c r="G264" t="s">
        <v>215</v>
      </c>
      <c r="I264">
        <v>0</v>
      </c>
      <c r="J264">
        <v>0</v>
      </c>
    </row>
    <row r="265" spans="1:10" x14ac:dyDescent="0.25">
      <c r="A265" s="18" t="s">
        <v>200</v>
      </c>
      <c r="B265" t="s">
        <v>65</v>
      </c>
      <c r="C265" t="s">
        <v>201</v>
      </c>
      <c r="D265" t="s">
        <v>202</v>
      </c>
      <c r="E265" t="s">
        <v>18</v>
      </c>
      <c r="F265">
        <v>29</v>
      </c>
      <c r="G265" t="s">
        <v>215</v>
      </c>
    </row>
    <row r="266" spans="1:10" x14ac:dyDescent="0.25">
      <c r="A266" s="18" t="s">
        <v>96</v>
      </c>
      <c r="B266" t="s">
        <v>78</v>
      </c>
      <c r="C266" t="s">
        <v>97</v>
      </c>
      <c r="D266" t="s">
        <v>98</v>
      </c>
      <c r="E266" t="s">
        <v>19</v>
      </c>
      <c r="F266">
        <v>124</v>
      </c>
      <c r="G266" t="s">
        <v>215</v>
      </c>
    </row>
    <row r="267" spans="1:10" x14ac:dyDescent="0.25">
      <c r="A267" s="18" t="s">
        <v>96</v>
      </c>
      <c r="B267" t="s">
        <v>78</v>
      </c>
      <c r="C267" t="s">
        <v>97</v>
      </c>
      <c r="D267" t="s">
        <v>98</v>
      </c>
      <c r="E267" t="s">
        <v>17</v>
      </c>
      <c r="F267">
        <v>7</v>
      </c>
      <c r="G267" t="s">
        <v>215</v>
      </c>
    </row>
    <row r="268" spans="1:10" x14ac:dyDescent="0.25">
      <c r="A268" s="18" t="s">
        <v>96</v>
      </c>
      <c r="B268" t="s">
        <v>78</v>
      </c>
      <c r="C268" t="s">
        <v>97</v>
      </c>
      <c r="D268" t="s">
        <v>98</v>
      </c>
      <c r="E268" t="s">
        <v>7</v>
      </c>
      <c r="F268">
        <v>1</v>
      </c>
      <c r="G268" t="s">
        <v>215</v>
      </c>
      <c r="I268">
        <v>0</v>
      </c>
      <c r="J268">
        <v>0</v>
      </c>
    </row>
    <row r="269" spans="1:10" x14ac:dyDescent="0.25">
      <c r="A269" s="18" t="s">
        <v>96</v>
      </c>
      <c r="B269" t="s">
        <v>78</v>
      </c>
      <c r="C269" t="s">
        <v>97</v>
      </c>
      <c r="D269" t="s">
        <v>98</v>
      </c>
      <c r="E269" t="s">
        <v>18</v>
      </c>
      <c r="F269">
        <v>27</v>
      </c>
      <c r="G269" t="s">
        <v>215</v>
      </c>
    </row>
    <row r="270" spans="1:10" x14ac:dyDescent="0.25">
      <c r="A270" s="17" t="s">
        <v>136</v>
      </c>
      <c r="B270" t="s">
        <v>22</v>
      </c>
      <c r="C270" t="s">
        <v>137</v>
      </c>
      <c r="D270" t="s">
        <v>138</v>
      </c>
      <c r="E270" t="s">
        <v>19</v>
      </c>
      <c r="F270">
        <v>542</v>
      </c>
      <c r="G270" t="s">
        <v>215</v>
      </c>
    </row>
    <row r="271" spans="1:10" x14ac:dyDescent="0.25">
      <c r="A271" s="17" t="s">
        <v>136</v>
      </c>
      <c r="B271" t="s">
        <v>22</v>
      </c>
      <c r="C271" t="s">
        <v>137</v>
      </c>
      <c r="D271" t="s">
        <v>138</v>
      </c>
      <c r="E271" t="s">
        <v>17</v>
      </c>
      <c r="F271">
        <v>23</v>
      </c>
      <c r="G271" t="s">
        <v>215</v>
      </c>
    </row>
    <row r="272" spans="1:10" x14ac:dyDescent="0.25">
      <c r="A272" s="17" t="s">
        <v>136</v>
      </c>
      <c r="B272" t="s">
        <v>22</v>
      </c>
      <c r="C272" t="s">
        <v>137</v>
      </c>
      <c r="D272" t="s">
        <v>138</v>
      </c>
      <c r="E272" t="s">
        <v>7</v>
      </c>
      <c r="F272">
        <v>1</v>
      </c>
      <c r="G272" t="s">
        <v>215</v>
      </c>
      <c r="I272">
        <v>0</v>
      </c>
      <c r="J272">
        <v>0</v>
      </c>
    </row>
    <row r="273" spans="1:10" x14ac:dyDescent="0.25">
      <c r="A273" s="17" t="s">
        <v>136</v>
      </c>
      <c r="B273" t="s">
        <v>22</v>
      </c>
      <c r="C273" t="s">
        <v>137</v>
      </c>
      <c r="D273" t="s">
        <v>138</v>
      </c>
      <c r="E273" t="s">
        <v>18</v>
      </c>
      <c r="F273">
        <v>35</v>
      </c>
      <c r="G273" t="s">
        <v>215</v>
      </c>
    </row>
    <row r="274" spans="1:10" x14ac:dyDescent="0.25">
      <c r="A274" s="17" t="s">
        <v>139</v>
      </c>
      <c r="B274" t="s">
        <v>83</v>
      </c>
      <c r="C274" t="s">
        <v>140</v>
      </c>
      <c r="D274" t="s">
        <v>141</v>
      </c>
      <c r="E274" t="s">
        <v>19</v>
      </c>
      <c r="F274">
        <v>156</v>
      </c>
      <c r="G274" t="s">
        <v>215</v>
      </c>
    </row>
    <row r="275" spans="1:10" x14ac:dyDescent="0.25">
      <c r="A275" s="17" t="s">
        <v>139</v>
      </c>
      <c r="B275" t="s">
        <v>83</v>
      </c>
      <c r="C275" t="s">
        <v>140</v>
      </c>
      <c r="D275" t="s">
        <v>141</v>
      </c>
      <c r="E275" t="s">
        <v>17</v>
      </c>
      <c r="F275">
        <v>7</v>
      </c>
      <c r="G275" t="s">
        <v>215</v>
      </c>
    </row>
    <row r="276" spans="1:10" x14ac:dyDescent="0.25">
      <c r="A276" s="17" t="s">
        <v>139</v>
      </c>
      <c r="B276" t="s">
        <v>83</v>
      </c>
      <c r="C276" t="s">
        <v>140</v>
      </c>
      <c r="D276" t="s">
        <v>141</v>
      </c>
      <c r="E276" t="s">
        <v>7</v>
      </c>
      <c r="F276">
        <v>1</v>
      </c>
      <c r="G276" t="s">
        <v>215</v>
      </c>
      <c r="I276">
        <v>0</v>
      </c>
      <c r="J276">
        <v>0</v>
      </c>
    </row>
    <row r="277" spans="1:10" x14ac:dyDescent="0.25">
      <c r="A277" s="17" t="s">
        <v>139</v>
      </c>
      <c r="B277" t="s">
        <v>83</v>
      </c>
      <c r="C277" t="s">
        <v>140</v>
      </c>
      <c r="D277" t="s">
        <v>141</v>
      </c>
      <c r="E277" t="s">
        <v>18</v>
      </c>
      <c r="F277">
        <v>19</v>
      </c>
      <c r="G277" t="s">
        <v>215</v>
      </c>
    </row>
    <row r="278" spans="1:10" x14ac:dyDescent="0.25">
      <c r="A278" s="18" t="s">
        <v>184</v>
      </c>
      <c r="B278" s="23" t="s">
        <v>185</v>
      </c>
      <c r="C278" t="s">
        <v>186</v>
      </c>
      <c r="D278" t="s">
        <v>187</v>
      </c>
      <c r="E278" t="s">
        <v>19</v>
      </c>
      <c r="F278">
        <v>145</v>
      </c>
      <c r="G278" t="s">
        <v>215</v>
      </c>
    </row>
    <row r="279" spans="1:10" x14ac:dyDescent="0.25">
      <c r="A279" s="18" t="s">
        <v>184</v>
      </c>
      <c r="B279" s="23" t="s">
        <v>185</v>
      </c>
      <c r="C279" t="s">
        <v>186</v>
      </c>
      <c r="D279" t="s">
        <v>187</v>
      </c>
      <c r="E279" t="s">
        <v>17</v>
      </c>
      <c r="F279">
        <v>8</v>
      </c>
      <c r="G279" t="s">
        <v>215</v>
      </c>
    </row>
    <row r="280" spans="1:10" x14ac:dyDescent="0.25">
      <c r="A280" s="18" t="s">
        <v>184</v>
      </c>
      <c r="B280" s="23" t="s">
        <v>185</v>
      </c>
      <c r="C280" t="s">
        <v>186</v>
      </c>
      <c r="D280" t="s">
        <v>187</v>
      </c>
      <c r="E280" t="s">
        <v>7</v>
      </c>
      <c r="F280">
        <v>1</v>
      </c>
      <c r="G280" t="s">
        <v>215</v>
      </c>
      <c r="I280">
        <v>0</v>
      </c>
      <c r="J280">
        <v>0</v>
      </c>
    </row>
    <row r="281" spans="1:10" x14ac:dyDescent="0.25">
      <c r="A281" s="18" t="s">
        <v>184</v>
      </c>
      <c r="B281" s="23" t="s">
        <v>185</v>
      </c>
      <c r="C281" t="s">
        <v>186</v>
      </c>
      <c r="D281" t="s">
        <v>187</v>
      </c>
      <c r="E281" t="s">
        <v>18</v>
      </c>
      <c r="F281">
        <v>23</v>
      </c>
      <c r="G281" t="s">
        <v>215</v>
      </c>
    </row>
    <row r="282" spans="1:10" x14ac:dyDescent="0.25">
      <c r="A282" s="17" t="s">
        <v>108</v>
      </c>
      <c r="B282" s="24" t="s">
        <v>109</v>
      </c>
      <c r="C282" s="23" t="s">
        <v>110</v>
      </c>
      <c r="D282" s="23" t="s">
        <v>111</v>
      </c>
      <c r="E282" t="s">
        <v>17</v>
      </c>
      <c r="F282">
        <v>1</v>
      </c>
      <c r="G282" t="s">
        <v>215</v>
      </c>
    </row>
    <row r="283" spans="1:10" x14ac:dyDescent="0.25">
      <c r="A283" s="17" t="s">
        <v>108</v>
      </c>
      <c r="B283" s="24" t="s">
        <v>109</v>
      </c>
      <c r="C283" s="23" t="s">
        <v>110</v>
      </c>
      <c r="D283" s="23" t="s">
        <v>111</v>
      </c>
      <c r="E283" t="s">
        <v>7</v>
      </c>
      <c r="F283">
        <v>1</v>
      </c>
      <c r="G283" t="s">
        <v>215</v>
      </c>
      <c r="I283">
        <v>0</v>
      </c>
      <c r="J283">
        <v>0</v>
      </c>
    </row>
    <row r="284" spans="1:10" x14ac:dyDescent="0.25">
      <c r="A284" s="17" t="s">
        <v>108</v>
      </c>
      <c r="B284" s="24" t="s">
        <v>109</v>
      </c>
      <c r="C284" s="23" t="s">
        <v>110</v>
      </c>
      <c r="D284" s="23" t="s">
        <v>111</v>
      </c>
      <c r="E284" t="s">
        <v>18</v>
      </c>
      <c r="F284">
        <v>22</v>
      </c>
      <c r="G284" t="s">
        <v>215</v>
      </c>
    </row>
    <row r="285" spans="1:10" x14ac:dyDescent="0.25">
      <c r="A285" s="17" t="s">
        <v>108</v>
      </c>
      <c r="B285" s="24" t="s">
        <v>109</v>
      </c>
      <c r="C285" s="23" t="s">
        <v>110</v>
      </c>
      <c r="D285" s="23" t="s">
        <v>111</v>
      </c>
      <c r="E285" t="s">
        <v>19</v>
      </c>
      <c r="F285">
        <v>219</v>
      </c>
      <c r="G285" t="s">
        <v>215</v>
      </c>
    </row>
    <row r="286" spans="1:10" x14ac:dyDescent="0.25">
      <c r="A286" s="16" t="s">
        <v>124</v>
      </c>
      <c r="B286" t="s">
        <v>30</v>
      </c>
      <c r="C286" t="s">
        <v>125</v>
      </c>
      <c r="D286" t="s">
        <v>126</v>
      </c>
      <c r="E286" t="s">
        <v>19</v>
      </c>
      <c r="F286">
        <v>141</v>
      </c>
      <c r="G286" t="s">
        <v>215</v>
      </c>
    </row>
    <row r="287" spans="1:10" x14ac:dyDescent="0.25">
      <c r="A287" s="16" t="s">
        <v>124</v>
      </c>
      <c r="B287" t="s">
        <v>30</v>
      </c>
      <c r="C287" t="s">
        <v>125</v>
      </c>
      <c r="D287" t="s">
        <v>126</v>
      </c>
      <c r="E287" t="s">
        <v>17</v>
      </c>
      <c r="F287">
        <v>8</v>
      </c>
      <c r="G287" t="s">
        <v>215</v>
      </c>
    </row>
    <row r="288" spans="1:10" x14ac:dyDescent="0.25">
      <c r="A288" s="16" t="s">
        <v>124</v>
      </c>
      <c r="B288" t="s">
        <v>30</v>
      </c>
      <c r="C288" t="s">
        <v>125</v>
      </c>
      <c r="D288" t="s">
        <v>126</v>
      </c>
      <c r="E288" t="s">
        <v>7</v>
      </c>
      <c r="F288">
        <v>1</v>
      </c>
      <c r="G288" t="s">
        <v>215</v>
      </c>
      <c r="I288">
        <v>0</v>
      </c>
      <c r="J288">
        <v>0</v>
      </c>
    </row>
    <row r="289" spans="1:10" x14ac:dyDescent="0.25">
      <c r="A289" s="16" t="s">
        <v>124</v>
      </c>
      <c r="B289" t="s">
        <v>30</v>
      </c>
      <c r="C289" t="s">
        <v>125</v>
      </c>
      <c r="D289" t="s">
        <v>126</v>
      </c>
      <c r="E289" t="s">
        <v>18</v>
      </c>
      <c r="F289">
        <v>12</v>
      </c>
      <c r="G289" t="s">
        <v>215</v>
      </c>
    </row>
    <row r="290" spans="1:10" x14ac:dyDescent="0.25">
      <c r="A290" s="18" t="s">
        <v>165</v>
      </c>
      <c r="B290" t="s">
        <v>47</v>
      </c>
      <c r="C290" t="s">
        <v>166</v>
      </c>
      <c r="D290" t="s">
        <v>167</v>
      </c>
      <c r="E290" t="s">
        <v>10</v>
      </c>
      <c r="F290">
        <v>3</v>
      </c>
      <c r="G290" t="s">
        <v>34</v>
      </c>
      <c r="I290">
        <v>2</v>
      </c>
      <c r="J290">
        <v>0</v>
      </c>
    </row>
    <row r="291" spans="1:10" x14ac:dyDescent="0.25">
      <c r="A291" s="18" t="s">
        <v>197</v>
      </c>
      <c r="B291" t="s">
        <v>33</v>
      </c>
      <c r="C291" t="s">
        <v>198</v>
      </c>
      <c r="D291" t="s">
        <v>199</v>
      </c>
      <c r="E291" t="s">
        <v>8</v>
      </c>
      <c r="F291">
        <v>4</v>
      </c>
      <c r="G291" t="s">
        <v>34</v>
      </c>
      <c r="I291">
        <v>0</v>
      </c>
      <c r="J291">
        <v>0</v>
      </c>
    </row>
    <row r="292" spans="1:10" x14ac:dyDescent="0.25">
      <c r="A292" s="18" t="s">
        <v>168</v>
      </c>
      <c r="B292" t="s">
        <v>54</v>
      </c>
      <c r="C292" t="s">
        <v>169</v>
      </c>
      <c r="D292" t="s">
        <v>120</v>
      </c>
      <c r="E292" t="s">
        <v>8</v>
      </c>
      <c r="F292">
        <v>2</v>
      </c>
      <c r="G292" t="s">
        <v>34</v>
      </c>
      <c r="I292">
        <v>2</v>
      </c>
      <c r="J292">
        <v>0</v>
      </c>
    </row>
    <row r="293" spans="1:10" x14ac:dyDescent="0.25">
      <c r="A293" s="17" t="s">
        <v>176</v>
      </c>
      <c r="B293" s="23" t="s">
        <v>177</v>
      </c>
      <c r="C293" t="s">
        <v>178</v>
      </c>
      <c r="D293" t="s">
        <v>179</v>
      </c>
      <c r="E293" t="s">
        <v>8</v>
      </c>
      <c r="F293">
        <v>1</v>
      </c>
      <c r="G293" t="s">
        <v>34</v>
      </c>
      <c r="I293">
        <v>1</v>
      </c>
      <c r="J293">
        <v>0</v>
      </c>
    </row>
    <row r="294" spans="1:10" x14ac:dyDescent="0.25">
      <c r="A294" s="17" t="s">
        <v>105</v>
      </c>
      <c r="B294" t="s">
        <v>71</v>
      </c>
      <c r="C294" t="s">
        <v>106</v>
      </c>
      <c r="D294" t="s">
        <v>107</v>
      </c>
      <c r="E294" t="s">
        <v>8</v>
      </c>
      <c r="F294">
        <v>1</v>
      </c>
      <c r="G294" t="s">
        <v>34</v>
      </c>
      <c r="I294">
        <v>0</v>
      </c>
      <c r="J294" s="7">
        <v>0</v>
      </c>
    </row>
    <row r="295" spans="1:10" x14ac:dyDescent="0.25">
      <c r="A295" s="18" t="s">
        <v>170</v>
      </c>
      <c r="B295" s="23" t="s">
        <v>171</v>
      </c>
      <c r="C295" t="s">
        <v>172</v>
      </c>
      <c r="D295" t="s">
        <v>173</v>
      </c>
      <c r="E295" t="s">
        <v>8</v>
      </c>
      <c r="F295">
        <v>1</v>
      </c>
      <c r="G295" t="s">
        <v>34</v>
      </c>
      <c r="I295">
        <v>0</v>
      </c>
      <c r="J295">
        <v>0</v>
      </c>
    </row>
    <row r="296" spans="1:10" x14ac:dyDescent="0.25">
      <c r="A296" s="18" t="s">
        <v>170</v>
      </c>
      <c r="B296" s="23" t="s">
        <v>171</v>
      </c>
      <c r="C296" t="s">
        <v>172</v>
      </c>
      <c r="D296" t="s">
        <v>173</v>
      </c>
      <c r="E296" t="s">
        <v>10</v>
      </c>
      <c r="F296">
        <v>2</v>
      </c>
      <c r="G296" t="s">
        <v>34</v>
      </c>
      <c r="I296">
        <v>1</v>
      </c>
      <c r="J296">
        <v>0</v>
      </c>
    </row>
    <row r="297" spans="1:10" x14ac:dyDescent="0.25">
      <c r="A297" s="18" t="s">
        <v>236</v>
      </c>
      <c r="B297" t="s">
        <v>59</v>
      </c>
      <c r="C297" t="s">
        <v>134</v>
      </c>
      <c r="D297" t="s">
        <v>135</v>
      </c>
      <c r="E297" t="s">
        <v>29</v>
      </c>
      <c r="F297">
        <v>1</v>
      </c>
      <c r="G297" t="s">
        <v>60</v>
      </c>
      <c r="J297" t="s">
        <v>15</v>
      </c>
    </row>
    <row r="298" spans="1:10" x14ac:dyDescent="0.25">
      <c r="A298" s="18" t="s">
        <v>191</v>
      </c>
      <c r="B298" t="s">
        <v>82</v>
      </c>
      <c r="C298" t="s">
        <v>192</v>
      </c>
      <c r="D298" t="s">
        <v>193</v>
      </c>
      <c r="E298" t="s">
        <v>13</v>
      </c>
      <c r="F298">
        <v>10</v>
      </c>
      <c r="G298" s="4" t="s">
        <v>213</v>
      </c>
      <c r="I298">
        <v>0</v>
      </c>
      <c r="J298" t="s">
        <v>15</v>
      </c>
    </row>
    <row r="299" spans="1:10" x14ac:dyDescent="0.25">
      <c r="A299" s="22" t="s">
        <v>93</v>
      </c>
      <c r="B299" t="s">
        <v>1</v>
      </c>
      <c r="C299" t="s">
        <v>94</v>
      </c>
      <c r="D299" t="s">
        <v>95</v>
      </c>
      <c r="E299" t="s">
        <v>13</v>
      </c>
      <c r="F299">
        <v>13</v>
      </c>
      <c r="G299" s="4" t="s">
        <v>213</v>
      </c>
      <c r="I299">
        <v>0</v>
      </c>
      <c r="J299" t="s">
        <v>15</v>
      </c>
    </row>
    <row r="300" spans="1:10" x14ac:dyDescent="0.25">
      <c r="A300" s="22" t="s">
        <v>121</v>
      </c>
      <c r="B300" t="s">
        <v>66</v>
      </c>
      <c r="C300" t="s">
        <v>122</v>
      </c>
      <c r="D300" t="s">
        <v>123</v>
      </c>
      <c r="E300" t="s">
        <v>13</v>
      </c>
      <c r="F300">
        <v>8</v>
      </c>
      <c r="G300" s="4" t="s">
        <v>213</v>
      </c>
      <c r="I300">
        <v>0</v>
      </c>
      <c r="J300" t="s">
        <v>15</v>
      </c>
    </row>
    <row r="301" spans="1:10" x14ac:dyDescent="0.25">
      <c r="A301" s="22" t="s">
        <v>203</v>
      </c>
      <c r="B301" t="s">
        <v>87</v>
      </c>
      <c r="C301" t="s">
        <v>204</v>
      </c>
      <c r="D301" t="s">
        <v>205</v>
      </c>
      <c r="E301" t="s">
        <v>13</v>
      </c>
      <c r="F301">
        <v>1</v>
      </c>
      <c r="G301" s="4" t="s">
        <v>213</v>
      </c>
      <c r="I301">
        <v>0</v>
      </c>
      <c r="J301">
        <v>0</v>
      </c>
    </row>
    <row r="302" spans="1:10" x14ac:dyDescent="0.25">
      <c r="A302" s="21" t="s">
        <v>176</v>
      </c>
      <c r="B302" s="23" t="s">
        <v>177</v>
      </c>
      <c r="C302" t="s">
        <v>178</v>
      </c>
      <c r="D302" t="s">
        <v>179</v>
      </c>
      <c r="E302" t="s">
        <v>13</v>
      </c>
      <c r="F302">
        <v>9</v>
      </c>
      <c r="G302" s="4" t="s">
        <v>213</v>
      </c>
      <c r="I302">
        <v>0</v>
      </c>
      <c r="J302" t="s">
        <v>15</v>
      </c>
    </row>
    <row r="303" spans="1:10" x14ac:dyDescent="0.25">
      <c r="A303" s="21" t="s">
        <v>105</v>
      </c>
      <c r="B303" t="s">
        <v>71</v>
      </c>
      <c r="C303" t="s">
        <v>106</v>
      </c>
      <c r="D303" t="s">
        <v>107</v>
      </c>
      <c r="E303" t="s">
        <v>13</v>
      </c>
      <c r="F303">
        <v>13</v>
      </c>
      <c r="G303" s="4" t="s">
        <v>213</v>
      </c>
      <c r="I303">
        <v>0</v>
      </c>
      <c r="J303" s="7" t="s">
        <v>15</v>
      </c>
    </row>
    <row r="304" spans="1:10" x14ac:dyDescent="0.25">
      <c r="A304" s="22" t="s">
        <v>180</v>
      </c>
      <c r="B304" t="s">
        <v>181</v>
      </c>
      <c r="C304" t="s">
        <v>182</v>
      </c>
      <c r="D304" t="s">
        <v>183</v>
      </c>
      <c r="E304" t="s">
        <v>13</v>
      </c>
      <c r="F304">
        <v>6</v>
      </c>
      <c r="G304" s="4" t="s">
        <v>213</v>
      </c>
      <c r="H304" t="s">
        <v>224</v>
      </c>
      <c r="I304">
        <v>0</v>
      </c>
      <c r="J304" t="s">
        <v>15</v>
      </c>
    </row>
    <row r="305" spans="1:10" x14ac:dyDescent="0.25">
      <c r="A305" s="22" t="s">
        <v>170</v>
      </c>
      <c r="B305" s="23" t="s">
        <v>171</v>
      </c>
      <c r="C305" t="s">
        <v>172</v>
      </c>
      <c r="D305" t="s">
        <v>173</v>
      </c>
      <c r="E305" t="s">
        <v>13</v>
      </c>
      <c r="F305">
        <v>10</v>
      </c>
      <c r="G305" s="4" t="s">
        <v>213</v>
      </c>
      <c r="I305">
        <v>0</v>
      </c>
      <c r="J305" t="s">
        <v>15</v>
      </c>
    </row>
    <row r="306" spans="1:10" x14ac:dyDescent="0.25">
      <c r="A306" s="22" t="s">
        <v>200</v>
      </c>
      <c r="B306" t="s">
        <v>65</v>
      </c>
      <c r="C306" t="s">
        <v>201</v>
      </c>
      <c r="D306" t="s">
        <v>202</v>
      </c>
      <c r="E306" t="s">
        <v>13</v>
      </c>
      <c r="F306">
        <v>3</v>
      </c>
      <c r="G306" s="4" t="s">
        <v>213</v>
      </c>
      <c r="I306">
        <v>0</v>
      </c>
      <c r="J306">
        <v>0</v>
      </c>
    </row>
    <row r="307" spans="1:10" x14ac:dyDescent="0.25">
      <c r="A307" s="25" t="s">
        <v>124</v>
      </c>
      <c r="B307" t="s">
        <v>30</v>
      </c>
      <c r="C307" t="s">
        <v>125</v>
      </c>
      <c r="D307" t="s">
        <v>126</v>
      </c>
      <c r="E307" t="s">
        <v>13</v>
      </c>
      <c r="F307">
        <v>12</v>
      </c>
      <c r="G307" t="s">
        <v>31</v>
      </c>
      <c r="I307">
        <v>0</v>
      </c>
      <c r="J307">
        <v>12</v>
      </c>
    </row>
    <row r="308" spans="1:10" x14ac:dyDescent="0.25">
      <c r="A308" s="22" t="s">
        <v>112</v>
      </c>
      <c r="B308" t="s">
        <v>39</v>
      </c>
      <c r="C308" t="s">
        <v>113</v>
      </c>
      <c r="D308" t="s">
        <v>114</v>
      </c>
      <c r="E308" t="s">
        <v>13</v>
      </c>
      <c r="F308">
        <v>9</v>
      </c>
      <c r="G308" t="s">
        <v>24</v>
      </c>
      <c r="I308">
        <v>0</v>
      </c>
      <c r="J308">
        <v>9</v>
      </c>
    </row>
    <row r="309" spans="1:10" x14ac:dyDescent="0.25">
      <c r="A309" s="22" t="s">
        <v>148</v>
      </c>
      <c r="B309" t="s">
        <v>25</v>
      </c>
      <c r="C309" t="s">
        <v>149</v>
      </c>
      <c r="D309" t="s">
        <v>150</v>
      </c>
      <c r="E309" t="s">
        <v>13</v>
      </c>
      <c r="F309">
        <v>12</v>
      </c>
      <c r="G309" t="s">
        <v>24</v>
      </c>
      <c r="I309">
        <v>0</v>
      </c>
      <c r="J309">
        <v>12</v>
      </c>
    </row>
    <row r="310" spans="1:10" x14ac:dyDescent="0.25">
      <c r="A310" s="18" t="s">
        <v>148</v>
      </c>
      <c r="B310" t="s">
        <v>26</v>
      </c>
      <c r="C310" t="s">
        <v>151</v>
      </c>
      <c r="D310" t="s">
        <v>150</v>
      </c>
      <c r="E310" t="s">
        <v>13</v>
      </c>
      <c r="F310">
        <v>1</v>
      </c>
      <c r="G310" t="s">
        <v>24</v>
      </c>
      <c r="I310">
        <v>0</v>
      </c>
      <c r="J310">
        <v>1</v>
      </c>
    </row>
    <row r="311" spans="1:10" x14ac:dyDescent="0.25">
      <c r="A311" s="20" t="s">
        <v>156</v>
      </c>
      <c r="B311" t="s">
        <v>74</v>
      </c>
      <c r="C311" t="s">
        <v>159</v>
      </c>
      <c r="D311" t="s">
        <v>160</v>
      </c>
      <c r="E311" t="s">
        <v>13</v>
      </c>
      <c r="F311">
        <v>14</v>
      </c>
      <c r="G311" t="s">
        <v>24</v>
      </c>
      <c r="I311">
        <v>0</v>
      </c>
      <c r="J311">
        <v>14</v>
      </c>
    </row>
    <row r="312" spans="1:10" x14ac:dyDescent="0.25">
      <c r="A312" s="18" t="s">
        <v>90</v>
      </c>
      <c r="B312" t="s">
        <v>64</v>
      </c>
      <c r="C312" t="s">
        <v>91</v>
      </c>
      <c r="D312" t="s">
        <v>92</v>
      </c>
      <c r="E312" t="s">
        <v>13</v>
      </c>
      <c r="F312">
        <v>7</v>
      </c>
      <c r="G312" t="s">
        <v>24</v>
      </c>
      <c r="I312">
        <v>0</v>
      </c>
      <c r="J312">
        <v>7</v>
      </c>
    </row>
    <row r="313" spans="1:10" x14ac:dyDescent="0.25">
      <c r="A313" s="18" t="s">
        <v>127</v>
      </c>
      <c r="B313" t="s">
        <v>48</v>
      </c>
      <c r="C313" t="s">
        <v>128</v>
      </c>
      <c r="D313" t="s">
        <v>129</v>
      </c>
      <c r="E313" t="s">
        <v>13</v>
      </c>
      <c r="F313">
        <v>7</v>
      </c>
      <c r="G313" t="s">
        <v>24</v>
      </c>
      <c r="I313">
        <v>0</v>
      </c>
      <c r="J313" s="7">
        <v>7</v>
      </c>
    </row>
    <row r="314" spans="1:10" x14ac:dyDescent="0.25">
      <c r="A314" s="18" t="s">
        <v>197</v>
      </c>
      <c r="B314" t="s">
        <v>33</v>
      </c>
      <c r="C314" t="s">
        <v>198</v>
      </c>
      <c r="D314" t="s">
        <v>199</v>
      </c>
      <c r="E314" t="s">
        <v>13</v>
      </c>
      <c r="F314">
        <v>10</v>
      </c>
      <c r="G314" t="s">
        <v>24</v>
      </c>
      <c r="I314">
        <v>0</v>
      </c>
      <c r="J314">
        <v>10</v>
      </c>
    </row>
    <row r="315" spans="1:10" x14ac:dyDescent="0.25">
      <c r="A315" s="20"/>
      <c r="B315" t="s">
        <v>77</v>
      </c>
      <c r="C315" t="s">
        <v>207</v>
      </c>
      <c r="D315" t="s">
        <v>208</v>
      </c>
      <c r="E315" t="s">
        <v>13</v>
      </c>
      <c r="F315">
        <v>9</v>
      </c>
      <c r="G315" t="s">
        <v>24</v>
      </c>
      <c r="I315">
        <v>0</v>
      </c>
      <c r="J315">
        <v>9</v>
      </c>
    </row>
    <row r="316" spans="1:10" x14ac:dyDescent="0.25">
      <c r="A316" s="18" t="s">
        <v>127</v>
      </c>
      <c r="B316" t="s">
        <v>49</v>
      </c>
      <c r="C316" t="s">
        <v>130</v>
      </c>
      <c r="D316" t="s">
        <v>131</v>
      </c>
      <c r="E316" t="s">
        <v>13</v>
      </c>
      <c r="F316">
        <v>7</v>
      </c>
      <c r="G316" t="s">
        <v>24</v>
      </c>
      <c r="I316">
        <v>0</v>
      </c>
      <c r="J316" s="7">
        <v>7</v>
      </c>
    </row>
    <row r="317" spans="1:10" x14ac:dyDescent="0.25">
      <c r="A317" s="18" t="s">
        <v>145</v>
      </c>
      <c r="B317" t="s">
        <v>63</v>
      </c>
      <c r="C317" t="s">
        <v>146</v>
      </c>
      <c r="D317" t="s">
        <v>147</v>
      </c>
      <c r="E317" t="s">
        <v>13</v>
      </c>
      <c r="F317">
        <v>15</v>
      </c>
      <c r="G317" t="s">
        <v>24</v>
      </c>
      <c r="I317">
        <v>0</v>
      </c>
      <c r="J317">
        <v>15</v>
      </c>
    </row>
    <row r="318" spans="1:10" x14ac:dyDescent="0.25">
      <c r="A318" s="18" t="s">
        <v>142</v>
      </c>
      <c r="B318" t="s">
        <v>86</v>
      </c>
      <c r="C318" t="s">
        <v>143</v>
      </c>
      <c r="D318" t="s">
        <v>144</v>
      </c>
      <c r="E318" t="s">
        <v>13</v>
      </c>
      <c r="F318">
        <v>7</v>
      </c>
      <c r="G318" t="s">
        <v>24</v>
      </c>
      <c r="I318">
        <v>0</v>
      </c>
      <c r="J318">
        <v>7</v>
      </c>
    </row>
    <row r="319" spans="1:10" x14ac:dyDescent="0.25">
      <c r="A319" s="18" t="s">
        <v>235</v>
      </c>
      <c r="B319" t="s">
        <v>57</v>
      </c>
      <c r="C319" t="s">
        <v>132</v>
      </c>
      <c r="D319" t="s">
        <v>133</v>
      </c>
      <c r="E319" t="s">
        <v>13</v>
      </c>
      <c r="F319">
        <v>15</v>
      </c>
      <c r="G319" t="s">
        <v>24</v>
      </c>
      <c r="I319">
        <v>0</v>
      </c>
      <c r="J319">
        <v>15</v>
      </c>
    </row>
    <row r="320" spans="1:10" x14ac:dyDescent="0.25">
      <c r="A320" s="17" t="s">
        <v>136</v>
      </c>
      <c r="B320" t="s">
        <v>22</v>
      </c>
      <c r="C320" t="s">
        <v>137</v>
      </c>
      <c r="D320" t="s">
        <v>138</v>
      </c>
      <c r="E320" t="s">
        <v>13</v>
      </c>
      <c r="F320">
        <v>15</v>
      </c>
      <c r="G320" t="s">
        <v>24</v>
      </c>
      <c r="I320">
        <v>0</v>
      </c>
      <c r="J320">
        <v>15</v>
      </c>
    </row>
    <row r="321" spans="1:10" x14ac:dyDescent="0.25">
      <c r="A321" s="17" t="s">
        <v>139</v>
      </c>
      <c r="B321" t="s">
        <v>83</v>
      </c>
      <c r="C321" t="s">
        <v>140</v>
      </c>
      <c r="D321" t="s">
        <v>141</v>
      </c>
      <c r="E321" t="s">
        <v>13</v>
      </c>
      <c r="F321">
        <v>8</v>
      </c>
      <c r="G321" t="s">
        <v>24</v>
      </c>
      <c r="I321">
        <v>0</v>
      </c>
      <c r="J321">
        <v>8</v>
      </c>
    </row>
    <row r="322" spans="1:10" x14ac:dyDescent="0.25">
      <c r="A322" s="17" t="s">
        <v>108</v>
      </c>
      <c r="B322" s="24" t="s">
        <v>109</v>
      </c>
      <c r="C322" s="23" t="s">
        <v>110</v>
      </c>
      <c r="D322" s="23" t="s">
        <v>111</v>
      </c>
      <c r="E322" t="s">
        <v>13</v>
      </c>
      <c r="F322">
        <v>9</v>
      </c>
      <c r="G322" t="s">
        <v>24</v>
      </c>
      <c r="I322">
        <v>0</v>
      </c>
      <c r="J322">
        <v>9</v>
      </c>
    </row>
    <row r="323" spans="1:10" x14ac:dyDescent="0.25">
      <c r="A323" s="17" t="s">
        <v>118</v>
      </c>
      <c r="B323" t="s">
        <v>79</v>
      </c>
      <c r="C323" t="s">
        <v>119</v>
      </c>
      <c r="D323" t="s">
        <v>120</v>
      </c>
      <c r="E323" t="s">
        <v>13</v>
      </c>
      <c r="F323">
        <v>7</v>
      </c>
      <c r="G323" s="4" t="s">
        <v>214</v>
      </c>
      <c r="I323">
        <v>0</v>
      </c>
      <c r="J323" t="s">
        <v>15</v>
      </c>
    </row>
    <row r="324" spans="1:10" x14ac:dyDescent="0.25">
      <c r="A324" s="17" t="s">
        <v>152</v>
      </c>
      <c r="B324" t="s">
        <v>81</v>
      </c>
      <c r="C324" t="s">
        <v>155</v>
      </c>
      <c r="D324" t="s">
        <v>154</v>
      </c>
      <c r="E324" t="s">
        <v>13</v>
      </c>
      <c r="F324">
        <v>3</v>
      </c>
      <c r="G324" s="4" t="s">
        <v>214</v>
      </c>
      <c r="I324">
        <v>0</v>
      </c>
      <c r="J324" t="s">
        <v>15</v>
      </c>
    </row>
    <row r="325" spans="1:10" x14ac:dyDescent="0.25">
      <c r="A325" s="18" t="s">
        <v>165</v>
      </c>
      <c r="B325" t="s">
        <v>47</v>
      </c>
      <c r="C325" t="s">
        <v>166</v>
      </c>
      <c r="D325" t="s">
        <v>167</v>
      </c>
      <c r="E325" t="s">
        <v>13</v>
      </c>
      <c r="F325">
        <v>14</v>
      </c>
      <c r="G325" s="4" t="s">
        <v>214</v>
      </c>
      <c r="I325">
        <v>0</v>
      </c>
      <c r="J325" t="s">
        <v>15</v>
      </c>
    </row>
    <row r="326" spans="1:10" x14ac:dyDescent="0.25">
      <c r="A326" s="17" t="s">
        <v>102</v>
      </c>
      <c r="B326" t="s">
        <v>38</v>
      </c>
      <c r="C326" t="s">
        <v>103</v>
      </c>
      <c r="D326" t="s">
        <v>104</v>
      </c>
      <c r="E326" t="s">
        <v>13</v>
      </c>
      <c r="F326">
        <v>9</v>
      </c>
      <c r="G326" s="4" t="s">
        <v>214</v>
      </c>
      <c r="I326">
        <v>0</v>
      </c>
      <c r="J326" t="s">
        <v>15</v>
      </c>
    </row>
    <row r="327" spans="1:10" x14ac:dyDescent="0.25">
      <c r="A327" s="20" t="s">
        <v>156</v>
      </c>
      <c r="B327" t="s">
        <v>75</v>
      </c>
      <c r="C327" t="s">
        <v>157</v>
      </c>
      <c r="D327" t="s">
        <v>158</v>
      </c>
      <c r="E327" t="s">
        <v>13</v>
      </c>
      <c r="F327">
        <v>7</v>
      </c>
      <c r="G327" s="4" t="s">
        <v>214</v>
      </c>
      <c r="I327">
        <v>0</v>
      </c>
      <c r="J327" t="s">
        <v>15</v>
      </c>
    </row>
    <row r="328" spans="1:10" x14ac:dyDescent="0.25">
      <c r="A328" s="18" t="s">
        <v>168</v>
      </c>
      <c r="B328" t="s">
        <v>54</v>
      </c>
      <c r="C328" t="s">
        <v>169</v>
      </c>
      <c r="D328" t="s">
        <v>120</v>
      </c>
      <c r="E328" t="s">
        <v>13</v>
      </c>
      <c r="F328">
        <v>12</v>
      </c>
      <c r="G328" s="4" t="s">
        <v>214</v>
      </c>
      <c r="I328">
        <v>0</v>
      </c>
      <c r="J328" t="s">
        <v>15</v>
      </c>
    </row>
    <row r="329" spans="1:10" x14ac:dyDescent="0.25">
      <c r="A329" s="18" t="s">
        <v>188</v>
      </c>
      <c r="B329" t="s">
        <v>68</v>
      </c>
      <c r="C329" t="s">
        <v>189</v>
      </c>
      <c r="D329" t="s">
        <v>190</v>
      </c>
      <c r="E329" t="s">
        <v>13</v>
      </c>
      <c r="F329">
        <v>9</v>
      </c>
      <c r="G329" s="4" t="s">
        <v>214</v>
      </c>
      <c r="I329">
        <v>0</v>
      </c>
      <c r="J329" t="s">
        <v>15</v>
      </c>
    </row>
    <row r="330" spans="1:10" x14ac:dyDescent="0.25">
      <c r="A330" s="18" t="s">
        <v>203</v>
      </c>
      <c r="B330" t="s">
        <v>87</v>
      </c>
      <c r="C330" t="s">
        <v>204</v>
      </c>
      <c r="D330" t="s">
        <v>205</v>
      </c>
      <c r="E330" t="s">
        <v>13</v>
      </c>
      <c r="F330">
        <v>7</v>
      </c>
      <c r="G330" s="4" t="s">
        <v>214</v>
      </c>
      <c r="I330">
        <v>0</v>
      </c>
      <c r="J330">
        <v>0</v>
      </c>
    </row>
    <row r="331" spans="1:10" x14ac:dyDescent="0.25">
      <c r="A331" s="17" t="s">
        <v>161</v>
      </c>
      <c r="B331" t="s">
        <v>162</v>
      </c>
      <c r="C331" t="s">
        <v>163</v>
      </c>
      <c r="D331" t="s">
        <v>164</v>
      </c>
      <c r="E331" t="s">
        <v>13</v>
      </c>
      <c r="F331">
        <v>12</v>
      </c>
      <c r="G331" s="4" t="s">
        <v>214</v>
      </c>
      <c r="I331">
        <v>0</v>
      </c>
      <c r="J331" t="s">
        <v>15</v>
      </c>
    </row>
    <row r="332" spans="1:10" x14ac:dyDescent="0.25">
      <c r="A332" s="17" t="s">
        <v>152</v>
      </c>
      <c r="B332" t="s">
        <v>80</v>
      </c>
      <c r="C332" t="s">
        <v>153</v>
      </c>
      <c r="D332" t="s">
        <v>154</v>
      </c>
      <c r="E332" t="s">
        <v>13</v>
      </c>
      <c r="F332">
        <v>5</v>
      </c>
      <c r="G332" s="4" t="s">
        <v>214</v>
      </c>
      <c r="I332">
        <v>0</v>
      </c>
      <c r="J332" t="s">
        <v>15</v>
      </c>
    </row>
    <row r="333" spans="1:10" x14ac:dyDescent="0.25">
      <c r="A333" s="18" t="s">
        <v>170</v>
      </c>
      <c r="B333" s="23" t="s">
        <v>174</v>
      </c>
      <c r="C333" t="s">
        <v>175</v>
      </c>
      <c r="D333" t="s">
        <v>173</v>
      </c>
      <c r="E333" t="s">
        <v>13</v>
      </c>
      <c r="F333">
        <v>14</v>
      </c>
      <c r="G333" s="4" t="s">
        <v>214</v>
      </c>
      <c r="I333">
        <v>0</v>
      </c>
      <c r="J333" t="s">
        <v>15</v>
      </c>
    </row>
    <row r="334" spans="1:10" x14ac:dyDescent="0.25">
      <c r="A334" s="18" t="s">
        <v>194</v>
      </c>
      <c r="B334" t="s">
        <v>36</v>
      </c>
      <c r="C334" t="s">
        <v>195</v>
      </c>
      <c r="D334" t="s">
        <v>196</v>
      </c>
      <c r="E334" t="s">
        <v>13</v>
      </c>
      <c r="F334">
        <v>9</v>
      </c>
      <c r="G334" s="4" t="s">
        <v>214</v>
      </c>
      <c r="I334">
        <v>0</v>
      </c>
      <c r="J334">
        <v>0</v>
      </c>
    </row>
    <row r="335" spans="1:10" x14ac:dyDescent="0.25">
      <c r="A335" s="17" t="s">
        <v>99</v>
      </c>
      <c r="B335" t="s">
        <v>85</v>
      </c>
      <c r="C335" t="s">
        <v>100</v>
      </c>
      <c r="D335" t="s">
        <v>101</v>
      </c>
      <c r="E335" t="s">
        <v>13</v>
      </c>
      <c r="F335">
        <v>5</v>
      </c>
      <c r="G335" s="4" t="s">
        <v>214</v>
      </c>
      <c r="I335">
        <v>0</v>
      </c>
      <c r="J335" t="s">
        <v>15</v>
      </c>
    </row>
    <row r="336" spans="1:10" x14ac:dyDescent="0.25">
      <c r="A336" s="18" t="s">
        <v>236</v>
      </c>
      <c r="B336" t="s">
        <v>59</v>
      </c>
      <c r="C336" t="s">
        <v>134</v>
      </c>
      <c r="D336" t="s">
        <v>135</v>
      </c>
      <c r="E336" t="s">
        <v>13</v>
      </c>
      <c r="F336">
        <v>20</v>
      </c>
      <c r="G336" s="4" t="s">
        <v>214</v>
      </c>
      <c r="I336">
        <v>0</v>
      </c>
      <c r="J336">
        <v>0</v>
      </c>
    </row>
    <row r="337" spans="1:10" x14ac:dyDescent="0.25">
      <c r="A337" s="18" t="s">
        <v>115</v>
      </c>
      <c r="B337" t="s">
        <v>44</v>
      </c>
      <c r="C337" t="s">
        <v>116</v>
      </c>
      <c r="D337" t="s">
        <v>117</v>
      </c>
      <c r="E337" t="s">
        <v>13</v>
      </c>
      <c r="F337">
        <v>12</v>
      </c>
      <c r="G337" s="4" t="s">
        <v>214</v>
      </c>
      <c r="I337">
        <v>0</v>
      </c>
      <c r="J337">
        <v>0</v>
      </c>
    </row>
    <row r="338" spans="1:10" x14ac:dyDescent="0.25">
      <c r="A338" s="18" t="s">
        <v>200</v>
      </c>
      <c r="B338" t="s">
        <v>65</v>
      </c>
      <c r="C338" t="s">
        <v>201</v>
      </c>
      <c r="D338" t="s">
        <v>202</v>
      </c>
      <c r="E338" t="s">
        <v>13</v>
      </c>
      <c r="F338">
        <v>8</v>
      </c>
      <c r="G338" s="4" t="s">
        <v>214</v>
      </c>
      <c r="I338">
        <v>0</v>
      </c>
      <c r="J338">
        <v>0</v>
      </c>
    </row>
    <row r="339" spans="1:10" x14ac:dyDescent="0.25">
      <c r="A339" s="18" t="s">
        <v>96</v>
      </c>
      <c r="B339" t="s">
        <v>78</v>
      </c>
      <c r="C339" t="s">
        <v>97</v>
      </c>
      <c r="D339" t="s">
        <v>98</v>
      </c>
      <c r="E339" t="s">
        <v>13</v>
      </c>
      <c r="F339">
        <v>10</v>
      </c>
      <c r="G339" s="4" t="s">
        <v>214</v>
      </c>
      <c r="I339">
        <v>0</v>
      </c>
      <c r="J339" t="s">
        <v>15</v>
      </c>
    </row>
    <row r="340" spans="1:10" x14ac:dyDescent="0.25">
      <c r="A340" s="18" t="s">
        <v>184</v>
      </c>
      <c r="B340" s="23" t="s">
        <v>185</v>
      </c>
      <c r="C340" t="s">
        <v>186</v>
      </c>
      <c r="D340" t="s">
        <v>187</v>
      </c>
      <c r="E340" t="s">
        <v>13</v>
      </c>
      <c r="F340">
        <v>13</v>
      </c>
      <c r="G340" s="4" t="s">
        <v>214</v>
      </c>
      <c r="I340">
        <v>0</v>
      </c>
      <c r="J340">
        <v>0</v>
      </c>
    </row>
    <row r="341" spans="1:10" x14ac:dyDescent="0.25">
      <c r="A341" s="18" t="s">
        <v>121</v>
      </c>
      <c r="B341" t="s">
        <v>66</v>
      </c>
      <c r="C341" t="s">
        <v>122</v>
      </c>
      <c r="D341" t="s">
        <v>123</v>
      </c>
      <c r="E341" t="s">
        <v>29</v>
      </c>
      <c r="F341">
        <v>2</v>
      </c>
      <c r="G341" t="s">
        <v>225</v>
      </c>
      <c r="I341">
        <v>0</v>
      </c>
      <c r="J341">
        <v>2</v>
      </c>
    </row>
    <row r="342" spans="1:10" x14ac:dyDescent="0.25">
      <c r="A342" s="18" t="s">
        <v>235</v>
      </c>
      <c r="B342" t="s">
        <v>57</v>
      </c>
      <c r="C342" t="s">
        <v>132</v>
      </c>
      <c r="D342" t="s">
        <v>133</v>
      </c>
      <c r="E342" t="s">
        <v>29</v>
      </c>
      <c r="F342">
        <v>2</v>
      </c>
      <c r="G342" t="s">
        <v>225</v>
      </c>
      <c r="I342">
        <v>0</v>
      </c>
      <c r="J342">
        <v>0</v>
      </c>
    </row>
    <row r="343" spans="1:10" x14ac:dyDescent="0.25">
      <c r="A343" s="18" t="s">
        <v>93</v>
      </c>
      <c r="B343" t="s">
        <v>1</v>
      </c>
      <c r="C343" t="s">
        <v>94</v>
      </c>
      <c r="D343" t="s">
        <v>95</v>
      </c>
      <c r="E343" t="s">
        <v>11</v>
      </c>
      <c r="F343">
        <v>1</v>
      </c>
      <c r="G343" t="s">
        <v>225</v>
      </c>
      <c r="I343">
        <v>0</v>
      </c>
      <c r="J343">
        <v>1</v>
      </c>
    </row>
    <row r="344" spans="1:10" x14ac:dyDescent="0.25">
      <c r="A344" s="20" t="s">
        <v>156</v>
      </c>
      <c r="B344" t="s">
        <v>75</v>
      </c>
      <c r="C344" t="s">
        <v>157</v>
      </c>
      <c r="D344" t="s">
        <v>158</v>
      </c>
      <c r="E344" t="s">
        <v>29</v>
      </c>
      <c r="F344">
        <v>1</v>
      </c>
      <c r="G344" t="s">
        <v>225</v>
      </c>
      <c r="I344">
        <v>0</v>
      </c>
      <c r="J344">
        <v>0</v>
      </c>
    </row>
    <row r="345" spans="1:10" x14ac:dyDescent="0.25">
      <c r="A345" s="18" t="s">
        <v>188</v>
      </c>
      <c r="B345" t="s">
        <v>68</v>
      </c>
      <c r="C345" t="s">
        <v>189</v>
      </c>
      <c r="D345" t="s">
        <v>190</v>
      </c>
      <c r="E345" t="s">
        <v>11</v>
      </c>
      <c r="F345">
        <v>1</v>
      </c>
      <c r="G345" t="s">
        <v>225</v>
      </c>
      <c r="I345">
        <v>1</v>
      </c>
      <c r="J345">
        <v>0</v>
      </c>
    </row>
    <row r="346" spans="1:10" x14ac:dyDescent="0.25">
      <c r="A346" s="18" t="s">
        <v>180</v>
      </c>
      <c r="B346" t="s">
        <v>181</v>
      </c>
      <c r="C346" t="s">
        <v>182</v>
      </c>
      <c r="D346" t="s">
        <v>183</v>
      </c>
      <c r="E346" t="s">
        <v>29</v>
      </c>
      <c r="F346">
        <v>1</v>
      </c>
      <c r="G346" t="s">
        <v>225</v>
      </c>
      <c r="I346">
        <v>1</v>
      </c>
      <c r="J346">
        <v>0</v>
      </c>
    </row>
    <row r="347" spans="1:10" x14ac:dyDescent="0.25">
      <c r="A347" s="17" t="s">
        <v>176</v>
      </c>
      <c r="B347" s="23" t="s">
        <v>177</v>
      </c>
      <c r="C347" t="s">
        <v>178</v>
      </c>
      <c r="D347" t="s">
        <v>179</v>
      </c>
      <c r="E347" t="s">
        <v>11</v>
      </c>
      <c r="F347">
        <v>1</v>
      </c>
      <c r="G347" t="s">
        <v>225</v>
      </c>
      <c r="I347">
        <v>1</v>
      </c>
      <c r="J347">
        <v>0</v>
      </c>
    </row>
    <row r="348" spans="1:10" x14ac:dyDescent="0.25">
      <c r="A348" s="17" t="s">
        <v>105</v>
      </c>
      <c r="B348" t="s">
        <v>71</v>
      </c>
      <c r="C348" t="s">
        <v>106</v>
      </c>
      <c r="D348" t="s">
        <v>107</v>
      </c>
      <c r="E348" s="10" t="s">
        <v>51</v>
      </c>
      <c r="F348">
        <v>1</v>
      </c>
      <c r="G348" t="s">
        <v>225</v>
      </c>
      <c r="I348" s="12">
        <v>1</v>
      </c>
      <c r="J348" s="7">
        <v>0</v>
      </c>
    </row>
    <row r="349" spans="1:10" x14ac:dyDescent="0.25">
      <c r="A349" s="17" t="s">
        <v>105</v>
      </c>
      <c r="B349" t="s">
        <v>71</v>
      </c>
      <c r="C349" t="s">
        <v>106</v>
      </c>
      <c r="D349" t="s">
        <v>107</v>
      </c>
      <c r="E349" s="10" t="s">
        <v>72</v>
      </c>
      <c r="F349">
        <v>3</v>
      </c>
      <c r="G349" t="s">
        <v>225</v>
      </c>
      <c r="I349" s="12">
        <v>0</v>
      </c>
      <c r="J349">
        <v>0</v>
      </c>
    </row>
    <row r="350" spans="1:10" x14ac:dyDescent="0.25">
      <c r="A350" s="18" t="s">
        <v>170</v>
      </c>
      <c r="B350" s="23" t="s">
        <v>171</v>
      </c>
      <c r="C350" t="s">
        <v>172</v>
      </c>
      <c r="D350" t="s">
        <v>173</v>
      </c>
      <c r="E350" t="s">
        <v>29</v>
      </c>
      <c r="F350">
        <v>1</v>
      </c>
      <c r="G350" t="s">
        <v>225</v>
      </c>
      <c r="I350">
        <v>0</v>
      </c>
      <c r="J350">
        <v>0</v>
      </c>
    </row>
    <row r="351" spans="1:10" x14ac:dyDescent="0.25">
      <c r="A351" s="16" t="s">
        <v>124</v>
      </c>
      <c r="B351" t="s">
        <v>30</v>
      </c>
      <c r="C351" t="s">
        <v>125</v>
      </c>
      <c r="D351" t="s">
        <v>126</v>
      </c>
      <c r="E351" t="s">
        <v>11</v>
      </c>
      <c r="F351">
        <v>1</v>
      </c>
      <c r="G351" t="s">
        <v>225</v>
      </c>
      <c r="I351">
        <v>1</v>
      </c>
      <c r="J351">
        <v>0</v>
      </c>
    </row>
    <row r="352" spans="1:10" x14ac:dyDescent="0.25">
      <c r="A352" s="16" t="s">
        <v>124</v>
      </c>
      <c r="B352" t="s">
        <v>30</v>
      </c>
      <c r="C352" t="s">
        <v>125</v>
      </c>
      <c r="D352" t="s">
        <v>126</v>
      </c>
      <c r="E352" t="s">
        <v>29</v>
      </c>
      <c r="F352">
        <v>1</v>
      </c>
      <c r="G352" t="s">
        <v>225</v>
      </c>
      <c r="I352">
        <v>0</v>
      </c>
      <c r="J352">
        <v>0</v>
      </c>
    </row>
    <row r="353" spans="1:10" x14ac:dyDescent="0.25">
      <c r="A353" s="18" t="s">
        <v>90</v>
      </c>
      <c r="B353" t="s">
        <v>64</v>
      </c>
      <c r="C353" t="s">
        <v>91</v>
      </c>
      <c r="D353" t="s">
        <v>92</v>
      </c>
      <c r="E353" t="s">
        <v>16</v>
      </c>
      <c r="F353">
        <v>1</v>
      </c>
      <c r="G353" t="s">
        <v>230</v>
      </c>
      <c r="I353">
        <v>1</v>
      </c>
      <c r="J353">
        <v>0</v>
      </c>
    </row>
    <row r="354" spans="1:10" x14ac:dyDescent="0.25">
      <c r="A354" s="17" t="s">
        <v>118</v>
      </c>
      <c r="B354" t="s">
        <v>79</v>
      </c>
      <c r="C354" t="s">
        <v>119</v>
      </c>
      <c r="D354" t="s">
        <v>120</v>
      </c>
      <c r="E354" t="s">
        <v>10</v>
      </c>
      <c r="F354">
        <v>2</v>
      </c>
      <c r="G354" t="s">
        <v>28</v>
      </c>
      <c r="I354">
        <v>0</v>
      </c>
      <c r="J354">
        <v>1</v>
      </c>
    </row>
    <row r="355" spans="1:10" x14ac:dyDescent="0.25">
      <c r="A355" s="17" t="s">
        <v>118</v>
      </c>
      <c r="B355" t="s">
        <v>79</v>
      </c>
      <c r="C355" t="s">
        <v>119</v>
      </c>
      <c r="D355" t="s">
        <v>120</v>
      </c>
      <c r="E355" t="s">
        <v>11</v>
      </c>
      <c r="F355">
        <v>1</v>
      </c>
      <c r="G355" t="s">
        <v>28</v>
      </c>
      <c r="I355">
        <v>0</v>
      </c>
      <c r="J355">
        <v>1</v>
      </c>
    </row>
    <row r="356" spans="1:10" x14ac:dyDescent="0.25">
      <c r="A356" s="18" t="s">
        <v>148</v>
      </c>
      <c r="B356" t="s">
        <v>25</v>
      </c>
      <c r="C356" t="s">
        <v>149</v>
      </c>
      <c r="D356" t="s">
        <v>150</v>
      </c>
      <c r="E356" t="s">
        <v>10</v>
      </c>
      <c r="F356">
        <v>1</v>
      </c>
      <c r="G356" t="s">
        <v>28</v>
      </c>
      <c r="I356">
        <v>1</v>
      </c>
      <c r="J356">
        <v>0</v>
      </c>
    </row>
    <row r="357" spans="1:10" x14ac:dyDescent="0.25">
      <c r="A357" s="18" t="s">
        <v>148</v>
      </c>
      <c r="B357" t="s">
        <v>25</v>
      </c>
      <c r="C357" t="s">
        <v>149</v>
      </c>
      <c r="D357" t="s">
        <v>150</v>
      </c>
      <c r="E357" t="s">
        <v>11</v>
      </c>
      <c r="F357">
        <v>1</v>
      </c>
      <c r="G357" t="s">
        <v>28</v>
      </c>
      <c r="I357">
        <v>1</v>
      </c>
      <c r="J357">
        <v>0</v>
      </c>
    </row>
    <row r="358" spans="1:10" x14ac:dyDescent="0.25">
      <c r="A358" s="18" t="s">
        <v>148</v>
      </c>
      <c r="B358" t="s">
        <v>25</v>
      </c>
      <c r="C358" t="s">
        <v>149</v>
      </c>
      <c r="D358" t="s">
        <v>150</v>
      </c>
      <c r="E358" t="s">
        <v>29</v>
      </c>
      <c r="F358">
        <v>1</v>
      </c>
      <c r="G358" t="s">
        <v>28</v>
      </c>
      <c r="I358">
        <v>1</v>
      </c>
      <c r="J358">
        <v>0</v>
      </c>
    </row>
    <row r="359" spans="1:10" x14ac:dyDescent="0.25">
      <c r="A359" s="17" t="s">
        <v>102</v>
      </c>
      <c r="B359" t="s">
        <v>38</v>
      </c>
      <c r="C359" t="s">
        <v>103</v>
      </c>
      <c r="D359" t="s">
        <v>104</v>
      </c>
      <c r="E359" t="s">
        <v>8</v>
      </c>
      <c r="F359">
        <v>2</v>
      </c>
      <c r="G359" t="s">
        <v>28</v>
      </c>
      <c r="I359">
        <v>0</v>
      </c>
      <c r="J359">
        <v>1</v>
      </c>
    </row>
    <row r="360" spans="1:10" x14ac:dyDescent="0.25">
      <c r="A360" s="17" t="s">
        <v>102</v>
      </c>
      <c r="B360" t="s">
        <v>38</v>
      </c>
      <c r="C360" t="s">
        <v>103</v>
      </c>
      <c r="D360" t="s">
        <v>104</v>
      </c>
      <c r="E360" t="s">
        <v>11</v>
      </c>
      <c r="F360">
        <v>1</v>
      </c>
      <c r="G360" t="s">
        <v>28</v>
      </c>
      <c r="I360">
        <v>0</v>
      </c>
      <c r="J360" t="s">
        <v>15</v>
      </c>
    </row>
    <row r="361" spans="1:10" x14ac:dyDescent="0.25">
      <c r="A361" s="20" t="s">
        <v>156</v>
      </c>
      <c r="B361" t="s">
        <v>74</v>
      </c>
      <c r="C361" t="s">
        <v>159</v>
      </c>
      <c r="D361" t="s">
        <v>160</v>
      </c>
      <c r="E361" t="s">
        <v>8</v>
      </c>
      <c r="F361">
        <v>2</v>
      </c>
      <c r="G361" t="s">
        <v>28</v>
      </c>
      <c r="I361">
        <v>0</v>
      </c>
      <c r="J361">
        <v>1</v>
      </c>
    </row>
    <row r="362" spans="1:10" x14ac:dyDescent="0.25">
      <c r="A362" s="18" t="s">
        <v>90</v>
      </c>
      <c r="B362" t="s">
        <v>64</v>
      </c>
      <c r="C362" t="s">
        <v>91</v>
      </c>
      <c r="D362" t="s">
        <v>92</v>
      </c>
      <c r="E362" t="s">
        <v>10</v>
      </c>
      <c r="F362">
        <v>1</v>
      </c>
      <c r="G362" t="s">
        <v>28</v>
      </c>
      <c r="I362">
        <v>0</v>
      </c>
      <c r="J362">
        <v>1</v>
      </c>
    </row>
    <row r="363" spans="1:10" x14ac:dyDescent="0.25">
      <c r="A363" s="18" t="s">
        <v>90</v>
      </c>
      <c r="B363" t="s">
        <v>64</v>
      </c>
      <c r="C363" t="s">
        <v>91</v>
      </c>
      <c r="D363" t="s">
        <v>92</v>
      </c>
      <c r="E363" t="s">
        <v>29</v>
      </c>
      <c r="F363">
        <v>4</v>
      </c>
      <c r="G363" t="s">
        <v>28</v>
      </c>
      <c r="I363">
        <v>0</v>
      </c>
      <c r="J363">
        <v>4</v>
      </c>
    </row>
    <row r="364" spans="1:10" x14ac:dyDescent="0.25">
      <c r="A364" s="18" t="s">
        <v>127</v>
      </c>
      <c r="B364" t="s">
        <v>48</v>
      </c>
      <c r="C364" t="s">
        <v>128</v>
      </c>
      <c r="D364" t="s">
        <v>129</v>
      </c>
      <c r="E364" t="s">
        <v>8</v>
      </c>
      <c r="F364">
        <v>1</v>
      </c>
      <c r="G364" t="s">
        <v>28</v>
      </c>
      <c r="I364">
        <v>0</v>
      </c>
      <c r="J364" s="7">
        <v>1</v>
      </c>
    </row>
    <row r="365" spans="1:10" x14ac:dyDescent="0.25">
      <c r="A365" s="18" t="s">
        <v>127</v>
      </c>
      <c r="B365" t="s">
        <v>48</v>
      </c>
      <c r="C365" t="s">
        <v>128</v>
      </c>
      <c r="D365" t="s">
        <v>129</v>
      </c>
      <c r="E365" t="s">
        <v>10</v>
      </c>
      <c r="F365">
        <v>1</v>
      </c>
      <c r="G365" t="s">
        <v>28</v>
      </c>
      <c r="I365" s="12">
        <v>1</v>
      </c>
      <c r="J365">
        <v>0</v>
      </c>
    </row>
    <row r="366" spans="1:10" x14ac:dyDescent="0.25">
      <c r="A366" s="18" t="s">
        <v>127</v>
      </c>
      <c r="B366" t="s">
        <v>48</v>
      </c>
      <c r="C366" t="s">
        <v>128</v>
      </c>
      <c r="D366" t="s">
        <v>129</v>
      </c>
      <c r="E366" s="10" t="s">
        <v>51</v>
      </c>
      <c r="F366">
        <v>1</v>
      </c>
      <c r="G366" t="s">
        <v>28</v>
      </c>
      <c r="I366">
        <v>1</v>
      </c>
      <c r="J366" s="7">
        <v>0</v>
      </c>
    </row>
    <row r="367" spans="1:10" x14ac:dyDescent="0.25">
      <c r="A367" s="20"/>
      <c r="B367" t="s">
        <v>77</v>
      </c>
      <c r="C367" t="s">
        <v>207</v>
      </c>
      <c r="D367" t="s">
        <v>208</v>
      </c>
      <c r="E367" t="s">
        <v>8</v>
      </c>
      <c r="F367">
        <v>2</v>
      </c>
      <c r="G367" t="s">
        <v>28</v>
      </c>
      <c r="I367">
        <v>2</v>
      </c>
      <c r="J367">
        <v>0</v>
      </c>
    </row>
    <row r="368" spans="1:10" x14ac:dyDescent="0.25">
      <c r="A368" s="18" t="s">
        <v>127</v>
      </c>
      <c r="B368" t="s">
        <v>49</v>
      </c>
      <c r="C368" t="s">
        <v>130</v>
      </c>
      <c r="D368" t="s">
        <v>131</v>
      </c>
      <c r="E368" t="s">
        <v>10</v>
      </c>
      <c r="F368">
        <v>2</v>
      </c>
      <c r="G368" t="s">
        <v>28</v>
      </c>
      <c r="I368" s="12">
        <v>2</v>
      </c>
      <c r="J368">
        <v>0</v>
      </c>
    </row>
    <row r="369" spans="1:10" x14ac:dyDescent="0.25">
      <c r="A369" s="17" t="s">
        <v>161</v>
      </c>
      <c r="B369" t="s">
        <v>162</v>
      </c>
      <c r="C369" t="s">
        <v>163</v>
      </c>
      <c r="D369" t="s">
        <v>164</v>
      </c>
      <c r="E369" t="s">
        <v>8</v>
      </c>
      <c r="F369">
        <v>3</v>
      </c>
      <c r="G369" t="s">
        <v>28</v>
      </c>
      <c r="I369">
        <v>0</v>
      </c>
      <c r="J369">
        <v>0</v>
      </c>
    </row>
    <row r="370" spans="1:10" x14ac:dyDescent="0.25">
      <c r="A370" s="17" t="s">
        <v>99</v>
      </c>
      <c r="B370" t="s">
        <v>85</v>
      </c>
      <c r="C370" t="s">
        <v>100</v>
      </c>
      <c r="D370" t="s">
        <v>101</v>
      </c>
      <c r="E370" t="s">
        <v>8</v>
      </c>
      <c r="F370">
        <v>2</v>
      </c>
      <c r="G370" t="s">
        <v>28</v>
      </c>
      <c r="I370">
        <v>0</v>
      </c>
      <c r="J370">
        <v>1</v>
      </c>
    </row>
    <row r="371" spans="1:10" x14ac:dyDescent="0.25">
      <c r="A371" s="17" t="s">
        <v>99</v>
      </c>
      <c r="B371" t="s">
        <v>85</v>
      </c>
      <c r="C371" t="s">
        <v>100</v>
      </c>
      <c r="D371" t="s">
        <v>101</v>
      </c>
      <c r="E371" t="s">
        <v>10</v>
      </c>
      <c r="F371">
        <v>1</v>
      </c>
      <c r="G371" t="s">
        <v>28</v>
      </c>
      <c r="I371">
        <v>0</v>
      </c>
      <c r="J371">
        <v>1</v>
      </c>
    </row>
    <row r="372" spans="1:10" x14ac:dyDescent="0.25">
      <c r="A372" s="18" t="s">
        <v>145</v>
      </c>
      <c r="B372" t="s">
        <v>63</v>
      </c>
      <c r="C372" t="s">
        <v>146</v>
      </c>
      <c r="D372" t="s">
        <v>147</v>
      </c>
      <c r="E372" t="s">
        <v>11</v>
      </c>
      <c r="F372">
        <v>1</v>
      </c>
      <c r="G372" t="s">
        <v>28</v>
      </c>
      <c r="I372">
        <v>1</v>
      </c>
      <c r="J372">
        <v>0</v>
      </c>
    </row>
    <row r="373" spans="1:10" x14ac:dyDescent="0.25">
      <c r="A373" s="18" t="s">
        <v>142</v>
      </c>
      <c r="B373" t="s">
        <v>86</v>
      </c>
      <c r="C373" t="s">
        <v>143</v>
      </c>
      <c r="D373" t="s">
        <v>144</v>
      </c>
      <c r="E373" t="s">
        <v>8</v>
      </c>
      <c r="F373">
        <v>1</v>
      </c>
      <c r="G373" t="s">
        <v>28</v>
      </c>
      <c r="I373">
        <v>0</v>
      </c>
      <c r="J373">
        <v>0</v>
      </c>
    </row>
    <row r="374" spans="1:10" x14ac:dyDescent="0.25">
      <c r="A374" s="18" t="s">
        <v>142</v>
      </c>
      <c r="B374" t="s">
        <v>86</v>
      </c>
      <c r="C374" t="s">
        <v>143</v>
      </c>
      <c r="D374" t="s">
        <v>144</v>
      </c>
      <c r="E374" t="s">
        <v>10</v>
      </c>
      <c r="F374">
        <v>1</v>
      </c>
      <c r="G374" t="s">
        <v>28</v>
      </c>
      <c r="I374">
        <v>0</v>
      </c>
      <c r="J374">
        <v>1</v>
      </c>
    </row>
    <row r="375" spans="1:10" x14ac:dyDescent="0.25">
      <c r="A375" s="18" t="s">
        <v>142</v>
      </c>
      <c r="B375" t="s">
        <v>86</v>
      </c>
      <c r="C375" t="s">
        <v>143</v>
      </c>
      <c r="D375" t="s">
        <v>144</v>
      </c>
      <c r="E375" t="s">
        <v>11</v>
      </c>
      <c r="F375">
        <v>1</v>
      </c>
      <c r="G375" t="s">
        <v>28</v>
      </c>
      <c r="I375">
        <v>0</v>
      </c>
      <c r="J375">
        <v>1</v>
      </c>
    </row>
    <row r="376" spans="1:10" x14ac:dyDescent="0.25">
      <c r="A376" s="17" t="s">
        <v>139</v>
      </c>
      <c r="B376" t="s">
        <v>83</v>
      </c>
      <c r="C376" t="s">
        <v>140</v>
      </c>
      <c r="D376" t="s">
        <v>141</v>
      </c>
      <c r="E376" t="s">
        <v>10</v>
      </c>
      <c r="F376">
        <v>2</v>
      </c>
      <c r="G376" t="s">
        <v>28</v>
      </c>
      <c r="I376">
        <v>0</v>
      </c>
      <c r="J376" t="s">
        <v>15</v>
      </c>
    </row>
    <row r="377" spans="1:10" x14ac:dyDescent="0.25">
      <c r="A377" s="17" t="s">
        <v>108</v>
      </c>
      <c r="B377" s="24" t="s">
        <v>109</v>
      </c>
      <c r="C377" s="23" t="s">
        <v>110</v>
      </c>
      <c r="D377" s="23" t="s">
        <v>111</v>
      </c>
      <c r="E377" t="s">
        <v>8</v>
      </c>
      <c r="F377">
        <v>1</v>
      </c>
      <c r="G377" t="s">
        <v>28</v>
      </c>
      <c r="H377" t="s">
        <v>70</v>
      </c>
      <c r="I377">
        <v>0</v>
      </c>
      <c r="J377">
        <v>1</v>
      </c>
    </row>
    <row r="378" spans="1:10" x14ac:dyDescent="0.25">
      <c r="A378" s="17" t="s">
        <v>108</v>
      </c>
      <c r="B378" s="24" t="s">
        <v>109</v>
      </c>
      <c r="C378" s="23" t="s">
        <v>110</v>
      </c>
      <c r="D378" s="23" t="s">
        <v>111</v>
      </c>
      <c r="E378" t="s">
        <v>11</v>
      </c>
      <c r="F378">
        <v>1</v>
      </c>
      <c r="G378" t="s">
        <v>28</v>
      </c>
      <c r="H378" t="s">
        <v>70</v>
      </c>
      <c r="I378">
        <v>0</v>
      </c>
      <c r="J378">
        <v>1</v>
      </c>
    </row>
    <row r="379" spans="1:10" x14ac:dyDescent="0.25">
      <c r="A379" s="17" t="s">
        <v>108</v>
      </c>
      <c r="B379" s="24" t="s">
        <v>109</v>
      </c>
      <c r="C379" s="23" t="s">
        <v>110</v>
      </c>
      <c r="D379" s="23" t="s">
        <v>111</v>
      </c>
      <c r="E379" t="s">
        <v>10</v>
      </c>
      <c r="F379">
        <v>2</v>
      </c>
      <c r="G379" t="s">
        <v>28</v>
      </c>
      <c r="H379" t="s">
        <v>70</v>
      </c>
      <c r="I379">
        <v>0</v>
      </c>
      <c r="J379">
        <v>1</v>
      </c>
    </row>
  </sheetData>
  <autoFilter ref="A1:J379" xr:uid="{00000000-0001-0000-2400-000000000000}">
    <sortState xmlns:xlrd2="http://schemas.microsoft.com/office/spreadsheetml/2017/richdata2" ref="A2:J379">
      <sortCondition ref="G1:G379"/>
    </sortState>
  </autoFilter>
  <phoneticPr fontId="11" type="noConversion"/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11CA8-DFE9-4B03-BB35-6BB49101BD3A}">
  <dimension ref="A1:C39"/>
  <sheetViews>
    <sheetView workbookViewId="0">
      <selection activeCell="L42" sqref="L42"/>
    </sheetView>
  </sheetViews>
  <sheetFormatPr defaultRowHeight="15" x14ac:dyDescent="0.25"/>
  <cols>
    <col min="1" max="1" width="33.7109375" bestFit="1" customWidth="1"/>
    <col min="2" max="2" width="22.5703125" bestFit="1" customWidth="1"/>
    <col min="3" max="3" width="30.28515625" bestFit="1" customWidth="1"/>
  </cols>
  <sheetData>
    <row r="1" spans="1:3" x14ac:dyDescent="0.25">
      <c r="A1" s="2" t="s">
        <v>0</v>
      </c>
      <c r="B1" s="2" t="s">
        <v>21</v>
      </c>
      <c r="C1" t="s">
        <v>218</v>
      </c>
    </row>
    <row r="2" spans="1:3" x14ac:dyDescent="0.25">
      <c r="A2" t="s">
        <v>1</v>
      </c>
      <c r="B2">
        <v>257</v>
      </c>
    </row>
    <row r="3" spans="1:3" x14ac:dyDescent="0.25">
      <c r="A3" t="s">
        <v>22</v>
      </c>
      <c r="B3">
        <v>642</v>
      </c>
    </row>
    <row r="4" spans="1:3" x14ac:dyDescent="0.25">
      <c r="A4" t="s">
        <v>25</v>
      </c>
      <c r="B4">
        <v>377</v>
      </c>
    </row>
    <row r="5" spans="1:3" x14ac:dyDescent="0.25">
      <c r="A5" t="s">
        <v>30</v>
      </c>
      <c r="B5">
        <v>182</v>
      </c>
    </row>
    <row r="6" spans="1:3" x14ac:dyDescent="0.25">
      <c r="A6" t="s">
        <v>33</v>
      </c>
      <c r="B6">
        <v>164</v>
      </c>
    </row>
    <row r="7" spans="1:3" x14ac:dyDescent="0.25">
      <c r="A7" t="s">
        <v>36</v>
      </c>
      <c r="B7">
        <v>214</v>
      </c>
    </row>
    <row r="8" spans="1:3" x14ac:dyDescent="0.25">
      <c r="A8" t="s">
        <v>38</v>
      </c>
      <c r="B8">
        <v>116</v>
      </c>
    </row>
    <row r="9" spans="1:3" x14ac:dyDescent="0.25">
      <c r="A9" t="s">
        <v>39</v>
      </c>
      <c r="B9">
        <v>209</v>
      </c>
    </row>
    <row r="10" spans="1:3" x14ac:dyDescent="0.25">
      <c r="A10" t="s">
        <v>44</v>
      </c>
      <c r="B10">
        <v>406</v>
      </c>
    </row>
    <row r="11" spans="1:3" x14ac:dyDescent="0.25">
      <c r="A11" t="s">
        <v>47</v>
      </c>
      <c r="B11">
        <v>414</v>
      </c>
    </row>
    <row r="12" spans="1:3" x14ac:dyDescent="0.25">
      <c r="A12" t="s">
        <v>48</v>
      </c>
      <c r="B12">
        <v>447</v>
      </c>
    </row>
    <row r="13" spans="1:3" x14ac:dyDescent="0.25">
      <c r="A13" t="s">
        <v>54</v>
      </c>
      <c r="B13">
        <v>160</v>
      </c>
    </row>
    <row r="14" spans="1:3" x14ac:dyDescent="0.25">
      <c r="A14" t="s">
        <v>55</v>
      </c>
      <c r="B14">
        <v>167</v>
      </c>
    </row>
    <row r="15" spans="1:3" x14ac:dyDescent="0.25">
      <c r="A15" t="s">
        <v>56</v>
      </c>
      <c r="B15">
        <v>221</v>
      </c>
    </row>
    <row r="16" spans="1:3" x14ac:dyDescent="0.25">
      <c r="A16" t="s">
        <v>57</v>
      </c>
      <c r="B16">
        <v>242</v>
      </c>
    </row>
    <row r="17" spans="1:2" x14ac:dyDescent="0.25">
      <c r="A17" t="s">
        <v>59</v>
      </c>
      <c r="B17">
        <v>302</v>
      </c>
    </row>
    <row r="18" spans="1:2" x14ac:dyDescent="0.25">
      <c r="A18" t="s">
        <v>61</v>
      </c>
      <c r="B18">
        <v>235</v>
      </c>
    </row>
    <row r="19" spans="1:2" x14ac:dyDescent="0.25">
      <c r="A19" t="s">
        <v>63</v>
      </c>
      <c r="B19">
        <v>453</v>
      </c>
    </row>
    <row r="20" spans="1:2" x14ac:dyDescent="0.25">
      <c r="A20" t="s">
        <v>64</v>
      </c>
      <c r="B20">
        <v>176</v>
      </c>
    </row>
    <row r="21" spans="1:2" x14ac:dyDescent="0.25">
      <c r="A21" t="s">
        <v>65</v>
      </c>
      <c r="B21">
        <v>187</v>
      </c>
    </row>
    <row r="22" spans="1:2" x14ac:dyDescent="0.25">
      <c r="A22" t="s">
        <v>66</v>
      </c>
      <c r="B22">
        <v>201</v>
      </c>
    </row>
    <row r="23" spans="1:2" x14ac:dyDescent="0.25">
      <c r="A23" t="s">
        <v>67</v>
      </c>
      <c r="B23">
        <v>360</v>
      </c>
    </row>
    <row r="24" spans="1:2" x14ac:dyDescent="0.25">
      <c r="A24" t="s">
        <v>68</v>
      </c>
      <c r="B24">
        <v>158</v>
      </c>
    </row>
    <row r="25" spans="1:2" x14ac:dyDescent="0.25">
      <c r="A25" t="s">
        <v>69</v>
      </c>
      <c r="B25">
        <v>301</v>
      </c>
    </row>
    <row r="26" spans="1:2" x14ac:dyDescent="0.25">
      <c r="A26" t="s">
        <v>71</v>
      </c>
      <c r="B26">
        <v>139</v>
      </c>
    </row>
    <row r="27" spans="1:2" x14ac:dyDescent="0.25">
      <c r="A27" t="s">
        <v>74</v>
      </c>
      <c r="B27">
        <v>166</v>
      </c>
    </row>
    <row r="28" spans="1:2" x14ac:dyDescent="0.25">
      <c r="A28" t="s">
        <v>75</v>
      </c>
      <c r="B28">
        <v>86</v>
      </c>
    </row>
    <row r="29" spans="1:2" x14ac:dyDescent="0.25">
      <c r="A29" t="s">
        <v>76</v>
      </c>
      <c r="B29">
        <v>171</v>
      </c>
    </row>
    <row r="30" spans="1:2" x14ac:dyDescent="0.25">
      <c r="A30" t="s">
        <v>78</v>
      </c>
      <c r="B30">
        <v>207</v>
      </c>
    </row>
    <row r="31" spans="1:2" x14ac:dyDescent="0.25">
      <c r="A31" t="s">
        <v>79</v>
      </c>
      <c r="B31">
        <v>250</v>
      </c>
    </row>
    <row r="32" spans="1:2" x14ac:dyDescent="0.25">
      <c r="A32" t="s">
        <v>80</v>
      </c>
      <c r="B32">
        <v>193</v>
      </c>
    </row>
    <row r="33" spans="1:3" x14ac:dyDescent="0.25">
      <c r="A33" t="s">
        <v>82</v>
      </c>
      <c r="B33">
        <v>236</v>
      </c>
    </row>
    <row r="34" spans="1:3" x14ac:dyDescent="0.25">
      <c r="A34" t="s">
        <v>83</v>
      </c>
      <c r="B34">
        <v>207</v>
      </c>
    </row>
    <row r="35" spans="1:3" x14ac:dyDescent="0.25">
      <c r="A35" t="s">
        <v>85</v>
      </c>
      <c r="B35">
        <v>183</v>
      </c>
    </row>
    <row r="36" spans="1:3" x14ac:dyDescent="0.25">
      <c r="A36" t="s">
        <v>86</v>
      </c>
      <c r="B36">
        <v>194</v>
      </c>
    </row>
    <row r="37" spans="1:3" x14ac:dyDescent="0.25">
      <c r="A37" t="s">
        <v>87</v>
      </c>
      <c r="B37">
        <v>140</v>
      </c>
    </row>
    <row r="38" spans="1:3" x14ac:dyDescent="0.25">
      <c r="B38">
        <f>SUM(B2:B37)</f>
        <v>8763</v>
      </c>
      <c r="C38">
        <v>1043</v>
      </c>
    </row>
    <row r="39" spans="1:3" x14ac:dyDescent="0.25">
      <c r="B39">
        <f>B38/34</f>
        <v>257.73529411764707</v>
      </c>
      <c r="C39">
        <f>C38/34</f>
        <v>30.676470588235293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99E2FC12FCE94E8016D9F15143869F" ma:contentTypeVersion="17" ma:contentTypeDescription="Een nieuw document maken." ma:contentTypeScope="" ma:versionID="6201986302aeb83997fc4d25af6583fb">
  <xsd:schema xmlns:xsd="http://www.w3.org/2001/XMLSchema" xmlns:xs="http://www.w3.org/2001/XMLSchema" xmlns:p="http://schemas.microsoft.com/office/2006/metadata/properties" xmlns:ns2="91ff7e1f-25c0-49b7-b5f8-223776c1b1e8" xmlns:ns3="4364a039-09f6-49fb-9a8b-f84d78f06f59" targetNamespace="http://schemas.microsoft.com/office/2006/metadata/properties" ma:root="true" ma:fieldsID="b3476db19682a5d46c31dc8c78bce79f" ns2:_="" ns3:_="">
    <xsd:import namespace="91ff7e1f-25c0-49b7-b5f8-223776c1b1e8"/>
    <xsd:import namespace="4364a039-09f6-49fb-9a8b-f84d78f06f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f7e1f-25c0-49b7-b5f8-223776c1b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37aebe9b-c068-4299-ac7b-db279763fd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64a039-09f6-49fb-9a8b-f84d78f06f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6c3870b-409e-4702-a74d-d06addf5ccf1}" ma:internalName="TaxCatchAll" ma:showField="CatchAllData" ma:web="4364a039-09f6-49fb-9a8b-f84d78f06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ff7e1f-25c0-49b7-b5f8-223776c1b1e8">
      <Terms xmlns="http://schemas.microsoft.com/office/infopath/2007/PartnerControls"/>
    </lcf76f155ced4ddcb4097134ff3c332f>
    <TaxCatchAll xmlns="4364a039-09f6-49fb-9a8b-f84d78f06f59" xsi:nil="true"/>
  </documentManagement>
</p:properties>
</file>

<file path=customXml/itemProps1.xml><?xml version="1.0" encoding="utf-8"?>
<ds:datastoreItem xmlns:ds="http://schemas.openxmlformats.org/officeDocument/2006/customXml" ds:itemID="{9E4AB35A-B661-4E0C-AE92-8D05444137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D0907C-9409-4F38-AB56-1BA842D73CC7}"/>
</file>

<file path=customXml/itemProps3.xml><?xml version="1.0" encoding="utf-8"?>
<ds:datastoreItem xmlns:ds="http://schemas.openxmlformats.org/officeDocument/2006/customXml" ds:itemID="{C23E11E2-EBB9-4F93-94B0-E6C7EFBADC8D}">
  <ds:schemaRefs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4c7f9a2a-7b28-4641-aecf-481678f9db74"/>
    <ds:schemaRef ds:uri="90b704e2-5f46-46d1-8d65-16b9330132b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40</vt:i4>
      </vt:variant>
    </vt:vector>
  </HeadingPairs>
  <TitlesOfParts>
    <vt:vector size="40" baseType="lpstr">
      <vt:lpstr>Overzicht per school</vt:lpstr>
      <vt:lpstr>Adalbertus</vt:lpstr>
      <vt:lpstr>Ark</vt:lpstr>
      <vt:lpstr>Bavinck</vt:lpstr>
      <vt:lpstr>BavoJena</vt:lpstr>
      <vt:lpstr>BavoEem</vt:lpstr>
      <vt:lpstr>BavoRevius</vt:lpstr>
      <vt:lpstr>B&amp;D</vt:lpstr>
      <vt:lpstr>B&amp;H</vt:lpstr>
      <vt:lpstr>Beets</vt:lpstr>
      <vt:lpstr>Bernardus</vt:lpstr>
      <vt:lpstr>Dreef</vt:lpstr>
      <vt:lpstr>DonBosco</vt:lpstr>
      <vt:lpstr>Huibers</vt:lpstr>
      <vt:lpstr>FX</vt:lpstr>
      <vt:lpstr>ISH</vt:lpstr>
      <vt:lpstr>ITK</vt:lpstr>
      <vt:lpstr>KES</vt:lpstr>
      <vt:lpstr>KWS</vt:lpstr>
      <vt:lpstr>Liduina</vt:lpstr>
      <vt:lpstr>Meer</vt:lpstr>
      <vt:lpstr>ONS</vt:lpstr>
      <vt:lpstr>Pantarijn</vt:lpstr>
      <vt:lpstr>PBS</vt:lpstr>
      <vt:lpstr>Schelp</vt:lpstr>
      <vt:lpstr>Schoterbos</vt:lpstr>
      <vt:lpstr>Talenten</vt:lpstr>
      <vt:lpstr>TWijsHQ</vt:lpstr>
      <vt:lpstr>Tijo</vt:lpstr>
      <vt:lpstr>Valeo</vt:lpstr>
      <vt:lpstr>Verbeelding</vt:lpstr>
      <vt:lpstr>Veronica</vt:lpstr>
      <vt:lpstr>Werkschuit</vt:lpstr>
      <vt:lpstr>Willink</vt:lpstr>
      <vt:lpstr>WvO</vt:lpstr>
      <vt:lpstr>Zaanen</vt:lpstr>
      <vt:lpstr>Scholenlijst</vt:lpstr>
      <vt:lpstr>Draaitabel overzicht</vt:lpstr>
      <vt:lpstr>Bron data</vt:lpstr>
      <vt:lpstr>Leerlingaantallen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Melanie Zoon</dc:creator>
  <cp:keywords/>
  <dc:description/>
  <cp:lastModifiedBy>Frank Beks</cp:lastModifiedBy>
  <cp:revision/>
  <dcterms:created xsi:type="dcterms:W3CDTF">2026-10-07T09:56:00Z</dcterms:created>
  <dcterms:modified xsi:type="dcterms:W3CDTF">2026-10-15T14:27:23Z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0x0101005699E2FC12FCE94E8016D9F15143869F</vt:lpwstr>
  </property>
  <property fmtid="{D5CDD505-2E9C-101B-9397-08002B2CF9AE}" pid="3" name="MediaServiceImageTags">
    <vt:lpwstr/>
  </property>
</Properties>
</file>