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BEL/"/>
    </mc:Choice>
  </mc:AlternateContent>
  <xr:revisionPtr revIDLastSave="2" documentId="13_ncr:1_{6956D124-C65B-4AA1-9B55-852DF6521206}" xr6:coauthVersionLast="47" xr6:coauthVersionMax="47" xr10:uidLastSave="{69250346-6061-496C-80B6-9E92BF75B9B5}"/>
  <bookViews>
    <workbookView xWindow="-110" yWindow="-110" windowWidth="19420" windowHeight="11620" tabRatio="830" xr2:uid="{00000000-000D-0000-FFFF-FFFF00000000}"/>
  </bookViews>
  <sheets>
    <sheet name="specificatie" sheetId="29" r:id="rId1"/>
  </sheets>
  <externalReferences>
    <externalReference r:id="rId2"/>
  </externalReferences>
  <definedNames>
    <definedName name="_afr2">#REF!</definedName>
    <definedName name="_xlnm._FilterDatabase" localSheetId="0" hidden="1">specificatie!#REF!</definedName>
    <definedName name="_vvd2">#REF!</definedName>
    <definedName name="_xlnm.Print_Area" localSheetId="0">specificatie!$C$1:$O$48</definedName>
    <definedName name="_xlnm.Print_Titles" localSheetId="0">specificatie!$1:$4</definedName>
    <definedName name="afrmut">#REF!</definedName>
    <definedName name="cad">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afronding">#REF!</definedName>
    <definedName name="kosten">#REF!</definedName>
    <definedName name="ppo">#REF!</definedName>
    <definedName name="Premie">#REF!</definedName>
    <definedName name="premieoud">#REF!</definedName>
    <definedName name="pvo">#REF!</definedName>
    <definedName name="Uitg.">[1]Specificatie!$C$4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29" l="1"/>
  <c r="O23" i="29" s="1"/>
  <c r="N30" i="29" l="1"/>
  <c r="N57" i="29" l="1"/>
  <c r="M57" i="29"/>
  <c r="O57" i="29" s="1"/>
  <c r="N43" i="29" l="1"/>
  <c r="N41" i="29"/>
  <c r="N39" i="29"/>
  <c r="N38" i="29"/>
  <c r="N36" i="29"/>
  <c r="N34" i="29"/>
  <c r="N32" i="29"/>
  <c r="N7" i="29"/>
  <c r="N10" i="29"/>
  <c r="N16" i="29"/>
  <c r="N24" i="29"/>
  <c r="M9" i="29"/>
  <c r="M10" i="29"/>
  <c r="O10" i="29" s="1"/>
  <c r="M11" i="29"/>
  <c r="M12" i="29"/>
  <c r="M13" i="29"/>
  <c r="M14" i="29"/>
  <c r="M15" i="29"/>
  <c r="M17" i="29"/>
  <c r="M18" i="29"/>
  <c r="M19" i="29"/>
  <c r="M20" i="29"/>
  <c r="M21" i="29"/>
  <c r="M22" i="29"/>
  <c r="M24" i="29"/>
  <c r="O24" i="29" s="1"/>
  <c r="M29" i="29"/>
  <c r="O29" i="29" s="1"/>
  <c r="M31" i="29"/>
  <c r="O31" i="29" s="1"/>
  <c r="M33" i="29"/>
  <c r="M35" i="29"/>
  <c r="M37" i="29"/>
  <c r="M38" i="29"/>
  <c r="O38" i="29" s="1"/>
  <c r="M40" i="29"/>
  <c r="M42" i="29"/>
  <c r="M6" i="29"/>
  <c r="L44" i="29"/>
  <c r="K44" i="29"/>
  <c r="M44" i="29" s="1"/>
  <c r="O44" i="29" s="1"/>
  <c r="K43" i="29"/>
  <c r="M43" i="29" s="1"/>
  <c r="O43" i="29" s="1"/>
  <c r="L42" i="29"/>
  <c r="N42" i="29" s="1"/>
  <c r="O42" i="29" s="1"/>
  <c r="K41" i="29"/>
  <c r="M41" i="29" s="1"/>
  <c r="O41" i="29" s="1"/>
  <c r="L40" i="29"/>
  <c r="N40" i="29" s="1"/>
  <c r="O40" i="29" s="1"/>
  <c r="K39" i="29"/>
  <c r="M39" i="29" s="1"/>
  <c r="O39" i="29" s="1"/>
  <c r="L37" i="29"/>
  <c r="N37" i="29" s="1"/>
  <c r="O37" i="29" s="1"/>
  <c r="K36" i="29"/>
  <c r="M36" i="29" s="1"/>
  <c r="O36" i="29" s="1"/>
  <c r="L35" i="29"/>
  <c r="N35" i="29" s="1"/>
  <c r="O35" i="29" s="1"/>
  <c r="K34" i="29"/>
  <c r="M34" i="29" s="1"/>
  <c r="O34" i="29" s="1"/>
  <c r="L33" i="29"/>
  <c r="N33" i="29" s="1"/>
  <c r="O33" i="29" s="1"/>
  <c r="K32" i="29"/>
  <c r="M32" i="29" s="1"/>
  <c r="O32" i="29" s="1"/>
  <c r="L31" i="29"/>
  <c r="N46" i="29"/>
  <c r="K30" i="29"/>
  <c r="M30" i="29" s="1"/>
  <c r="L29" i="29"/>
  <c r="L22" i="29"/>
  <c r="N22" i="29" s="1"/>
  <c r="O22" i="29" s="1"/>
  <c r="L21" i="29"/>
  <c r="N21" i="29" s="1"/>
  <c r="O21" i="29" s="1"/>
  <c r="L20" i="29"/>
  <c r="N20" i="29" s="1"/>
  <c r="O20" i="29" s="1"/>
  <c r="L19" i="29"/>
  <c r="N19" i="29" s="1"/>
  <c r="O19" i="29" s="1"/>
  <c r="L18" i="29"/>
  <c r="N18" i="29" s="1"/>
  <c r="O18" i="29" s="1"/>
  <c r="L17" i="29"/>
  <c r="N17" i="29" s="1"/>
  <c r="O17" i="29" s="1"/>
  <c r="K16" i="29"/>
  <c r="M16" i="29" s="1"/>
  <c r="O16" i="29" s="1"/>
  <c r="L15" i="29"/>
  <c r="N15" i="29" s="1"/>
  <c r="O15" i="29" s="1"/>
  <c r="L14" i="29"/>
  <c r="N14" i="29" s="1"/>
  <c r="O14" i="29" s="1"/>
  <c r="L13" i="29"/>
  <c r="N13" i="29" s="1"/>
  <c r="O13" i="29" s="1"/>
  <c r="L12" i="29"/>
  <c r="N12" i="29" s="1"/>
  <c r="O12" i="29" s="1"/>
  <c r="L11" i="29"/>
  <c r="N11" i="29" s="1"/>
  <c r="O11" i="29" s="1"/>
  <c r="L9" i="29"/>
  <c r="N9" i="29" s="1"/>
  <c r="O9" i="29" s="1"/>
  <c r="L8" i="29"/>
  <c r="N8" i="29" s="1"/>
  <c r="K8" i="29"/>
  <c r="M8" i="29" s="1"/>
  <c r="O8" i="29" s="1"/>
  <c r="K7" i="29"/>
  <c r="M7" i="29" s="1"/>
  <c r="L6" i="29"/>
  <c r="N6" i="29" l="1"/>
  <c r="L26" i="29"/>
  <c r="N26" i="29"/>
  <c r="O6" i="29"/>
  <c r="M26" i="29"/>
  <c r="O7" i="29"/>
  <c r="O30" i="29"/>
  <c r="M46" i="29"/>
  <c r="N48" i="29"/>
  <c r="M48" i="29"/>
  <c r="O26" i="29" l="1"/>
  <c r="L46" i="29" l="1"/>
  <c r="L48" i="29" l="1"/>
  <c r="K46" i="29"/>
  <c r="K26" i="29" l="1"/>
  <c r="K48" i="29"/>
  <c r="O46" i="29"/>
  <c r="O48" i="2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H6" authorId="0" shapeId="0" xr:uid="{FB95A290-6835-49B8-92E3-38C7070E9390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7" authorId="0" shapeId="0" xr:uid="{4ADE49EA-8F7C-45F8-9DE7-7D42956BA260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9" authorId="0" shapeId="0" xr:uid="{33CC0BCE-67D1-4DC0-A4B7-9CAA828F568F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0" authorId="0" shapeId="0" xr:uid="{FD28C9B4-5A60-44FF-97ED-61EA59308E9E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11" authorId="0" shapeId="0" xr:uid="{3908956E-C01C-4281-BBE9-D6FCDF7FB512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2" authorId="0" shapeId="0" xr:uid="{7E9BCB94-7726-4CAC-938F-E6F7F53196C4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3" authorId="0" shapeId="0" xr:uid="{B7D3A603-9CFA-44B0-B9E9-C1C27357BCFD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4" authorId="0" shapeId="0" xr:uid="{51DC91E6-B897-455B-A4CD-51A29FE50A73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5" authorId="0" shapeId="0" xr:uid="{47B50711-C384-48CB-BD6C-2E62B6E59D14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6" authorId="0" shapeId="0" xr:uid="{38AC3C6F-E8E4-48E9-8576-30849A584DE8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17" authorId="0" shapeId="0" xr:uid="{DAB8336B-EEF0-4E40-9387-14B2C5FB207D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8" authorId="0" shapeId="0" xr:uid="{89FB5150-CC4C-49BF-8B6E-259BE98236D6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19" authorId="0" shapeId="0" xr:uid="{FD312F1C-6985-486B-91D7-EB4F95AA6E4D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20" authorId="0" shapeId="0" xr:uid="{45308F2C-BE09-458D-8031-843708E6DA09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21" authorId="0" shapeId="0" xr:uid="{11F81114-2CFF-41B2-97A1-B15B74A3E311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22" authorId="0" shapeId="0" xr:uid="{D887437A-AF93-45FE-A871-D921D55C26B9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23" authorId="0" shapeId="0" xr:uid="{F022F4BC-1D07-42E6-973A-7890EEC7A8DA}">
      <text>
        <r>
          <rPr>
            <sz val="9"/>
            <color indexed="81"/>
            <rFont val="Tahoma"/>
            <family val="2"/>
          </rPr>
          <t>getaxeerd door Van Ameyde, rapportnummer IW250118387 (inclusief BTW, ICT en huurdersbelang)</t>
        </r>
      </text>
    </comment>
    <comment ref="H24" authorId="0" shapeId="0" xr:uid="{8E99443E-8B6A-40FE-B5FE-23B1EB1C1E74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29" authorId="0" shapeId="0" xr:uid="{A1179242-6947-450A-9AF8-540F31B163BF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30" authorId="0" shapeId="0" xr:uid="{7F9B8346-2CB0-4EC9-ACE4-71C12310D196}">
      <text>
        <r>
          <rPr>
            <sz val="9"/>
            <color indexed="81"/>
            <rFont val="Tahoma"/>
            <family val="2"/>
          </rPr>
          <t>getaxeerd door Van Ameyde, rapportnummer IW251128116 (inclusief BTW en ICT)</t>
        </r>
      </text>
    </comment>
    <comment ref="H31" authorId="0" shapeId="0" xr:uid="{B3425A4D-45C7-459F-AF64-BFA77DD052A2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32" authorId="0" shapeId="0" xr:uid="{7E54981D-C69C-4B1E-8771-D4CDB52A111A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33" authorId="0" shapeId="0" xr:uid="{2BFF12B3-B8C6-4089-9660-04AD03AB3EC9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34" authorId="0" shapeId="0" xr:uid="{30075441-C014-433B-B188-27FAC513FFDC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35" authorId="0" shapeId="0" xr:uid="{406539FA-B07D-4D13-A6BD-0932AF09FFE3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36" authorId="0" shapeId="0" xr:uid="{23AFFB1F-735A-4AFD-AB7E-E8840701CAC9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37" authorId="0" shapeId="0" xr:uid="{CF09D599-BE51-4E42-88A5-0B112B455600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38" authorId="0" shapeId="0" xr:uid="{C2E667CD-8A1A-4FDD-A156-1204D81C7A02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39" authorId="0" shapeId="0" xr:uid="{0BAA4FDB-446D-4526-9AAC-0E898B24C484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40" authorId="0" shapeId="0" xr:uid="{7BB368E6-021C-4953-9775-EC30971C562F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41" authorId="0" shapeId="0" xr:uid="{CA30C681-66F2-4220-AA6E-A87120277786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42" authorId="0" shapeId="0" xr:uid="{4F23DDC7-5E59-4476-A5A9-40CE5627F99A}">
      <text>
        <r>
          <rPr>
            <sz val="9"/>
            <color indexed="81"/>
            <rFont val="Tahoma"/>
            <family val="2"/>
          </rPr>
          <t>getaxeerd door Van Ameyde, rapportnummer IW250118388 (inclusief BTW en funderingen)</t>
        </r>
      </text>
    </comment>
    <comment ref="H43" authorId="0" shapeId="0" xr:uid="{9DEE0A44-3E89-4E96-A457-2928DE389AE7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  <comment ref="H57" authorId="0" shapeId="0" xr:uid="{92CBFC32-2F8F-460C-9264-D53CCD7095E2}">
      <text>
        <r>
          <rPr>
            <sz val="9"/>
            <color indexed="81"/>
            <rFont val="Tahoma"/>
            <family val="2"/>
          </rPr>
          <t>getaxeerd door Van Ameyde, rapportnummer IW250118389 (inclusief BTW, ICT en huurdersbelang)</t>
        </r>
      </text>
    </comment>
  </commentList>
</comments>
</file>

<file path=xl/sharedStrings.xml><?xml version="1.0" encoding="utf-8"?>
<sst xmlns="http://schemas.openxmlformats.org/spreadsheetml/2006/main" count="249" uniqueCount="154">
  <si>
    <t>Totaal</t>
  </si>
  <si>
    <t xml:space="preserve"> </t>
  </si>
  <si>
    <t>Omschrijving</t>
  </si>
  <si>
    <t>Risico-adres</t>
  </si>
  <si>
    <t>Postcode</t>
  </si>
  <si>
    <t>Verzekerde som</t>
  </si>
  <si>
    <t>gebouwen</t>
  </si>
  <si>
    <t>inventaris</t>
  </si>
  <si>
    <t>verzekerde som</t>
  </si>
  <si>
    <t>Plaats</t>
  </si>
  <si>
    <t>Laren</t>
  </si>
  <si>
    <t>Productnr.</t>
  </si>
  <si>
    <t>Kostencat.</t>
  </si>
  <si>
    <t>Taxatie</t>
  </si>
  <si>
    <t>d.d.</t>
  </si>
  <si>
    <t>Gemeentelijk Bezit:</t>
  </si>
  <si>
    <t>6</t>
  </si>
  <si>
    <t>4</t>
  </si>
  <si>
    <t>Totaal gemeentelijk bezit:</t>
  </si>
  <si>
    <t>Primair- en Voortgezet Onderwijs:</t>
  </si>
  <si>
    <t>1</t>
  </si>
  <si>
    <t>Totaal Primair- en Voortgezet Onderwijs:</t>
  </si>
  <si>
    <t>Eindtotaal:</t>
  </si>
  <si>
    <t>Kerklaan</t>
  </si>
  <si>
    <t>kerktoren</t>
  </si>
  <si>
    <t>inhoud</t>
  </si>
  <si>
    <t>Eemnesserweg</t>
  </si>
  <si>
    <t>2</t>
  </si>
  <si>
    <t>93520020</t>
  </si>
  <si>
    <t>Schapendrift</t>
  </si>
  <si>
    <t>64</t>
  </si>
  <si>
    <t>1251 XH</t>
  </si>
  <si>
    <t>93570008</t>
  </si>
  <si>
    <t>Goyergracht 3-3b</t>
  </si>
  <si>
    <t>1251 VA</t>
  </si>
  <si>
    <t>muziektent demontabel</t>
  </si>
  <si>
    <t>43550000</t>
  </si>
  <si>
    <t>1251 JR</t>
  </si>
  <si>
    <t>woning steen riet</t>
  </si>
  <si>
    <t>1251 KC</t>
  </si>
  <si>
    <t>19</t>
  </si>
  <si>
    <t>1251 NA</t>
  </si>
  <si>
    <t>43110000</t>
  </si>
  <si>
    <t>Gr. Gerritsweg 2,4-4c</t>
  </si>
  <si>
    <t>1251 JL</t>
  </si>
  <si>
    <t>brandweerkazerne en woningen</t>
  </si>
  <si>
    <t>43430004</t>
  </si>
  <si>
    <t>28</t>
  </si>
  <si>
    <t>1251 NP</t>
  </si>
  <si>
    <t>kinderdagverblijf</t>
  </si>
  <si>
    <t>43550001</t>
  </si>
  <si>
    <t xml:space="preserve">Bij den Toren </t>
  </si>
  <si>
    <t>1251JW</t>
  </si>
  <si>
    <t>43570030</t>
  </si>
  <si>
    <t xml:space="preserve">Stationsweg </t>
  </si>
  <si>
    <t>5</t>
  </si>
  <si>
    <t>stalgebouw hout/riet</t>
  </si>
  <si>
    <t>43750000</t>
  </si>
  <si>
    <t>Hilversumseweg</t>
  </si>
  <si>
    <t>51a</t>
  </si>
  <si>
    <t>1251 EW</t>
  </si>
  <si>
    <t>aula steen/riet</t>
  </si>
  <si>
    <t>93750000</t>
  </si>
  <si>
    <t>93570006</t>
  </si>
  <si>
    <t>Smeekweg</t>
  </si>
  <si>
    <t>104</t>
  </si>
  <si>
    <t>1251 VK</t>
  </si>
  <si>
    <t>Blokhut Speeltuin vastgoed</t>
  </si>
  <si>
    <t>43610005</t>
  </si>
  <si>
    <t>15 - 15a</t>
  </si>
  <si>
    <t>muziekcentrum en huurdersbelang</t>
  </si>
  <si>
    <t>43540030</t>
  </si>
  <si>
    <t>Burg. V. Nispenstraat</t>
  </si>
  <si>
    <t>27</t>
  </si>
  <si>
    <t>1251 KD</t>
  </si>
  <si>
    <t>makelaarskantoor, hist. Boerderij</t>
  </si>
  <si>
    <t>43540031</t>
  </si>
  <si>
    <t>29</t>
  </si>
  <si>
    <t>opstal museum hooiberg</t>
  </si>
  <si>
    <t>43610003</t>
  </si>
  <si>
    <t>De Brink</t>
  </si>
  <si>
    <t>29A</t>
  </si>
  <si>
    <t>1251 KT</t>
  </si>
  <si>
    <t>atelier achter Brinkhuis</t>
  </si>
  <si>
    <t>43420060</t>
  </si>
  <si>
    <t>Langsakker</t>
  </si>
  <si>
    <t>2,4</t>
  </si>
  <si>
    <t>1251 GB</t>
  </si>
  <si>
    <t>Laar en Berg opstal</t>
  </si>
  <si>
    <t>93420060</t>
  </si>
  <si>
    <t>Laar en Berg inhoud</t>
  </si>
  <si>
    <t>43420061</t>
  </si>
  <si>
    <t>1251 JT</t>
  </si>
  <si>
    <t xml:space="preserve">De Brink opstal en uitbouw </t>
  </si>
  <si>
    <t>93420061</t>
  </si>
  <si>
    <t>De Brink inhoud</t>
  </si>
  <si>
    <t>43420040</t>
  </si>
  <si>
    <t>Melkweg</t>
  </si>
  <si>
    <t>42</t>
  </si>
  <si>
    <t>1251 PT</t>
  </si>
  <si>
    <t>De Ploeg opstal</t>
  </si>
  <si>
    <t>93420040</t>
  </si>
  <si>
    <t>1215 PT</t>
  </si>
  <si>
    <t>De Ploeg inhoud</t>
  </si>
  <si>
    <t>43420041</t>
  </si>
  <si>
    <t>Leemkuil</t>
  </si>
  <si>
    <t>1251 AR</t>
  </si>
  <si>
    <t>De Larense Montessorischool opstal</t>
  </si>
  <si>
    <t>93420041</t>
  </si>
  <si>
    <t>De Larense Montessorischool inhoud</t>
  </si>
  <si>
    <t>43420044</t>
  </si>
  <si>
    <t xml:space="preserve">Oud Blaricummerweg </t>
  </si>
  <si>
    <t>21a</t>
  </si>
  <si>
    <t>1251 GV</t>
  </si>
  <si>
    <t>Gooische School en gymzaal</t>
  </si>
  <si>
    <t>93420044</t>
  </si>
  <si>
    <t xml:space="preserve">Standelkruid </t>
  </si>
  <si>
    <t>1251 GR</t>
  </si>
  <si>
    <t>Gooische School inboedel</t>
  </si>
  <si>
    <t>43420042</t>
  </si>
  <si>
    <t>17</t>
  </si>
  <si>
    <t>Binckhorst/St Jan Opstal</t>
  </si>
  <si>
    <t>93420042</t>
  </si>
  <si>
    <t>Binckhorst/St Jan inhoud</t>
  </si>
  <si>
    <t>43420043</t>
  </si>
  <si>
    <t>De Scheper opstal</t>
  </si>
  <si>
    <t>93420043</t>
  </si>
  <si>
    <t>De Scheper inhoud</t>
  </si>
  <si>
    <t>15B</t>
  </si>
  <si>
    <t>Voortgezet onderwijs geb. ISK</t>
  </si>
  <si>
    <t>Bouwaard</t>
  </si>
  <si>
    <t>Zonnepanelen</t>
  </si>
  <si>
    <t>met riet</t>
  </si>
  <si>
    <t>aantallen:</t>
  </si>
  <si>
    <t>aangekruist:</t>
  </si>
  <si>
    <t>x</t>
  </si>
  <si>
    <t>Kraanbaan</t>
  </si>
  <si>
    <t>Houtzagerij (kadastraal sectie G nummer 4973)</t>
  </si>
  <si>
    <t>per 080622 meeverzekeren zie mail 170622</t>
  </si>
  <si>
    <t>indexcijfer 125,2</t>
  </si>
  <si>
    <t>indexcijfer 123,3</t>
  </si>
  <si>
    <t>indexcijfer 128,3</t>
  </si>
  <si>
    <t>indexcijfer 131,8</t>
  </si>
  <si>
    <t>Mendes da Costalaan</t>
  </si>
  <si>
    <t>zwembad en sporthal</t>
  </si>
  <si>
    <t>inhoud zwembad en sporthal</t>
  </si>
  <si>
    <t>nieuw?</t>
  </si>
  <si>
    <t>Wetering</t>
  </si>
  <si>
    <t>niet getaxeerd?</t>
  </si>
  <si>
    <t>indexcijfer 136,2</t>
  </si>
  <si>
    <t>indexcijfer 132,4</t>
  </si>
  <si>
    <t>Mutaties 2026</t>
  </si>
  <si>
    <t>afvoeren per 230226</t>
  </si>
  <si>
    <t>kantoor burgemeester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</si>
</sst>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_-&quot;€&quot;\ * #,##0.00_-;_-&quot;€&quot;\ * #,##0.00\-;_-&quot;€&quot;\ * &quot;-&quot;??_-;_-@_-"/>
    <numFmt numFmtId="167" formatCode="_ [$€-413]\ * #,##0.00_ ;_ [$€-413]\ * \-#,##0.00_ ;_ [$€-413]\ * &quot;-&quot;??_ ;_ @_ "/>
    <numFmt numFmtId="168" formatCode="_-* #,##0.00_-;_-* #,##0.00\-;_-* &quot;-&quot;??_-;_-@_-"/>
    <numFmt numFmtId="169" formatCode="d/mmm/yyyy"/>
  </numFmts>
  <fonts count="23" x14ac:knownFonts="1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Helv"/>
    </font>
    <font>
      <i/>
      <sz val="10"/>
      <color indexed="8"/>
      <name val="Arial"/>
      <family val="2"/>
    </font>
    <font>
      <b/>
      <sz val="9"/>
      <color indexed="63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sz val="10"/>
      <color rgb="FF00B050"/>
      <name val="Arial"/>
      <family val="2"/>
    </font>
    <font>
      <b/>
      <sz val="9"/>
      <color rgb="FF00B05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0" fillId="0" borderId="0"/>
    <xf numFmtId="0" fontId="9" fillId="0" borderId="0"/>
    <xf numFmtId="0" fontId="11" fillId="0" borderId="0"/>
    <xf numFmtId="168" fontId="6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01">
    <xf numFmtId="0" fontId="0" fillId="0" borderId="0" xfId="0"/>
    <xf numFmtId="0" fontId="6" fillId="0" borderId="0" xfId="0" applyFont="1" applyAlignment="1">
      <alignment vertical="top"/>
    </xf>
    <xf numFmtId="164" fontId="2" fillId="0" borderId="7" xfId="1" applyNumberFormat="1" applyFont="1" applyBorder="1" applyAlignment="1" applyProtection="1">
      <alignment horizontal="left" vertical="top"/>
      <protection locked="0"/>
    </xf>
    <xf numFmtId="49" fontId="2" fillId="0" borderId="7" xfId="0" applyNumberFormat="1" applyFont="1" applyBorder="1" applyAlignment="1" applyProtection="1">
      <alignment horizontal="left" vertical="top"/>
      <protection locked="0"/>
    </xf>
    <xf numFmtId="49" fontId="2" fillId="0" borderId="8" xfId="0" applyNumberFormat="1" applyFont="1" applyBorder="1" applyAlignment="1" applyProtection="1">
      <alignment horizontal="left" vertical="top"/>
      <protection locked="0"/>
    </xf>
    <xf numFmtId="0" fontId="6" fillId="0" borderId="7" xfId="0" applyFont="1" applyBorder="1" applyAlignment="1">
      <alignment vertical="top"/>
    </xf>
    <xf numFmtId="164" fontId="2" fillId="0" borderId="0" xfId="1" applyNumberFormat="1" applyFont="1" applyFill="1" applyBorder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0" borderId="0" xfId="1" applyNumberFormat="1" applyFont="1" applyBorder="1" applyAlignment="1" applyProtection="1">
      <alignment horizontal="left" vertical="top"/>
      <protection locked="0"/>
    </xf>
    <xf numFmtId="4" fontId="4" fillId="3" borderId="15" xfId="1" applyNumberFormat="1" applyFont="1" applyFill="1" applyBorder="1" applyAlignment="1" applyProtection="1">
      <alignment horizontal="left" vertical="top"/>
      <protection locked="0"/>
    </xf>
    <xf numFmtId="4" fontId="4" fillId="3" borderId="1" xfId="1" applyNumberFormat="1" applyFont="1" applyFill="1" applyBorder="1" applyAlignment="1" applyProtection="1">
      <alignment horizontal="left" vertical="top" wrapText="1"/>
      <protection locked="0"/>
    </xf>
    <xf numFmtId="4" fontId="4" fillId="3" borderId="0" xfId="1" applyNumberFormat="1" applyFont="1" applyFill="1" applyBorder="1" applyAlignment="1" applyProtection="1">
      <alignment horizontal="left" vertical="top" wrapText="1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167" fontId="3" fillId="0" borderId="14" xfId="1" applyNumberFormat="1" applyFont="1" applyBorder="1" applyAlignment="1" applyProtection="1">
      <alignment horizontal="left" vertical="top"/>
    </xf>
    <xf numFmtId="165" fontId="12" fillId="0" borderId="0" xfId="1" applyFont="1" applyFill="1" applyBorder="1" applyAlignment="1">
      <alignment horizontal="left" vertical="top"/>
    </xf>
    <xf numFmtId="167" fontId="4" fillId="0" borderId="14" xfId="1" applyNumberFormat="1" applyFont="1" applyBorder="1" applyAlignment="1" applyProtection="1">
      <alignment horizontal="left" vertical="top"/>
    </xf>
    <xf numFmtId="167" fontId="2" fillId="0" borderId="0" xfId="1" applyNumberFormat="1" applyFont="1" applyBorder="1" applyAlignment="1">
      <alignment horizontal="left" vertical="top"/>
    </xf>
    <xf numFmtId="167" fontId="2" fillId="0" borderId="0" xfId="1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" fontId="4" fillId="0" borderId="1" xfId="1" applyNumberFormat="1" applyFont="1" applyFill="1" applyBorder="1" applyAlignment="1" applyProtection="1">
      <alignment vertical="top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49" fontId="3" fillId="0" borderId="3" xfId="0" applyNumberFormat="1" applyFont="1" applyBorder="1" applyAlignment="1" applyProtection="1">
      <alignment horizontal="center" vertical="top"/>
      <protection locked="0"/>
    </xf>
    <xf numFmtId="3" fontId="3" fillId="0" borderId="0" xfId="0" applyNumberFormat="1" applyFont="1" applyAlignment="1" applyProtection="1">
      <alignment horizontal="center" vertical="top"/>
      <protection locked="0"/>
    </xf>
    <xf numFmtId="4" fontId="2" fillId="0" borderId="7" xfId="0" applyNumberFormat="1" applyFont="1" applyBorder="1" applyAlignment="1" applyProtection="1">
      <alignment horizontal="left" vertical="top"/>
      <protection locked="0"/>
    </xf>
    <xf numFmtId="4" fontId="2" fillId="0" borderId="7" xfId="0" applyNumberFormat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center" vertical="top"/>
      <protection locked="0"/>
    </xf>
    <xf numFmtId="4" fontId="2" fillId="0" borderId="8" xfId="0" applyNumberFormat="1" applyFont="1" applyBorder="1" applyAlignment="1" applyProtection="1">
      <alignment horizontal="left" vertical="top"/>
      <protection locked="0"/>
    </xf>
    <xf numFmtId="4" fontId="2" fillId="0" borderId="8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49" fontId="2" fillId="0" borderId="14" xfId="0" applyNumberFormat="1" applyFont="1" applyBorder="1" applyAlignment="1" applyProtection="1">
      <alignment horizontal="left" vertical="top"/>
      <protection locked="0"/>
    </xf>
    <xf numFmtId="4" fontId="2" fillId="0" borderId="14" xfId="0" applyNumberFormat="1" applyFont="1" applyBorder="1" applyAlignment="1" applyProtection="1">
      <alignment horizontal="left" vertical="top"/>
      <protection locked="0"/>
    </xf>
    <xf numFmtId="4" fontId="2" fillId="0" borderId="14" xfId="0" applyNumberFormat="1" applyFont="1" applyBorder="1" applyAlignment="1" applyProtection="1">
      <alignment horizontal="left" vertical="top" wrapText="1"/>
      <protection locked="0"/>
    </xf>
    <xf numFmtId="0" fontId="12" fillId="0" borderId="3" xfId="0" applyFont="1" applyBorder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>
      <alignment horizontal="left" vertical="top"/>
    </xf>
    <xf numFmtId="4" fontId="4" fillId="0" borderId="0" xfId="0" applyNumberFormat="1" applyFont="1" applyAlignment="1" applyProtection="1">
      <alignment horizontal="left" vertical="top"/>
      <protection locked="0"/>
    </xf>
    <xf numFmtId="4" fontId="4" fillId="0" borderId="14" xfId="0" applyNumberFormat="1" applyFont="1" applyBorder="1" applyAlignment="1" applyProtection="1">
      <alignment horizontal="left" vertical="top"/>
      <protection locked="0"/>
    </xf>
    <xf numFmtId="49" fontId="2" fillId="0" borderId="14" xfId="0" applyNumberFormat="1" applyFont="1" applyBorder="1" applyAlignment="1" applyProtection="1">
      <alignment horizontal="center" vertical="top"/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1" fontId="2" fillId="0" borderId="14" xfId="0" applyNumberFormat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center" vertical="top"/>
    </xf>
    <xf numFmtId="49" fontId="6" fillId="0" borderId="2" xfId="0" applyNumberFormat="1" applyFont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/>
      <protection locked="0"/>
    </xf>
    <xf numFmtId="49" fontId="6" fillId="0" borderId="7" xfId="0" applyNumberFormat="1" applyFont="1" applyBorder="1" applyAlignment="1" applyProtection="1">
      <alignment horizontal="left" vertical="top"/>
      <protection locked="0"/>
    </xf>
    <xf numFmtId="44" fontId="6" fillId="0" borderId="0" xfId="0" applyNumberFormat="1" applyFont="1" applyAlignment="1">
      <alignment vertical="top"/>
    </xf>
    <xf numFmtId="0" fontId="6" fillId="0" borderId="8" xfId="0" applyFont="1" applyBorder="1" applyAlignment="1" applyProtection="1">
      <alignment vertical="top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7" fillId="2" borderId="4" xfId="0" applyFont="1" applyFill="1" applyBorder="1" applyAlignment="1">
      <alignment vertical="top"/>
    </xf>
    <xf numFmtId="0" fontId="7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vertical="top"/>
    </xf>
    <xf numFmtId="49" fontId="7" fillId="2" borderId="5" xfId="1" applyNumberFormat="1" applyFont="1" applyFill="1" applyBorder="1" applyAlignment="1" applyProtection="1">
      <alignment horizontal="right" vertical="top"/>
      <protection locked="0"/>
    </xf>
    <xf numFmtId="166" fontId="7" fillId="2" borderId="9" xfId="0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49" fontId="8" fillId="2" borderId="0" xfId="1" applyNumberFormat="1" applyFont="1" applyFill="1" applyBorder="1" applyAlignment="1" applyProtection="1">
      <alignment horizontal="right" vertical="top" wrapText="1"/>
      <protection locked="0"/>
    </xf>
    <xf numFmtId="166" fontId="7" fillId="2" borderId="10" xfId="0" applyNumberFormat="1" applyFont="1" applyFill="1" applyBorder="1" applyAlignment="1">
      <alignment horizontal="center" vertical="top"/>
    </xf>
    <xf numFmtId="14" fontId="7" fillId="2" borderId="10" xfId="0" applyNumberFormat="1" applyFont="1" applyFill="1" applyBorder="1" applyAlignment="1">
      <alignment horizontal="center"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vertical="top"/>
    </xf>
    <xf numFmtId="49" fontId="8" fillId="2" borderId="12" xfId="1" applyNumberFormat="1" applyFont="1" applyFill="1" applyBorder="1" applyAlignment="1" applyProtection="1">
      <alignment horizontal="right" vertical="top" wrapText="1"/>
      <protection locked="0"/>
    </xf>
    <xf numFmtId="2" fontId="8" fillId="2" borderId="13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49" fontId="4" fillId="0" borderId="7" xfId="0" applyNumberFormat="1" applyFont="1" applyBorder="1" applyAlignment="1" applyProtection="1">
      <alignment horizontal="center" vertical="top"/>
      <protection locked="0"/>
    </xf>
    <xf numFmtId="3" fontId="3" fillId="0" borderId="7" xfId="0" applyNumberFormat="1" applyFont="1" applyBorder="1" applyAlignment="1" applyProtection="1">
      <alignment horizontal="center" vertical="top"/>
      <protection locked="0"/>
    </xf>
    <xf numFmtId="167" fontId="6" fillId="0" borderId="0" xfId="0" applyNumberFormat="1" applyFont="1" applyAlignment="1">
      <alignment vertical="top"/>
    </xf>
    <xf numFmtId="166" fontId="13" fillId="2" borderId="5" xfId="4" applyNumberFormat="1" applyFont="1" applyFill="1" applyBorder="1" applyAlignment="1">
      <alignment horizontal="center" vertical="top"/>
    </xf>
    <xf numFmtId="166" fontId="13" fillId="2" borderId="0" xfId="4" applyNumberFormat="1" applyFont="1" applyFill="1" applyAlignment="1">
      <alignment horizontal="center" vertical="top"/>
    </xf>
    <xf numFmtId="14" fontId="13" fillId="2" borderId="0" xfId="4" applyNumberFormat="1" applyFont="1" applyFill="1" applyAlignment="1">
      <alignment horizontal="center" vertical="top"/>
    </xf>
    <xf numFmtId="14" fontId="13" fillId="2" borderId="12" xfId="4" applyNumberFormat="1" applyFont="1" applyFill="1" applyBorder="1" applyAlignment="1">
      <alignment horizontal="center" vertical="top"/>
    </xf>
    <xf numFmtId="0" fontId="14" fillId="0" borderId="0" xfId="4" applyFont="1"/>
    <xf numFmtId="164" fontId="15" fillId="0" borderId="7" xfId="1" applyNumberFormat="1" applyFont="1" applyFill="1" applyBorder="1" applyAlignment="1" applyProtection="1">
      <alignment horizontal="left" vertical="top"/>
      <protection locked="0"/>
    </xf>
    <xf numFmtId="0" fontId="16" fillId="0" borderId="0" xfId="0" applyFont="1" applyAlignment="1">
      <alignment vertical="top"/>
    </xf>
    <xf numFmtId="0" fontId="16" fillId="0" borderId="7" xfId="0" applyFont="1" applyBorder="1" applyAlignment="1">
      <alignment vertical="top"/>
    </xf>
    <xf numFmtId="44" fontId="16" fillId="0" borderId="7" xfId="2" applyFont="1" applyBorder="1" applyAlignment="1">
      <alignment vertical="top"/>
    </xf>
    <xf numFmtId="0" fontId="16" fillId="0" borderId="0" xfId="0" applyFont="1" applyAlignment="1">
      <alignment horizontal="left" vertical="top"/>
    </xf>
    <xf numFmtId="4" fontId="6" fillId="0" borderId="7" xfId="0" applyNumberFormat="1" applyFont="1" applyBorder="1" applyAlignment="1" applyProtection="1">
      <alignment horizontal="left" vertical="top"/>
      <protection locked="0"/>
    </xf>
    <xf numFmtId="164" fontId="17" fillId="0" borderId="7" xfId="1" applyNumberFormat="1" applyFont="1" applyFill="1" applyBorder="1" applyAlignment="1" applyProtection="1">
      <alignment horizontal="left" vertical="top"/>
      <protection locked="0"/>
    </xf>
    <xf numFmtId="0" fontId="19" fillId="0" borderId="0" xfId="0" applyFont="1" applyAlignment="1">
      <alignment vertical="top"/>
    </xf>
    <xf numFmtId="0" fontId="19" fillId="0" borderId="7" xfId="0" applyFont="1" applyBorder="1" applyAlignment="1">
      <alignment vertical="top"/>
    </xf>
    <xf numFmtId="44" fontId="19" fillId="0" borderId="7" xfId="2" applyFont="1" applyBorder="1" applyAlignment="1">
      <alignment vertical="top"/>
    </xf>
    <xf numFmtId="0" fontId="6" fillId="4" borderId="0" xfId="0" applyFont="1" applyFill="1" applyAlignment="1">
      <alignment vertical="top"/>
    </xf>
    <xf numFmtId="0" fontId="19" fillId="4" borderId="7" xfId="0" applyFont="1" applyFill="1" applyBorder="1" applyAlignment="1">
      <alignment vertical="top"/>
    </xf>
    <xf numFmtId="164" fontId="20" fillId="0" borderId="7" xfId="1" applyNumberFormat="1" applyFont="1" applyFill="1" applyBorder="1" applyAlignment="1" applyProtection="1">
      <alignment horizontal="left" vertical="top"/>
      <protection locked="0"/>
    </xf>
    <xf numFmtId="44" fontId="21" fillId="0" borderId="7" xfId="2" applyFont="1" applyBorder="1" applyAlignment="1">
      <alignment vertical="top"/>
    </xf>
    <xf numFmtId="49" fontId="6" fillId="0" borderId="2" xfId="0" applyNumberFormat="1" applyFont="1" applyBorder="1" applyAlignment="1" applyProtection="1">
      <alignment horizontal="right" vertical="top"/>
      <protection locked="0"/>
    </xf>
    <xf numFmtId="169" fontId="6" fillId="0" borderId="7" xfId="1" applyNumberFormat="1" applyFont="1" applyFill="1" applyBorder="1" applyAlignment="1" applyProtection="1">
      <alignment horizontal="left" vertical="top"/>
      <protection locked="0"/>
    </xf>
    <xf numFmtId="169" fontId="6" fillId="0" borderId="7" xfId="1" applyNumberFormat="1" applyFont="1" applyBorder="1" applyAlignment="1" applyProtection="1">
      <alignment horizontal="left" vertical="top"/>
      <protection locked="0"/>
    </xf>
    <xf numFmtId="49" fontId="6" fillId="0" borderId="0" xfId="0" applyNumberFormat="1" applyFont="1" applyAlignment="1" applyProtection="1">
      <alignment horizontal="right" vertical="top"/>
      <protection locked="0"/>
    </xf>
    <xf numFmtId="49" fontId="6" fillId="0" borderId="14" xfId="0" applyNumberFormat="1" applyFont="1" applyBorder="1" applyAlignment="1" applyProtection="1">
      <alignment horizontal="right" vertical="top"/>
      <protection locked="0"/>
    </xf>
    <xf numFmtId="14" fontId="6" fillId="0" borderId="0" xfId="1" applyNumberFormat="1" applyFont="1" applyFill="1" applyBorder="1" applyAlignment="1" applyProtection="1">
      <alignment horizontal="right" vertical="top"/>
      <protection locked="0"/>
    </xf>
    <xf numFmtId="0" fontId="22" fillId="0" borderId="0" xfId="0" applyFont="1" applyAlignment="1">
      <alignment vertical="top"/>
    </xf>
    <xf numFmtId="49" fontId="4" fillId="0" borderId="0" xfId="0" applyNumberFormat="1" applyFont="1" applyAlignment="1" applyProtection="1">
      <alignment horizontal="center" vertical="top"/>
      <protection locked="0"/>
    </xf>
    <xf numFmtId="0" fontId="14" fillId="0" borderId="7" xfId="0" applyFont="1" applyBorder="1"/>
  </cellXfs>
  <cellStyles count="12">
    <cellStyle name="Euro" xfId="3" xr:uid="{00000000-0005-0000-0000-000000000000}"/>
    <cellStyle name="Komma" xfId="1" builtinId="3"/>
    <cellStyle name="Komma 2" xfId="10" xr:uid="{00000000-0005-0000-0000-000002000000}"/>
    <cellStyle name="Standaard" xfId="0" builtinId="0"/>
    <cellStyle name="Standaard 2" xfId="4" xr:uid="{00000000-0005-0000-0000-000004000000}"/>
    <cellStyle name="Standaard 2 2" xfId="9" xr:uid="{00000000-0005-0000-0000-000005000000}"/>
    <cellStyle name="Standaard 3" xfId="7" xr:uid="{00000000-0005-0000-0000-000006000000}"/>
    <cellStyle name="Standaard 4" xfId="8" xr:uid="{00000000-0005-0000-0000-000007000000}"/>
    <cellStyle name="Valuta" xfId="2" builtinId="4"/>
    <cellStyle name="Valuta 2" xfId="5" xr:uid="{00000000-0005-0000-0000-000009000000}"/>
    <cellStyle name="Valuta 3" xfId="6" xr:uid="{00000000-0005-0000-0000-00000A000000}"/>
    <cellStyle name="Valuta 4" xfId="1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ERWERK\Brand\GEMEENTN\JAN-2000\ZUNDRT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</sheetNames>
    <sheetDataSet>
      <sheetData sheetId="0">
        <row r="4">
          <cell r="C4">
            <v>0.77500000000000002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topLeftCell="H35" zoomScaleNormal="100" workbookViewId="0">
      <selection activeCell="U15" sqref="U15"/>
    </sheetView>
  </sheetViews>
  <sheetFormatPr defaultColWidth="9.296875" defaultRowHeight="12.5" x14ac:dyDescent="0.3"/>
  <cols>
    <col min="1" max="1" width="12.69921875" style="1" bestFit="1" customWidth="1"/>
    <col min="2" max="2" width="12.5" style="1" bestFit="1" customWidth="1"/>
    <col min="3" max="3" width="41.69921875" style="1" bestFit="1" customWidth="1"/>
    <col min="4" max="4" width="8.796875" style="1" bestFit="1" customWidth="1"/>
    <col min="5" max="5" width="10.796875" style="1" bestFit="1" customWidth="1"/>
    <col min="6" max="6" width="9.296875" style="1"/>
    <col min="7" max="7" width="31.296875" style="1" bestFit="1" customWidth="1"/>
    <col min="8" max="8" width="13" style="1" bestFit="1" customWidth="1"/>
    <col min="9" max="12" width="25.5" style="1" hidden="1" customWidth="1"/>
    <col min="13" max="14" width="25.5" style="1" customWidth="1"/>
    <col min="15" max="15" width="26.796875" style="1" bestFit="1" customWidth="1"/>
    <col min="16" max="16" width="21.19921875" style="1" bestFit="1" customWidth="1"/>
    <col min="17" max="17" width="9.296875" style="1"/>
    <col min="18" max="18" width="13" style="1" bestFit="1" customWidth="1"/>
    <col min="19" max="19" width="14.69921875" style="68" bestFit="1" customWidth="1"/>
    <col min="20" max="16384" width="9.296875" style="1"/>
  </cols>
  <sheetData>
    <row r="1" spans="1:19" ht="13" x14ac:dyDescent="0.3">
      <c r="A1" s="9" t="s">
        <v>11</v>
      </c>
      <c r="B1" s="9" t="s">
        <v>12</v>
      </c>
      <c r="C1" s="52" t="s">
        <v>3</v>
      </c>
      <c r="D1" s="53"/>
      <c r="E1" s="53" t="s">
        <v>4</v>
      </c>
      <c r="F1" s="53" t="s">
        <v>9</v>
      </c>
      <c r="G1" s="54" t="s">
        <v>2</v>
      </c>
      <c r="H1" s="55" t="s">
        <v>13</v>
      </c>
      <c r="I1" s="73" t="s">
        <v>5</v>
      </c>
      <c r="J1" s="73" t="s">
        <v>5</v>
      </c>
      <c r="K1" s="73" t="s">
        <v>5</v>
      </c>
      <c r="L1" s="73" t="s">
        <v>5</v>
      </c>
      <c r="M1" s="73" t="s">
        <v>5</v>
      </c>
      <c r="N1" s="73" t="s">
        <v>5</v>
      </c>
      <c r="O1" s="56" t="s">
        <v>0</v>
      </c>
      <c r="R1" s="44" t="s">
        <v>130</v>
      </c>
      <c r="S1" s="68" t="s">
        <v>131</v>
      </c>
    </row>
    <row r="2" spans="1:19" ht="13" x14ac:dyDescent="0.3">
      <c r="A2" s="10"/>
      <c r="B2" s="11"/>
      <c r="C2" s="57"/>
      <c r="D2" s="58"/>
      <c r="E2" s="58"/>
      <c r="F2" s="58"/>
      <c r="G2" s="59"/>
      <c r="H2" s="60" t="s">
        <v>14</v>
      </c>
      <c r="I2" s="74" t="s">
        <v>6</v>
      </c>
      <c r="J2" s="74" t="s">
        <v>7</v>
      </c>
      <c r="K2" s="74" t="s">
        <v>6</v>
      </c>
      <c r="L2" s="74" t="s">
        <v>7</v>
      </c>
      <c r="M2" s="74" t="s">
        <v>6</v>
      </c>
      <c r="N2" s="74" t="s">
        <v>7</v>
      </c>
      <c r="O2" s="61" t="s">
        <v>8</v>
      </c>
      <c r="R2" s="44" t="s">
        <v>132</v>
      </c>
      <c r="S2" s="68" t="s">
        <v>133</v>
      </c>
    </row>
    <row r="3" spans="1:19" ht="13" x14ac:dyDescent="0.3">
      <c r="A3" s="10"/>
      <c r="B3" s="11"/>
      <c r="C3" s="57"/>
      <c r="D3" s="58"/>
      <c r="E3" s="58"/>
      <c r="F3" s="58"/>
      <c r="G3" s="59"/>
      <c r="H3" s="60"/>
      <c r="I3" s="75">
        <v>45291</v>
      </c>
      <c r="J3" s="75">
        <v>45291</v>
      </c>
      <c r="K3" s="75">
        <v>45657</v>
      </c>
      <c r="L3" s="75">
        <v>45657</v>
      </c>
      <c r="M3" s="75">
        <v>46022</v>
      </c>
      <c r="N3" s="75">
        <v>45657</v>
      </c>
      <c r="O3" s="62"/>
      <c r="R3" s="44" t="s">
        <v>134</v>
      </c>
    </row>
    <row r="4" spans="1:19" ht="13.5" thickBot="1" x14ac:dyDescent="0.35">
      <c r="A4" s="10"/>
      <c r="B4" s="11"/>
      <c r="C4" s="63"/>
      <c r="D4" s="64"/>
      <c r="E4" s="64"/>
      <c r="F4" s="64"/>
      <c r="G4" s="65"/>
      <c r="H4" s="66"/>
      <c r="I4" s="76" t="s">
        <v>139</v>
      </c>
      <c r="J4" s="76" t="s">
        <v>140</v>
      </c>
      <c r="K4" s="76" t="s">
        <v>142</v>
      </c>
      <c r="L4" s="76" t="s">
        <v>141</v>
      </c>
      <c r="M4" s="76" t="s">
        <v>149</v>
      </c>
      <c r="N4" s="76" t="s">
        <v>150</v>
      </c>
      <c r="O4" s="67"/>
    </row>
    <row r="5" spans="1:19" ht="13" x14ac:dyDescent="0.25">
      <c r="A5" s="19"/>
      <c r="B5" s="12"/>
      <c r="C5" s="20" t="s">
        <v>15</v>
      </c>
      <c r="D5" s="45"/>
      <c r="E5" s="45"/>
      <c r="F5" s="21"/>
      <c r="G5" s="46"/>
      <c r="H5" s="92"/>
      <c r="I5" s="77"/>
      <c r="J5" s="77"/>
      <c r="K5" s="77"/>
      <c r="L5" s="77"/>
      <c r="M5" s="77"/>
      <c r="N5" s="77"/>
    </row>
    <row r="6" spans="1:19" ht="13" x14ac:dyDescent="0.3">
      <c r="A6" s="22" t="s">
        <v>28</v>
      </c>
      <c r="B6" s="23">
        <v>438033</v>
      </c>
      <c r="C6" s="47" t="s">
        <v>29</v>
      </c>
      <c r="D6" s="48" t="s">
        <v>30</v>
      </c>
      <c r="E6" s="48" t="s">
        <v>31</v>
      </c>
      <c r="F6" s="24" t="s">
        <v>10</v>
      </c>
      <c r="G6" s="47" t="s">
        <v>144</v>
      </c>
      <c r="H6" s="93">
        <v>45747</v>
      </c>
      <c r="I6" s="78">
        <v>11505700</v>
      </c>
      <c r="J6" s="78">
        <v>0</v>
      </c>
      <c r="K6" s="84">
        <v>18600000</v>
      </c>
      <c r="L6" s="78">
        <f>ROUND(J6/123.3*128.3,-2)</f>
        <v>0</v>
      </c>
      <c r="M6" s="78">
        <f>ROUND(K6/133.4*136.2,-2)</f>
        <v>18990400</v>
      </c>
      <c r="N6" s="78">
        <f>ROUND(L6/129.6*132.4,-2)</f>
        <v>0</v>
      </c>
      <c r="O6" s="2">
        <f>M6+N6</f>
        <v>18990400</v>
      </c>
      <c r="R6" s="5"/>
      <c r="S6" s="69"/>
    </row>
    <row r="7" spans="1:19" ht="13" x14ac:dyDescent="0.3">
      <c r="A7" s="22" t="s">
        <v>28</v>
      </c>
      <c r="B7" s="23">
        <v>438033</v>
      </c>
      <c r="C7" s="47" t="s">
        <v>29</v>
      </c>
      <c r="D7" s="48" t="s">
        <v>1</v>
      </c>
      <c r="E7" s="48" t="s">
        <v>31</v>
      </c>
      <c r="F7" s="24" t="s">
        <v>10</v>
      </c>
      <c r="G7" s="47" t="s">
        <v>145</v>
      </c>
      <c r="H7" s="93">
        <v>45747</v>
      </c>
      <c r="I7" s="78">
        <v>0</v>
      </c>
      <c r="J7" s="78">
        <v>879400</v>
      </c>
      <c r="K7" s="78">
        <f t="shared" ref="K7:K8" si="0">ROUND(I7/125.2*131.8,-2)</f>
        <v>0</v>
      </c>
      <c r="L7" s="90">
        <v>850000</v>
      </c>
      <c r="M7" s="78">
        <f t="shared" ref="M7:M43" si="1">ROUND(K7/133.4*136.2,-2)</f>
        <v>0</v>
      </c>
      <c r="N7" s="78">
        <f t="shared" ref="N7:N24" si="2">ROUND(L7/129.6*132.4,-2)</f>
        <v>868400</v>
      </c>
      <c r="O7" s="2">
        <f t="shared" ref="O7:O24" si="3">M7+N7</f>
        <v>868400</v>
      </c>
      <c r="R7" s="5"/>
      <c r="S7" s="69"/>
    </row>
    <row r="8" spans="1:19" ht="13" x14ac:dyDescent="0.3">
      <c r="A8" s="22" t="s">
        <v>32</v>
      </c>
      <c r="B8" s="23">
        <v>438033</v>
      </c>
      <c r="C8" s="47" t="s">
        <v>33</v>
      </c>
      <c r="D8" s="48" t="s">
        <v>1</v>
      </c>
      <c r="E8" s="48" t="s">
        <v>34</v>
      </c>
      <c r="F8" s="24" t="s">
        <v>10</v>
      </c>
      <c r="G8" s="47" t="s">
        <v>35</v>
      </c>
      <c r="H8" s="94"/>
      <c r="I8" s="78">
        <v>52300</v>
      </c>
      <c r="J8" s="78">
        <v>0</v>
      </c>
      <c r="K8" s="78">
        <f t="shared" si="0"/>
        <v>55100</v>
      </c>
      <c r="L8" s="78">
        <f t="shared" ref="L8:L9" si="4">ROUND(J8/123.3*128.3,-2)</f>
        <v>0</v>
      </c>
      <c r="M8" s="78">
        <f>ROUND(K8/131.8*136.2,-2)</f>
        <v>56900</v>
      </c>
      <c r="N8" s="78">
        <f t="shared" si="2"/>
        <v>0</v>
      </c>
      <c r="O8" s="2">
        <f t="shared" si="3"/>
        <v>56900</v>
      </c>
      <c r="P8" s="88" t="s">
        <v>148</v>
      </c>
      <c r="R8" s="5"/>
      <c r="S8" s="69"/>
    </row>
    <row r="9" spans="1:19" ht="13" x14ac:dyDescent="0.3">
      <c r="A9" s="22" t="s">
        <v>36</v>
      </c>
      <c r="B9" s="23">
        <v>438033</v>
      </c>
      <c r="C9" s="47" t="s">
        <v>23</v>
      </c>
      <c r="D9" s="48" t="s">
        <v>20</v>
      </c>
      <c r="E9" s="48" t="s">
        <v>37</v>
      </c>
      <c r="F9" s="24" t="s">
        <v>10</v>
      </c>
      <c r="G9" s="47" t="s">
        <v>38</v>
      </c>
      <c r="H9" s="93">
        <v>45747</v>
      </c>
      <c r="I9" s="78">
        <v>1089100</v>
      </c>
      <c r="J9" s="78">
        <v>0</v>
      </c>
      <c r="K9" s="84">
        <v>1100000</v>
      </c>
      <c r="L9" s="78">
        <f t="shared" si="4"/>
        <v>0</v>
      </c>
      <c r="M9" s="78">
        <f t="shared" si="1"/>
        <v>1123100</v>
      </c>
      <c r="N9" s="78">
        <f t="shared" si="2"/>
        <v>0</v>
      </c>
      <c r="O9" s="2">
        <f t="shared" si="3"/>
        <v>1123100</v>
      </c>
      <c r="R9" s="5" t="s">
        <v>135</v>
      </c>
      <c r="S9" s="69"/>
    </row>
    <row r="10" spans="1:19" s="79" customFormat="1" x14ac:dyDescent="0.3">
      <c r="C10" s="47" t="s">
        <v>26</v>
      </c>
      <c r="D10" s="48" t="s">
        <v>40</v>
      </c>
      <c r="E10" s="48" t="s">
        <v>41</v>
      </c>
      <c r="F10" s="83" t="s">
        <v>10</v>
      </c>
      <c r="G10" s="5" t="s">
        <v>7</v>
      </c>
      <c r="H10" s="93">
        <v>45747</v>
      </c>
      <c r="I10" s="80"/>
      <c r="J10" s="81">
        <v>10000</v>
      </c>
      <c r="K10" s="81"/>
      <c r="L10" s="90">
        <v>60000</v>
      </c>
      <c r="M10" s="78">
        <f t="shared" si="1"/>
        <v>0</v>
      </c>
      <c r="N10" s="78">
        <f t="shared" si="2"/>
        <v>61300</v>
      </c>
      <c r="O10" s="2">
        <f t="shared" si="3"/>
        <v>61300</v>
      </c>
      <c r="S10" s="82"/>
    </row>
    <row r="11" spans="1:19" ht="13" x14ac:dyDescent="0.3">
      <c r="A11" s="22" t="s">
        <v>42</v>
      </c>
      <c r="B11" s="23">
        <v>438033</v>
      </c>
      <c r="C11" s="47" t="s">
        <v>43</v>
      </c>
      <c r="D11" s="48" t="s">
        <v>1</v>
      </c>
      <c r="E11" s="48" t="s">
        <v>44</v>
      </c>
      <c r="F11" s="24" t="s">
        <v>10</v>
      </c>
      <c r="G11" s="47" t="s">
        <v>45</v>
      </c>
      <c r="H11" s="93">
        <v>45747</v>
      </c>
      <c r="I11" s="78">
        <v>6288300</v>
      </c>
      <c r="J11" s="78">
        <v>0</v>
      </c>
      <c r="K11" s="84">
        <v>8850000</v>
      </c>
      <c r="L11" s="78">
        <f t="shared" ref="L11:L15" si="5">ROUND(J11/123.3*128.3,-2)</f>
        <v>0</v>
      </c>
      <c r="M11" s="78">
        <f t="shared" si="1"/>
        <v>9035800</v>
      </c>
      <c r="N11" s="78">
        <f t="shared" si="2"/>
        <v>0</v>
      </c>
      <c r="O11" s="2">
        <f t="shared" si="3"/>
        <v>9035800</v>
      </c>
      <c r="R11" s="5"/>
      <c r="S11" s="69"/>
    </row>
    <row r="12" spans="1:19" ht="13" x14ac:dyDescent="0.3">
      <c r="A12" s="22" t="s">
        <v>46</v>
      </c>
      <c r="B12" s="23">
        <v>438033</v>
      </c>
      <c r="C12" s="47" t="s">
        <v>143</v>
      </c>
      <c r="D12" s="48" t="s">
        <v>47</v>
      </c>
      <c r="E12" s="48" t="s">
        <v>48</v>
      </c>
      <c r="F12" s="24" t="s">
        <v>10</v>
      </c>
      <c r="G12" s="47" t="s">
        <v>49</v>
      </c>
      <c r="H12" s="93">
        <v>45747</v>
      </c>
      <c r="I12" s="78">
        <v>2028100</v>
      </c>
      <c r="J12" s="78">
        <v>0</v>
      </c>
      <c r="K12" s="84">
        <v>2800000</v>
      </c>
      <c r="L12" s="78">
        <f t="shared" si="5"/>
        <v>0</v>
      </c>
      <c r="M12" s="78">
        <f t="shared" si="1"/>
        <v>2858800</v>
      </c>
      <c r="N12" s="78">
        <f t="shared" si="2"/>
        <v>0</v>
      </c>
      <c r="O12" s="2">
        <f t="shared" si="3"/>
        <v>2858800</v>
      </c>
      <c r="R12" s="5"/>
      <c r="S12" s="69"/>
    </row>
    <row r="13" spans="1:19" ht="11.25" customHeight="1" x14ac:dyDescent="0.3">
      <c r="A13" s="22" t="s">
        <v>50</v>
      </c>
      <c r="B13" s="23">
        <v>438033</v>
      </c>
      <c r="C13" s="47" t="s">
        <v>51</v>
      </c>
      <c r="D13" s="48" t="s">
        <v>27</v>
      </c>
      <c r="E13" s="48" t="s">
        <v>52</v>
      </c>
      <c r="F13" s="24" t="s">
        <v>10</v>
      </c>
      <c r="G13" s="47" t="s">
        <v>24</v>
      </c>
      <c r="H13" s="93">
        <v>45747</v>
      </c>
      <c r="I13" s="78">
        <v>2185100</v>
      </c>
      <c r="J13" s="78">
        <v>0</v>
      </c>
      <c r="K13" s="84">
        <v>2750000</v>
      </c>
      <c r="L13" s="78">
        <f t="shared" si="5"/>
        <v>0</v>
      </c>
      <c r="M13" s="78">
        <f t="shared" si="1"/>
        <v>2807700</v>
      </c>
      <c r="N13" s="78">
        <f t="shared" si="2"/>
        <v>0</v>
      </c>
      <c r="O13" s="2">
        <f t="shared" si="3"/>
        <v>2807700</v>
      </c>
      <c r="R13" s="5"/>
      <c r="S13" s="69"/>
    </row>
    <row r="14" spans="1:19" ht="13" x14ac:dyDescent="0.3">
      <c r="A14" s="22" t="s">
        <v>53</v>
      </c>
      <c r="B14" s="23">
        <v>438033</v>
      </c>
      <c r="C14" s="47" t="s">
        <v>54</v>
      </c>
      <c r="D14" s="48" t="s">
        <v>55</v>
      </c>
      <c r="E14" s="3" t="s">
        <v>39</v>
      </c>
      <c r="F14" s="24" t="s">
        <v>10</v>
      </c>
      <c r="G14" s="47" t="s">
        <v>56</v>
      </c>
      <c r="H14" s="93">
        <v>45747</v>
      </c>
      <c r="I14" s="78">
        <v>75800</v>
      </c>
      <c r="J14" s="78">
        <v>0</v>
      </c>
      <c r="K14" s="84">
        <v>170000</v>
      </c>
      <c r="L14" s="78">
        <f t="shared" si="5"/>
        <v>0</v>
      </c>
      <c r="M14" s="78">
        <f t="shared" si="1"/>
        <v>173600</v>
      </c>
      <c r="N14" s="78">
        <f t="shared" si="2"/>
        <v>0</v>
      </c>
      <c r="O14" s="2">
        <f t="shared" si="3"/>
        <v>173600</v>
      </c>
      <c r="R14" s="5"/>
      <c r="S14" s="69"/>
    </row>
    <row r="15" spans="1:19" ht="13" x14ac:dyDescent="0.3">
      <c r="A15" s="22" t="s">
        <v>57</v>
      </c>
      <c r="B15" s="23">
        <v>438033</v>
      </c>
      <c r="C15" s="47" t="s">
        <v>58</v>
      </c>
      <c r="D15" s="48" t="s">
        <v>59</v>
      </c>
      <c r="E15" s="3" t="s">
        <v>60</v>
      </c>
      <c r="F15" s="24" t="s">
        <v>10</v>
      </c>
      <c r="G15" s="47" t="s">
        <v>61</v>
      </c>
      <c r="H15" s="93">
        <v>45747</v>
      </c>
      <c r="I15" s="78">
        <v>564900</v>
      </c>
      <c r="J15" s="78">
        <v>0</v>
      </c>
      <c r="K15" s="84">
        <v>760000</v>
      </c>
      <c r="L15" s="78">
        <f t="shared" si="5"/>
        <v>0</v>
      </c>
      <c r="M15" s="78">
        <f t="shared" si="1"/>
        <v>776000</v>
      </c>
      <c r="N15" s="78">
        <f t="shared" si="2"/>
        <v>0</v>
      </c>
      <c r="O15" s="2">
        <f t="shared" si="3"/>
        <v>776000</v>
      </c>
      <c r="R15" s="5" t="s">
        <v>135</v>
      </c>
      <c r="S15" s="69"/>
    </row>
    <row r="16" spans="1:19" ht="13" x14ac:dyDescent="0.3">
      <c r="A16" s="22" t="s">
        <v>62</v>
      </c>
      <c r="B16" s="23">
        <v>438033</v>
      </c>
      <c r="C16" s="47" t="s">
        <v>58</v>
      </c>
      <c r="D16" s="48" t="s">
        <v>59</v>
      </c>
      <c r="E16" s="3" t="s">
        <v>60</v>
      </c>
      <c r="F16" s="24" t="s">
        <v>10</v>
      </c>
      <c r="G16" s="47" t="s">
        <v>25</v>
      </c>
      <c r="H16" s="93">
        <v>45747</v>
      </c>
      <c r="I16" s="78">
        <v>0</v>
      </c>
      <c r="J16" s="78">
        <v>94900</v>
      </c>
      <c r="K16" s="78">
        <f t="shared" ref="K16" si="6">ROUND(I16/125.2*131.8,-2)</f>
        <v>0</v>
      </c>
      <c r="L16" s="90">
        <v>120000</v>
      </c>
      <c r="M16" s="78">
        <f t="shared" si="1"/>
        <v>0</v>
      </c>
      <c r="N16" s="78">
        <f t="shared" si="2"/>
        <v>122600</v>
      </c>
      <c r="O16" s="2">
        <f t="shared" si="3"/>
        <v>122600</v>
      </c>
      <c r="R16" s="5"/>
      <c r="S16" s="69"/>
    </row>
    <row r="17" spans="1:19" ht="13" x14ac:dyDescent="0.3">
      <c r="A17" s="22" t="s">
        <v>63</v>
      </c>
      <c r="B17" s="23">
        <v>438033</v>
      </c>
      <c r="C17" s="47" t="s">
        <v>64</v>
      </c>
      <c r="D17" s="3" t="s">
        <v>65</v>
      </c>
      <c r="E17" s="48" t="s">
        <v>66</v>
      </c>
      <c r="F17" s="24" t="s">
        <v>10</v>
      </c>
      <c r="G17" s="25" t="s">
        <v>67</v>
      </c>
      <c r="H17" s="93">
        <v>45747</v>
      </c>
      <c r="I17" s="78">
        <v>1154600</v>
      </c>
      <c r="J17" s="78">
        <v>0</v>
      </c>
      <c r="K17" s="84">
        <v>1400000</v>
      </c>
      <c r="L17" s="78">
        <f t="shared" ref="L17:L22" si="7">ROUND(J17/123.3*128.3,-2)</f>
        <v>0</v>
      </c>
      <c r="M17" s="78">
        <f t="shared" si="1"/>
        <v>1429400</v>
      </c>
      <c r="N17" s="78">
        <f t="shared" si="2"/>
        <v>0</v>
      </c>
      <c r="O17" s="2">
        <f t="shared" si="3"/>
        <v>1429400</v>
      </c>
      <c r="R17" s="5"/>
      <c r="S17" s="69"/>
    </row>
    <row r="18" spans="1:19" ht="13" x14ac:dyDescent="0.3">
      <c r="A18" s="26" t="s">
        <v>68</v>
      </c>
      <c r="B18" s="23">
        <v>438033</v>
      </c>
      <c r="C18" s="47" t="s">
        <v>26</v>
      </c>
      <c r="D18" s="3" t="s">
        <v>69</v>
      </c>
      <c r="E18" s="3" t="s">
        <v>41</v>
      </c>
      <c r="F18" s="24" t="s">
        <v>10</v>
      </c>
      <c r="G18" s="25" t="s">
        <v>70</v>
      </c>
      <c r="H18" s="93">
        <v>45747</v>
      </c>
      <c r="I18" s="78">
        <v>2201900</v>
      </c>
      <c r="J18" s="78">
        <v>0</v>
      </c>
      <c r="K18" s="84">
        <v>2900000</v>
      </c>
      <c r="L18" s="78">
        <f t="shared" si="7"/>
        <v>0</v>
      </c>
      <c r="M18" s="78">
        <f t="shared" si="1"/>
        <v>2960900</v>
      </c>
      <c r="N18" s="78">
        <f t="shared" si="2"/>
        <v>0</v>
      </c>
      <c r="O18" s="2">
        <f t="shared" si="3"/>
        <v>2960900</v>
      </c>
      <c r="R18" s="5"/>
      <c r="S18" s="69"/>
    </row>
    <row r="19" spans="1:19" ht="13" x14ac:dyDescent="0.3">
      <c r="A19" s="26" t="s">
        <v>71</v>
      </c>
      <c r="B19" s="23">
        <v>438033</v>
      </c>
      <c r="C19" s="47" t="s">
        <v>72</v>
      </c>
      <c r="D19" s="3" t="s">
        <v>73</v>
      </c>
      <c r="E19" s="3" t="s">
        <v>74</v>
      </c>
      <c r="F19" s="24" t="s">
        <v>10</v>
      </c>
      <c r="G19" s="25" t="s">
        <v>75</v>
      </c>
      <c r="H19" s="93">
        <v>45747</v>
      </c>
      <c r="I19" s="84">
        <v>1379600</v>
      </c>
      <c r="J19" s="84">
        <v>0</v>
      </c>
      <c r="K19" s="84">
        <v>1000000</v>
      </c>
      <c r="L19" s="78">
        <f t="shared" si="7"/>
        <v>0</v>
      </c>
      <c r="M19" s="78">
        <f t="shared" si="1"/>
        <v>1021000</v>
      </c>
      <c r="N19" s="78">
        <f t="shared" si="2"/>
        <v>0</v>
      </c>
      <c r="O19" s="2">
        <f t="shared" si="3"/>
        <v>1021000</v>
      </c>
      <c r="R19" s="5" t="s">
        <v>135</v>
      </c>
      <c r="S19" s="69"/>
    </row>
    <row r="20" spans="1:19" ht="13" x14ac:dyDescent="0.3">
      <c r="A20" s="26" t="s">
        <v>76</v>
      </c>
      <c r="B20" s="23">
        <v>438033</v>
      </c>
      <c r="C20" s="50" t="s">
        <v>72</v>
      </c>
      <c r="D20" s="4" t="s">
        <v>77</v>
      </c>
      <c r="E20" s="4" t="s">
        <v>74</v>
      </c>
      <c r="F20" s="27" t="s">
        <v>10</v>
      </c>
      <c r="G20" s="28" t="s">
        <v>78</v>
      </c>
      <c r="H20" s="93">
        <v>45747</v>
      </c>
      <c r="I20" s="78">
        <v>1278900</v>
      </c>
      <c r="J20" s="78">
        <v>0</v>
      </c>
      <c r="K20" s="84">
        <v>900000</v>
      </c>
      <c r="L20" s="78">
        <f t="shared" si="7"/>
        <v>0</v>
      </c>
      <c r="M20" s="78">
        <f t="shared" si="1"/>
        <v>918900</v>
      </c>
      <c r="N20" s="78">
        <f t="shared" si="2"/>
        <v>0</v>
      </c>
      <c r="O20" s="2">
        <f t="shared" si="3"/>
        <v>918900</v>
      </c>
      <c r="R20" s="5" t="s">
        <v>135</v>
      </c>
      <c r="S20" s="69"/>
    </row>
    <row r="21" spans="1:19" x14ac:dyDescent="0.3">
      <c r="A21" s="5"/>
      <c r="B21" s="5"/>
      <c r="C21" s="5" t="s">
        <v>137</v>
      </c>
      <c r="D21" s="5"/>
      <c r="E21" s="5"/>
      <c r="F21" s="5" t="s">
        <v>10</v>
      </c>
      <c r="G21" s="5" t="s">
        <v>136</v>
      </c>
      <c r="H21" s="93">
        <v>45747</v>
      </c>
      <c r="I21" s="78">
        <v>57900</v>
      </c>
      <c r="J21" s="78">
        <v>0</v>
      </c>
      <c r="K21" s="84">
        <v>290000</v>
      </c>
      <c r="L21" s="78">
        <f t="shared" si="7"/>
        <v>0</v>
      </c>
      <c r="M21" s="78">
        <f t="shared" si="1"/>
        <v>296100</v>
      </c>
      <c r="N21" s="78">
        <f t="shared" si="2"/>
        <v>0</v>
      </c>
      <c r="O21" s="2">
        <f t="shared" si="3"/>
        <v>296100</v>
      </c>
      <c r="R21" s="1" t="s">
        <v>138</v>
      </c>
    </row>
    <row r="22" spans="1:19" ht="13" x14ac:dyDescent="0.3">
      <c r="A22" s="70" t="s">
        <v>79</v>
      </c>
      <c r="B22" s="71">
        <v>438033</v>
      </c>
      <c r="C22" s="47" t="s">
        <v>80</v>
      </c>
      <c r="D22" s="3" t="s">
        <v>81</v>
      </c>
      <c r="E22" s="3" t="s">
        <v>82</v>
      </c>
      <c r="F22" s="24" t="s">
        <v>10</v>
      </c>
      <c r="G22" s="25" t="s">
        <v>83</v>
      </c>
      <c r="H22" s="93">
        <v>45747</v>
      </c>
      <c r="I22" s="78">
        <v>156900</v>
      </c>
      <c r="J22" s="78">
        <v>0</v>
      </c>
      <c r="K22" s="84">
        <v>180000</v>
      </c>
      <c r="L22" s="78">
        <f t="shared" si="7"/>
        <v>0</v>
      </c>
      <c r="M22" s="78">
        <f t="shared" si="1"/>
        <v>183800</v>
      </c>
      <c r="N22" s="78">
        <f t="shared" si="2"/>
        <v>0</v>
      </c>
      <c r="O22" s="2">
        <f t="shared" si="3"/>
        <v>183800</v>
      </c>
      <c r="R22" s="5"/>
      <c r="S22" s="69"/>
    </row>
    <row r="23" spans="1:19" ht="13" x14ac:dyDescent="0.25">
      <c r="A23" s="99"/>
      <c r="B23" s="23"/>
      <c r="C23" s="100" t="s">
        <v>80</v>
      </c>
      <c r="D23" s="100">
        <v>29</v>
      </c>
      <c r="E23" s="3"/>
      <c r="F23" s="24"/>
      <c r="G23" s="25" t="s">
        <v>153</v>
      </c>
      <c r="H23" s="93">
        <v>45747</v>
      </c>
      <c r="I23" s="78"/>
      <c r="J23" s="78"/>
      <c r="K23" s="84"/>
      <c r="L23" s="78">
        <v>120000</v>
      </c>
      <c r="M23" s="78"/>
      <c r="N23" s="78">
        <f t="shared" si="2"/>
        <v>122600</v>
      </c>
      <c r="O23" s="2">
        <f t="shared" si="3"/>
        <v>122600</v>
      </c>
      <c r="R23" s="5"/>
      <c r="S23" s="69"/>
    </row>
    <row r="24" spans="1:19" s="85" customFormat="1" ht="13" x14ac:dyDescent="0.3">
      <c r="C24" s="86" t="s">
        <v>147</v>
      </c>
      <c r="D24" s="86">
        <v>122</v>
      </c>
      <c r="E24" s="86"/>
      <c r="F24" s="86" t="s">
        <v>10</v>
      </c>
      <c r="G24" s="89"/>
      <c r="H24" s="93">
        <v>45747</v>
      </c>
      <c r="I24" s="86"/>
      <c r="J24" s="86"/>
      <c r="K24" s="87"/>
      <c r="L24" s="91">
        <v>230000</v>
      </c>
      <c r="M24" s="78">
        <f t="shared" si="1"/>
        <v>0</v>
      </c>
      <c r="N24" s="78">
        <f t="shared" si="2"/>
        <v>235000</v>
      </c>
      <c r="O24" s="2">
        <f t="shared" si="3"/>
        <v>235000</v>
      </c>
      <c r="P24" s="85" t="s">
        <v>146</v>
      </c>
      <c r="R24" s="5"/>
      <c r="S24" s="69"/>
    </row>
    <row r="25" spans="1:19" x14ac:dyDescent="0.3">
      <c r="A25" s="29"/>
      <c r="C25" s="30"/>
      <c r="D25" s="7"/>
      <c r="E25" s="7"/>
      <c r="F25" s="30"/>
      <c r="G25" s="31"/>
      <c r="H25" s="95"/>
      <c r="R25" s="5"/>
      <c r="S25" s="69"/>
    </row>
    <row r="26" spans="1:19" ht="13.5" thickBot="1" x14ac:dyDescent="0.35">
      <c r="A26" s="19"/>
      <c r="B26" s="32"/>
      <c r="C26" s="13" t="s">
        <v>18</v>
      </c>
      <c r="D26" s="33"/>
      <c r="E26" s="33"/>
      <c r="F26" s="34"/>
      <c r="G26" s="35"/>
      <c r="H26" s="96"/>
      <c r="I26" s="14">
        <v>30019100</v>
      </c>
      <c r="J26" s="14">
        <v>984300</v>
      </c>
      <c r="K26" s="14">
        <f>SUM(K6:K22)</f>
        <v>41755100</v>
      </c>
      <c r="L26" s="14">
        <f>SUM(L6:L24)</f>
        <v>1380000</v>
      </c>
      <c r="M26" s="14">
        <f>SUM(M6:M24)</f>
        <v>42632400</v>
      </c>
      <c r="N26" s="14">
        <f t="shared" ref="N26:O26" si="8">SUM(N6:N24)</f>
        <v>1409900</v>
      </c>
      <c r="O26" s="14">
        <f t="shared" si="8"/>
        <v>44042300</v>
      </c>
      <c r="R26" s="5"/>
      <c r="S26" s="69"/>
    </row>
    <row r="27" spans="1:19" ht="13.5" thickTop="1" x14ac:dyDescent="0.3">
      <c r="A27" s="36"/>
      <c r="B27" s="37"/>
      <c r="C27" s="32"/>
      <c r="D27" s="7"/>
      <c r="E27" s="7"/>
      <c r="F27" s="30"/>
      <c r="G27" s="31"/>
      <c r="H27" s="95"/>
      <c r="I27" s="15"/>
      <c r="J27" s="15"/>
      <c r="K27" s="15"/>
      <c r="L27" s="15"/>
      <c r="M27" s="15"/>
      <c r="N27" s="15"/>
      <c r="O27" s="15"/>
      <c r="R27" s="5"/>
      <c r="S27" s="69"/>
    </row>
    <row r="28" spans="1:19" ht="13" x14ac:dyDescent="0.3">
      <c r="A28" s="38"/>
      <c r="B28" s="37"/>
      <c r="C28" s="39" t="s">
        <v>19</v>
      </c>
      <c r="D28" s="7"/>
      <c r="E28" s="7"/>
      <c r="F28" s="30"/>
      <c r="G28" s="31" t="s">
        <v>1</v>
      </c>
      <c r="H28" s="95" t="s">
        <v>1</v>
      </c>
      <c r="I28" s="15"/>
      <c r="J28" s="15"/>
      <c r="K28" s="15"/>
      <c r="L28" s="15"/>
      <c r="M28" s="15"/>
      <c r="N28" s="15"/>
      <c r="O28" s="15"/>
      <c r="R28" s="5"/>
      <c r="S28" s="69"/>
    </row>
    <row r="29" spans="1:19" ht="13" x14ac:dyDescent="0.3">
      <c r="A29" s="22" t="s">
        <v>84</v>
      </c>
      <c r="B29" s="23">
        <v>438033</v>
      </c>
      <c r="C29" s="47" t="s">
        <v>85</v>
      </c>
      <c r="D29" s="3" t="s">
        <v>86</v>
      </c>
      <c r="E29" s="3" t="s">
        <v>87</v>
      </c>
      <c r="F29" s="24" t="s">
        <v>10</v>
      </c>
      <c r="G29" s="25" t="s">
        <v>88</v>
      </c>
      <c r="H29" s="93">
        <v>45747</v>
      </c>
      <c r="I29" s="78">
        <v>14952700</v>
      </c>
      <c r="J29" s="78">
        <v>0</v>
      </c>
      <c r="K29" s="84">
        <v>25000000</v>
      </c>
      <c r="L29" s="78">
        <f t="shared" ref="L29" si="9">ROUND(J29/123.3*128.3,-2)</f>
        <v>0</v>
      </c>
      <c r="M29" s="78">
        <f t="shared" si="1"/>
        <v>25524700</v>
      </c>
      <c r="N29" s="78"/>
      <c r="O29" s="2">
        <f t="shared" ref="O29:O44" si="10">M29+N29</f>
        <v>25524700</v>
      </c>
      <c r="R29" s="5"/>
      <c r="S29" s="69"/>
    </row>
    <row r="30" spans="1:19" ht="13" x14ac:dyDescent="0.3">
      <c r="A30" s="22" t="s">
        <v>89</v>
      </c>
      <c r="B30" s="23">
        <v>438033</v>
      </c>
      <c r="C30" s="47" t="s">
        <v>85</v>
      </c>
      <c r="D30" s="3" t="s">
        <v>86</v>
      </c>
      <c r="E30" s="3" t="s">
        <v>87</v>
      </c>
      <c r="F30" s="24" t="s">
        <v>10</v>
      </c>
      <c r="G30" s="25" t="s">
        <v>90</v>
      </c>
      <c r="H30" s="93">
        <v>45988</v>
      </c>
      <c r="I30" s="78">
        <v>0</v>
      </c>
      <c r="J30" s="78">
        <v>3581500</v>
      </c>
      <c r="K30" s="78">
        <f>ROUND(I30/125.2*131.8,-2)</f>
        <v>0</v>
      </c>
      <c r="L30" s="84">
        <v>4300000</v>
      </c>
      <c r="M30" s="78">
        <f t="shared" si="1"/>
        <v>0</v>
      </c>
      <c r="N30" s="78">
        <f>L30</f>
        <v>4300000</v>
      </c>
      <c r="O30" s="2">
        <f t="shared" si="10"/>
        <v>4300000</v>
      </c>
      <c r="R30" s="5"/>
      <c r="S30" s="69"/>
    </row>
    <row r="31" spans="1:19" ht="13" x14ac:dyDescent="0.3">
      <c r="A31" s="22" t="s">
        <v>91</v>
      </c>
      <c r="B31" s="23">
        <v>438033</v>
      </c>
      <c r="C31" s="47" t="s">
        <v>23</v>
      </c>
      <c r="D31" s="3" t="s">
        <v>16</v>
      </c>
      <c r="E31" s="3" t="s">
        <v>92</v>
      </c>
      <c r="F31" s="24" t="s">
        <v>10</v>
      </c>
      <c r="G31" s="25" t="s">
        <v>93</v>
      </c>
      <c r="H31" s="93">
        <v>45747</v>
      </c>
      <c r="I31" s="78">
        <v>36466900</v>
      </c>
      <c r="J31" s="78">
        <v>0</v>
      </c>
      <c r="K31" s="84">
        <v>40500000</v>
      </c>
      <c r="L31" s="78">
        <f t="shared" ref="L31" si="11">ROUND(J31/123.3*128.3,-2)</f>
        <v>0</v>
      </c>
      <c r="M31" s="78">
        <f t="shared" si="1"/>
        <v>41350100</v>
      </c>
      <c r="N31" s="78"/>
      <c r="O31" s="2">
        <f t="shared" si="10"/>
        <v>41350100</v>
      </c>
      <c r="R31" s="5"/>
      <c r="S31" s="69">
        <v>2</v>
      </c>
    </row>
    <row r="32" spans="1:19" ht="13" x14ac:dyDescent="0.3">
      <c r="A32" s="22" t="s">
        <v>94</v>
      </c>
      <c r="B32" s="23">
        <v>438033</v>
      </c>
      <c r="C32" s="47" t="s">
        <v>23</v>
      </c>
      <c r="D32" s="3" t="s">
        <v>16</v>
      </c>
      <c r="E32" s="3" t="s">
        <v>92</v>
      </c>
      <c r="F32" s="24" t="s">
        <v>10</v>
      </c>
      <c r="G32" s="25" t="s">
        <v>95</v>
      </c>
      <c r="H32" s="93">
        <v>45747</v>
      </c>
      <c r="I32" s="78">
        <v>0</v>
      </c>
      <c r="J32" s="78">
        <v>9102900</v>
      </c>
      <c r="K32" s="78">
        <f t="shared" ref="K32" si="12">ROUND(I32/125.2*131.8,-2)</f>
        <v>0</v>
      </c>
      <c r="L32" s="90">
        <v>7100000</v>
      </c>
      <c r="M32" s="78">
        <f t="shared" si="1"/>
        <v>0</v>
      </c>
      <c r="N32" s="78">
        <f t="shared" ref="N32:N43" si="13">ROUND(L32/129.6*132.4,-2)</f>
        <v>7253400</v>
      </c>
      <c r="O32" s="2">
        <f t="shared" si="10"/>
        <v>7253400</v>
      </c>
      <c r="R32" s="5"/>
      <c r="S32" s="69"/>
    </row>
    <row r="33" spans="1:19" ht="13" x14ac:dyDescent="0.3">
      <c r="A33" s="22" t="s">
        <v>96</v>
      </c>
      <c r="B33" s="23">
        <v>438033</v>
      </c>
      <c r="C33" s="47" t="s">
        <v>97</v>
      </c>
      <c r="D33" s="3" t="s">
        <v>98</v>
      </c>
      <c r="E33" s="3" t="s">
        <v>99</v>
      </c>
      <c r="F33" s="24" t="s">
        <v>10</v>
      </c>
      <c r="G33" s="25" t="s">
        <v>100</v>
      </c>
      <c r="H33" s="93">
        <v>45747</v>
      </c>
      <c r="I33" s="78">
        <v>3448300</v>
      </c>
      <c r="J33" s="78">
        <v>0</v>
      </c>
      <c r="K33" s="84">
        <v>5250000</v>
      </c>
      <c r="L33" s="78">
        <f t="shared" ref="L33" si="14">ROUND(J33/123.3*128.3,-2)</f>
        <v>0</v>
      </c>
      <c r="M33" s="78">
        <f t="shared" si="1"/>
        <v>5360200</v>
      </c>
      <c r="N33" s="78">
        <f t="shared" si="13"/>
        <v>0</v>
      </c>
      <c r="O33" s="2">
        <f t="shared" si="10"/>
        <v>5360200</v>
      </c>
      <c r="R33" s="5"/>
      <c r="S33" s="69"/>
    </row>
    <row r="34" spans="1:19" ht="13" x14ac:dyDescent="0.3">
      <c r="A34" s="22" t="s">
        <v>101</v>
      </c>
      <c r="B34" s="23">
        <v>438033</v>
      </c>
      <c r="C34" s="47" t="s">
        <v>97</v>
      </c>
      <c r="D34" s="3" t="s">
        <v>98</v>
      </c>
      <c r="E34" s="3" t="s">
        <v>102</v>
      </c>
      <c r="F34" s="24" t="s">
        <v>10</v>
      </c>
      <c r="G34" s="25" t="s">
        <v>103</v>
      </c>
      <c r="H34" s="93">
        <v>45747</v>
      </c>
      <c r="I34" s="78">
        <v>0</v>
      </c>
      <c r="J34" s="78">
        <v>784400</v>
      </c>
      <c r="K34" s="78">
        <f t="shared" ref="K34" si="15">ROUND(I34/125.2*131.8,-2)</f>
        <v>0</v>
      </c>
      <c r="L34" s="90">
        <v>670000</v>
      </c>
      <c r="M34" s="78">
        <f t="shared" si="1"/>
        <v>0</v>
      </c>
      <c r="N34" s="78">
        <f t="shared" si="13"/>
        <v>684500</v>
      </c>
      <c r="O34" s="2">
        <f t="shared" si="10"/>
        <v>684500</v>
      </c>
      <c r="R34" s="5"/>
      <c r="S34" s="69"/>
    </row>
    <row r="35" spans="1:19" ht="25" x14ac:dyDescent="0.3">
      <c r="A35" s="22" t="s">
        <v>104</v>
      </c>
      <c r="B35" s="23">
        <v>438033</v>
      </c>
      <c r="C35" s="47" t="s">
        <v>105</v>
      </c>
      <c r="D35" s="3" t="s">
        <v>17</v>
      </c>
      <c r="E35" s="3" t="s">
        <v>106</v>
      </c>
      <c r="F35" s="24" t="s">
        <v>10</v>
      </c>
      <c r="G35" s="25" t="s">
        <v>107</v>
      </c>
      <c r="H35" s="93">
        <v>45747</v>
      </c>
      <c r="I35" s="78">
        <v>4984700</v>
      </c>
      <c r="J35" s="78">
        <v>0</v>
      </c>
      <c r="K35" s="84">
        <v>7700000</v>
      </c>
      <c r="L35" s="78">
        <f t="shared" ref="L35" si="16">ROUND(J35/123.3*128.3,-2)</f>
        <v>0</v>
      </c>
      <c r="M35" s="78">
        <f t="shared" si="1"/>
        <v>7861600</v>
      </c>
      <c r="N35" s="78">
        <f t="shared" si="13"/>
        <v>0</v>
      </c>
      <c r="O35" s="2">
        <f t="shared" si="10"/>
        <v>7861600</v>
      </c>
      <c r="R35" s="5"/>
      <c r="S35" s="69"/>
    </row>
    <row r="36" spans="1:19" ht="25" x14ac:dyDescent="0.3">
      <c r="A36" s="22" t="s">
        <v>108</v>
      </c>
      <c r="B36" s="23">
        <v>438033</v>
      </c>
      <c r="C36" s="47" t="s">
        <v>105</v>
      </c>
      <c r="D36" s="3" t="s">
        <v>17</v>
      </c>
      <c r="E36" s="3" t="s">
        <v>106</v>
      </c>
      <c r="F36" s="24" t="s">
        <v>10</v>
      </c>
      <c r="G36" s="25" t="s">
        <v>109</v>
      </c>
      <c r="H36" s="93">
        <v>45747</v>
      </c>
      <c r="I36" s="78">
        <v>0</v>
      </c>
      <c r="J36" s="78">
        <v>858400</v>
      </c>
      <c r="K36" s="78">
        <f t="shared" ref="K36" si="17">ROUND(I36/125.2*131.8,-2)</f>
        <v>0</v>
      </c>
      <c r="L36" s="90">
        <v>820000</v>
      </c>
      <c r="M36" s="78">
        <f t="shared" si="1"/>
        <v>0</v>
      </c>
      <c r="N36" s="78">
        <f t="shared" si="13"/>
        <v>837700</v>
      </c>
      <c r="O36" s="2">
        <f t="shared" si="10"/>
        <v>837700</v>
      </c>
      <c r="R36" s="5"/>
      <c r="S36" s="69"/>
    </row>
    <row r="37" spans="1:19" ht="13" x14ac:dyDescent="0.3">
      <c r="A37" s="22" t="s">
        <v>110</v>
      </c>
      <c r="B37" s="23">
        <v>438033</v>
      </c>
      <c r="C37" s="47" t="s">
        <v>111</v>
      </c>
      <c r="D37" s="3" t="s">
        <v>112</v>
      </c>
      <c r="E37" s="3" t="s">
        <v>113</v>
      </c>
      <c r="F37" s="24" t="s">
        <v>10</v>
      </c>
      <c r="G37" s="25" t="s">
        <v>114</v>
      </c>
      <c r="H37" s="93">
        <v>45747</v>
      </c>
      <c r="I37" s="78">
        <v>5316900</v>
      </c>
      <c r="J37" s="78">
        <v>0</v>
      </c>
      <c r="K37" s="84">
        <v>11650000</v>
      </c>
      <c r="L37" s="78">
        <f t="shared" ref="L37" si="18">ROUND(J37/123.3*128.3,-2)</f>
        <v>0</v>
      </c>
      <c r="M37" s="78">
        <f t="shared" si="1"/>
        <v>11894500</v>
      </c>
      <c r="N37" s="78">
        <f t="shared" si="13"/>
        <v>0</v>
      </c>
      <c r="O37" s="2">
        <f t="shared" si="10"/>
        <v>11894500</v>
      </c>
      <c r="R37" s="5"/>
      <c r="S37" s="69"/>
    </row>
    <row r="38" spans="1:19" ht="13" x14ac:dyDescent="0.3">
      <c r="A38" s="22"/>
      <c r="B38" s="23"/>
      <c r="C38" s="47" t="s">
        <v>111</v>
      </c>
      <c r="D38" s="3" t="s">
        <v>112</v>
      </c>
      <c r="E38" s="3" t="s">
        <v>113</v>
      </c>
      <c r="F38" s="24" t="s">
        <v>10</v>
      </c>
      <c r="G38" s="25" t="s">
        <v>114</v>
      </c>
      <c r="H38" s="93">
        <v>45747</v>
      </c>
      <c r="I38" s="78"/>
      <c r="J38" s="78"/>
      <c r="K38" s="84"/>
      <c r="L38" s="90">
        <v>130000</v>
      </c>
      <c r="M38" s="78">
        <f t="shared" si="1"/>
        <v>0</v>
      </c>
      <c r="N38" s="78">
        <f t="shared" si="13"/>
        <v>132800</v>
      </c>
      <c r="O38" s="2">
        <f t="shared" si="10"/>
        <v>132800</v>
      </c>
      <c r="R38" s="5"/>
      <c r="S38" s="69"/>
    </row>
    <row r="39" spans="1:19" ht="13" x14ac:dyDescent="0.3">
      <c r="A39" s="22" t="s">
        <v>115</v>
      </c>
      <c r="B39" s="23">
        <v>438033</v>
      </c>
      <c r="C39" s="47" t="s">
        <v>116</v>
      </c>
      <c r="D39" s="3" t="s">
        <v>27</v>
      </c>
      <c r="E39" s="3" t="s">
        <v>117</v>
      </c>
      <c r="F39" s="24" t="s">
        <v>10</v>
      </c>
      <c r="G39" s="25" t="s">
        <v>118</v>
      </c>
      <c r="H39" s="93">
        <v>45747</v>
      </c>
      <c r="I39" s="78">
        <v>0</v>
      </c>
      <c r="J39" s="78">
        <v>963200</v>
      </c>
      <c r="K39" s="78">
        <f t="shared" ref="K39" si="19">ROUND(I39/125.2*131.8,-2)</f>
        <v>0</v>
      </c>
      <c r="L39" s="90">
        <v>760000</v>
      </c>
      <c r="M39" s="78">
        <f t="shared" si="1"/>
        <v>0</v>
      </c>
      <c r="N39" s="78">
        <f t="shared" si="13"/>
        <v>776400</v>
      </c>
      <c r="O39" s="2">
        <f t="shared" si="10"/>
        <v>776400</v>
      </c>
      <c r="R39" s="5"/>
      <c r="S39" s="69"/>
    </row>
    <row r="40" spans="1:19" ht="13" x14ac:dyDescent="0.3">
      <c r="A40" s="22" t="s">
        <v>119</v>
      </c>
      <c r="B40" s="23">
        <v>438033</v>
      </c>
      <c r="C40" s="47" t="s">
        <v>26</v>
      </c>
      <c r="D40" s="3" t="s">
        <v>120</v>
      </c>
      <c r="E40" s="3" t="s">
        <v>41</v>
      </c>
      <c r="F40" s="24" t="s">
        <v>10</v>
      </c>
      <c r="G40" s="25" t="s">
        <v>121</v>
      </c>
      <c r="H40" s="93">
        <v>45747</v>
      </c>
      <c r="I40" s="78">
        <v>6297400</v>
      </c>
      <c r="J40" s="78">
        <v>0</v>
      </c>
      <c r="K40" s="84">
        <v>10450000</v>
      </c>
      <c r="L40" s="78">
        <f t="shared" ref="L40" si="20">ROUND(J40/123.3*128.3,-2)</f>
        <v>0</v>
      </c>
      <c r="M40" s="78">
        <f t="shared" si="1"/>
        <v>10669300</v>
      </c>
      <c r="N40" s="78">
        <f t="shared" si="13"/>
        <v>0</v>
      </c>
      <c r="O40" s="2">
        <f t="shared" si="10"/>
        <v>10669300</v>
      </c>
      <c r="R40" s="5"/>
      <c r="S40" s="69"/>
    </row>
    <row r="41" spans="1:19" ht="13" x14ac:dyDescent="0.3">
      <c r="A41" s="22" t="s">
        <v>122</v>
      </c>
      <c r="B41" s="23">
        <v>438033</v>
      </c>
      <c r="C41" s="47" t="s">
        <v>26</v>
      </c>
      <c r="D41" s="3" t="s">
        <v>120</v>
      </c>
      <c r="E41" s="3" t="s">
        <v>41</v>
      </c>
      <c r="F41" s="24" t="s">
        <v>10</v>
      </c>
      <c r="G41" s="25" t="s">
        <v>123</v>
      </c>
      <c r="H41" s="93">
        <v>45747</v>
      </c>
      <c r="I41" s="78">
        <v>0</v>
      </c>
      <c r="J41" s="78">
        <v>911400</v>
      </c>
      <c r="K41" s="78">
        <f t="shared" ref="K41" si="21">ROUND(I41/125.2*131.8,-2)</f>
        <v>0</v>
      </c>
      <c r="L41" s="90">
        <v>790000</v>
      </c>
      <c r="M41" s="78">
        <f t="shared" si="1"/>
        <v>0</v>
      </c>
      <c r="N41" s="78">
        <f t="shared" si="13"/>
        <v>807100</v>
      </c>
      <c r="O41" s="2">
        <f t="shared" si="10"/>
        <v>807100</v>
      </c>
      <c r="R41" s="5"/>
      <c r="S41" s="69"/>
    </row>
    <row r="42" spans="1:19" ht="13" x14ac:dyDescent="0.3">
      <c r="A42" s="22" t="s">
        <v>124</v>
      </c>
      <c r="B42" s="23">
        <v>438033</v>
      </c>
      <c r="C42" s="47" t="s">
        <v>23</v>
      </c>
      <c r="D42" s="3" t="s">
        <v>77</v>
      </c>
      <c r="E42" s="48" t="s">
        <v>37</v>
      </c>
      <c r="F42" s="24" t="s">
        <v>10</v>
      </c>
      <c r="G42" s="25" t="s">
        <v>125</v>
      </c>
      <c r="H42" s="93">
        <v>45747</v>
      </c>
      <c r="I42" s="78">
        <v>7154000</v>
      </c>
      <c r="J42" s="78">
        <v>0</v>
      </c>
      <c r="K42" s="84">
        <v>5000000</v>
      </c>
      <c r="L42" s="78">
        <f t="shared" ref="L42" si="22">ROUND(J42/123.3*128.3,-2)</f>
        <v>0</v>
      </c>
      <c r="M42" s="78">
        <f t="shared" si="1"/>
        <v>5104900</v>
      </c>
      <c r="N42" s="78">
        <f t="shared" si="13"/>
        <v>0</v>
      </c>
      <c r="O42" s="2">
        <f t="shared" si="10"/>
        <v>5104900</v>
      </c>
      <c r="R42" s="5"/>
      <c r="S42" s="69"/>
    </row>
    <row r="43" spans="1:19" ht="13" x14ac:dyDescent="0.3">
      <c r="A43" s="22" t="s">
        <v>126</v>
      </c>
      <c r="B43" s="23">
        <v>438033</v>
      </c>
      <c r="C43" s="47" t="s">
        <v>23</v>
      </c>
      <c r="D43" s="3" t="s">
        <v>77</v>
      </c>
      <c r="E43" s="48" t="s">
        <v>37</v>
      </c>
      <c r="F43" s="24" t="s">
        <v>10</v>
      </c>
      <c r="G43" s="25" t="s">
        <v>127</v>
      </c>
      <c r="H43" s="93">
        <v>45747</v>
      </c>
      <c r="I43" s="78">
        <v>0</v>
      </c>
      <c r="J43" s="78">
        <v>687000</v>
      </c>
      <c r="K43" s="78">
        <f t="shared" ref="K43" si="23">ROUND(I43/125.2*131.8,-2)</f>
        <v>0</v>
      </c>
      <c r="L43" s="90">
        <v>660000</v>
      </c>
      <c r="M43" s="78">
        <f t="shared" si="1"/>
        <v>0</v>
      </c>
      <c r="N43" s="78">
        <f t="shared" si="13"/>
        <v>674300</v>
      </c>
      <c r="O43" s="2">
        <f t="shared" si="10"/>
        <v>674300</v>
      </c>
      <c r="R43" s="5"/>
      <c r="S43" s="69"/>
    </row>
    <row r="44" spans="1:19" ht="13" x14ac:dyDescent="0.3">
      <c r="A44" s="22" t="s">
        <v>91</v>
      </c>
      <c r="B44" s="23">
        <v>438033</v>
      </c>
      <c r="C44" s="24" t="s">
        <v>26</v>
      </c>
      <c r="D44" s="3" t="s">
        <v>128</v>
      </c>
      <c r="E44" s="3" t="s">
        <v>41</v>
      </c>
      <c r="F44" s="24" t="s">
        <v>10</v>
      </c>
      <c r="G44" s="25" t="s">
        <v>129</v>
      </c>
      <c r="H44" s="94">
        <v>43586</v>
      </c>
      <c r="I44" s="78">
        <v>274600</v>
      </c>
      <c r="J44" s="78">
        <v>0</v>
      </c>
      <c r="K44" s="78">
        <f t="shared" ref="K44" si="24">ROUND(I44/125.2*131.8,-2)</f>
        <v>289100</v>
      </c>
      <c r="L44" s="78">
        <f t="shared" ref="L44" si="25">ROUND(J44/123.3*128.3,-2)</f>
        <v>0</v>
      </c>
      <c r="M44" s="78">
        <f>ROUND(K44/131.8*136.2,-2)</f>
        <v>298800</v>
      </c>
      <c r="N44" s="78"/>
      <c r="O44" s="2">
        <f t="shared" si="10"/>
        <v>298800</v>
      </c>
      <c r="P44" s="88" t="s">
        <v>148</v>
      </c>
      <c r="R44" s="5"/>
      <c r="S44" s="69"/>
    </row>
    <row r="45" spans="1:19" ht="13" x14ac:dyDescent="0.3">
      <c r="A45" s="51"/>
      <c r="B45" s="23"/>
      <c r="C45" s="32"/>
      <c r="D45" s="7"/>
      <c r="E45" s="7"/>
      <c r="F45" s="30"/>
      <c r="G45" s="31"/>
      <c r="H45" s="97"/>
      <c r="I45" s="6"/>
      <c r="J45" s="6"/>
      <c r="K45" s="6"/>
      <c r="L45" s="6"/>
      <c r="M45" s="6"/>
      <c r="N45" s="6"/>
      <c r="O45" s="8"/>
    </row>
    <row r="46" spans="1:19" ht="13.5" thickBot="1" x14ac:dyDescent="0.35">
      <c r="A46" s="19"/>
      <c r="B46" s="29"/>
      <c r="C46" s="40" t="s">
        <v>21</v>
      </c>
      <c r="D46" s="41"/>
      <c r="E46" s="41"/>
      <c r="F46" s="34"/>
      <c r="G46" s="35"/>
      <c r="H46" s="96"/>
      <c r="I46" s="16">
        <v>78895500</v>
      </c>
      <c r="J46" s="16">
        <v>16888800</v>
      </c>
      <c r="K46" s="16">
        <f>SUM(K29:K44)</f>
        <v>105839100</v>
      </c>
      <c r="L46" s="16">
        <f>SUM(L29:L44)</f>
        <v>15230000</v>
      </c>
      <c r="M46" s="16">
        <f>SUM(M29:M44)</f>
        <v>108064100</v>
      </c>
      <c r="N46" s="16">
        <f>SUM(N29:N44)</f>
        <v>15466200</v>
      </c>
      <c r="O46" s="16">
        <f>SUM(O29:O44)</f>
        <v>123530300</v>
      </c>
    </row>
    <row r="47" spans="1:19" ht="13" thickTop="1" x14ac:dyDescent="0.3">
      <c r="A47" s="29"/>
      <c r="C47" s="30"/>
      <c r="D47" s="42"/>
      <c r="E47" s="42"/>
      <c r="F47" s="30"/>
      <c r="G47" s="31"/>
      <c r="H47" s="95"/>
      <c r="I47" s="17"/>
      <c r="J47" s="17"/>
      <c r="K47" s="17"/>
      <c r="L47" s="17"/>
      <c r="M47" s="17"/>
      <c r="N47" s="17"/>
      <c r="O47" s="18"/>
    </row>
    <row r="48" spans="1:19" ht="13.5" thickBot="1" x14ac:dyDescent="0.35">
      <c r="A48" s="19"/>
      <c r="B48" s="29"/>
      <c r="C48" s="40" t="s">
        <v>22</v>
      </c>
      <c r="D48" s="41"/>
      <c r="E48" s="41"/>
      <c r="F48" s="43"/>
      <c r="G48" s="35"/>
      <c r="H48" s="96"/>
      <c r="I48" s="16">
        <v>108914600</v>
      </c>
      <c r="J48" s="16">
        <v>17873100</v>
      </c>
      <c r="K48" s="16">
        <f>K26+K46</f>
        <v>147594200</v>
      </c>
      <c r="L48" s="16">
        <f>L26+L46</f>
        <v>16610000</v>
      </c>
      <c r="M48" s="16">
        <f>M26+M46</f>
        <v>150696500</v>
      </c>
      <c r="N48" s="16">
        <f>N26+N46</f>
        <v>16876100</v>
      </c>
      <c r="O48" s="16">
        <f>O26+O46</f>
        <v>167572600</v>
      </c>
    </row>
    <row r="49" spans="3:19" ht="13" thickTop="1" x14ac:dyDescent="0.3"/>
    <row r="50" spans="3:19" x14ac:dyDescent="0.3">
      <c r="O50" s="72"/>
    </row>
    <row r="51" spans="3:19" x14ac:dyDescent="0.3">
      <c r="K51" s="72"/>
      <c r="L51" s="72"/>
      <c r="O51" s="72"/>
    </row>
    <row r="56" spans="3:19" ht="13" x14ac:dyDescent="0.3">
      <c r="C56" s="98" t="s">
        <v>151</v>
      </c>
      <c r="K56" s="49"/>
    </row>
    <row r="57" spans="3:19" s="85" customFormat="1" ht="13" x14ac:dyDescent="0.3">
      <c r="C57" s="86" t="s">
        <v>147</v>
      </c>
      <c r="D57" s="86">
        <v>122</v>
      </c>
      <c r="E57" s="86"/>
      <c r="F57" s="86" t="s">
        <v>10</v>
      </c>
      <c r="G57" s="89"/>
      <c r="H57" s="93">
        <v>45747</v>
      </c>
      <c r="I57" s="86"/>
      <c r="J57" s="86"/>
      <c r="K57" s="87"/>
      <c r="L57" s="91">
        <v>230000</v>
      </c>
      <c r="M57" s="78">
        <f t="shared" ref="M57" si="26">ROUND(K57/133.4*136.2,-2)</f>
        <v>0</v>
      </c>
      <c r="N57" s="78">
        <f t="shared" ref="N57" si="27">ROUND(L57/129.6*132.4,-2)</f>
        <v>235000</v>
      </c>
      <c r="O57" s="2">
        <f t="shared" ref="O57" si="28">M57+N57</f>
        <v>235000</v>
      </c>
      <c r="P57" s="79" t="s">
        <v>152</v>
      </c>
      <c r="R57" s="5"/>
      <c r="S57" s="69"/>
    </row>
  </sheetData>
  <pageMargins left="0.59055118110236227" right="0.59055118110236227" top="1.7322834645669292" bottom="0.94488188976377963" header="0.31496062992125984" footer="0.70866141732283472"/>
  <pageSetup paperSize="9" scale="77" orientation="landscape" r:id="rId1"/>
  <headerFooter>
    <oddFooter>&amp;L&amp;"Arial,Standaard"&amp;F &amp;A&amp;C&amp;"Arial,Standaard"&amp;P&amp;R&amp;"Arial,Standaard"&amp;D</oddFooter>
  </headerFooter>
  <rowBreaks count="1" manualBreakCount="1">
    <brk id="27" min="2" max="13" man="1"/>
  </rowBreaks>
  <ignoredErrors>
    <ignoredError sqref="M29:M44 M24 N24 N31:N43 O6 O24 O29:O44 O7:O22 N6:N22 M6:M22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E07FE1-5DA1-4322-A592-2B9BB19B5578}">
  <ds:schemaRefs>
    <ds:schemaRef ds:uri="http://schemas.microsoft.com/office/2006/metadata/properties"/>
    <ds:schemaRef ds:uri="http://schemas.microsoft.com/office/infopath/2007/PartnerControls"/>
    <ds:schemaRef ds:uri="3ff874a1-ec8e-4a4f-b86e-a8786ec1e991"/>
    <ds:schemaRef ds:uri="0fbdb443-929b-4e61-b234-4a7a82d95711"/>
  </ds:schemaRefs>
</ds:datastoreItem>
</file>

<file path=customXml/itemProps2.xml><?xml version="1.0" encoding="utf-8"?>
<ds:datastoreItem xmlns:ds="http://schemas.openxmlformats.org/officeDocument/2006/customXml" ds:itemID="{799B0B8E-8086-40FF-BB83-32C24FAD6F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750A3C-E1DF-444F-B6FE-1A7B1E99E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petracornelisse</dc:creator>
  <cp:lastModifiedBy>Monique van Bekkum - Mul</cp:lastModifiedBy>
  <cp:lastPrinted>2021-01-11T10:35:42Z</cp:lastPrinted>
  <dcterms:created xsi:type="dcterms:W3CDTF">2001-05-04T15:09:53Z</dcterms:created>
  <dcterms:modified xsi:type="dcterms:W3CDTF">2026-10-07T11:00:41Z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0x0101008FE8FFAF427DC24B8D07778B05475EC3</vt:lpwstr>
  </property>
  <property fmtid="{D5CDD505-2E9C-101B-9397-08002B2CF9AE}" pid="4" name="Order">
    <vt:r8>257200</vt:r8>
  </property>
  <property fmtid="{D5CDD505-2E9C-101B-9397-08002B2CF9AE}" pid="5" name="MediaServiceImageTags">
    <vt:lpwstr/>
  </property>
</Properties>
</file>