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BEL/"/>
    </mc:Choice>
  </mc:AlternateContent>
  <xr:revisionPtr revIDLastSave="1" documentId="14_{ECDE0B9D-027F-4938-B342-2D75F54E44BA}" xr6:coauthVersionLast="47" xr6:coauthVersionMax="47" xr10:uidLastSave="{4BE3B9BE-C4C0-46CC-AF58-CCF56C7A6F00}"/>
  <bookViews>
    <workbookView xWindow="-110" yWindow="-110" windowWidth="19420" windowHeight="11620" tabRatio="830" xr2:uid="{00000000-000D-0000-FFFF-FFFF00000000}"/>
  </bookViews>
  <sheets>
    <sheet name="specificatie" sheetId="26" r:id="rId1"/>
  </sheets>
  <externalReferences>
    <externalReference r:id="rId2"/>
  </externalReferences>
  <definedNames>
    <definedName name="_afr2">#REF!</definedName>
    <definedName name="_vvd2">#REF!</definedName>
    <definedName name="_xlnm.Print_Area" localSheetId="0">specificatie!$C$1:$X$30</definedName>
    <definedName name="_xlnm.Print_Titles" localSheetId="0">specificatie!$1:$4</definedName>
    <definedName name="afrmut">#REF!</definedName>
    <definedName name="cad">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#REF!</definedName>
    <definedName name="indexafronding">#REF!</definedName>
    <definedName name="kosten">#REF!</definedName>
    <definedName name="ppo">#REF!</definedName>
    <definedName name="Premie">#REF!</definedName>
    <definedName name="premieoud">#REF!</definedName>
    <definedName name="pvo">#REF!</definedName>
    <definedName name="Uitg.">[1]Specificatie!$C$4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22" i="26" l="1"/>
  <c r="V23" i="26"/>
  <c r="W24" i="26"/>
  <c r="W25" i="26"/>
  <c r="W26" i="26"/>
  <c r="V21" i="26"/>
  <c r="V10" i="26"/>
  <c r="V12" i="26"/>
  <c r="V13" i="26"/>
  <c r="V15" i="26"/>
  <c r="V16" i="26"/>
  <c r="W11" i="26"/>
  <c r="W14" i="26"/>
  <c r="W15" i="26"/>
  <c r="W16" i="26"/>
  <c r="W8" i="26"/>
  <c r="W6" i="26"/>
  <c r="V9" i="26"/>
  <c r="V8" i="26"/>
  <c r="V7" i="26"/>
  <c r="X8" i="26" l="1"/>
  <c r="X15" i="26"/>
  <c r="X16" i="26"/>
  <c r="M26" i="26"/>
  <c r="O26" i="26" s="1"/>
  <c r="Q26" i="26" s="1"/>
  <c r="S26" i="26" s="1"/>
  <c r="L26" i="26"/>
  <c r="N26" i="26" s="1"/>
  <c r="P26" i="26" s="1"/>
  <c r="R26" i="26" s="1"/>
  <c r="T26" i="26" s="1"/>
  <c r="V26" i="26" s="1"/>
  <c r="X26" i="26" s="1"/>
  <c r="M25" i="26"/>
  <c r="O25" i="26" s="1"/>
  <c r="Q25" i="26" s="1"/>
  <c r="S25" i="26" s="1"/>
  <c r="L25" i="26"/>
  <c r="N25" i="26" s="1"/>
  <c r="P25" i="26" s="1"/>
  <c r="R25" i="26" s="1"/>
  <c r="T25" i="26" s="1"/>
  <c r="V25" i="26" s="1"/>
  <c r="X25" i="26" s="1"/>
  <c r="M24" i="26"/>
  <c r="O24" i="26" s="1"/>
  <c r="Q24" i="26" s="1"/>
  <c r="S24" i="26" s="1"/>
  <c r="L24" i="26"/>
  <c r="N24" i="26" s="1"/>
  <c r="P24" i="26" s="1"/>
  <c r="R24" i="26" s="1"/>
  <c r="T24" i="26" s="1"/>
  <c r="V24" i="26" s="1"/>
  <c r="M23" i="26"/>
  <c r="O23" i="26" s="1"/>
  <c r="Q23" i="26" s="1"/>
  <c r="S23" i="26" s="1"/>
  <c r="U23" i="26" s="1"/>
  <c r="W23" i="26" s="1"/>
  <c r="X23" i="26" s="1"/>
  <c r="L23" i="26"/>
  <c r="N23" i="26" s="1"/>
  <c r="P23" i="26" s="1"/>
  <c r="R23" i="26" s="1"/>
  <c r="M22" i="26"/>
  <c r="O22" i="26" s="1"/>
  <c r="Q22" i="26" s="1"/>
  <c r="S22" i="26" s="1"/>
  <c r="U22" i="26" s="1"/>
  <c r="W22" i="26" s="1"/>
  <c r="X22" i="26" s="1"/>
  <c r="L22" i="26"/>
  <c r="N22" i="26" s="1"/>
  <c r="P22" i="26" s="1"/>
  <c r="R22" i="26" s="1"/>
  <c r="M21" i="26"/>
  <c r="O21" i="26" s="1"/>
  <c r="Q21" i="26" s="1"/>
  <c r="S21" i="26" s="1"/>
  <c r="U21" i="26" s="1"/>
  <c r="W21" i="26" s="1"/>
  <c r="L21" i="26"/>
  <c r="N21" i="26" s="1"/>
  <c r="P21" i="26" s="1"/>
  <c r="R21" i="26" s="1"/>
  <c r="P14" i="26"/>
  <c r="R14" i="26" s="1"/>
  <c r="T14" i="26" s="1"/>
  <c r="V14" i="26" s="1"/>
  <c r="X14" i="26" s="1"/>
  <c r="O14" i="26"/>
  <c r="Q14" i="26" s="1"/>
  <c r="S14" i="26" s="1"/>
  <c r="Q13" i="26"/>
  <c r="S13" i="26" s="1"/>
  <c r="U13" i="26" s="1"/>
  <c r="W13" i="26" s="1"/>
  <c r="X13" i="26" s="1"/>
  <c r="N13" i="26"/>
  <c r="P13" i="26" s="1"/>
  <c r="R13" i="26" s="1"/>
  <c r="M12" i="26"/>
  <c r="O12" i="26" s="1"/>
  <c r="Q12" i="26" s="1"/>
  <c r="S12" i="26" s="1"/>
  <c r="U12" i="26" s="1"/>
  <c r="W12" i="26" s="1"/>
  <c r="X12" i="26" s="1"/>
  <c r="L12" i="26"/>
  <c r="N12" i="26" s="1"/>
  <c r="P12" i="26" s="1"/>
  <c r="R12" i="26" s="1"/>
  <c r="P11" i="26"/>
  <c r="R11" i="26" s="1"/>
  <c r="T11" i="26" s="1"/>
  <c r="V11" i="26" s="1"/>
  <c r="X11" i="26" s="1"/>
  <c r="M11" i="26"/>
  <c r="O11" i="26" s="1"/>
  <c r="Q11" i="26" s="1"/>
  <c r="S11" i="26" s="1"/>
  <c r="L11" i="26"/>
  <c r="Q10" i="26"/>
  <c r="S10" i="26" s="1"/>
  <c r="U10" i="26" s="1"/>
  <c r="W10" i="26" s="1"/>
  <c r="X10" i="26" s="1"/>
  <c r="M10" i="26"/>
  <c r="L10" i="26"/>
  <c r="N10" i="26" s="1"/>
  <c r="P10" i="26" s="1"/>
  <c r="R10" i="26" s="1"/>
  <c r="M9" i="26"/>
  <c r="O9" i="26" s="1"/>
  <c r="Q9" i="26" s="1"/>
  <c r="S9" i="26" s="1"/>
  <c r="U9" i="26" s="1"/>
  <c r="W9" i="26" s="1"/>
  <c r="X9" i="26" s="1"/>
  <c r="L9" i="26"/>
  <c r="N9" i="26" s="1"/>
  <c r="P9" i="26" s="1"/>
  <c r="R9" i="26" s="1"/>
  <c r="M8" i="26"/>
  <c r="O8" i="26" s="1"/>
  <c r="Q8" i="26" s="1"/>
  <c r="S8" i="26" s="1"/>
  <c r="L8" i="26"/>
  <c r="N8" i="26" s="1"/>
  <c r="P8" i="26" s="1"/>
  <c r="R8" i="26" s="1"/>
  <c r="M7" i="26"/>
  <c r="O7" i="26" s="1"/>
  <c r="Q7" i="26" s="1"/>
  <c r="S7" i="26" s="1"/>
  <c r="U7" i="26" s="1"/>
  <c r="W7" i="26" s="1"/>
  <c r="L7" i="26"/>
  <c r="N7" i="26" s="1"/>
  <c r="P7" i="26" s="1"/>
  <c r="R7" i="26" s="1"/>
  <c r="M6" i="26"/>
  <c r="O6" i="26" s="1"/>
  <c r="Q6" i="26" s="1"/>
  <c r="S6" i="26" s="1"/>
  <c r="L6" i="26"/>
  <c r="N6" i="26" s="1"/>
  <c r="P6" i="26" s="1"/>
  <c r="R6" i="26" s="1"/>
  <c r="T6" i="26" s="1"/>
  <c r="V6" i="26" s="1"/>
  <c r="X39" i="26"/>
  <c r="V18" i="26" l="1"/>
  <c r="X6" i="26"/>
  <c r="W18" i="26"/>
  <c r="X7" i="26"/>
  <c r="W28" i="26"/>
  <c r="W30" i="26" s="1"/>
  <c r="X21" i="26"/>
  <c r="X24" i="26"/>
  <c r="V28" i="26"/>
  <c r="V30" i="26" s="1"/>
  <c r="T18" i="26"/>
  <c r="U18" i="26"/>
  <c r="AC27" i="26"/>
  <c r="X18" i="26" l="1"/>
  <c r="U28" i="26" l="1"/>
  <c r="T28" i="26"/>
  <c r="R28" i="26"/>
  <c r="S28" i="26"/>
  <c r="Q28" i="26"/>
  <c r="P28" i="26"/>
  <c r="M18" i="26"/>
  <c r="L18" i="26"/>
  <c r="O28" i="26"/>
  <c r="N28" i="26"/>
  <c r="M28" i="26"/>
  <c r="L28" i="26"/>
  <c r="N18" i="26" l="1"/>
  <c r="N30" i="26" s="1"/>
  <c r="O18" i="26"/>
  <c r="O30" i="26" s="1"/>
  <c r="X28" i="26"/>
  <c r="L30" i="26"/>
  <c r="M30" i="26"/>
  <c r="R18" i="26" l="1"/>
  <c r="R30" i="26" s="1"/>
  <c r="Q18" i="26"/>
  <c r="Q30" i="26" s="1"/>
  <c r="U30" i="26"/>
  <c r="P18" i="26"/>
  <c r="P30" i="26" s="1"/>
  <c r="X30" i="26" l="1"/>
  <c r="T30" i="26"/>
  <c r="S18" i="26"/>
  <c r="S30" i="26" s="1"/>
  <c r="AB16" i="26" l="1"/>
  <c r="AC16" i="26" s="1"/>
  <c r="AB21" i="26" l="1"/>
  <c r="AC21" i="26" s="1"/>
  <c r="AB22" i="26"/>
  <c r="AC22" i="26" s="1"/>
  <c r="AB23" i="26"/>
  <c r="AC23" i="26" s="1"/>
  <c r="AB24" i="26"/>
  <c r="AC24" i="26" s="1"/>
  <c r="AB25" i="26"/>
  <c r="AC25" i="26" s="1"/>
  <c r="AB26" i="26"/>
  <c r="AC26" i="26" s="1"/>
  <c r="AB39" i="26"/>
  <c r="AC39" i="26" s="1"/>
  <c r="AB6" i="26"/>
  <c r="AC6" i="26" s="1"/>
  <c r="AB7" i="26"/>
  <c r="AC7" i="26" s="1"/>
  <c r="AB8" i="26"/>
  <c r="AC8" i="26" s="1"/>
  <c r="AB9" i="26"/>
  <c r="AC9" i="26" s="1"/>
  <c r="AB10" i="26"/>
  <c r="AC10" i="26" s="1"/>
  <c r="AB11" i="26"/>
  <c r="AC11" i="26" s="1"/>
  <c r="AB12" i="26"/>
  <c r="AC12" i="26" s="1"/>
  <c r="AB13" i="26"/>
  <c r="AC13" i="26" s="1"/>
  <c r="AB14" i="26"/>
  <c r="AC14" i="26" s="1"/>
  <c r="AB15" i="26"/>
  <c r="AC15" i="26" s="1"/>
  <c r="AC28" i="26" l="1"/>
  <c r="AB28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H6" authorId="0" shapeId="0" xr:uid="{42F5DD68-686F-4722-B694-E055FBE21CB7}">
      <text>
        <r>
          <rPr>
            <sz val="9"/>
            <color indexed="81"/>
            <rFont val="Tahoma"/>
            <family val="2"/>
          </rPr>
          <t>getaxeerd door Van Ameyde, rapportnummer IW250118385 (inclusief BTW, ICT en huurdersbelang)</t>
        </r>
      </text>
    </comment>
    <comment ref="H7" authorId="0" shapeId="0" xr:uid="{6BFD6B91-DD96-48D3-BF12-2972BE037734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8" authorId="0" shapeId="0" xr:uid="{8CF314D4-4ECC-412C-A2ED-3B73FEA35618}">
      <text>
        <r>
          <rPr>
            <sz val="9"/>
            <color indexed="81"/>
            <rFont val="Tahoma"/>
            <family val="2"/>
          </rPr>
          <t>getaxeerd door Van Ameyde, rapportnummer IW250118385 (inclusief BTW, ICT en huurdersbelang)</t>
        </r>
      </text>
    </comment>
    <comment ref="H9" authorId="0" shapeId="0" xr:uid="{61CA9888-93B6-4FEA-A763-2B8293EF1D60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10" authorId="0" shapeId="0" xr:uid="{790BF28D-AD9A-443D-B058-604C588F1F93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11" authorId="0" shapeId="0" xr:uid="{C90B5D1E-FC92-4C09-9F8B-C97DF5F2DE94}">
      <text>
        <r>
          <rPr>
            <sz val="9"/>
            <color indexed="81"/>
            <rFont val="Tahoma"/>
            <family val="2"/>
          </rPr>
          <t>getaxeerd door Van Ameyde, rapportnummer IW250118385 (inclusief BTW, ICT en huurdersbelang)</t>
        </r>
      </text>
    </comment>
    <comment ref="H12" authorId="0" shapeId="0" xr:uid="{1FE6074D-E863-4950-A22A-216896839D6D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13" authorId="0" shapeId="0" xr:uid="{1B01071D-DA69-437A-AE7F-94B7A3CEBD16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14" authorId="0" shapeId="0" xr:uid="{72705A71-B3A5-4D04-8CC3-AD0481A8B5C8}">
      <text>
        <r>
          <rPr>
            <sz val="9"/>
            <color indexed="81"/>
            <rFont val="Tahoma"/>
            <family val="2"/>
          </rPr>
          <t>getaxeerd door Van Ameyde, rapportnummer IW250118385 (inclusief BTW, ICT en huurdersbelang)</t>
        </r>
      </text>
    </comment>
    <comment ref="H15" authorId="0" shapeId="0" xr:uid="{CE438530-8F9B-4435-94E6-AFFCB76CE6A9}">
      <text>
        <r>
          <rPr>
            <sz val="9"/>
            <color indexed="81"/>
            <rFont val="Tahoma"/>
            <family val="2"/>
          </rPr>
          <t>getaxeerd door Van Ameyde, rapportnummer IW250118385 (inclusief BTW en huurdersbelang)</t>
        </r>
      </text>
    </comment>
    <comment ref="H16" authorId="0" shapeId="0" xr:uid="{9EB7B45F-3D1D-4F31-A555-D8E859C250B3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21" authorId="0" shapeId="0" xr:uid="{CCAB68C5-4859-4E32-9DB4-3B1EC515739B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22" authorId="0" shapeId="0" xr:uid="{93AFA9F7-EC2D-4D14-88E3-BEEA818020FC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23" authorId="0" shapeId="0" xr:uid="{31C48625-6759-4400-89AF-0192FE3C88ED}">
      <text>
        <r>
          <rPr>
            <sz val="9"/>
            <color indexed="81"/>
            <rFont val="Tahoma"/>
            <family val="2"/>
          </rPr>
          <t>getaxeerd door Van Ameyde, rapportnummer IW250118384 (inclusief BTW en funderingen)</t>
        </r>
      </text>
    </comment>
    <comment ref="H24" authorId="0" shapeId="0" xr:uid="{5DC721FD-F628-4C65-9465-76206DC3454C}">
      <text>
        <r>
          <rPr>
            <sz val="9"/>
            <color indexed="81"/>
            <rFont val="Tahoma"/>
            <family val="2"/>
          </rPr>
          <t>getaxeerd door Van Ameyde, rapportnummer IW250118385 (inclusief BTW, ICT en huurdersbelang)</t>
        </r>
      </text>
    </comment>
    <comment ref="H25" authorId="0" shapeId="0" xr:uid="{2239E0B6-4EFF-4174-9E46-714E45FD9E99}">
      <text>
        <r>
          <rPr>
            <sz val="9"/>
            <color indexed="81"/>
            <rFont val="Tahoma"/>
            <family val="2"/>
          </rPr>
          <t>getaxeerd door Van Ameyde, rapportnummer IW250118385 (inclusief BTW, ICT en huurdersbelang)</t>
        </r>
      </text>
    </comment>
    <comment ref="H26" authorId="0" shapeId="0" xr:uid="{706E5B27-6592-4B59-A112-DA5C90B5C887}">
      <text>
        <r>
          <rPr>
            <sz val="9"/>
            <color indexed="81"/>
            <rFont val="Tahoma"/>
            <family val="2"/>
          </rPr>
          <t>getaxeerd door Van Ameyde, rapportnummer IW250118385 (inclusief BTW, ICT en huurdersbelang)</t>
        </r>
      </text>
    </comment>
  </commentList>
</comments>
</file>

<file path=xl/sharedStrings.xml><?xml version="1.0" encoding="utf-8"?>
<sst xmlns="http://schemas.openxmlformats.org/spreadsheetml/2006/main" count="150" uniqueCount="85">
  <si>
    <t>Totaal</t>
  </si>
  <si>
    <t xml:space="preserve"> </t>
  </si>
  <si>
    <t>Omschrijving</t>
  </si>
  <si>
    <t>Risico-adres</t>
  </si>
  <si>
    <t>Postcode</t>
  </si>
  <si>
    <t>Verzekerde som</t>
  </si>
  <si>
    <t>gebouwen</t>
  </si>
  <si>
    <t>inventaris</t>
  </si>
  <si>
    <t>verzekerde som</t>
  </si>
  <si>
    <t>indexcijfer 150,8</t>
  </si>
  <si>
    <t>Plaats</t>
  </si>
  <si>
    <t>Blaricum</t>
  </si>
  <si>
    <t>Productnr.</t>
  </si>
  <si>
    <t>Kostencat.</t>
  </si>
  <si>
    <t>Taxatie</t>
  </si>
  <si>
    <t>Gebouwen:            getaxeerd</t>
  </si>
  <si>
    <t>Inventaris:        getaxeerd</t>
  </si>
  <si>
    <t>d.d.</t>
  </si>
  <si>
    <t>indexcijfer 124,2</t>
  </si>
  <si>
    <t>Gemeentelijk Bezit:</t>
  </si>
  <si>
    <t>16</t>
  </si>
  <si>
    <t>6</t>
  </si>
  <si>
    <t>Totaal gemeentelijk bezit:</t>
  </si>
  <si>
    <t>Primair- en Voortgezet Onderwijs:</t>
  </si>
  <si>
    <t>Totaal Primair- en Voortgezet Onderwijs:</t>
  </si>
  <si>
    <t>Eindtotaal:</t>
  </si>
  <si>
    <t>Kerklaan</t>
  </si>
  <si>
    <t>1261 JB</t>
  </si>
  <si>
    <t>raadhuis</t>
  </si>
  <si>
    <t xml:space="preserve">Torenlaan </t>
  </si>
  <si>
    <t>1261 GD</t>
  </si>
  <si>
    <t>kerktoren</t>
  </si>
  <si>
    <t>Singel</t>
  </si>
  <si>
    <t>15a</t>
  </si>
  <si>
    <t>1261 XP</t>
  </si>
  <si>
    <t>huurdersbelang brandweerkazerne</t>
  </si>
  <si>
    <t>Dorpsstraat/Brink ongen.</t>
  </si>
  <si>
    <t>muziektent</t>
  </si>
  <si>
    <t xml:space="preserve">Woensbergweg </t>
  </si>
  <si>
    <t>11</t>
  </si>
  <si>
    <t>1261 AL</t>
  </si>
  <si>
    <t>uitvaartcentrum</t>
  </si>
  <si>
    <t>Achter Capitten</t>
  </si>
  <si>
    <t>1,3,5,7</t>
  </si>
  <si>
    <t>1261 JT</t>
  </si>
  <si>
    <t>4 sanitaire units</t>
  </si>
  <si>
    <t>Levensboom</t>
  </si>
  <si>
    <t>2-12</t>
  </si>
  <si>
    <t>1261 MX</t>
  </si>
  <si>
    <t>OBS Bijvanck</t>
  </si>
  <si>
    <t>gymzaal</t>
  </si>
  <si>
    <t>Eemnesserweg</t>
  </si>
  <si>
    <t>18-18c</t>
  </si>
  <si>
    <t>1261 HG</t>
  </si>
  <si>
    <t>OBS school</t>
  </si>
  <si>
    <t>premie</t>
  </si>
  <si>
    <t>H. Smitlaantje</t>
  </si>
  <si>
    <t>Kledingopslag kledingbank</t>
  </si>
  <si>
    <t>dekkng is voor schade door brand, explosie, blikseminslag en luchtvaartuigen</t>
  </si>
  <si>
    <t>indexcijfer 126,6</t>
  </si>
  <si>
    <t>indexcijfer 158,3</t>
  </si>
  <si>
    <t xml:space="preserve">Aantal </t>
  </si>
  <si>
    <t>zonnepanelen</t>
  </si>
  <si>
    <t>1261 VA</t>
  </si>
  <si>
    <t>indexcijfer 119,7</t>
  </si>
  <si>
    <t>indexcijfer 115,1</t>
  </si>
  <si>
    <t>Premie</t>
  </si>
  <si>
    <t>incl. ass.bel.</t>
  </si>
  <si>
    <t>indexcijfer 125,2</t>
  </si>
  <si>
    <t>indexcijfer 123,3</t>
  </si>
  <si>
    <t>Wetering</t>
  </si>
  <si>
    <t>122</t>
  </si>
  <si>
    <t>1261 NK</t>
  </si>
  <si>
    <t>buurthuis huurdersbelang</t>
  </si>
  <si>
    <t>indexcijfer 131,8</t>
  </si>
  <si>
    <t>indexcijfer 128,3</t>
  </si>
  <si>
    <t>Stichtseweg</t>
  </si>
  <si>
    <t>3</t>
  </si>
  <si>
    <t>1261 ZR</t>
  </si>
  <si>
    <t>nieuw?</t>
  </si>
  <si>
    <t>Mutaties 2026</t>
  </si>
  <si>
    <t>buurthuis inventaris</t>
  </si>
  <si>
    <t>nieuw per 230226 zie Finly</t>
  </si>
  <si>
    <t>indexcijfer 136,2</t>
  </si>
  <si>
    <t>indexcijfer 132,4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</si>
</sst>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-&quot;€&quot;* #,##0.00_-;\-&quot;€&quot;* #,##0.00_-;_-&quot;€&quot;* &quot;-&quot;??_-;_-@_-"/>
    <numFmt numFmtId="165" formatCode="_-* #,##0.00_-;\-* #,##0.00_-;_-* &quot;-&quot;??_-;_-@_-"/>
    <numFmt numFmtId="166" formatCode="_-&quot;€&quot;\ * #,##0.00_-;_-&quot;€&quot;\ * #,##0.00\-;_-&quot;€&quot;\ * &quot;-&quot;??_-;_-@_-"/>
    <numFmt numFmtId="167" formatCode="_ [$€-413]\ * #,##0.00_ ;_ [$€-413]\ * \-#,##0.00_ ;_ [$€-413]\ * &quot;-&quot;??_ ;_ @_ "/>
    <numFmt numFmtId="168" formatCode="_-* #,##0.00_-;_-* #,##0.00\-;_-* &quot;-&quot;??_-;_-@_-"/>
    <numFmt numFmtId="169" formatCode="_-[$EUR]\ * #,##0.00_-;_-[$EUR]\ * #,##0.00\-;_-[$EUR]\ * &quot;-&quot;??_-;_-@_-"/>
    <numFmt numFmtId="171" formatCode="d/mmm/yyyy"/>
  </numFmts>
  <fonts count="21" x14ac:knownFonts="1">
    <font>
      <sz val="10"/>
      <name val="Times New Roman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Helv"/>
    </font>
    <font>
      <i/>
      <sz val="10"/>
      <color indexed="8"/>
      <name val="Arial"/>
      <family val="2"/>
    </font>
    <font>
      <sz val="10"/>
      <name val="Times New Roman"/>
      <family val="1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sz val="9"/>
      <color indexed="81"/>
      <name val="Tahoma"/>
      <family val="2"/>
    </font>
    <font>
      <b/>
      <sz val="9"/>
      <color indexed="63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8" fillId="0" borderId="0"/>
    <xf numFmtId="0" fontId="10" fillId="0" borderId="0"/>
    <xf numFmtId="168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121">
    <xf numFmtId="0" fontId="0" fillId="0" borderId="0" xfId="0"/>
    <xf numFmtId="0" fontId="5" fillId="0" borderId="0" xfId="0" applyFont="1"/>
    <xf numFmtId="164" fontId="2" fillId="0" borderId="6" xfId="1" applyNumberFormat="1" applyFont="1" applyFill="1" applyBorder="1" applyAlignment="1" applyProtection="1">
      <alignment horizontal="left" vertical="top"/>
      <protection locked="0"/>
    </xf>
    <xf numFmtId="164" fontId="2" fillId="0" borderId="6" xfId="1" applyNumberFormat="1" applyFont="1" applyBorder="1" applyAlignment="1" applyProtection="1">
      <alignment horizontal="left" vertical="top"/>
      <protection locked="0"/>
    </xf>
    <xf numFmtId="2" fontId="4" fillId="2" borderId="11" xfId="1" applyNumberFormat="1" applyFont="1" applyFill="1" applyBorder="1" applyAlignment="1">
      <alignment horizontal="left" vertical="top" wrapText="1"/>
    </xf>
    <xf numFmtId="44" fontId="5" fillId="0" borderId="0" xfId="0" applyNumberFormat="1" applyFont="1"/>
    <xf numFmtId="164" fontId="2" fillId="0" borderId="0" xfId="1" applyNumberFormat="1" applyFont="1" applyFill="1" applyBorder="1" applyAlignment="1" applyProtection="1">
      <alignment horizontal="left" vertical="top"/>
      <protection locked="0"/>
    </xf>
    <xf numFmtId="164" fontId="2" fillId="0" borderId="0" xfId="1" applyNumberFormat="1" applyFont="1" applyBorder="1" applyAlignment="1" applyProtection="1">
      <alignment horizontal="left" vertical="top"/>
      <protection locked="0"/>
    </xf>
    <xf numFmtId="4" fontId="4" fillId="3" borderId="13" xfId="1" applyNumberFormat="1" applyFont="1" applyFill="1" applyBorder="1" applyAlignment="1" applyProtection="1">
      <alignment horizontal="left" vertical="top" wrapText="1"/>
      <protection locked="0"/>
    </xf>
    <xf numFmtId="4" fontId="4" fillId="3" borderId="13" xfId="1" applyNumberFormat="1" applyFont="1" applyFill="1" applyBorder="1" applyAlignment="1" applyProtection="1">
      <alignment horizontal="left" vertical="top"/>
      <protection locked="0"/>
    </xf>
    <xf numFmtId="0" fontId="7" fillId="2" borderId="3" xfId="3" applyFont="1" applyFill="1" applyBorder="1" applyAlignment="1">
      <alignment vertical="top"/>
    </xf>
    <xf numFmtId="0" fontId="7" fillId="2" borderId="4" xfId="3" applyFont="1" applyFill="1" applyBorder="1" applyAlignment="1">
      <alignment horizontal="center" vertical="top"/>
    </xf>
    <xf numFmtId="0" fontId="7" fillId="2" borderId="4" xfId="3" applyFont="1" applyFill="1" applyBorder="1" applyAlignment="1">
      <alignment vertical="top"/>
    </xf>
    <xf numFmtId="49" fontId="3" fillId="2" borderId="4" xfId="1" applyNumberFormat="1" applyFont="1" applyFill="1" applyBorder="1" applyAlignment="1" applyProtection="1">
      <alignment horizontal="right" vertical="top"/>
      <protection locked="0"/>
    </xf>
    <xf numFmtId="166" fontId="7" fillId="2" borderId="4" xfId="3" applyNumberFormat="1" applyFont="1" applyFill="1" applyBorder="1" applyAlignment="1">
      <alignment horizontal="center" vertical="top"/>
    </xf>
    <xf numFmtId="166" fontId="7" fillId="2" borderId="7" xfId="3" applyNumberFormat="1" applyFont="1" applyFill="1" applyBorder="1" applyAlignment="1">
      <alignment horizontal="center" vertical="top"/>
    </xf>
    <xf numFmtId="4" fontId="4" fillId="3" borderId="1" xfId="1" applyNumberFormat="1" applyFont="1" applyFill="1" applyBorder="1" applyAlignment="1" applyProtection="1">
      <alignment horizontal="left" vertical="top" wrapText="1"/>
      <protection locked="0"/>
    </xf>
    <xf numFmtId="4" fontId="4" fillId="3" borderId="0" xfId="1" applyNumberFormat="1" applyFont="1" applyFill="1" applyBorder="1" applyAlignment="1" applyProtection="1">
      <alignment horizontal="left" vertical="top" wrapText="1"/>
      <protection locked="0"/>
    </xf>
    <xf numFmtId="0" fontId="7" fillId="2" borderId="5" xfId="3" applyFont="1" applyFill="1" applyBorder="1" applyAlignment="1">
      <alignment vertical="top"/>
    </xf>
    <xf numFmtId="0" fontId="7" fillId="2" borderId="0" xfId="3" applyFont="1" applyFill="1" applyAlignment="1">
      <alignment horizontal="center" vertical="top"/>
    </xf>
    <xf numFmtId="0" fontId="7" fillId="2" borderId="0" xfId="3" applyFont="1" applyFill="1" applyAlignment="1">
      <alignment vertical="top"/>
    </xf>
    <xf numFmtId="49" fontId="4" fillId="2" borderId="0" xfId="1" applyNumberFormat="1" applyFont="1" applyFill="1" applyBorder="1" applyAlignment="1" applyProtection="1">
      <alignment horizontal="right" vertical="top" wrapText="1"/>
      <protection locked="0"/>
    </xf>
    <xf numFmtId="166" fontId="7" fillId="2" borderId="0" xfId="3" applyNumberFormat="1" applyFont="1" applyFill="1" applyAlignment="1">
      <alignment horizontal="center" vertical="top"/>
    </xf>
    <xf numFmtId="166" fontId="7" fillId="2" borderId="8" xfId="3" applyNumberFormat="1" applyFont="1" applyFill="1" applyBorder="1" applyAlignment="1">
      <alignment horizontal="center" vertical="top"/>
    </xf>
    <xf numFmtId="14" fontId="7" fillId="2" borderId="8" xfId="3" applyNumberFormat="1" applyFont="1" applyFill="1" applyBorder="1" applyAlignment="1">
      <alignment horizontal="center" vertical="top"/>
    </xf>
    <xf numFmtId="0" fontId="7" fillId="2" borderId="9" xfId="3" applyFont="1" applyFill="1" applyBorder="1" applyAlignment="1">
      <alignment vertical="top"/>
    </xf>
    <xf numFmtId="0" fontId="7" fillId="2" borderId="10" xfId="3" applyFont="1" applyFill="1" applyBorder="1" applyAlignment="1">
      <alignment horizontal="center" vertical="top"/>
    </xf>
    <xf numFmtId="0" fontId="7" fillId="2" borderId="10" xfId="3" applyFont="1" applyFill="1" applyBorder="1" applyAlignment="1">
      <alignment vertical="top"/>
    </xf>
    <xf numFmtId="49" fontId="4" fillId="2" borderId="10" xfId="1" applyNumberFormat="1" applyFont="1" applyFill="1" applyBorder="1" applyAlignment="1" applyProtection="1">
      <alignment horizontal="right" vertical="top" wrapText="1"/>
      <protection locked="0"/>
    </xf>
    <xf numFmtId="0" fontId="2" fillId="0" borderId="0" xfId="3" applyFont="1" applyAlignment="1">
      <alignment horizontal="left" vertical="top"/>
    </xf>
    <xf numFmtId="4" fontId="4" fillId="0" borderId="0" xfId="1" applyNumberFormat="1" applyFont="1" applyFill="1" applyBorder="1" applyAlignment="1" applyProtection="1">
      <alignment vertical="top"/>
      <protection locked="0"/>
    </xf>
    <xf numFmtId="49" fontId="5" fillId="0" borderId="0" xfId="3" applyNumberFormat="1" applyFont="1" applyAlignment="1" applyProtection="1">
      <alignment horizontal="left"/>
      <protection locked="0"/>
    </xf>
    <xf numFmtId="4" fontId="2" fillId="0" borderId="0" xfId="3" applyNumberFormat="1" applyFont="1" applyAlignment="1" applyProtection="1">
      <alignment horizontal="left" vertical="top"/>
      <protection locked="0"/>
    </xf>
    <xf numFmtId="0" fontId="5" fillId="0" borderId="0" xfId="3" applyFont="1" applyProtection="1">
      <protection locked="0"/>
    </xf>
    <xf numFmtId="49" fontId="2" fillId="0" borderId="0" xfId="3" applyNumberFormat="1" applyFont="1" applyAlignment="1" applyProtection="1">
      <alignment horizontal="right" vertical="top"/>
      <protection locked="0"/>
    </xf>
    <xf numFmtId="169" fontId="2" fillId="0" borderId="0" xfId="1" applyNumberFormat="1" applyFont="1" applyBorder="1" applyAlignment="1" applyProtection="1">
      <alignment horizontal="left" vertical="top"/>
      <protection locked="0"/>
    </xf>
    <xf numFmtId="169" fontId="2" fillId="0" borderId="0" xfId="1" applyNumberFormat="1" applyFont="1" applyFill="1" applyBorder="1" applyAlignment="1" applyProtection="1">
      <alignment horizontal="left" vertical="top"/>
      <protection locked="0"/>
    </xf>
    <xf numFmtId="0" fontId="3" fillId="0" borderId="2" xfId="3" applyFont="1" applyBorder="1" applyAlignment="1" applyProtection="1">
      <alignment horizontal="center" vertical="top"/>
      <protection locked="0"/>
    </xf>
    <xf numFmtId="3" fontId="3" fillId="0" borderId="0" xfId="3" applyNumberFormat="1" applyFont="1" applyAlignment="1" applyProtection="1">
      <alignment horizontal="center" vertical="top"/>
      <protection locked="0"/>
    </xf>
    <xf numFmtId="0" fontId="5" fillId="0" borderId="6" xfId="3" applyFont="1" applyBorder="1" applyProtection="1">
      <protection locked="0"/>
    </xf>
    <xf numFmtId="49" fontId="5" fillId="0" borderId="6" xfId="3" applyNumberFormat="1" applyFont="1" applyBorder="1" applyAlignment="1" applyProtection="1">
      <alignment horizontal="left"/>
      <protection locked="0"/>
    </xf>
    <xf numFmtId="4" fontId="2" fillId="0" borderId="6" xfId="3" applyNumberFormat="1" applyFont="1" applyBorder="1" applyAlignment="1" applyProtection="1">
      <alignment horizontal="left" vertical="top"/>
      <protection locked="0"/>
    </xf>
    <xf numFmtId="44" fontId="2" fillId="0" borderId="6" xfId="4" applyFont="1" applyBorder="1" applyAlignment="1" applyProtection="1">
      <alignment horizontal="left" vertical="top"/>
      <protection locked="0"/>
    </xf>
    <xf numFmtId="167" fontId="2" fillId="0" borderId="6" xfId="1" applyNumberFormat="1" applyFont="1" applyFill="1" applyBorder="1" applyAlignment="1" applyProtection="1">
      <alignment horizontal="left" vertical="top"/>
      <protection locked="0"/>
    </xf>
    <xf numFmtId="44" fontId="2" fillId="0" borderId="6" xfId="4" applyFont="1" applyFill="1" applyBorder="1" applyAlignment="1" applyProtection="1">
      <alignment horizontal="left" vertical="top"/>
      <protection locked="0"/>
    </xf>
    <xf numFmtId="49" fontId="2" fillId="0" borderId="6" xfId="3" applyNumberFormat="1" applyFont="1" applyBorder="1" applyAlignment="1" applyProtection="1">
      <alignment horizontal="left" vertical="top"/>
      <protection locked="0"/>
    </xf>
    <xf numFmtId="4" fontId="2" fillId="0" borderId="6" xfId="3" applyNumberFormat="1" applyFont="1" applyBorder="1" applyAlignment="1" applyProtection="1">
      <alignment horizontal="left" vertical="top" wrapText="1"/>
      <protection locked="0"/>
    </xf>
    <xf numFmtId="0" fontId="2" fillId="0" borderId="0" xfId="3" applyFont="1" applyAlignment="1" applyProtection="1">
      <alignment horizontal="left" vertical="top"/>
      <protection locked="0"/>
    </xf>
    <xf numFmtId="49" fontId="2" fillId="0" borderId="0" xfId="3" applyNumberFormat="1" applyFont="1" applyAlignment="1" applyProtection="1">
      <alignment horizontal="left" vertical="top"/>
      <protection locked="0"/>
    </xf>
    <xf numFmtId="4" fontId="2" fillId="0" borderId="0" xfId="3" applyNumberFormat="1" applyFont="1" applyAlignment="1" applyProtection="1">
      <alignment horizontal="left" vertical="top" wrapText="1"/>
      <protection locked="0"/>
    </xf>
    <xf numFmtId="167" fontId="2" fillId="0" borderId="0" xfId="1" applyNumberFormat="1" applyFont="1" applyBorder="1" applyAlignment="1" applyProtection="1">
      <alignment horizontal="left" vertical="top"/>
      <protection locked="0"/>
    </xf>
    <xf numFmtId="167" fontId="2" fillId="0" borderId="0" xfId="1" applyNumberFormat="1" applyFont="1" applyFill="1" applyBorder="1" applyAlignment="1" applyProtection="1">
      <alignment horizontal="left" vertical="top"/>
      <protection locked="0"/>
    </xf>
    <xf numFmtId="0" fontId="5" fillId="0" borderId="0" xfId="3" applyFont="1" applyAlignment="1" applyProtection="1">
      <alignment vertical="top"/>
      <protection locked="0"/>
    </xf>
    <xf numFmtId="4" fontId="4" fillId="0" borderId="12" xfId="1" applyNumberFormat="1" applyFont="1" applyFill="1" applyBorder="1" applyAlignment="1" applyProtection="1">
      <alignment vertical="top"/>
      <protection locked="0"/>
    </xf>
    <xf numFmtId="49" fontId="2" fillId="0" borderId="12" xfId="3" applyNumberFormat="1" applyFont="1" applyBorder="1" applyAlignment="1" applyProtection="1">
      <alignment horizontal="left" vertical="top"/>
      <protection locked="0"/>
    </xf>
    <xf numFmtId="4" fontId="2" fillId="0" borderId="12" xfId="3" applyNumberFormat="1" applyFont="1" applyBorder="1" applyAlignment="1" applyProtection="1">
      <alignment horizontal="left" vertical="top"/>
      <protection locked="0"/>
    </xf>
    <xf numFmtId="4" fontId="2" fillId="0" borderId="12" xfId="3" applyNumberFormat="1" applyFont="1" applyBorder="1" applyAlignment="1" applyProtection="1">
      <alignment horizontal="left" vertical="top" wrapText="1"/>
      <protection locked="0"/>
    </xf>
    <xf numFmtId="49" fontId="2" fillId="0" borderId="12" xfId="3" applyNumberFormat="1" applyFont="1" applyBorder="1" applyAlignment="1" applyProtection="1">
      <alignment horizontal="right" vertical="top"/>
      <protection locked="0"/>
    </xf>
    <xf numFmtId="167" fontId="3" fillId="0" borderId="12" xfId="1" applyNumberFormat="1" applyFont="1" applyBorder="1" applyAlignment="1" applyProtection="1">
      <alignment horizontal="left" vertical="top"/>
    </xf>
    <xf numFmtId="0" fontId="11" fillId="0" borderId="0" xfId="3" applyFont="1" applyAlignment="1" applyProtection="1">
      <alignment horizontal="left" vertical="top"/>
      <protection locked="0"/>
    </xf>
    <xf numFmtId="169" fontId="2" fillId="0" borderId="0" xfId="1" applyNumberFormat="1" applyFont="1" applyBorder="1" applyAlignment="1">
      <alignment horizontal="left" vertical="top"/>
    </xf>
    <xf numFmtId="169" fontId="2" fillId="0" borderId="0" xfId="1" applyNumberFormat="1" applyFont="1" applyFill="1" applyBorder="1" applyAlignment="1">
      <alignment horizontal="left" vertical="top"/>
    </xf>
    <xf numFmtId="165" fontId="11" fillId="0" borderId="0" xfId="1" applyFont="1" applyFill="1" applyBorder="1" applyAlignment="1">
      <alignment horizontal="left" vertical="top"/>
    </xf>
    <xf numFmtId="0" fontId="11" fillId="0" borderId="0" xfId="3" applyFont="1" applyAlignment="1">
      <alignment horizontal="left" vertical="top"/>
    </xf>
    <xf numFmtId="4" fontId="4" fillId="0" borderId="0" xfId="3" applyNumberFormat="1" applyFont="1" applyAlignment="1" applyProtection="1">
      <alignment horizontal="left" vertical="top"/>
      <protection locked="0"/>
    </xf>
    <xf numFmtId="0" fontId="3" fillId="0" borderId="0" xfId="3" applyFont="1" applyAlignment="1" applyProtection="1">
      <alignment horizontal="center" vertical="top"/>
      <protection locked="0"/>
    </xf>
    <xf numFmtId="49" fontId="6" fillId="0" borderId="0" xfId="3" applyNumberFormat="1" applyFont="1" applyAlignment="1" applyProtection="1">
      <alignment horizontal="center"/>
      <protection locked="0"/>
    </xf>
    <xf numFmtId="14" fontId="2" fillId="0" borderId="0" xfId="1" applyNumberFormat="1" applyFont="1" applyFill="1" applyBorder="1" applyAlignment="1" applyProtection="1">
      <alignment horizontal="right" vertical="top"/>
      <protection locked="0"/>
    </xf>
    <xf numFmtId="4" fontId="4" fillId="0" borderId="12" xfId="3" applyNumberFormat="1" applyFont="1" applyBorder="1" applyAlignment="1" applyProtection="1">
      <alignment horizontal="left" vertical="top"/>
      <protection locked="0"/>
    </xf>
    <xf numFmtId="49" fontId="2" fillId="0" borderId="12" xfId="3" applyNumberFormat="1" applyFont="1" applyBorder="1" applyAlignment="1" applyProtection="1">
      <alignment horizontal="center" vertical="top"/>
      <protection locked="0"/>
    </xf>
    <xf numFmtId="167" fontId="4" fillId="0" borderId="12" xfId="1" applyNumberFormat="1" applyFont="1" applyBorder="1" applyAlignment="1" applyProtection="1">
      <alignment horizontal="left" vertical="top"/>
    </xf>
    <xf numFmtId="49" fontId="2" fillId="0" borderId="0" xfId="3" applyNumberFormat="1" applyFont="1" applyAlignment="1" applyProtection="1">
      <alignment horizontal="center" vertical="top"/>
      <protection locked="0"/>
    </xf>
    <xf numFmtId="167" fontId="2" fillId="0" borderId="0" xfId="1" applyNumberFormat="1" applyFont="1" applyBorder="1" applyAlignment="1">
      <alignment horizontal="left" vertical="top"/>
    </xf>
    <xf numFmtId="167" fontId="2" fillId="0" borderId="0" xfId="1" applyNumberFormat="1" applyFont="1" applyFill="1" applyBorder="1" applyAlignment="1">
      <alignment horizontal="left" vertical="top"/>
    </xf>
    <xf numFmtId="1" fontId="2" fillId="0" borderId="12" xfId="3" applyNumberFormat="1" applyFont="1" applyBorder="1" applyAlignment="1" applyProtection="1">
      <alignment horizontal="left" vertical="top"/>
      <protection locked="0"/>
    </xf>
    <xf numFmtId="167" fontId="4" fillId="0" borderId="12" xfId="1" applyNumberFormat="1" applyFont="1" applyFill="1" applyBorder="1" applyAlignment="1" applyProtection="1">
      <alignment horizontal="left" vertical="top"/>
    </xf>
    <xf numFmtId="0" fontId="5" fillId="0" borderId="6" xfId="0" applyFont="1" applyBorder="1"/>
    <xf numFmtId="44" fontId="5" fillId="0" borderId="6" xfId="11" applyFont="1" applyBorder="1"/>
    <xf numFmtId="165" fontId="4" fillId="2" borderId="15" xfId="1" applyFont="1" applyFill="1" applyBorder="1" applyAlignment="1">
      <alignment horizontal="left" vertical="top"/>
    </xf>
    <xf numFmtId="165" fontId="4" fillId="2" borderId="13" xfId="1" applyFont="1" applyFill="1" applyBorder="1" applyAlignment="1">
      <alignment horizontal="left" vertical="top"/>
    </xf>
    <xf numFmtId="165" fontId="4" fillId="2" borderId="2" xfId="1" applyFont="1" applyFill="1" applyBorder="1" applyAlignment="1">
      <alignment horizontal="left" vertical="top" wrapText="1"/>
    </xf>
    <xf numFmtId="165" fontId="4" fillId="2" borderId="1" xfId="1" applyFont="1" applyFill="1" applyBorder="1" applyAlignment="1">
      <alignment horizontal="left" vertical="top" wrapText="1"/>
    </xf>
    <xf numFmtId="14" fontId="7" fillId="2" borderId="0" xfId="3" applyNumberFormat="1" applyFont="1" applyFill="1" applyAlignment="1">
      <alignment horizontal="center" vertical="top"/>
    </xf>
    <xf numFmtId="165" fontId="4" fillId="2" borderId="16" xfId="1" applyFont="1" applyFill="1" applyBorder="1" applyAlignment="1">
      <alignment horizontal="left" vertical="top" wrapText="1"/>
    </xf>
    <xf numFmtId="165" fontId="4" fillId="2" borderId="14" xfId="1" applyFont="1" applyFill="1" applyBorder="1" applyAlignment="1">
      <alignment horizontal="left" vertical="top" wrapText="1"/>
    </xf>
    <xf numFmtId="14" fontId="7" fillId="2" borderId="10" xfId="3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3" fillId="4" borderId="0" xfId="3" applyFont="1" applyFill="1" applyAlignment="1" applyProtection="1">
      <alignment horizontal="center" vertical="top"/>
      <protection locked="0"/>
    </xf>
    <xf numFmtId="3" fontId="3" fillId="4" borderId="0" xfId="3" applyNumberFormat="1" applyFont="1" applyFill="1" applyAlignment="1" applyProtection="1">
      <alignment horizontal="center" vertical="top"/>
      <protection locked="0"/>
    </xf>
    <xf numFmtId="44" fontId="5" fillId="0" borderId="6" xfId="5" applyFont="1" applyBorder="1"/>
    <xf numFmtId="0" fontId="13" fillId="0" borderId="0" xfId="0" applyFont="1"/>
    <xf numFmtId="0" fontId="5" fillId="0" borderId="0" xfId="3" applyFont="1"/>
    <xf numFmtId="0" fontId="14" fillId="0" borderId="0" xfId="0" applyFont="1"/>
    <xf numFmtId="0" fontId="13" fillId="0" borderId="6" xfId="0" applyFont="1" applyBorder="1"/>
    <xf numFmtId="44" fontId="13" fillId="0" borderId="6" xfId="11" applyFont="1" applyBorder="1"/>
    <xf numFmtId="0" fontId="13" fillId="0" borderId="0" xfId="0" applyFont="1" applyAlignment="1">
      <alignment horizontal="left"/>
    </xf>
    <xf numFmtId="49" fontId="5" fillId="0" borderId="6" xfId="3" applyNumberFormat="1" applyFont="1" applyBorder="1" applyAlignment="1" applyProtection="1">
      <alignment horizontal="left" vertical="top"/>
      <protection locked="0"/>
    </xf>
    <xf numFmtId="4" fontId="5" fillId="0" borderId="6" xfId="3" applyNumberFormat="1" applyFont="1" applyBorder="1" applyAlignment="1" applyProtection="1">
      <alignment horizontal="left" vertical="top"/>
      <protection locked="0"/>
    </xf>
    <xf numFmtId="0" fontId="5" fillId="0" borderId="6" xfId="0" applyFont="1" applyBorder="1" applyAlignment="1">
      <alignment vertical="top"/>
    </xf>
    <xf numFmtId="164" fontId="13" fillId="0" borderId="6" xfId="1" applyNumberFormat="1" applyFont="1" applyFill="1" applyBorder="1" applyAlignment="1" applyProtection="1">
      <alignment horizontal="left" vertical="top"/>
      <protection locked="0"/>
    </xf>
    <xf numFmtId="164" fontId="16" fillId="0" borderId="6" xfId="1" applyNumberFormat="1" applyFont="1" applyFill="1" applyBorder="1" applyAlignment="1" applyProtection="1">
      <alignment horizontal="left" vertical="top"/>
      <protection locked="0"/>
    </xf>
    <xf numFmtId="164" fontId="5" fillId="0" borderId="0" xfId="0" applyNumberFormat="1" applyFont="1"/>
    <xf numFmtId="0" fontId="13" fillId="0" borderId="6" xfId="3" applyFont="1" applyBorder="1" applyProtection="1">
      <protection locked="0"/>
    </xf>
    <xf numFmtId="49" fontId="13" fillId="0" borderId="6" xfId="3" applyNumberFormat="1" applyFont="1" applyBorder="1" applyAlignment="1" applyProtection="1">
      <alignment horizontal="left" vertical="top"/>
      <protection locked="0"/>
    </xf>
    <xf numFmtId="4" fontId="13" fillId="0" borderId="6" xfId="3" applyNumberFormat="1" applyFont="1" applyBorder="1" applyAlignment="1" applyProtection="1">
      <alignment horizontal="left" vertical="top"/>
      <protection locked="0"/>
    </xf>
    <xf numFmtId="164" fontId="13" fillId="0" borderId="6" xfId="1" applyNumberFormat="1" applyFont="1" applyBorder="1" applyAlignment="1" applyProtection="1">
      <alignment horizontal="left" vertical="top"/>
      <protection locked="0"/>
    </xf>
    <xf numFmtId="44" fontId="13" fillId="0" borderId="0" xfId="0" applyNumberFormat="1" applyFont="1"/>
    <xf numFmtId="0" fontId="13" fillId="4" borderId="6" xfId="0" applyFont="1" applyFill="1" applyBorder="1" applyAlignment="1">
      <alignment vertical="top"/>
    </xf>
    <xf numFmtId="0" fontId="15" fillId="0" borderId="0" xfId="0" applyFont="1"/>
    <xf numFmtId="0" fontId="13" fillId="0" borderId="6" xfId="0" applyFont="1" applyBorder="1" applyAlignment="1">
      <alignment vertical="top"/>
    </xf>
    <xf numFmtId="14" fontId="13" fillId="0" borderId="6" xfId="1" applyNumberFormat="1" applyFont="1" applyFill="1" applyBorder="1" applyAlignment="1" applyProtection="1">
      <alignment horizontal="right" vertical="top"/>
      <protection locked="0"/>
    </xf>
    <xf numFmtId="166" fontId="18" fillId="2" borderId="4" xfId="3" applyNumberFormat="1" applyFont="1" applyFill="1" applyBorder="1" applyAlignment="1">
      <alignment horizontal="center" vertical="top"/>
    </xf>
    <xf numFmtId="166" fontId="18" fillId="2" borderId="0" xfId="3" applyNumberFormat="1" applyFont="1" applyFill="1" applyAlignment="1">
      <alignment horizontal="center" vertical="top"/>
    </xf>
    <xf numFmtId="14" fontId="18" fillId="2" borderId="0" xfId="3" applyNumberFormat="1" applyFont="1" applyFill="1" applyAlignment="1">
      <alignment horizontal="center" vertical="top"/>
    </xf>
    <xf numFmtId="14" fontId="18" fillId="2" borderId="10" xfId="3" applyNumberFormat="1" applyFont="1" applyFill="1" applyBorder="1" applyAlignment="1">
      <alignment horizontal="center" vertical="top"/>
    </xf>
    <xf numFmtId="0" fontId="19" fillId="0" borderId="0" xfId="3" applyFont="1"/>
    <xf numFmtId="164" fontId="20" fillId="0" borderId="6" xfId="1" applyNumberFormat="1" applyFont="1" applyFill="1" applyBorder="1" applyAlignment="1" applyProtection="1">
      <alignment horizontal="left" vertical="top"/>
      <protection locked="0"/>
    </xf>
    <xf numFmtId="167" fontId="5" fillId="0" borderId="0" xfId="0" applyNumberFormat="1" applyFont="1"/>
    <xf numFmtId="171" fontId="5" fillId="0" borderId="6" xfId="1" applyNumberFormat="1" applyFont="1" applyFill="1" applyBorder="1" applyAlignment="1" applyProtection="1">
      <alignment horizontal="left" vertical="top"/>
      <protection locked="0"/>
    </xf>
    <xf numFmtId="49" fontId="5" fillId="0" borderId="0" xfId="3" applyNumberFormat="1" applyFont="1" applyAlignment="1" applyProtection="1">
      <alignment horizontal="right" vertical="top"/>
      <protection locked="0"/>
    </xf>
    <xf numFmtId="49" fontId="5" fillId="0" borderId="12" xfId="3" applyNumberFormat="1" applyFont="1" applyBorder="1" applyAlignment="1" applyProtection="1">
      <alignment horizontal="right" vertical="top"/>
      <protection locked="0"/>
    </xf>
  </cellXfs>
  <cellStyles count="12">
    <cellStyle name="Euro" xfId="2" xr:uid="{00000000-0005-0000-0000-000000000000}"/>
    <cellStyle name="Komma" xfId="1" builtinId="3"/>
    <cellStyle name="Komma 2" xfId="9" xr:uid="{00000000-0005-0000-0000-000002000000}"/>
    <cellStyle name="Standaard" xfId="0" builtinId="0"/>
    <cellStyle name="Standaard 2" xfId="3" xr:uid="{00000000-0005-0000-0000-000004000000}"/>
    <cellStyle name="Standaard 2 2" xfId="8" xr:uid="{00000000-0005-0000-0000-000005000000}"/>
    <cellStyle name="Standaard 3" xfId="6" xr:uid="{00000000-0005-0000-0000-000006000000}"/>
    <cellStyle name="Standaard 4" xfId="7" xr:uid="{00000000-0005-0000-0000-000007000000}"/>
    <cellStyle name="Valuta" xfId="11" builtinId="4"/>
    <cellStyle name="Valuta 2" xfId="4" xr:uid="{00000000-0005-0000-0000-000008000000}"/>
    <cellStyle name="Valuta 3" xfId="5" xr:uid="{00000000-0005-0000-0000-000009000000}"/>
    <cellStyle name="Valuta 4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ERWERK\Brand\GEMEENTN\JAN-2000\ZUNDRT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cificatie"/>
    </sheetNames>
    <sheetDataSet>
      <sheetData sheetId="0">
        <row r="4">
          <cell r="C4">
            <v>0.77500000000000002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9"/>
  <sheetViews>
    <sheetView tabSelected="1" topLeftCell="D1" zoomScaleNormal="100" workbookViewId="0">
      <selection activeCell="AC31" sqref="AC31"/>
    </sheetView>
  </sheetViews>
  <sheetFormatPr defaultColWidth="9.296875" defaultRowHeight="12.5" x14ac:dyDescent="0.25"/>
  <cols>
    <col min="1" max="1" width="15" style="1" bestFit="1" customWidth="1"/>
    <col min="2" max="2" width="8.796875" style="1" bestFit="1" customWidth="1"/>
    <col min="3" max="3" width="41.69921875" style="1" bestFit="1" customWidth="1"/>
    <col min="4" max="4" width="7.69921875" style="1" bestFit="1" customWidth="1"/>
    <col min="5" max="5" width="10.19921875" style="1" bestFit="1" customWidth="1"/>
    <col min="6" max="6" width="9.69921875" style="1" bestFit="1" customWidth="1"/>
    <col min="7" max="7" width="34.296875" style="1" bestFit="1" customWidth="1"/>
    <col min="8" max="8" width="14" style="1" customWidth="1"/>
    <col min="9" max="9" width="30.296875" style="1" hidden="1" customWidth="1"/>
    <col min="10" max="10" width="27.5" style="1" hidden="1" customWidth="1"/>
    <col min="11" max="11" width="18" style="1" hidden="1" customWidth="1"/>
    <col min="12" max="12" width="25.5" style="1" hidden="1" customWidth="1"/>
    <col min="13" max="21" width="25.19921875" style="1" hidden="1" customWidth="1"/>
    <col min="22" max="23" width="25.19921875" style="1" customWidth="1"/>
    <col min="24" max="24" width="26.19921875" style="1" bestFit="1" customWidth="1"/>
    <col min="25" max="25" width="9.296875" style="1"/>
    <col min="26" max="26" width="74.5" style="1" bestFit="1" customWidth="1"/>
    <col min="27" max="27" width="17.5" style="86" customWidth="1"/>
    <col min="28" max="29" width="14" style="1" bestFit="1" customWidth="1"/>
    <col min="30" max="16384" width="9.296875" style="1"/>
  </cols>
  <sheetData>
    <row r="1" spans="1:29" ht="13" x14ac:dyDescent="0.25">
      <c r="A1" s="8" t="s">
        <v>12</v>
      </c>
      <c r="B1" s="9" t="s">
        <v>13</v>
      </c>
      <c r="C1" s="10" t="s">
        <v>3</v>
      </c>
      <c r="D1" s="11"/>
      <c r="E1" s="11" t="s">
        <v>4</v>
      </c>
      <c r="F1" s="11" t="s">
        <v>10</v>
      </c>
      <c r="G1" s="12" t="s">
        <v>2</v>
      </c>
      <c r="H1" s="13" t="s">
        <v>14</v>
      </c>
      <c r="I1" s="78" t="s">
        <v>15</v>
      </c>
      <c r="J1" s="79" t="s">
        <v>16</v>
      </c>
      <c r="K1" s="79" t="s">
        <v>0</v>
      </c>
      <c r="L1" s="14" t="s">
        <v>5</v>
      </c>
      <c r="M1" s="14" t="s">
        <v>5</v>
      </c>
      <c r="N1" s="14" t="s">
        <v>5</v>
      </c>
      <c r="O1" s="14" t="s">
        <v>5</v>
      </c>
      <c r="P1" s="14" t="s">
        <v>5</v>
      </c>
      <c r="Q1" s="14" t="s">
        <v>5</v>
      </c>
      <c r="R1" s="14" t="s">
        <v>5</v>
      </c>
      <c r="S1" s="14" t="s">
        <v>5</v>
      </c>
      <c r="T1" s="14" t="s">
        <v>5</v>
      </c>
      <c r="U1" s="14" t="s">
        <v>5</v>
      </c>
      <c r="V1" s="111" t="s">
        <v>5</v>
      </c>
      <c r="W1" s="111" t="s">
        <v>5</v>
      </c>
      <c r="X1" s="15" t="s">
        <v>0</v>
      </c>
      <c r="AA1" s="86" t="s">
        <v>61</v>
      </c>
      <c r="AB1" s="1" t="s">
        <v>66</v>
      </c>
      <c r="AC1" s="1" t="s">
        <v>55</v>
      </c>
    </row>
    <row r="2" spans="1:29" ht="13" x14ac:dyDescent="0.25">
      <c r="A2" s="16"/>
      <c r="B2" s="17"/>
      <c r="C2" s="18"/>
      <c r="D2" s="19"/>
      <c r="E2" s="19"/>
      <c r="F2" s="19"/>
      <c r="G2" s="20"/>
      <c r="H2" s="21" t="s">
        <v>17</v>
      </c>
      <c r="I2" s="80"/>
      <c r="J2" s="81"/>
      <c r="K2" s="81"/>
      <c r="L2" s="22" t="s">
        <v>6</v>
      </c>
      <c r="M2" s="22" t="s">
        <v>7</v>
      </c>
      <c r="N2" s="22" t="s">
        <v>6</v>
      </c>
      <c r="O2" s="22" t="s">
        <v>7</v>
      </c>
      <c r="P2" s="22" t="s">
        <v>6</v>
      </c>
      <c r="Q2" s="22" t="s">
        <v>7</v>
      </c>
      <c r="R2" s="22" t="s">
        <v>6</v>
      </c>
      <c r="S2" s="22" t="s">
        <v>7</v>
      </c>
      <c r="T2" s="22" t="s">
        <v>6</v>
      </c>
      <c r="U2" s="22" t="s">
        <v>7</v>
      </c>
      <c r="V2" s="112" t="s">
        <v>6</v>
      </c>
      <c r="W2" s="112" t="s">
        <v>7</v>
      </c>
      <c r="X2" s="23" t="s">
        <v>8</v>
      </c>
      <c r="AA2" s="86" t="s">
        <v>62</v>
      </c>
      <c r="AC2" s="1" t="s">
        <v>67</v>
      </c>
    </row>
    <row r="3" spans="1:29" ht="13" x14ac:dyDescent="0.25">
      <c r="A3" s="16"/>
      <c r="B3" s="17"/>
      <c r="C3" s="18"/>
      <c r="D3" s="19"/>
      <c r="E3" s="19"/>
      <c r="F3" s="19"/>
      <c r="G3" s="20"/>
      <c r="H3" s="21"/>
      <c r="I3" s="80"/>
      <c r="J3" s="81"/>
      <c r="K3" s="81"/>
      <c r="L3" s="82">
        <v>44196</v>
      </c>
      <c r="M3" s="82">
        <v>44196</v>
      </c>
      <c r="N3" s="82">
        <v>44561</v>
      </c>
      <c r="O3" s="82">
        <v>44561</v>
      </c>
      <c r="P3" s="82">
        <v>44926</v>
      </c>
      <c r="Q3" s="82">
        <v>44926</v>
      </c>
      <c r="R3" s="82">
        <v>45291</v>
      </c>
      <c r="S3" s="82">
        <v>45291</v>
      </c>
      <c r="T3" s="82">
        <v>45657</v>
      </c>
      <c r="U3" s="82">
        <v>45657</v>
      </c>
      <c r="V3" s="113">
        <v>46022</v>
      </c>
      <c r="W3" s="113">
        <v>46022</v>
      </c>
      <c r="X3" s="24"/>
    </row>
    <row r="4" spans="1:29" ht="13.5" thickBot="1" x14ac:dyDescent="0.3">
      <c r="A4" s="16"/>
      <c r="B4" s="17"/>
      <c r="C4" s="25"/>
      <c r="D4" s="26"/>
      <c r="E4" s="26"/>
      <c r="F4" s="26"/>
      <c r="G4" s="27"/>
      <c r="H4" s="28"/>
      <c r="I4" s="83"/>
      <c r="J4" s="84"/>
      <c r="K4" s="84"/>
      <c r="L4" s="85" t="s">
        <v>9</v>
      </c>
      <c r="M4" s="85" t="s">
        <v>18</v>
      </c>
      <c r="N4" s="85" t="s">
        <v>60</v>
      </c>
      <c r="O4" s="85" t="s">
        <v>59</v>
      </c>
      <c r="P4" s="85" t="s">
        <v>64</v>
      </c>
      <c r="Q4" s="85" t="s">
        <v>65</v>
      </c>
      <c r="R4" s="85" t="s">
        <v>68</v>
      </c>
      <c r="S4" s="85" t="s">
        <v>69</v>
      </c>
      <c r="T4" s="85" t="s">
        <v>74</v>
      </c>
      <c r="U4" s="85" t="s">
        <v>75</v>
      </c>
      <c r="V4" s="114" t="s">
        <v>83</v>
      </c>
      <c r="W4" s="114" t="s">
        <v>84</v>
      </c>
      <c r="X4" s="4"/>
      <c r="AA4" s="86">
        <v>0</v>
      </c>
    </row>
    <row r="5" spans="1:29" ht="13" x14ac:dyDescent="0.25">
      <c r="A5" s="29"/>
      <c r="B5" s="30"/>
      <c r="C5" s="30" t="s">
        <v>19</v>
      </c>
      <c r="D5" s="31"/>
      <c r="E5" s="31"/>
      <c r="F5" s="32"/>
      <c r="G5" s="33"/>
      <c r="H5" s="34"/>
      <c r="I5" s="35"/>
      <c r="J5" s="35"/>
      <c r="K5" s="36"/>
      <c r="L5" s="91"/>
      <c r="M5" s="91"/>
      <c r="N5" s="91"/>
      <c r="O5" s="91"/>
      <c r="P5" s="91"/>
      <c r="Q5" s="91"/>
      <c r="R5" s="91"/>
      <c r="S5" s="91"/>
      <c r="T5" s="91"/>
      <c r="U5" s="91"/>
      <c r="V5" s="115"/>
      <c r="W5" s="115"/>
      <c r="X5" s="91"/>
    </row>
    <row r="6" spans="1:29" ht="13" x14ac:dyDescent="0.25">
      <c r="A6" s="37">
        <v>91040000</v>
      </c>
      <c r="B6" s="38">
        <v>438033</v>
      </c>
      <c r="C6" s="39" t="s">
        <v>26</v>
      </c>
      <c r="D6" s="40" t="s">
        <v>20</v>
      </c>
      <c r="E6" s="40" t="s">
        <v>27</v>
      </c>
      <c r="F6" s="41" t="s">
        <v>11</v>
      </c>
      <c r="G6" s="39" t="s">
        <v>28</v>
      </c>
      <c r="H6" s="118">
        <v>45747</v>
      </c>
      <c r="I6" s="42">
        <v>0</v>
      </c>
      <c r="J6" s="42">
        <v>465000</v>
      </c>
      <c r="K6" s="43">
        <v>465000</v>
      </c>
      <c r="L6" s="2">
        <f>ROUND(I6/140.3*150.8,-2)</f>
        <v>0</v>
      </c>
      <c r="M6" s="2">
        <f>ROUND(J6/122.3*124.2,-2)</f>
        <v>472200</v>
      </c>
      <c r="N6" s="2">
        <f>ROUND(L6/150.8*158.3,-2)</f>
        <v>0</v>
      </c>
      <c r="O6" s="2">
        <f>ROUND(M6/124.2*126.6,-2)</f>
        <v>481300</v>
      </c>
      <c r="P6" s="89">
        <f>ROUND(N6/158.3*174.5,-2)</f>
        <v>0</v>
      </c>
      <c r="Q6" s="89">
        <f>ROUND(O6/126.6*140.8,-2)</f>
        <v>535300</v>
      </c>
      <c r="R6" s="2">
        <f>ROUND(P6/119.7*125.2,-2)</f>
        <v>0</v>
      </c>
      <c r="S6" s="2">
        <f>ROUND(Q6/115.1*123.3,-2)</f>
        <v>573400</v>
      </c>
      <c r="T6" s="2">
        <f>ROUND(R6/125.2*131.8,-2)</f>
        <v>0</v>
      </c>
      <c r="U6" s="100">
        <v>300000</v>
      </c>
      <c r="V6" s="116">
        <f>ROUND(T6/133.4*136.2,-2)</f>
        <v>0</v>
      </c>
      <c r="W6" s="116">
        <f>ROUND(U6/129.6*132.4,-2)</f>
        <v>306500</v>
      </c>
      <c r="X6" s="3">
        <f>V6+W6</f>
        <v>306500</v>
      </c>
      <c r="AB6" s="5" t="e">
        <f>ROUND(X6*#REF!/1000,2)</f>
        <v>#REF!</v>
      </c>
      <c r="AC6" s="5" t="e">
        <f>AB6*1.21</f>
        <v>#REF!</v>
      </c>
    </row>
    <row r="7" spans="1:29" ht="13" x14ac:dyDescent="0.25">
      <c r="A7" s="37">
        <v>41550000</v>
      </c>
      <c r="B7" s="38">
        <v>438033</v>
      </c>
      <c r="C7" s="39" t="s">
        <v>29</v>
      </c>
      <c r="D7" s="40" t="s">
        <v>20</v>
      </c>
      <c r="E7" s="40" t="s">
        <v>30</v>
      </c>
      <c r="F7" s="41" t="s">
        <v>11</v>
      </c>
      <c r="G7" s="39" t="s">
        <v>31</v>
      </c>
      <c r="H7" s="118">
        <v>45747</v>
      </c>
      <c r="I7" s="44">
        <v>1544000</v>
      </c>
      <c r="J7" s="42">
        <v>0</v>
      </c>
      <c r="K7" s="43">
        <v>1544000</v>
      </c>
      <c r="L7" s="2">
        <f t="shared" ref="L7:L12" si="0">ROUND(I7/140.3*150.8,-2)</f>
        <v>1659600</v>
      </c>
      <c r="M7" s="2">
        <f t="shared" ref="M7:M12" si="1">ROUND(J7/122.3*124.2,-2)</f>
        <v>0</v>
      </c>
      <c r="N7" s="2">
        <f t="shared" ref="N7:N10" si="2">ROUND(L7/150.8*158.3,-2)</f>
        <v>1742100</v>
      </c>
      <c r="O7" s="2">
        <f t="shared" ref="O7:O9" si="3">ROUND(M7/124.2*126.6,-2)</f>
        <v>0</v>
      </c>
      <c r="P7" s="89">
        <f t="shared" ref="P7:P14" si="4">ROUND(N7/158.3*174.5,-2)</f>
        <v>1920400</v>
      </c>
      <c r="Q7" s="89">
        <f t="shared" ref="Q7:Q14" si="5">ROUND(O7/126.6*140.8,-2)</f>
        <v>0</v>
      </c>
      <c r="R7" s="2">
        <f t="shared" ref="R7:R14" si="6">ROUND(P7/119.7*125.2,-2)</f>
        <v>2008600</v>
      </c>
      <c r="S7" s="2">
        <f t="shared" ref="S7:S14" si="7">ROUND(Q7/115.1*123.3,-2)</f>
        <v>0</v>
      </c>
      <c r="T7" s="99">
        <v>2300000</v>
      </c>
      <c r="U7" s="2">
        <f t="shared" ref="U7" si="8">ROUND(S7/123.3*128.3,-2)</f>
        <v>0</v>
      </c>
      <c r="V7" s="116">
        <f t="shared" ref="V7:V16" si="9">ROUND(T7/133.4*136.2,-2)</f>
        <v>2348300</v>
      </c>
      <c r="W7" s="116">
        <f t="shared" ref="W7:W8" si="10">ROUND(U7/129.6*132.4,-2)</f>
        <v>0</v>
      </c>
      <c r="X7" s="3">
        <f t="shared" ref="X7:X16" si="11">V7+W7</f>
        <v>2348300</v>
      </c>
      <c r="AB7" s="5" t="e">
        <f>ROUND(X7*#REF!/1000,2)</f>
        <v>#REF!</v>
      </c>
      <c r="AC7" s="5" t="e">
        <f t="shared" ref="AC7:AC15" si="12">AB7*1.21</f>
        <v>#REF!</v>
      </c>
    </row>
    <row r="8" spans="1:29" ht="13" x14ac:dyDescent="0.25">
      <c r="A8" s="37">
        <v>41110000</v>
      </c>
      <c r="B8" s="38">
        <v>438033</v>
      </c>
      <c r="C8" s="39" t="s">
        <v>32</v>
      </c>
      <c r="D8" s="40" t="s">
        <v>33</v>
      </c>
      <c r="E8" s="40" t="s">
        <v>34</v>
      </c>
      <c r="F8" s="41" t="s">
        <v>11</v>
      </c>
      <c r="G8" s="39" t="s">
        <v>35</v>
      </c>
      <c r="H8" s="118">
        <v>45747</v>
      </c>
      <c r="I8" s="44">
        <v>1506000</v>
      </c>
      <c r="J8" s="44">
        <v>0</v>
      </c>
      <c r="K8" s="43">
        <v>1506000</v>
      </c>
      <c r="L8" s="2">
        <f t="shared" si="0"/>
        <v>1618700</v>
      </c>
      <c r="M8" s="2">
        <f t="shared" si="1"/>
        <v>0</v>
      </c>
      <c r="N8" s="2">
        <f t="shared" si="2"/>
        <v>1699200</v>
      </c>
      <c r="O8" s="2">
        <f t="shared" si="3"/>
        <v>0</v>
      </c>
      <c r="P8" s="89">
        <f t="shared" si="4"/>
        <v>1873100</v>
      </c>
      <c r="Q8" s="89">
        <f t="shared" si="5"/>
        <v>0</v>
      </c>
      <c r="R8" s="2">
        <f t="shared" si="6"/>
        <v>1959200</v>
      </c>
      <c r="S8" s="2">
        <f t="shared" si="7"/>
        <v>0</v>
      </c>
      <c r="T8" s="2"/>
      <c r="U8" s="100">
        <v>285000</v>
      </c>
      <c r="V8" s="116">
        <f t="shared" si="9"/>
        <v>0</v>
      </c>
      <c r="W8" s="116">
        <f t="shared" si="10"/>
        <v>291200</v>
      </c>
      <c r="X8" s="3">
        <f t="shared" si="11"/>
        <v>291200</v>
      </c>
      <c r="AB8" s="5" t="e">
        <f>ROUND(X8*#REF!/1000,2)</f>
        <v>#REF!</v>
      </c>
      <c r="AC8" s="5" t="e">
        <f t="shared" si="12"/>
        <v>#REF!</v>
      </c>
    </row>
    <row r="9" spans="1:29" ht="13" x14ac:dyDescent="0.25">
      <c r="A9" s="37">
        <v>41530000</v>
      </c>
      <c r="B9" s="38">
        <v>438033</v>
      </c>
      <c r="C9" s="39" t="s">
        <v>36</v>
      </c>
      <c r="D9" s="40"/>
      <c r="E9" s="40"/>
      <c r="F9" s="41" t="s">
        <v>11</v>
      </c>
      <c r="G9" s="39" t="s">
        <v>37</v>
      </c>
      <c r="H9" s="118">
        <v>45747</v>
      </c>
      <c r="I9" s="44">
        <v>96000</v>
      </c>
      <c r="J9" s="44">
        <v>0</v>
      </c>
      <c r="K9" s="43">
        <v>96000</v>
      </c>
      <c r="L9" s="2">
        <f t="shared" si="0"/>
        <v>103200</v>
      </c>
      <c r="M9" s="2">
        <f t="shared" si="1"/>
        <v>0</v>
      </c>
      <c r="N9" s="2">
        <f t="shared" si="2"/>
        <v>108300</v>
      </c>
      <c r="O9" s="2">
        <f t="shared" si="3"/>
        <v>0</v>
      </c>
      <c r="P9" s="89">
        <f t="shared" si="4"/>
        <v>119400</v>
      </c>
      <c r="Q9" s="89">
        <f t="shared" si="5"/>
        <v>0</v>
      </c>
      <c r="R9" s="2">
        <f t="shared" si="6"/>
        <v>124900</v>
      </c>
      <c r="S9" s="2">
        <f t="shared" si="7"/>
        <v>0</v>
      </c>
      <c r="T9" s="99">
        <v>150000</v>
      </c>
      <c r="U9" s="2">
        <f t="shared" ref="U9:U10" si="13">ROUND(S9/123.3*128.3,-2)</f>
        <v>0</v>
      </c>
      <c r="V9" s="116">
        <f t="shared" si="9"/>
        <v>153100</v>
      </c>
      <c r="W9" s="116">
        <f>ROUND(U9/129.6*132.4,-2)</f>
        <v>0</v>
      </c>
      <c r="X9" s="3">
        <f t="shared" si="11"/>
        <v>153100</v>
      </c>
      <c r="AB9" s="5" t="e">
        <f>ROUND(X9*#REF!/1000,2)</f>
        <v>#REF!</v>
      </c>
      <c r="AC9" s="5" t="e">
        <f t="shared" si="12"/>
        <v>#REF!</v>
      </c>
    </row>
    <row r="10" spans="1:29" ht="13" x14ac:dyDescent="0.25">
      <c r="A10" s="37">
        <v>41750000</v>
      </c>
      <c r="B10" s="38">
        <v>438033</v>
      </c>
      <c r="C10" s="39" t="s">
        <v>38</v>
      </c>
      <c r="D10" s="40" t="s">
        <v>39</v>
      </c>
      <c r="E10" s="40" t="s">
        <v>40</v>
      </c>
      <c r="F10" s="41" t="s">
        <v>11</v>
      </c>
      <c r="G10" s="39" t="s">
        <v>41</v>
      </c>
      <c r="H10" s="118">
        <v>45747</v>
      </c>
      <c r="I10" s="44">
        <v>223000</v>
      </c>
      <c r="J10" s="44">
        <v>110000</v>
      </c>
      <c r="K10" s="43">
        <v>333000</v>
      </c>
      <c r="L10" s="2">
        <f t="shared" si="0"/>
        <v>239700</v>
      </c>
      <c r="M10" s="2">
        <f t="shared" si="1"/>
        <v>111700</v>
      </c>
      <c r="N10" s="2">
        <f t="shared" si="2"/>
        <v>251600</v>
      </c>
      <c r="O10" s="2"/>
      <c r="P10" s="89">
        <f t="shared" si="4"/>
        <v>277300</v>
      </c>
      <c r="Q10" s="89">
        <f t="shared" si="5"/>
        <v>0</v>
      </c>
      <c r="R10" s="2">
        <f t="shared" si="6"/>
        <v>290000</v>
      </c>
      <c r="S10" s="2">
        <f t="shared" si="7"/>
        <v>0</v>
      </c>
      <c r="T10" s="99">
        <v>650000</v>
      </c>
      <c r="U10" s="2">
        <f t="shared" si="13"/>
        <v>0</v>
      </c>
      <c r="V10" s="116">
        <f t="shared" si="9"/>
        <v>663600</v>
      </c>
      <c r="W10" s="116">
        <f t="shared" ref="W10:W16" si="14">ROUND(U10/129.6*132.4,-2)</f>
        <v>0</v>
      </c>
      <c r="X10" s="3">
        <f t="shared" si="11"/>
        <v>663600</v>
      </c>
      <c r="AB10" s="5" t="e">
        <f>ROUND(X10*#REF!/1000,2)</f>
        <v>#REF!</v>
      </c>
      <c r="AC10" s="5" t="e">
        <f t="shared" si="12"/>
        <v>#REF!</v>
      </c>
    </row>
    <row r="11" spans="1:29" ht="13" x14ac:dyDescent="0.25">
      <c r="A11" s="37">
        <v>41750000</v>
      </c>
      <c r="B11" s="38">
        <v>438033</v>
      </c>
      <c r="C11" s="39" t="s">
        <v>38</v>
      </c>
      <c r="D11" s="40" t="s">
        <v>39</v>
      </c>
      <c r="E11" s="40" t="s">
        <v>40</v>
      </c>
      <c r="F11" s="41" t="s">
        <v>11</v>
      </c>
      <c r="G11" s="39" t="s">
        <v>41</v>
      </c>
      <c r="H11" s="118">
        <v>45747</v>
      </c>
      <c r="I11" s="44">
        <v>223000</v>
      </c>
      <c r="J11" s="44">
        <v>110000</v>
      </c>
      <c r="K11" s="43">
        <v>333000</v>
      </c>
      <c r="L11" s="2">
        <f t="shared" si="0"/>
        <v>239700</v>
      </c>
      <c r="M11" s="2">
        <f t="shared" si="1"/>
        <v>111700</v>
      </c>
      <c r="N11" s="2"/>
      <c r="O11" s="2">
        <f t="shared" ref="O11:O12" si="15">ROUND(M11/124.2*126.6,-2)</f>
        <v>113900</v>
      </c>
      <c r="P11" s="89">
        <f t="shared" si="4"/>
        <v>0</v>
      </c>
      <c r="Q11" s="89">
        <f t="shared" si="5"/>
        <v>126700</v>
      </c>
      <c r="R11" s="2">
        <f t="shared" si="6"/>
        <v>0</v>
      </c>
      <c r="S11" s="2">
        <f t="shared" si="7"/>
        <v>135700</v>
      </c>
      <c r="T11" s="2">
        <f t="shared" ref="T11" si="16">ROUND(R11/125.2*131.8,-2)</f>
        <v>0</v>
      </c>
      <c r="U11" s="100">
        <v>110000</v>
      </c>
      <c r="V11" s="116">
        <f t="shared" si="9"/>
        <v>0</v>
      </c>
      <c r="W11" s="116">
        <f t="shared" si="14"/>
        <v>112400</v>
      </c>
      <c r="X11" s="3">
        <f t="shared" si="11"/>
        <v>112400</v>
      </c>
      <c r="AB11" s="5" t="e">
        <f>ROUND(X11*#REF!/1000,2)</f>
        <v>#REF!</v>
      </c>
      <c r="AC11" s="5" t="e">
        <f t="shared" si="12"/>
        <v>#REF!</v>
      </c>
    </row>
    <row r="12" spans="1:29" ht="13" x14ac:dyDescent="0.25">
      <c r="A12" s="37">
        <v>41830002</v>
      </c>
      <c r="B12" s="38">
        <v>438033</v>
      </c>
      <c r="C12" s="39" t="s">
        <v>42</v>
      </c>
      <c r="D12" s="40" t="s">
        <v>43</v>
      </c>
      <c r="E12" s="40" t="s">
        <v>44</v>
      </c>
      <c r="F12" s="41" t="s">
        <v>11</v>
      </c>
      <c r="G12" s="39" t="s">
        <v>45</v>
      </c>
      <c r="H12" s="118">
        <v>45747</v>
      </c>
      <c r="I12" s="44">
        <v>128000</v>
      </c>
      <c r="J12" s="44">
        <v>0</v>
      </c>
      <c r="K12" s="43">
        <v>128000</v>
      </c>
      <c r="L12" s="2">
        <f t="shared" si="0"/>
        <v>137600</v>
      </c>
      <c r="M12" s="2">
        <f t="shared" si="1"/>
        <v>0</v>
      </c>
      <c r="N12" s="2">
        <f t="shared" ref="N12:N13" si="17">ROUND(L12/150.8*158.3,-2)</f>
        <v>144400</v>
      </c>
      <c r="O12" s="2">
        <f t="shared" si="15"/>
        <v>0</v>
      </c>
      <c r="P12" s="89">
        <f t="shared" si="4"/>
        <v>159200</v>
      </c>
      <c r="Q12" s="89">
        <f t="shared" si="5"/>
        <v>0</v>
      </c>
      <c r="R12" s="2">
        <f t="shared" si="6"/>
        <v>166500</v>
      </c>
      <c r="S12" s="2">
        <f t="shared" si="7"/>
        <v>0</v>
      </c>
      <c r="T12" s="99">
        <v>200000</v>
      </c>
      <c r="U12" s="2">
        <f t="shared" ref="U12:U13" si="18">ROUND(S12/123.3*128.3,-2)</f>
        <v>0</v>
      </c>
      <c r="V12" s="116">
        <f t="shared" si="9"/>
        <v>204200</v>
      </c>
      <c r="W12" s="116">
        <f t="shared" si="14"/>
        <v>0</v>
      </c>
      <c r="X12" s="3">
        <f t="shared" si="11"/>
        <v>204200</v>
      </c>
      <c r="AB12" s="5" t="e">
        <f>ROUND(X12*#REF!/1000,2)</f>
        <v>#REF!</v>
      </c>
      <c r="AC12" s="5" t="e">
        <f t="shared" si="12"/>
        <v>#REF!</v>
      </c>
    </row>
    <row r="13" spans="1:29" ht="13" x14ac:dyDescent="0.25">
      <c r="A13" s="87">
        <v>41520000</v>
      </c>
      <c r="B13" s="88">
        <v>438033</v>
      </c>
      <c r="C13" s="76" t="s">
        <v>56</v>
      </c>
      <c r="D13" s="76">
        <v>2</v>
      </c>
      <c r="E13" s="45" t="s">
        <v>63</v>
      </c>
      <c r="F13" s="41" t="s">
        <v>11</v>
      </c>
      <c r="G13" s="76" t="s">
        <v>57</v>
      </c>
      <c r="H13" s="118">
        <v>45747</v>
      </c>
      <c r="I13" s="76"/>
      <c r="J13" s="76"/>
      <c r="K13" s="76"/>
      <c r="L13" s="77">
        <v>31000</v>
      </c>
      <c r="M13" s="77">
        <v>1000</v>
      </c>
      <c r="N13" s="2">
        <f t="shared" si="17"/>
        <v>32500</v>
      </c>
      <c r="O13" s="2"/>
      <c r="P13" s="89">
        <f t="shared" si="4"/>
        <v>35800</v>
      </c>
      <c r="Q13" s="89">
        <f t="shared" si="5"/>
        <v>0</v>
      </c>
      <c r="R13" s="2">
        <f t="shared" si="6"/>
        <v>37400</v>
      </c>
      <c r="S13" s="2">
        <f t="shared" si="7"/>
        <v>0</v>
      </c>
      <c r="T13" s="99">
        <v>250000</v>
      </c>
      <c r="U13" s="2">
        <f t="shared" si="18"/>
        <v>0</v>
      </c>
      <c r="V13" s="116">
        <f t="shared" si="9"/>
        <v>255200</v>
      </c>
      <c r="W13" s="116">
        <f t="shared" si="14"/>
        <v>0</v>
      </c>
      <c r="X13" s="3">
        <f t="shared" si="11"/>
        <v>255200</v>
      </c>
      <c r="Z13" s="92" t="s">
        <v>58</v>
      </c>
      <c r="AB13" s="5" t="e">
        <f>ROUND(X13*#REF!/1000,2)</f>
        <v>#REF!</v>
      </c>
      <c r="AC13" s="5" t="e">
        <f t="shared" si="12"/>
        <v>#REF!</v>
      </c>
    </row>
    <row r="14" spans="1:29" ht="13" x14ac:dyDescent="0.25">
      <c r="A14" s="87">
        <v>41520000</v>
      </c>
      <c r="B14" s="88">
        <v>438033</v>
      </c>
      <c r="C14" s="76" t="s">
        <v>56</v>
      </c>
      <c r="D14" s="76">
        <v>2</v>
      </c>
      <c r="E14" s="45" t="s">
        <v>63</v>
      </c>
      <c r="F14" s="41" t="s">
        <v>11</v>
      </c>
      <c r="G14" s="76" t="s">
        <v>57</v>
      </c>
      <c r="H14" s="118">
        <v>45747</v>
      </c>
      <c r="I14" s="76"/>
      <c r="J14" s="76"/>
      <c r="K14" s="76"/>
      <c r="L14" s="77">
        <v>31000</v>
      </c>
      <c r="M14" s="77">
        <v>1000</v>
      </c>
      <c r="N14" s="2"/>
      <c r="O14" s="2">
        <f t="shared" ref="O14" si="19">ROUND(M14/124.2*126.6,-2)</f>
        <v>1000</v>
      </c>
      <c r="P14" s="89">
        <f t="shared" si="4"/>
        <v>0</v>
      </c>
      <c r="Q14" s="89">
        <f t="shared" si="5"/>
        <v>1100</v>
      </c>
      <c r="R14" s="2">
        <f t="shared" si="6"/>
        <v>0</v>
      </c>
      <c r="S14" s="2">
        <f t="shared" si="7"/>
        <v>1200</v>
      </c>
      <c r="T14" s="2">
        <f t="shared" ref="T14" si="20">ROUND(R14/125.2*131.8,-2)</f>
        <v>0</v>
      </c>
      <c r="U14" s="100">
        <v>25000</v>
      </c>
      <c r="V14" s="116">
        <f t="shared" si="9"/>
        <v>0</v>
      </c>
      <c r="W14" s="116">
        <f t="shared" si="14"/>
        <v>25500</v>
      </c>
      <c r="X14" s="3">
        <f t="shared" si="11"/>
        <v>25500</v>
      </c>
      <c r="Z14" s="92"/>
      <c r="AB14" s="5" t="e">
        <f>ROUND(X14*#REF!/1000,2)</f>
        <v>#REF!</v>
      </c>
      <c r="AC14" s="5" t="e">
        <f t="shared" si="12"/>
        <v>#REF!</v>
      </c>
    </row>
    <row r="15" spans="1:29" s="90" customFormat="1" x14ac:dyDescent="0.25">
      <c r="C15" s="39" t="s">
        <v>70</v>
      </c>
      <c r="D15" s="96" t="s">
        <v>71</v>
      </c>
      <c r="E15" s="96" t="s">
        <v>72</v>
      </c>
      <c r="F15" s="97" t="s">
        <v>11</v>
      </c>
      <c r="G15" s="98" t="s">
        <v>73</v>
      </c>
      <c r="H15" s="118">
        <v>45889</v>
      </c>
      <c r="I15" s="93"/>
      <c r="J15" s="93"/>
      <c r="K15" s="93"/>
      <c r="L15" s="93"/>
      <c r="M15" s="93"/>
      <c r="N15" s="93"/>
      <c r="O15" s="93"/>
      <c r="P15" s="93"/>
      <c r="Q15" s="93"/>
      <c r="R15" s="94">
        <v>106900</v>
      </c>
      <c r="S15" s="93"/>
      <c r="T15" s="93"/>
      <c r="U15" s="2">
        <v>125000</v>
      </c>
      <c r="V15" s="116">
        <f t="shared" si="9"/>
        <v>0</v>
      </c>
      <c r="W15" s="116">
        <f t="shared" si="14"/>
        <v>127700</v>
      </c>
      <c r="X15" s="3">
        <f t="shared" si="11"/>
        <v>127700</v>
      </c>
      <c r="Y15" s="1"/>
      <c r="AA15" s="95"/>
      <c r="AB15" s="5" t="e">
        <f>ROUND(X15*#REF!/1000,2)</f>
        <v>#REF!</v>
      </c>
      <c r="AC15" s="5" t="e">
        <f t="shared" si="12"/>
        <v>#REF!</v>
      </c>
    </row>
    <row r="16" spans="1:29" s="90" customFormat="1" x14ac:dyDescent="0.25">
      <c r="C16" s="39" t="s">
        <v>76</v>
      </c>
      <c r="D16" s="96" t="s">
        <v>77</v>
      </c>
      <c r="E16" s="96" t="s">
        <v>78</v>
      </c>
      <c r="F16" s="97" t="s">
        <v>11</v>
      </c>
      <c r="G16" s="107"/>
      <c r="H16" s="118">
        <v>45747</v>
      </c>
      <c r="I16" s="93"/>
      <c r="J16" s="93"/>
      <c r="K16" s="93"/>
      <c r="L16" s="93"/>
      <c r="M16" s="93"/>
      <c r="N16" s="93"/>
      <c r="O16" s="93"/>
      <c r="P16" s="93"/>
      <c r="Q16" s="93"/>
      <c r="R16" s="94"/>
      <c r="S16" s="93"/>
      <c r="T16" s="99">
        <v>50000</v>
      </c>
      <c r="U16" s="99"/>
      <c r="V16" s="116">
        <f t="shared" si="9"/>
        <v>51000</v>
      </c>
      <c r="W16" s="116">
        <f t="shared" si="14"/>
        <v>0</v>
      </c>
      <c r="X16" s="3">
        <f t="shared" si="11"/>
        <v>51000</v>
      </c>
      <c r="Y16" s="90" t="s">
        <v>79</v>
      </c>
      <c r="AA16" s="95"/>
      <c r="AB16" s="5" t="e">
        <f>ROUND(X16*#REF!/1000,2)</f>
        <v>#REF!</v>
      </c>
      <c r="AC16" s="5" t="e">
        <f t="shared" ref="AC16" si="21">AB16*1.21</f>
        <v>#REF!</v>
      </c>
    </row>
    <row r="17" spans="1:29" x14ac:dyDescent="0.25">
      <c r="A17" s="47"/>
      <c r="B17" s="91"/>
      <c r="C17" s="32"/>
      <c r="D17" s="48"/>
      <c r="E17" s="48"/>
      <c r="F17" s="32"/>
      <c r="G17" s="49"/>
      <c r="H17" s="119"/>
      <c r="I17" s="50"/>
      <c r="J17" s="50"/>
      <c r="K17" s="5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AB17" s="5"/>
      <c r="AC17" s="5"/>
    </row>
    <row r="18" spans="1:29" ht="13.5" thickBot="1" x14ac:dyDescent="0.3">
      <c r="A18" s="29"/>
      <c r="B18" s="52"/>
      <c r="C18" s="53" t="s">
        <v>22</v>
      </c>
      <c r="D18" s="54"/>
      <c r="E18" s="54"/>
      <c r="F18" s="55"/>
      <c r="G18" s="56"/>
      <c r="H18" s="120"/>
      <c r="I18" s="58">
        <v>5626000</v>
      </c>
      <c r="J18" s="58">
        <v>747000</v>
      </c>
      <c r="K18" s="58">
        <v>6373000</v>
      </c>
      <c r="L18" s="58">
        <f>SUM(L6:L13)</f>
        <v>4029500</v>
      </c>
      <c r="M18" s="58">
        <f>SUM(M6:M13)</f>
        <v>696600</v>
      </c>
      <c r="N18" s="58">
        <f t="shared" ref="N18:Q18" si="22">SUM(N6:N14)</f>
        <v>3978100</v>
      </c>
      <c r="O18" s="58">
        <f t="shared" si="22"/>
        <v>596200</v>
      </c>
      <c r="P18" s="58">
        <f t="shared" si="22"/>
        <v>4385200</v>
      </c>
      <c r="Q18" s="58">
        <f t="shared" si="22"/>
        <v>663100</v>
      </c>
      <c r="R18" s="58">
        <f>SUM(R6:R15)</f>
        <v>4693500</v>
      </c>
      <c r="S18" s="58">
        <f t="shared" ref="S18" si="23">SUM(S6:S15)</f>
        <v>710300</v>
      </c>
      <c r="T18" s="58">
        <f>SUM(T6:T16)</f>
        <v>3600000</v>
      </c>
      <c r="U18" s="58">
        <f t="shared" ref="U18:X18" si="24">SUM(U6:U16)</f>
        <v>845000</v>
      </c>
      <c r="V18" s="58">
        <f>SUM(V6:V16)</f>
        <v>3675400</v>
      </c>
      <c r="W18" s="58">
        <f t="shared" si="24"/>
        <v>863300</v>
      </c>
      <c r="X18" s="58">
        <f t="shared" si="24"/>
        <v>4538700</v>
      </c>
      <c r="AB18" s="5"/>
    </row>
    <row r="19" spans="1:29" ht="13.5" thickTop="1" x14ac:dyDescent="0.25">
      <c r="A19" s="59"/>
      <c r="B19" s="59"/>
      <c r="C19" s="33"/>
      <c r="D19" s="48"/>
      <c r="E19" s="48"/>
      <c r="F19" s="32"/>
      <c r="G19" s="49"/>
      <c r="H19" s="119"/>
      <c r="I19" s="60"/>
      <c r="J19" s="60"/>
      <c r="K19" s="61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Z19" s="117"/>
      <c r="AB19" s="5"/>
    </row>
    <row r="20" spans="1:29" ht="13" x14ac:dyDescent="0.25">
      <c r="A20" s="63"/>
      <c r="B20" s="59"/>
      <c r="C20" s="64" t="s">
        <v>23</v>
      </c>
      <c r="D20" s="48"/>
      <c r="E20" s="48"/>
      <c r="F20" s="32"/>
      <c r="G20" s="49" t="s">
        <v>1</v>
      </c>
      <c r="H20" s="119" t="s">
        <v>1</v>
      </c>
      <c r="I20" s="35"/>
      <c r="J20" s="35"/>
      <c r="K20" s="36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AB20" s="5"/>
    </row>
    <row r="21" spans="1:29" ht="13" x14ac:dyDescent="0.25">
      <c r="A21" s="65">
        <v>41420001</v>
      </c>
      <c r="B21" s="38">
        <v>438033</v>
      </c>
      <c r="C21" s="39" t="s">
        <v>46</v>
      </c>
      <c r="D21" s="45" t="s">
        <v>47</v>
      </c>
      <c r="E21" s="45" t="s">
        <v>48</v>
      </c>
      <c r="F21" s="41" t="s">
        <v>11</v>
      </c>
      <c r="G21" s="46" t="s">
        <v>49</v>
      </c>
      <c r="H21" s="118">
        <v>45747</v>
      </c>
      <c r="I21" s="42">
        <v>4403000</v>
      </c>
      <c r="J21" s="42">
        <v>0</v>
      </c>
      <c r="K21" s="44">
        <v>4403000</v>
      </c>
      <c r="L21" s="2">
        <f t="shared" ref="L21:L26" si="25">ROUND(I21/140.3*150.8,-2)</f>
        <v>4732500</v>
      </c>
      <c r="M21" s="2">
        <f t="shared" ref="M21:M26" si="26">ROUND(J21/122.3*124.2,-2)</f>
        <v>0</v>
      </c>
      <c r="N21" s="2">
        <f>ROUND(L21/150.8*158.3,-2)</f>
        <v>4967900</v>
      </c>
      <c r="O21" s="2">
        <f>ROUND(M21/124.2*126.6,-2)</f>
        <v>0</v>
      </c>
      <c r="P21" s="89">
        <f>ROUND(N21/158.3*174.5,-2)</f>
        <v>5476300</v>
      </c>
      <c r="Q21" s="89">
        <f>ROUND(O21/126.6*140.8,-2)</f>
        <v>0</v>
      </c>
      <c r="R21" s="2">
        <f t="shared" ref="R21:R26" si="27">ROUND(P21/119.7*125.2,-2)</f>
        <v>5727900</v>
      </c>
      <c r="S21" s="2">
        <f t="shared" ref="S21:S26" si="28">ROUND(Q21/115.1*123.3,-2)</f>
        <v>0</v>
      </c>
      <c r="T21" s="99">
        <v>13000000</v>
      </c>
      <c r="U21" s="2">
        <f t="shared" ref="U21:U23" si="29">ROUND(S21/123.3*128.3,-2)</f>
        <v>0</v>
      </c>
      <c r="V21" s="116">
        <f t="shared" ref="V21" si="30">ROUND(T21/133.4*136.2,-2)</f>
        <v>13272900</v>
      </c>
      <c r="W21" s="116">
        <f t="shared" ref="W21" si="31">ROUND(U21/129.6*132.4,-2)</f>
        <v>0</v>
      </c>
      <c r="X21" s="3">
        <f t="shared" ref="X21:X26" si="32">V21+W21</f>
        <v>13272900</v>
      </c>
      <c r="AB21" s="5" t="e">
        <f>ROUND(X21*#REF!/1000,2)</f>
        <v>#REF!</v>
      </c>
      <c r="AC21" s="5" t="e">
        <f t="shared" ref="AC21:AC26" si="33">AB21*1.21</f>
        <v>#REF!</v>
      </c>
    </row>
    <row r="22" spans="1:29" ht="13" x14ac:dyDescent="0.25">
      <c r="A22" s="65">
        <v>41420004</v>
      </c>
      <c r="B22" s="38">
        <v>438033</v>
      </c>
      <c r="C22" s="39" t="s">
        <v>46</v>
      </c>
      <c r="D22" s="45" t="s">
        <v>21</v>
      </c>
      <c r="E22" s="45" t="s">
        <v>48</v>
      </c>
      <c r="F22" s="41" t="s">
        <v>11</v>
      </c>
      <c r="G22" s="46" t="s">
        <v>50</v>
      </c>
      <c r="H22" s="118">
        <v>45747</v>
      </c>
      <c r="I22" s="42">
        <v>890000</v>
      </c>
      <c r="J22" s="42">
        <v>0</v>
      </c>
      <c r="K22" s="44">
        <v>890000</v>
      </c>
      <c r="L22" s="2">
        <f t="shared" si="25"/>
        <v>956600</v>
      </c>
      <c r="M22" s="2">
        <f t="shared" si="26"/>
        <v>0</v>
      </c>
      <c r="N22" s="2">
        <f t="shared" ref="N22:N26" si="34">ROUND(L22/150.8*158.3,-2)</f>
        <v>1004200</v>
      </c>
      <c r="O22" s="2">
        <f t="shared" ref="O22:O26" si="35">ROUND(M22/124.2*126.6,-2)</f>
        <v>0</v>
      </c>
      <c r="P22" s="89">
        <f t="shared" ref="P22:P26" si="36">ROUND(N22/158.3*174.5,-2)</f>
        <v>1107000</v>
      </c>
      <c r="Q22" s="89">
        <f t="shared" ref="Q22:Q26" si="37">ROUND(O22/126.6*140.8,-2)</f>
        <v>0</v>
      </c>
      <c r="R22" s="2">
        <f t="shared" si="27"/>
        <v>1157900</v>
      </c>
      <c r="S22" s="2">
        <f t="shared" si="28"/>
        <v>0</v>
      </c>
      <c r="T22" s="99">
        <v>1600000</v>
      </c>
      <c r="U22" s="2">
        <f t="shared" si="29"/>
        <v>0</v>
      </c>
      <c r="V22" s="116">
        <f t="shared" ref="V22:V26" si="38">ROUND(T22/133.4*136.2,-2)</f>
        <v>1633600</v>
      </c>
      <c r="W22" s="116">
        <f t="shared" ref="W22:W26" si="39">ROUND(U22/129.6*132.4,-2)</f>
        <v>0</v>
      </c>
      <c r="X22" s="3">
        <f t="shared" si="32"/>
        <v>1633600</v>
      </c>
      <c r="Y22" s="90"/>
      <c r="AB22" s="5" t="e">
        <f>ROUND(X22*#REF!/1000,2)</f>
        <v>#REF!</v>
      </c>
      <c r="AC22" s="5" t="e">
        <f t="shared" si="33"/>
        <v>#REF!</v>
      </c>
    </row>
    <row r="23" spans="1:29" ht="13" x14ac:dyDescent="0.25">
      <c r="A23" s="65">
        <v>41420002</v>
      </c>
      <c r="B23" s="38">
        <v>438033</v>
      </c>
      <c r="C23" s="39" t="s">
        <v>51</v>
      </c>
      <c r="D23" s="45" t="s">
        <v>52</v>
      </c>
      <c r="E23" s="45" t="s">
        <v>53</v>
      </c>
      <c r="F23" s="41" t="s">
        <v>11</v>
      </c>
      <c r="G23" s="46" t="s">
        <v>54</v>
      </c>
      <c r="H23" s="118">
        <v>45747</v>
      </c>
      <c r="I23" s="42">
        <v>3977000</v>
      </c>
      <c r="J23" s="42">
        <v>0</v>
      </c>
      <c r="K23" s="44">
        <v>3977000</v>
      </c>
      <c r="L23" s="2">
        <f t="shared" si="25"/>
        <v>4274600</v>
      </c>
      <c r="M23" s="2">
        <f t="shared" si="26"/>
        <v>0</v>
      </c>
      <c r="N23" s="2">
        <f t="shared" si="34"/>
        <v>4487200</v>
      </c>
      <c r="O23" s="2">
        <f t="shared" si="35"/>
        <v>0</v>
      </c>
      <c r="P23" s="89">
        <f t="shared" si="36"/>
        <v>4946400</v>
      </c>
      <c r="Q23" s="89">
        <f t="shared" si="37"/>
        <v>0</v>
      </c>
      <c r="R23" s="2">
        <f t="shared" si="27"/>
        <v>5173700</v>
      </c>
      <c r="S23" s="2">
        <f t="shared" si="28"/>
        <v>0</v>
      </c>
      <c r="T23" s="99">
        <v>19400000</v>
      </c>
      <c r="U23" s="2">
        <f t="shared" si="29"/>
        <v>0</v>
      </c>
      <c r="V23" s="116">
        <f t="shared" si="38"/>
        <v>19807200</v>
      </c>
      <c r="W23" s="116">
        <f t="shared" si="39"/>
        <v>0</v>
      </c>
      <c r="X23" s="3">
        <f t="shared" si="32"/>
        <v>19807200</v>
      </c>
      <c r="AB23" s="5" t="e">
        <f>ROUND(X23*#REF!/1000,2)</f>
        <v>#REF!</v>
      </c>
      <c r="AC23" s="5" t="e">
        <f t="shared" si="33"/>
        <v>#REF!</v>
      </c>
    </row>
    <row r="24" spans="1:29" ht="13" x14ac:dyDescent="0.25">
      <c r="A24" s="65">
        <v>91420001</v>
      </c>
      <c r="B24" s="38">
        <v>438033</v>
      </c>
      <c r="C24" s="39" t="s">
        <v>46</v>
      </c>
      <c r="D24" s="45" t="s">
        <v>47</v>
      </c>
      <c r="E24" s="45" t="s">
        <v>48</v>
      </c>
      <c r="F24" s="41" t="s">
        <v>11</v>
      </c>
      <c r="G24" s="46" t="s">
        <v>49</v>
      </c>
      <c r="H24" s="118">
        <v>45747</v>
      </c>
      <c r="I24" s="42">
        <v>0</v>
      </c>
      <c r="J24" s="44">
        <v>1058000</v>
      </c>
      <c r="K24" s="44">
        <v>1058000</v>
      </c>
      <c r="L24" s="2">
        <f t="shared" si="25"/>
        <v>0</v>
      </c>
      <c r="M24" s="2">
        <f t="shared" si="26"/>
        <v>1074400</v>
      </c>
      <c r="N24" s="2">
        <f t="shared" si="34"/>
        <v>0</v>
      </c>
      <c r="O24" s="2">
        <f t="shared" si="35"/>
        <v>1095200</v>
      </c>
      <c r="P24" s="89">
        <f t="shared" si="36"/>
        <v>0</v>
      </c>
      <c r="Q24" s="89">
        <f t="shared" si="37"/>
        <v>1218000</v>
      </c>
      <c r="R24" s="2">
        <f t="shared" si="27"/>
        <v>0</v>
      </c>
      <c r="S24" s="2">
        <f t="shared" si="28"/>
        <v>1304800</v>
      </c>
      <c r="T24" s="2">
        <f t="shared" ref="T24:T26" si="40">ROUND(R24/125.2*131.8,-2)</f>
        <v>0</v>
      </c>
      <c r="U24" s="100">
        <v>2390000</v>
      </c>
      <c r="V24" s="116">
        <f t="shared" si="38"/>
        <v>0</v>
      </c>
      <c r="W24" s="116">
        <f t="shared" si="39"/>
        <v>2441600</v>
      </c>
      <c r="X24" s="3">
        <f t="shared" si="32"/>
        <v>2441600</v>
      </c>
      <c r="AB24" s="5" t="e">
        <f>ROUND(X24*#REF!/1000,2)</f>
        <v>#REF!</v>
      </c>
      <c r="AC24" s="5" t="e">
        <f t="shared" si="33"/>
        <v>#REF!</v>
      </c>
    </row>
    <row r="25" spans="1:29" ht="13" x14ac:dyDescent="0.25">
      <c r="A25" s="65">
        <v>91420004</v>
      </c>
      <c r="B25" s="38">
        <v>438033</v>
      </c>
      <c r="C25" s="39" t="s">
        <v>46</v>
      </c>
      <c r="D25" s="45" t="s">
        <v>21</v>
      </c>
      <c r="E25" s="45" t="s">
        <v>48</v>
      </c>
      <c r="F25" s="41" t="s">
        <v>11</v>
      </c>
      <c r="G25" s="46" t="s">
        <v>50</v>
      </c>
      <c r="H25" s="118">
        <v>45747</v>
      </c>
      <c r="I25" s="44">
        <v>0</v>
      </c>
      <c r="J25" s="44">
        <v>98000</v>
      </c>
      <c r="K25" s="44">
        <v>98000</v>
      </c>
      <c r="L25" s="2">
        <f t="shared" si="25"/>
        <v>0</v>
      </c>
      <c r="M25" s="2">
        <f t="shared" si="26"/>
        <v>99500</v>
      </c>
      <c r="N25" s="2">
        <f t="shared" si="34"/>
        <v>0</v>
      </c>
      <c r="O25" s="2">
        <f t="shared" si="35"/>
        <v>101400</v>
      </c>
      <c r="P25" s="89">
        <f t="shared" si="36"/>
        <v>0</v>
      </c>
      <c r="Q25" s="89">
        <f t="shared" si="37"/>
        <v>112800</v>
      </c>
      <c r="R25" s="2">
        <f t="shared" si="27"/>
        <v>0</v>
      </c>
      <c r="S25" s="2">
        <f t="shared" si="28"/>
        <v>120800</v>
      </c>
      <c r="T25" s="2">
        <f t="shared" si="40"/>
        <v>0</v>
      </c>
      <c r="U25" s="100">
        <v>175000</v>
      </c>
      <c r="V25" s="116">
        <f t="shared" si="38"/>
        <v>0</v>
      </c>
      <c r="W25" s="116">
        <f t="shared" si="39"/>
        <v>178800</v>
      </c>
      <c r="X25" s="3">
        <f t="shared" si="32"/>
        <v>178800</v>
      </c>
      <c r="Y25" s="90"/>
      <c r="AB25" s="5" t="e">
        <f>ROUND(X25*#REF!/1000,2)</f>
        <v>#REF!</v>
      </c>
      <c r="AC25" s="5" t="e">
        <f t="shared" si="33"/>
        <v>#REF!</v>
      </c>
    </row>
    <row r="26" spans="1:29" ht="13" x14ac:dyDescent="0.25">
      <c r="A26" s="65">
        <v>91420002</v>
      </c>
      <c r="B26" s="38">
        <v>438033</v>
      </c>
      <c r="C26" s="39" t="s">
        <v>51</v>
      </c>
      <c r="D26" s="45" t="s">
        <v>52</v>
      </c>
      <c r="E26" s="45" t="s">
        <v>53</v>
      </c>
      <c r="F26" s="41" t="s">
        <v>11</v>
      </c>
      <c r="G26" s="46" t="s">
        <v>54</v>
      </c>
      <c r="H26" s="118">
        <v>45747</v>
      </c>
      <c r="I26" s="44">
        <v>0</v>
      </c>
      <c r="J26" s="44">
        <v>838000</v>
      </c>
      <c r="K26" s="44">
        <v>838000</v>
      </c>
      <c r="L26" s="2">
        <f t="shared" si="25"/>
        <v>0</v>
      </c>
      <c r="M26" s="2">
        <f t="shared" si="26"/>
        <v>851000</v>
      </c>
      <c r="N26" s="2">
        <f t="shared" si="34"/>
        <v>0</v>
      </c>
      <c r="O26" s="2">
        <f t="shared" si="35"/>
        <v>867400</v>
      </c>
      <c r="P26" s="89">
        <f t="shared" si="36"/>
        <v>0</v>
      </c>
      <c r="Q26" s="89">
        <f t="shared" si="37"/>
        <v>964700</v>
      </c>
      <c r="R26" s="2">
        <f t="shared" si="27"/>
        <v>0</v>
      </c>
      <c r="S26" s="2">
        <f t="shared" si="28"/>
        <v>1033400</v>
      </c>
      <c r="T26" s="2">
        <f t="shared" si="40"/>
        <v>0</v>
      </c>
      <c r="U26" s="100">
        <v>2255000</v>
      </c>
      <c r="V26" s="116">
        <f t="shared" si="38"/>
        <v>0</v>
      </c>
      <c r="W26" s="116">
        <f t="shared" si="39"/>
        <v>2303700</v>
      </c>
      <c r="X26" s="3">
        <f t="shared" si="32"/>
        <v>2303700</v>
      </c>
      <c r="AB26" s="5" t="e">
        <f>ROUND(X26*#REF!/1000,2)</f>
        <v>#REF!</v>
      </c>
      <c r="AC26" s="5" t="e">
        <f t="shared" si="33"/>
        <v>#REF!</v>
      </c>
    </row>
    <row r="27" spans="1:29" ht="13" x14ac:dyDescent="0.3">
      <c r="A27" s="66"/>
      <c r="B27" s="38"/>
      <c r="C27" s="33"/>
      <c r="D27" s="48"/>
      <c r="E27" s="48"/>
      <c r="F27" s="32"/>
      <c r="G27" s="49"/>
      <c r="H27" s="67"/>
      <c r="I27" s="51"/>
      <c r="J27" s="51"/>
      <c r="K27" s="5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  <c r="AB27" s="5"/>
      <c r="AC27" s="5">
        <f>7.5*1.21</f>
        <v>9.0749999999999993</v>
      </c>
    </row>
    <row r="28" spans="1:29" ht="13.5" thickBot="1" x14ac:dyDescent="0.3">
      <c r="A28" s="29"/>
      <c r="B28" s="47"/>
      <c r="C28" s="68" t="s">
        <v>24</v>
      </c>
      <c r="D28" s="69"/>
      <c r="E28" s="69"/>
      <c r="F28" s="55"/>
      <c r="G28" s="56"/>
      <c r="H28" s="57"/>
      <c r="I28" s="70">
        <v>20325000</v>
      </c>
      <c r="J28" s="70">
        <v>4294000</v>
      </c>
      <c r="K28" s="70">
        <v>24619000</v>
      </c>
      <c r="L28" s="70">
        <f t="shared" ref="L28:X28" si="41">SUM(L21:L26)</f>
        <v>9963700</v>
      </c>
      <c r="M28" s="70">
        <f t="shared" si="41"/>
        <v>2024900</v>
      </c>
      <c r="N28" s="70">
        <f t="shared" si="41"/>
        <v>10459300</v>
      </c>
      <c r="O28" s="70">
        <f t="shared" si="41"/>
        <v>2064000</v>
      </c>
      <c r="P28" s="70">
        <f t="shared" si="41"/>
        <v>11529700</v>
      </c>
      <c r="Q28" s="70">
        <f t="shared" si="41"/>
        <v>2295500</v>
      </c>
      <c r="R28" s="70">
        <f t="shared" si="41"/>
        <v>12059500</v>
      </c>
      <c r="S28" s="70">
        <f t="shared" si="41"/>
        <v>2459000</v>
      </c>
      <c r="T28" s="70">
        <f t="shared" si="41"/>
        <v>34000000</v>
      </c>
      <c r="U28" s="70">
        <f t="shared" si="41"/>
        <v>4820000</v>
      </c>
      <c r="V28" s="70">
        <f t="shared" si="41"/>
        <v>34713700</v>
      </c>
      <c r="W28" s="70">
        <f t="shared" si="41"/>
        <v>4924100</v>
      </c>
      <c r="X28" s="70">
        <f t="shared" si="41"/>
        <v>39637800</v>
      </c>
      <c r="AB28" s="5" t="e">
        <f>SUM(AB6:AB27)</f>
        <v>#REF!</v>
      </c>
      <c r="AC28" s="5" t="e">
        <f>SUM(AC6:AC27)</f>
        <v>#REF!</v>
      </c>
    </row>
    <row r="29" spans="1:29" ht="13" thickTop="1" x14ac:dyDescent="0.25">
      <c r="A29" s="47"/>
      <c r="B29" s="91"/>
      <c r="C29" s="32"/>
      <c r="D29" s="71"/>
      <c r="E29" s="71"/>
      <c r="F29" s="32"/>
      <c r="G29" s="49"/>
      <c r="H29" s="34"/>
      <c r="I29" s="72"/>
      <c r="J29" s="72"/>
      <c r="K29" s="73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3"/>
    </row>
    <row r="30" spans="1:29" ht="13.5" thickBot="1" x14ac:dyDescent="0.3">
      <c r="A30" s="29"/>
      <c r="B30" s="47"/>
      <c r="C30" s="68" t="s">
        <v>25</v>
      </c>
      <c r="D30" s="69"/>
      <c r="E30" s="69"/>
      <c r="F30" s="74"/>
      <c r="G30" s="56"/>
      <c r="H30" s="57"/>
      <c r="I30" s="70">
        <v>25951000</v>
      </c>
      <c r="J30" s="70">
        <v>5041000</v>
      </c>
      <c r="K30" s="75">
        <v>30992000</v>
      </c>
      <c r="L30" s="70">
        <f t="shared" ref="L30:X30" si="42">L18+L28</f>
        <v>13993200</v>
      </c>
      <c r="M30" s="70">
        <f t="shared" si="42"/>
        <v>2721500</v>
      </c>
      <c r="N30" s="70">
        <f t="shared" si="42"/>
        <v>14437400</v>
      </c>
      <c r="O30" s="70">
        <f t="shared" si="42"/>
        <v>2660200</v>
      </c>
      <c r="P30" s="70">
        <f t="shared" si="42"/>
        <v>15914900</v>
      </c>
      <c r="Q30" s="70">
        <f t="shared" si="42"/>
        <v>2958600</v>
      </c>
      <c r="R30" s="70">
        <f t="shared" si="42"/>
        <v>16753000</v>
      </c>
      <c r="S30" s="70">
        <f t="shared" si="42"/>
        <v>3169300</v>
      </c>
      <c r="T30" s="70">
        <f t="shared" si="42"/>
        <v>37600000</v>
      </c>
      <c r="U30" s="70">
        <f t="shared" si="42"/>
        <v>5665000</v>
      </c>
      <c r="V30" s="70">
        <f t="shared" si="42"/>
        <v>38389100</v>
      </c>
      <c r="W30" s="70">
        <f t="shared" si="42"/>
        <v>5787400</v>
      </c>
      <c r="X30" s="70">
        <f t="shared" si="42"/>
        <v>44176500</v>
      </c>
      <c r="AC30" s="5"/>
    </row>
    <row r="31" spans="1:29" ht="13" thickTop="1" x14ac:dyDescent="0.25"/>
    <row r="32" spans="1:29" x14ac:dyDescent="0.25">
      <c r="X32" s="117"/>
    </row>
    <row r="34" spans="3:29" x14ac:dyDescent="0.25">
      <c r="T34" s="5"/>
      <c r="U34" s="101"/>
      <c r="V34" s="101"/>
      <c r="W34" s="101"/>
    </row>
    <row r="38" spans="3:29" ht="13" x14ac:dyDescent="0.3">
      <c r="C38" s="108" t="s">
        <v>80</v>
      </c>
    </row>
    <row r="39" spans="3:29" s="90" customFormat="1" x14ac:dyDescent="0.25">
      <c r="C39" s="102" t="s">
        <v>70</v>
      </c>
      <c r="D39" s="103" t="s">
        <v>71</v>
      </c>
      <c r="E39" s="103" t="s">
        <v>72</v>
      </c>
      <c r="F39" s="104" t="s">
        <v>11</v>
      </c>
      <c r="G39" s="109" t="s">
        <v>81</v>
      </c>
      <c r="H39" s="110"/>
      <c r="I39" s="93"/>
      <c r="J39" s="93"/>
      <c r="K39" s="93"/>
      <c r="L39" s="93"/>
      <c r="M39" s="93"/>
      <c r="N39" s="93"/>
      <c r="O39" s="93"/>
      <c r="P39" s="93"/>
      <c r="Q39" s="93"/>
      <c r="R39" s="94">
        <v>106900</v>
      </c>
      <c r="S39" s="93"/>
      <c r="T39" s="93"/>
      <c r="U39" s="93"/>
      <c r="V39" s="99"/>
      <c r="W39" s="99">
        <v>235000</v>
      </c>
      <c r="X39" s="105">
        <f>T39+W39</f>
        <v>235000</v>
      </c>
      <c r="Z39" s="90" t="s">
        <v>82</v>
      </c>
      <c r="AA39" s="95"/>
      <c r="AB39" s="106" t="e">
        <f>ROUND(X39*#REF!/1000,2)</f>
        <v>#REF!</v>
      </c>
      <c r="AC39" s="106" t="e">
        <f t="shared" ref="AC39" si="43">AB39*1.21</f>
        <v>#REF!</v>
      </c>
    </row>
  </sheetData>
  <pageMargins left="0.39370078740157483" right="0.39370078740157483" top="1.7322834645669292" bottom="0.94488188976377963" header="0.31496062992125984" footer="0.70866141732283472"/>
  <pageSetup paperSize="9" scale="80" fitToHeight="2" orientation="landscape" r:id="rId1"/>
  <headerFooter>
    <oddFooter>&amp;L&amp;"Arial,Standaard"&amp;F&amp;C&amp;"Arial,Standaard"&amp;P</oddFooter>
  </headerFooter>
  <ignoredErrors>
    <ignoredError sqref="V6:X16 V21:X26" unlocked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f874a1-ec8e-4a4f-b86e-a8786ec1e991" xsi:nil="true"/>
    <lcf76f155ced4ddcb4097134ff3c332f xmlns="0fbdb443-929b-4e61-b234-4a7a82d957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96B564-4F51-4CAD-A8CD-4154531F0A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06CE2C-C803-4F93-BC61-2BC2B81AFE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13156B-6AEA-4401-9098-909D20A4B19D}">
  <ds:schemaRefs>
    <ds:schemaRef ds:uri="http://schemas.microsoft.com/office/2006/metadata/properties"/>
    <ds:schemaRef ds:uri="http://schemas.microsoft.com/office/infopath/2007/PartnerControls"/>
    <ds:schemaRef ds:uri="3ff874a1-ec8e-4a4f-b86e-a8786ec1e991"/>
    <ds:schemaRef ds:uri="0fbdb443-929b-4e61-b234-4a7a82d95711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petracornelisse</dc:creator>
  <cp:lastModifiedBy>Monique van Bekkum - Mul</cp:lastModifiedBy>
  <cp:lastPrinted>2023-02-03T13:23:50Z</cp:lastPrinted>
  <dcterms:created xsi:type="dcterms:W3CDTF">2001-05-04T15:09:53Z</dcterms:created>
  <dcterms:modified xsi:type="dcterms:W3CDTF">2026-10-07T10:56:10Z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0x0101008FE8FFAF427DC24B8D07778B05475EC3</vt:lpwstr>
  </property>
  <property fmtid="{D5CDD505-2E9C-101B-9397-08002B2CF9AE}" pid="4" name="Order">
    <vt:r8>93400</vt:r8>
  </property>
  <property fmtid="{D5CDD505-2E9C-101B-9397-08002B2CF9AE}" pid="5" name="MediaServiceImageTags">
    <vt:lpwstr/>
  </property>
</Properties>
</file>