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bdr.sharepoint.com/sites/WBdR/Gedeelde documenten/01. Algemeen/2. PROJECTEN EXTERN/Deelmobiliteit MRDH regionale aanbesteding/3.10 aanbestedingsdossier publicatie/"/>
    </mc:Choice>
  </mc:AlternateContent>
  <xr:revisionPtr revIDLastSave="0" documentId="8_{7FEEB75A-EF30-46E2-94A4-73B9EF607B26}" xr6:coauthVersionLast="47" xr6:coauthVersionMax="47" xr10:uidLastSave="{00000000-0000-0000-0000-000000000000}"/>
  <bookViews>
    <workbookView xWindow="-108" yWindow="-108" windowWidth="23256" windowHeight="12456" tabRatio="500" xr2:uid="{00000000-000D-0000-FFFF-FFFF00000000}"/>
  </bookViews>
  <sheets>
    <sheet name="Rekentabel P6" sheetId="1" r:id="rId1"/>
    <sheet name="P6" sheetId="2" r:id="rId2"/>
  </sheets>
  <definedNames>
    <definedName name="_xlnm.Print_Area" localSheetId="1">'P6'!$A$1:$H$56</definedName>
    <definedName name="_xlnm.Print_Area" localSheetId="0">'Rekentabel P6'!$A$1:$I$54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9" i="2" l="1"/>
  <c r="C49" i="2"/>
  <c r="B49" i="2"/>
  <c r="H48" i="2"/>
  <c r="G48" i="2"/>
  <c r="G47" i="2"/>
  <c r="F47" i="2"/>
  <c r="H47" i="2" s="1"/>
  <c r="G46" i="2"/>
  <c r="H46" i="2" s="1"/>
  <c r="F46" i="2"/>
  <c r="G45" i="2"/>
  <c r="G49" i="2" s="1"/>
  <c r="F45" i="2"/>
  <c r="F49" i="2" s="1"/>
  <c r="G41" i="2"/>
  <c r="D41" i="2"/>
  <c r="C41" i="2"/>
  <c r="B41" i="2"/>
  <c r="G40" i="2"/>
  <c r="F40" i="2"/>
  <c r="H40" i="2" s="1"/>
  <c r="H39" i="2"/>
  <c r="G39" i="2"/>
  <c r="F39" i="2"/>
  <c r="G38" i="2"/>
  <c r="F38" i="2"/>
  <c r="F41" i="2" s="1"/>
  <c r="H37" i="2"/>
  <c r="G37" i="2"/>
  <c r="F37" i="2"/>
  <c r="D33" i="2"/>
  <c r="C33" i="2"/>
  <c r="B33" i="2"/>
  <c r="F32" i="2"/>
  <c r="H32" i="2" s="1"/>
  <c r="G31" i="2"/>
  <c r="F31" i="2"/>
  <c r="H31" i="2" s="1"/>
  <c r="H30" i="2"/>
  <c r="G30" i="2"/>
  <c r="F30" i="2"/>
  <c r="G29" i="2"/>
  <c r="G33" i="2" s="1"/>
  <c r="F29" i="2"/>
  <c r="H29" i="2" s="1"/>
  <c r="H33" i="2" s="1"/>
  <c r="B54" i="2" s="1"/>
  <c r="G53" i="1"/>
  <c r="E53" i="1"/>
  <c r="F53" i="1" s="1"/>
  <c r="H53" i="1" s="1"/>
  <c r="B53" i="1"/>
  <c r="H52" i="1"/>
  <c r="G52" i="1"/>
  <c r="G54" i="1" s="1"/>
  <c r="F52" i="1"/>
  <c r="E52" i="1"/>
  <c r="B52" i="1"/>
  <c r="G51" i="1"/>
  <c r="E51" i="1"/>
  <c r="F51" i="1" s="1"/>
  <c r="H51" i="1" s="1"/>
  <c r="B51" i="1"/>
  <c r="C47" i="1"/>
  <c r="G46" i="1"/>
  <c r="E46" i="1"/>
  <c r="G45" i="1"/>
  <c r="E45" i="1"/>
  <c r="G44" i="1"/>
  <c r="E44" i="1"/>
  <c r="H39" i="1"/>
  <c r="H38" i="1"/>
  <c r="G38" i="1"/>
  <c r="F38" i="1"/>
  <c r="E38" i="1"/>
  <c r="D38" i="1"/>
  <c r="C38" i="1"/>
  <c r="H37" i="1"/>
  <c r="G37" i="1"/>
  <c r="F37" i="1"/>
  <c r="E37" i="1"/>
  <c r="D37" i="1"/>
  <c r="C37" i="1"/>
  <c r="H36" i="1"/>
  <c r="G36" i="1"/>
  <c r="F36" i="1"/>
  <c r="E36" i="1"/>
  <c r="D36" i="1"/>
  <c r="C36" i="1"/>
  <c r="C39" i="1" s="1"/>
  <c r="H35" i="1"/>
  <c r="G35" i="1"/>
  <c r="G39" i="1" s="1"/>
  <c r="G40" i="1" s="1"/>
  <c r="F35" i="1"/>
  <c r="F39" i="1" s="1"/>
  <c r="E35" i="1"/>
  <c r="E39" i="1" s="1"/>
  <c r="E40" i="1" s="1"/>
  <c r="D35" i="1"/>
  <c r="D39" i="1" s="1"/>
  <c r="C35" i="1"/>
  <c r="I22" i="1"/>
  <c r="G22" i="1"/>
  <c r="F22" i="1"/>
  <c r="H22" i="1" s="1"/>
  <c r="D22" i="1"/>
  <c r="C22" i="1"/>
  <c r="I21" i="1"/>
  <c r="G21" i="1"/>
  <c r="G23" i="1" s="1"/>
  <c r="F21" i="1"/>
  <c r="H21" i="1" s="1"/>
  <c r="D21" i="1"/>
  <c r="C21" i="1"/>
  <c r="G12" i="1" s="1"/>
  <c r="C12" i="1"/>
  <c r="G11" i="1"/>
  <c r="F11" i="1"/>
  <c r="G10" i="1"/>
  <c r="F10" i="1"/>
  <c r="H54" i="1" l="1"/>
  <c r="D11" i="1" s="1"/>
  <c r="E11" i="1" s="1"/>
  <c r="H23" i="1"/>
  <c r="D10" i="1" s="1"/>
  <c r="C40" i="1"/>
  <c r="F54" i="2"/>
  <c r="H44" i="1" s="1"/>
  <c r="D54" i="2"/>
  <c r="F44" i="1" s="1"/>
  <c r="D44" i="1"/>
  <c r="H38" i="2"/>
  <c r="H41" i="2" s="1"/>
  <c r="B55" i="2" s="1"/>
  <c r="H45" i="2"/>
  <c r="H49" i="2" s="1"/>
  <c r="B56" i="2" s="1"/>
  <c r="F33" i="2"/>
  <c r="F55" i="2" l="1"/>
  <c r="H45" i="1" s="1"/>
  <c r="D55" i="2"/>
  <c r="F45" i="1" s="1"/>
  <c r="D45" i="1"/>
  <c r="F56" i="2"/>
  <c r="H46" i="1" s="1"/>
  <c r="D56" i="2"/>
  <c r="F46" i="1" s="1"/>
  <c r="D46" i="1"/>
  <c r="D12" i="1"/>
  <c r="E10" i="1"/>
  <c r="E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Aanbestedende dienst</author>
  </authors>
  <commentList>
    <comment ref="F12" authorId="0" shapeId="0" xr:uid="{00000000-0006-0000-0000-000001000000}">
      <text>
        <r>
          <rPr>
            <sz val="10"/>
            <rFont val="Arial"/>
            <family val="2"/>
          </rPr>
          <t>P6.1 en P6.2 zijn samen maximaal 20 punten waard (elk 10 punten).
Het kwalitatieve deel van P6 (5 punten) wordt apart beoordeeld en staat niet in dit formulier.
P6 is in totaal 25 punten waard.</t>
        </r>
      </text>
    </comment>
  </commentList>
</comments>
</file>

<file path=xl/sharedStrings.xml><?xml version="1.0" encoding="utf-8"?>
<sst xmlns="http://schemas.openxmlformats.org/spreadsheetml/2006/main" count="152" uniqueCount="106">
  <si>
    <t>Rekentabel P6 – Kwaliteit en aantrekkelijkheid van het tarievenmodel</t>
  </si>
  <si>
    <t>P6.1 en P6.2 tellen elk voor 50% en zijn samen maximaal 20 punten waard  ·  het kwalitatieve deel van P6 (5 punten) wordt apart beoordeeld</t>
  </si>
  <si>
    <t>Naam inschrijver</t>
  </si>
  <si>
    <t>Legenda</t>
  </si>
  <si>
    <t>Invullen door inschrijver</t>
  </si>
  <si>
    <t>Automatisch berekend</t>
  </si>
  <si>
    <t>Vul alleen de gele cellen in. Bedragen in euro’s, bijvoorbeeld 1,95.</t>
  </si>
  <si>
    <t>SAMENVATTING – UW SCORE OP P6</t>
  </si>
  <si>
    <t>Onderdeel</t>
  </si>
  <si>
    <t>Weging binnen P6</t>
  </si>
  <si>
    <t>Score (0–10)</t>
  </si>
  <si>
    <t>Behaalde punten</t>
  </si>
  <si>
    <t>Maximale punten</t>
  </si>
  <si>
    <t>Status</t>
  </si>
  <si>
    <t>P6.1  Aantrekkelijk vast 20-minutentarief</t>
  </si>
  <si>
    <t>P6.2  Aantrekkelijke tarieven voor verschillend gebruik</t>
  </si>
  <si>
    <t>TOTAAL P6.1 + P6.2</t>
  </si>
  <si>
    <t>Niet (of niet correct) ingevulde onderdelen tellen in deze samenvatting mee als 0 punten. Behaalde punten = score ÷ 10 × maximale punten van het onderdeel. Het kwalitatieve deel van P6 (5 punten) wordt apart beoordeeld en telt hier niet mee; P6 is in totaal 25 punten waard.</t>
  </si>
  <si>
    <t>P6.1 – AANTREKKELIJK VAST 20-MINUTENTARIEF  (50% van P6)</t>
  </si>
  <si>
    <t>Doel: aantrekkelijk 20-minutentarief voor alle (nieuwe) gebruikers van regionale deelfietsen.</t>
  </si>
  <si>
    <t>Vul per type fiets het vaste tarief in dat een gebruiker betaalt voor een rit tot en met 20 minuten. De maximale score (10) wordt behaald bij een tarief van 50% van het maximale tarief uit het PvE of lager. Bij het maximale tarief uit het PvE is de score 0. Daartussen wordt de score lineair berekend. Een tarief boven het maximale tarief uit het PvE is niet toegestaan.</t>
  </si>
  <si>
    <t>Maximale score bij tarief ≤ (% van maximaal tarief PvE)</t>
  </si>
  <si>
    <t>Type fiets</t>
  </si>
  <si>
    <t>Maximaal tarief PvE 0–20 min (€)</t>
  </si>
  <si>
    <t>Maximale score bij tarief ≤ (€)</t>
  </si>
  <si>
    <t>Uw 20-minutentarief (€)</t>
  </si>
  <si>
    <t>Weging binnen P6.1</t>
  </si>
  <si>
    <t>Gewogen score</t>
  </si>
  <si>
    <t>Controle</t>
  </si>
  <si>
    <t>Elektrische deelfiets</t>
  </si>
  <si>
    <t>Deelfiets zonder trapondersteuning</t>
  </si>
  <si>
    <t>Totaal P6.1</t>
  </si>
  <si>
    <t>P6.2 – AANTREKKELIJKE TARIEVEN VOOR VERSCHILLEND GEBRUIK  (50% van P6)</t>
  </si>
  <si>
    <t>Doel: aantrekkelijke tarieven voor zowel frequente, regelmatige als incidentele gebruikers.</t>
  </si>
  <si>
    <t>Bereken voor elk gebruikersprofiel het totale bedrag dat de gebruiker per maand betaalt voor alle ritten uit stap 1, met en zonder trapondersteuning samen. U mag per profiel het voor de gebruiker gunstigste prijsmodel toepassen (bijvoorbeeld een abonnement, ritbundel, losse ritten of een combinatie daarvan). Vul het bedrag in als twee delen: de vaste kosten per maand (zoals abonnement of ritbundel) en de ritkosten (alle kosten per rit, inclusief eventuele start- of servicekosten). Vul 0 in als een van beide niet van toepassing is. Licht in kolom I toe welk prijsmodel u heeft toegepast en hoe het bedrag is opgebouwd. NB: ook deze toelichting is een bindend deel van uw inschrijving.</t>
  </si>
  <si>
    <t>De score per profiel is 10 als het totale maandbedrag niet hoger is dan de ondergrens, en 0 vanaf de bovengrens (zie stap 2). Daartussen wordt de score lineair berekend. De scores worden gewogen tot één score voor P6.2.</t>
  </si>
  <si>
    <t>Stap 1 – Ritprofielen: aantal ritten per maand</t>
  </si>
  <si>
    <t>Ritduur</t>
  </si>
  <si>
    <t>A. Frequente gebruiker</t>
  </si>
  <si>
    <t>B. Regelmatige gebruiker</t>
  </si>
  <si>
    <t>C. Incidentele gebruiker</t>
  </si>
  <si>
    <t>Elektrisch</t>
  </si>
  <si>
    <t>Zonder trapondersteuning</t>
  </si>
  <si>
    <t>13 minuten</t>
  </si>
  <si>
    <t>Tariefklassen PvE: 13 min valt in 0–20 min, 26 min in 20–30 min, 52 min in 30–60 min en 75 min in 60+ minuten (tarief 30–60 min plus tarief per minuut boven 60 minuten).</t>
  </si>
  <si>
    <t>26 minuten</t>
  </si>
  <si>
    <t>52 minuten</t>
  </si>
  <si>
    <t>75 minuten</t>
  </si>
  <si>
    <t>Aantal ritten per fietstype</t>
  </si>
  <si>
    <t>Totaal aantal ritten per maand</t>
  </si>
  <si>
    <t>Stap 2 – Scoregrenzen per gebruikersprofiel</t>
  </si>
  <si>
    <t>Gebruikersprofiel</t>
  </si>
  <si>
    <t>Weging binnen P6.2</t>
  </si>
  <si>
    <t>Referentietarief per maand (€)</t>
  </si>
  <si>
    <t>Maximale score bij ≤ (% van referentie)</t>
  </si>
  <si>
    <t>Maximale score bij ≤ (€)</t>
  </si>
  <si>
    <t>Geen score vanaf (% van referentie)</t>
  </si>
  <si>
    <t>Geen score vanaf (€)</t>
  </si>
  <si>
    <t>Het referentietarief is het maandbedrag voor het ritprofiel bij toepassing van de maximale tarieven uit het PvE.</t>
  </si>
  <si>
    <t>Totaal</t>
  </si>
  <si>
    <t>Stap 3 – Uw maandbedragen per gebruikersprofiel</t>
  </si>
  <si>
    <t>Vaste kosten per maand (€)
abonnement, ritbundel</t>
  </si>
  <si>
    <t>Ritkosten per maand (€)
incl. start- en servicekosten</t>
  </si>
  <si>
    <t>Totaal maandbedrag (€)</t>
  </si>
  <si>
    <t>Hoe is dit bedrag opgebouwd?
Welk abonnement, welke bundel of welk tarief heeft u toegepast?</t>
  </si>
  <si>
    <t>Totaal P6.2</t>
  </si>
  <si>
    <t>P6 Kwaliteit en aantrekkelijkheid van het tarievenmodel</t>
  </si>
  <si>
    <t>Maximale tarieven uit PvE</t>
  </si>
  <si>
    <t>Tijdsduur</t>
  </si>
  <si>
    <t>0-20 minuten </t>
  </si>
  <si>
    <t>20-30 minuten  </t>
  </si>
  <si>
    <t>30-60 minuten </t>
  </si>
  <si>
    <t>60+ minuten (per minuut)  </t>
  </si>
  <si>
    <t>Maximum dagtarief </t>
  </si>
  <si>
    <t>nvt</t>
  </si>
  <si>
    <t>Onderdeel P6.1 (aantrekkelijk vast 20-minutentarief)</t>
  </si>
  <si>
    <t>Doel: aantrekkelijk 20 minutentarief voor alle (nieuwe) gebruikers van regionale deelfietsen.</t>
  </si>
  <si>
    <t>Toelichting</t>
  </si>
  <si>
    <t xml:space="preserve">Aanbieder krijgt het maximale aantal punten als deze 50% van het maximale tarief vraagt. </t>
  </si>
  <si>
    <t>Formule</t>
  </si>
  <si>
    <t>Wegingspercentage</t>
  </si>
  <si>
    <t>Score = 10 × ((1,50 - aangeboden tarief) / 0,75)</t>
  </si>
  <si>
    <t>Score = 10 × ((3,00 - aangeboden tarief) / 1,50)</t>
  </si>
  <si>
    <t>Onderdeel P6.2 (aantrekkelijke tarieven voor verschillend gebruik)</t>
  </si>
  <si>
    <t>Doel: aantrekkelijke tarieven voor zowel frequente, regelmatige als incidentele gebruikers</t>
  </si>
  <si>
    <t>Onderstaande gebruikersprofielen zijn fictieve profielen die de aanbestedende dienst heeft opgesteld om de prijsstelling van Inschrijvers te kunnen vergelijken. De profielen zijn zodanig samengesteld dat zij een beeld geven van gebruikspatronen naar ritduur en type fiets. De onderstaande verdeling wordt gebruikt voor de prijswaardering van alle door de Inschrijver aangeboden prijsmodellen, waaronder abonnementen, ritbundels en losse (pay-per-use) tarieven. Referentietarieven zijn berekend op basis van de maximale tarieven uit het PvE.</t>
  </si>
  <si>
    <t>A. Frequente gebruiker (weging 40%)</t>
  </si>
  <si>
    <t>Referentietarieven op basis van maximale tarieven uit PvE</t>
  </si>
  <si>
    <t>Totaal aantal ritten</t>
  </si>
  <si>
    <t>13 min (48 ritten)</t>
  </si>
  <si>
    <t>26 min (9 ritten)</t>
  </si>
  <si>
    <t>52 min (2 ritten)</t>
  </si>
  <si>
    <t>75 min (1 rit)</t>
  </si>
  <si>
    <t>Totaal aantal ritten 60</t>
  </si>
  <si>
    <t>B. Regelmatige gebruiker (weging 50%)</t>
  </si>
  <si>
    <t>13 min (15 ritten)</t>
  </si>
  <si>
    <t>26 min (3 ritten)</t>
  </si>
  <si>
    <t>52 min (1 rit)</t>
  </si>
  <si>
    <t>Totaal aantal ritten 20</t>
  </si>
  <si>
    <t>C. Incidentele gebruiker (weging 10%)</t>
  </si>
  <si>
    <t>13 min (2 ritten)</t>
  </si>
  <si>
    <t>26 min (1 rit)</t>
  </si>
  <si>
    <t>Totaal aantal ritten 5</t>
  </si>
  <si>
    <t>Referentietarief per maand</t>
  </si>
  <si>
    <t>Maximale score (10 punten) bij</t>
  </si>
  <si>
    <t>Geen score (0 punten) vanaf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</si>
</sst>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
    <numFmt numFmtId="165" formatCode="0.000"/>
  </numFmts>
  <fonts count="22" x14ac:knownFonts="1">
    <font>
      <sz val="11"/>
      <color theme="1"/>
      <name val="Aptos Narrow"/>
      <family val="2"/>
      <charset val="1"/>
    </font>
    <font>
      <b/>
      <sz val="16"/>
      <color rgb="FF1F4E79"/>
      <name val="Arial"/>
      <family val="2"/>
      <charset val="1"/>
    </font>
    <font>
      <i/>
      <sz val="10"/>
      <color rgb="FF404040"/>
      <name val="Arial"/>
      <family val="2"/>
      <charset val="1"/>
    </font>
    <font>
      <b/>
      <sz val="10"/>
      <color rgb="FF000000"/>
      <name val="Arial"/>
      <family val="2"/>
      <charset val="1"/>
    </font>
    <font>
      <sz val="10"/>
      <color rgb="FF000000"/>
      <name val="Arial"/>
      <family val="2"/>
      <charset val="1"/>
    </font>
    <font>
      <b/>
      <sz val="12"/>
      <color rgb="FFFFFFFF"/>
      <name val="Arial"/>
      <family val="2"/>
      <charset val="1"/>
    </font>
    <font>
      <b/>
      <sz val="10"/>
      <color rgb="FF1F4E79"/>
      <name val="Arial"/>
      <family val="2"/>
      <charset val="1"/>
    </font>
    <font>
      <b/>
      <sz val="11"/>
      <color rgb="FFFFFFFF"/>
      <name val="Arial"/>
      <family val="2"/>
      <charset val="1"/>
    </font>
    <font>
      <b/>
      <sz val="14"/>
      <color rgb="FF1F4E79"/>
      <name val="Arial"/>
      <family val="2"/>
      <charset val="1"/>
    </font>
    <font>
      <b/>
      <sz val="10"/>
      <color rgb="FFFFFFFF"/>
      <name val="Arial"/>
      <family val="2"/>
      <charset val="1"/>
    </font>
    <font>
      <i/>
      <sz val="9"/>
      <color rgb="FF595959"/>
      <name val="Arial"/>
      <family val="2"/>
      <charset val="1"/>
    </font>
    <font>
      <b/>
      <sz val="11"/>
      <color rgb="FF1F4E79"/>
      <name val="Arial"/>
      <family val="2"/>
      <charset val="1"/>
    </font>
    <font>
      <sz val="10"/>
      <name val="Arial"/>
      <family val="2"/>
    </font>
    <font>
      <b/>
      <sz val="18"/>
      <color theme="1"/>
      <name val="Calibri"/>
      <family val="2"/>
      <charset val="1"/>
    </font>
    <font>
      <b/>
      <sz val="14"/>
      <color theme="1"/>
      <name val="Aptos Narrow"/>
      <family val="2"/>
      <charset val="1"/>
    </font>
    <font>
      <b/>
      <sz val="11"/>
      <color theme="1"/>
      <name val="Aptos Narrow"/>
      <family val="2"/>
      <charset val="1"/>
    </font>
    <font>
      <b/>
      <sz val="12"/>
      <color rgb="FF000000"/>
      <name val="Arial"/>
      <family val="2"/>
      <charset val="1"/>
    </font>
    <font>
      <sz val="7"/>
      <color theme="1"/>
      <name val="Segoe UI"/>
      <family val="2"/>
      <charset val="1"/>
    </font>
    <font>
      <sz val="11"/>
      <color theme="1"/>
      <name val="Segoe UI"/>
      <family val="2"/>
      <charset val="1"/>
    </font>
    <font>
      <b/>
      <sz val="16"/>
      <color theme="1"/>
      <name val="Aptos Narrow"/>
      <family val="2"/>
      <charset val="1"/>
    </font>
    <font>
      <b/>
      <sz val="12"/>
      <color theme="1"/>
      <name val="Aptos Narrow"/>
      <family val="2"/>
      <charset val="1"/>
    </font>
    <font>
      <b/>
      <sz val="11"/>
      <color theme="1"/>
      <name val="Segoe UI"/>
      <family val="2"/>
      <charset val="1"/>
    </font>
  </fonts>
  <fills count="9">
    <fill>
      <patternFill patternType="none"/>
    </fill>
    <fill>
      <patternFill patternType="gray125"/>
    </fill>
    <fill>
      <patternFill patternType="solid">
        <fgColor rgb="FFFFF2CC"/>
        <bgColor rgb="FFFCE4D6"/>
      </patternFill>
    </fill>
    <fill>
      <patternFill patternType="solid">
        <fgColor rgb="FFF2F2F2"/>
        <bgColor rgb="FFF5F5F5"/>
      </patternFill>
    </fill>
    <fill>
      <patternFill patternType="solid">
        <fgColor rgb="FF1F4E79"/>
        <bgColor rgb="FF003366"/>
      </patternFill>
    </fill>
    <fill>
      <patternFill patternType="solid">
        <fgColor rgb="FFDDEBF7"/>
        <bgColor rgb="FFE6E6E6"/>
      </patternFill>
    </fill>
    <fill>
      <patternFill patternType="solid">
        <fgColor rgb="FFFFD966"/>
        <bgColor rgb="FFF8CBAD"/>
      </patternFill>
    </fill>
    <fill>
      <patternFill patternType="solid">
        <fgColor theme="0" tint="-0.14999847407452621"/>
        <bgColor rgb="FFE6E6E6"/>
      </patternFill>
    </fill>
    <fill>
      <patternFill patternType="solid">
        <fgColor rgb="FFF5F5F5"/>
        <bgColor rgb="FFF2F2F2"/>
      </patternFill>
    </fill>
  </fills>
  <borders count="51">
    <border>
      <left/>
      <right/>
      <top/>
      <bottom/>
      <diagonal/>
    </border>
    <border>
      <left style="thin">
        <color rgb="FFA6A6A6"/>
      </left>
      <right style="thin">
        <color rgb="FFA6A6A6"/>
      </right>
      <top style="thin">
        <color rgb="FFA6A6A6"/>
      </top>
      <bottom style="thin">
        <color rgb="FFA6A6A6"/>
      </bottom>
      <diagonal/>
    </border>
    <border>
      <left style="medium">
        <color rgb="FF1F4E79"/>
      </left>
      <right style="medium">
        <color rgb="FF1F4E79"/>
      </right>
      <top style="medium">
        <color rgb="FF1F4E79"/>
      </top>
      <bottom style="medium">
        <color rgb="FF1F4E79"/>
      </bottom>
      <diagonal/>
    </border>
    <border>
      <left style="thin">
        <color rgb="FFA6A6A6"/>
      </left>
      <right/>
      <top style="thin">
        <color rgb="FFA6A6A6"/>
      </top>
      <bottom style="thin">
        <color rgb="FFA6A6A6"/>
      </bottom>
      <diagonal/>
    </border>
    <border>
      <left style="medium">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rgb="FFE6E6E6"/>
      </bottom>
      <diagonal/>
    </border>
    <border>
      <left style="thin">
        <color auto="1"/>
      </left>
      <right style="thin">
        <color auto="1"/>
      </right>
      <top style="thin">
        <color auto="1"/>
      </top>
      <bottom/>
      <diagonal/>
    </border>
    <border>
      <left/>
      <right style="medium">
        <color auto="1"/>
      </right>
      <top/>
      <bottom style="medium">
        <color rgb="FFE6E6E6"/>
      </bottom>
      <diagonal/>
    </border>
    <border>
      <left style="medium">
        <color auto="1"/>
      </left>
      <right/>
      <top style="medium">
        <color rgb="FFE6E6E6"/>
      </top>
      <bottom style="medium">
        <color rgb="FFE6E6E6"/>
      </bottom>
      <diagonal/>
    </border>
    <border>
      <left style="thin">
        <color auto="1"/>
      </left>
      <right style="thin">
        <color auto="1"/>
      </right>
      <top/>
      <bottom/>
      <diagonal/>
    </border>
    <border>
      <left style="medium">
        <color auto="1"/>
      </left>
      <right/>
      <top style="medium">
        <color rgb="FFE6E6E6"/>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right style="medium">
        <color rgb="FFE6E6E6"/>
      </right>
      <top/>
      <bottom/>
      <diagonal/>
    </border>
    <border>
      <left style="medium">
        <color rgb="FFE6E6E6"/>
      </left>
      <right style="medium">
        <color rgb="FFE6E6E6"/>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rgb="FFE6E6E6"/>
      </right>
      <top style="medium">
        <color rgb="FFE6E6E6"/>
      </top>
      <bottom style="medium">
        <color rgb="FFE6E6E6"/>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auto="1"/>
      </right>
      <top style="medium">
        <color rgb="FFE6E6E6"/>
      </top>
      <bottom style="medium">
        <color rgb="FFE6E6E6"/>
      </bottom>
      <diagonal/>
    </border>
    <border>
      <left style="medium">
        <color auto="1"/>
      </left>
      <right style="medium">
        <color auto="1"/>
      </right>
      <top style="medium">
        <color rgb="FFE6E6E6"/>
      </top>
      <bottom style="medium">
        <color rgb="FFE6E6E6"/>
      </bottom>
      <diagonal/>
    </border>
    <border>
      <left style="medium">
        <color auto="1"/>
      </left>
      <right/>
      <top/>
      <bottom/>
      <diagonal/>
    </border>
    <border>
      <left style="medium">
        <color rgb="FFE6E6E6"/>
      </left>
      <right/>
      <top/>
      <bottom/>
      <diagonal/>
    </border>
    <border>
      <left style="medium">
        <color rgb="FFE6E6E6"/>
      </left>
      <right style="medium">
        <color auto="1"/>
      </right>
      <top/>
      <bottom/>
      <diagonal/>
    </border>
    <border>
      <left/>
      <right style="medium">
        <color auto="1"/>
      </right>
      <top/>
      <bottom/>
      <diagonal/>
    </border>
    <border>
      <left style="medium">
        <color auto="1"/>
      </left>
      <right style="medium">
        <color auto="1"/>
      </right>
      <top/>
      <bottom/>
      <diagonal/>
    </border>
    <border>
      <left style="medium">
        <color auto="1"/>
      </left>
      <right style="medium">
        <color rgb="FFE6E6E6"/>
      </right>
      <top style="medium">
        <color rgb="FFE6E6E6"/>
      </top>
      <bottom style="medium">
        <color auto="1"/>
      </bottom>
      <diagonal/>
    </border>
    <border>
      <left style="medium">
        <color rgb="FFE6E6E6"/>
      </left>
      <right style="medium">
        <color rgb="FFE6E6E6"/>
      </right>
      <top style="medium">
        <color rgb="FFE6E6E6"/>
      </top>
      <bottom style="medium">
        <color auto="1"/>
      </bottom>
      <diagonal/>
    </border>
    <border>
      <left style="medium">
        <color rgb="FFE6E6E6"/>
      </left>
      <right style="medium">
        <color auto="1"/>
      </right>
      <top style="medium">
        <color rgb="FFE6E6E6"/>
      </top>
      <bottom style="medium">
        <color auto="1"/>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bottom style="medium">
        <color rgb="FFE6E6E6"/>
      </bottom>
      <diagonal/>
    </border>
    <border>
      <left style="thin">
        <color auto="1"/>
      </left>
      <right style="medium">
        <color rgb="FFE6E6E6"/>
      </right>
      <top/>
      <bottom style="medium">
        <color rgb="FFE6E6E6"/>
      </bottom>
      <diagonal/>
    </border>
    <border>
      <left style="medium">
        <color rgb="FFE6E6E6"/>
      </left>
      <right style="thin">
        <color auto="1"/>
      </right>
      <top/>
      <bottom style="medium">
        <color rgb="FFE6E6E6"/>
      </bottom>
      <diagonal/>
    </border>
    <border>
      <left/>
      <right style="medium">
        <color rgb="FFE6E6E6"/>
      </right>
      <top/>
      <bottom style="medium">
        <color rgb="FFE6E6E6"/>
      </bottom>
      <diagonal/>
    </border>
    <border>
      <left style="medium">
        <color rgb="FFE6E6E6"/>
      </left>
      <right style="medium">
        <color auto="1"/>
      </right>
      <top/>
      <bottom style="medium">
        <color rgb="FFE6E6E6"/>
      </bottom>
      <diagonal/>
    </border>
    <border>
      <left/>
      <right style="medium">
        <color rgb="FFE6E6E6"/>
      </right>
      <top style="medium">
        <color rgb="FFE6E6E6"/>
      </top>
      <bottom style="medium">
        <color rgb="FFE6E6E6"/>
      </bottom>
      <diagonal/>
    </border>
    <border>
      <left style="thin">
        <color auto="1"/>
      </left>
      <right style="thin">
        <color auto="1"/>
      </right>
      <top style="medium">
        <color rgb="FFE6E6E6"/>
      </top>
      <bottom style="medium">
        <color rgb="FFE6E6E6"/>
      </bottom>
      <diagonal/>
    </border>
    <border>
      <left style="thin">
        <color auto="1"/>
      </left>
      <right style="medium">
        <color rgb="FFE6E6E6"/>
      </right>
      <top style="medium">
        <color rgb="FFE6E6E6"/>
      </top>
      <bottom style="medium">
        <color rgb="FFE6E6E6"/>
      </bottom>
      <diagonal/>
    </border>
    <border>
      <left style="medium">
        <color rgb="FFE6E6E6"/>
      </left>
      <right style="thin">
        <color auto="1"/>
      </right>
      <top style="medium">
        <color rgb="FFE6E6E6"/>
      </top>
      <bottom style="medium">
        <color rgb="FFE6E6E6"/>
      </bottom>
      <diagonal/>
    </border>
    <border>
      <left/>
      <right style="medium">
        <color rgb="FFE6E6E6"/>
      </right>
      <top style="medium">
        <color rgb="FFE6E6E6"/>
      </top>
      <bottom/>
      <diagonal/>
    </border>
    <border>
      <left style="thin">
        <color auto="1"/>
      </left>
      <right style="thin">
        <color auto="1"/>
      </right>
      <top style="medium">
        <color rgb="FFE6E6E6"/>
      </top>
      <bottom style="medium">
        <color auto="1"/>
      </bottom>
      <diagonal/>
    </border>
    <border>
      <left style="thin">
        <color auto="1"/>
      </left>
      <right style="medium">
        <color rgb="FFE6E6E6"/>
      </right>
      <top style="medium">
        <color rgb="FFE6E6E6"/>
      </top>
      <bottom style="medium">
        <color auto="1"/>
      </bottom>
      <diagonal/>
    </border>
    <border>
      <left style="medium">
        <color rgb="FFE6E6E6"/>
      </left>
      <right style="thin">
        <color auto="1"/>
      </right>
      <top style="medium">
        <color rgb="FFE6E6E6"/>
      </top>
      <bottom style="medium">
        <color auto="1"/>
      </bottom>
      <diagonal/>
    </border>
    <border>
      <left/>
      <right style="medium">
        <color auto="1"/>
      </right>
      <top style="medium">
        <color rgb="FFE6E6E6"/>
      </top>
      <bottom style="medium">
        <color auto="1"/>
      </bottom>
      <diagonal/>
    </border>
  </borders>
  <cellStyleXfs count="1">
    <xf numFmtId="0" fontId="0" fillId="0" borderId="0"/>
  </cellStyleXfs>
  <cellXfs count="118">
    <xf numFmtId="0" fontId="0" fillId="0" borderId="0" xfId="0"/>
    <xf numFmtId="1" fontId="3" fillId="5" borderId="1" xfId="0" applyNumberFormat="1" applyFont="1" applyFill="1" applyBorder="1" applyAlignment="1">
      <alignment horizontal="center" vertical="center"/>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1" fillId="0" borderId="0" xfId="0" applyFont="1"/>
    <xf numFmtId="0" fontId="2" fillId="0" borderId="0" xfId="0" applyFont="1"/>
    <xf numFmtId="0" fontId="3" fillId="0" borderId="1" xfId="0" applyFont="1" applyBorder="1" applyAlignment="1">
      <alignment vertical="center" wrapText="1" indent="1"/>
    </xf>
    <xf numFmtId="0" fontId="3" fillId="0" borderId="0" xfId="0" applyFont="1"/>
    <xf numFmtId="0" fontId="4" fillId="0" borderId="1" xfId="0" applyFont="1" applyBorder="1" applyAlignment="1">
      <alignment vertical="center" wrapText="1" indent="1"/>
    </xf>
    <xf numFmtId="9" fontId="2"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7" fillId="4" borderId="1" xfId="0" applyFont="1" applyFill="1" applyBorder="1" applyAlignment="1">
      <alignment vertical="center" indent="1"/>
    </xf>
    <xf numFmtId="9" fontId="7" fillId="4" borderId="1" xfId="0" applyNumberFormat="1" applyFont="1" applyFill="1" applyBorder="1" applyAlignment="1">
      <alignment horizontal="center" vertical="center"/>
    </xf>
    <xf numFmtId="2" fontId="7" fillId="4" borderId="1" xfId="0" applyNumberFormat="1" applyFont="1" applyFill="1" applyBorder="1" applyAlignment="1">
      <alignment horizontal="center" vertical="center"/>
    </xf>
    <xf numFmtId="2" fontId="8" fillId="6" borderId="2"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protection locked="0"/>
    </xf>
    <xf numFmtId="9" fontId="4" fillId="3" borderId="1" xfId="0" applyNumberFormat="1" applyFont="1" applyFill="1" applyBorder="1" applyAlignment="1">
      <alignment horizontal="center" vertical="center" wrapText="1"/>
    </xf>
    <xf numFmtId="0" fontId="4" fillId="3" borderId="1" xfId="0" applyFont="1" applyFill="1" applyBorder="1" applyAlignment="1">
      <alignment vertical="center" wrapText="1" indent="1"/>
    </xf>
    <xf numFmtId="0" fontId="3" fillId="5" borderId="1" xfId="0" applyFont="1" applyFill="1" applyBorder="1" applyAlignment="1">
      <alignment vertical="center" wrapText="1" indent="1"/>
    </xf>
    <xf numFmtId="0" fontId="4" fillId="5" borderId="1" xfId="0" applyFont="1" applyFill="1" applyBorder="1" applyAlignment="1">
      <alignment vertical="center" wrapText="1"/>
    </xf>
    <xf numFmtId="9" fontId="3" fillId="5" borderId="1" xfId="0" applyNumberFormat="1" applyFont="1" applyFill="1" applyBorder="1" applyAlignment="1">
      <alignment horizontal="center" vertical="center"/>
    </xf>
    <xf numFmtId="2" fontId="3" fillId="5" borderId="1" xfId="0" applyNumberFormat="1" applyFont="1" applyFill="1" applyBorder="1" applyAlignment="1">
      <alignment horizontal="center" vertical="center"/>
    </xf>
    <xf numFmtId="0" fontId="11" fillId="0" borderId="0" xfId="0" applyFont="1"/>
    <xf numFmtId="1" fontId="4"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4" fillId="2" borderId="2" xfId="0" applyFont="1" applyFill="1" applyBorder="1" applyAlignment="1" applyProtection="1">
      <alignment vertical="top" wrapText="1" indent="1"/>
      <protection locked="0"/>
    </xf>
    <xf numFmtId="0" fontId="13" fillId="0" borderId="0" xfId="0" applyFont="1"/>
    <xf numFmtId="0" fontId="15" fillId="0" borderId="0" xfId="0" applyFont="1"/>
    <xf numFmtId="0" fontId="16" fillId="7" borderId="5"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7" fillId="0" borderId="0" xfId="0" applyFont="1" applyAlignment="1">
      <alignment vertical="center"/>
    </xf>
    <xf numFmtId="0" fontId="18" fillId="0" borderId="8" xfId="0" applyFont="1" applyBorder="1" applyAlignment="1">
      <alignment vertical="center" wrapText="1"/>
    </xf>
    <xf numFmtId="0" fontId="0" fillId="0" borderId="9" xfId="0" applyBorder="1"/>
    <xf numFmtId="2" fontId="18" fillId="0" borderId="10" xfId="0" applyNumberFormat="1" applyFont="1" applyBorder="1" applyAlignment="1">
      <alignment horizontal="right" vertical="center" wrapText="1"/>
    </xf>
    <xf numFmtId="0" fontId="18" fillId="0" borderId="11" xfId="0" applyFont="1" applyBorder="1" applyAlignment="1">
      <alignment vertical="center" wrapText="1"/>
    </xf>
    <xf numFmtId="0" fontId="0" fillId="0" borderId="12" xfId="0" applyBorder="1"/>
    <xf numFmtId="165" fontId="18" fillId="0" borderId="10" xfId="0" applyNumberFormat="1" applyFont="1" applyBorder="1" applyAlignment="1">
      <alignment horizontal="right" vertical="center" wrapText="1"/>
    </xf>
    <xf numFmtId="0" fontId="18" fillId="0" borderId="13" xfId="0" applyFont="1" applyBorder="1" applyAlignment="1">
      <alignment vertical="center" wrapText="1"/>
    </xf>
    <xf numFmtId="2" fontId="18" fillId="0" borderId="14" xfId="0" applyNumberFormat="1" applyFont="1" applyBorder="1" applyAlignment="1">
      <alignment horizontal="right" vertical="center" wrapText="1"/>
    </xf>
    <xf numFmtId="2" fontId="18" fillId="0" borderId="15" xfId="0" applyNumberFormat="1" applyFont="1" applyBorder="1" applyAlignment="1">
      <alignment horizontal="righ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9" fillId="0" borderId="0" xfId="0" applyFont="1"/>
    <xf numFmtId="0" fontId="18" fillId="0" borderId="0" xfId="0" applyFont="1" applyAlignment="1">
      <alignment vertical="center"/>
    </xf>
    <xf numFmtId="0" fontId="20" fillId="0" borderId="18" xfId="0" applyFont="1" applyBorder="1"/>
    <xf numFmtId="0" fontId="0" fillId="0" borderId="19" xfId="0" applyBorder="1"/>
    <xf numFmtId="0" fontId="0" fillId="0" borderId="20" xfId="0" applyBorder="1"/>
    <xf numFmtId="0" fontId="0" fillId="0" borderId="21" xfId="0" applyBorder="1"/>
    <xf numFmtId="0" fontId="21" fillId="8" borderId="22" xfId="0" applyFont="1" applyFill="1" applyBorder="1" applyAlignment="1">
      <alignment horizontal="center" vertical="center" wrapText="1"/>
    </xf>
    <xf numFmtId="0" fontId="21" fillId="8" borderId="23" xfId="0" applyFont="1" applyFill="1" applyBorder="1" applyAlignment="1">
      <alignment horizontal="center" vertical="center" wrapText="1"/>
    </xf>
    <xf numFmtId="0" fontId="21" fillId="8" borderId="24" xfId="0" applyFont="1" applyFill="1" applyBorder="1" applyAlignment="1">
      <alignment horizontal="center" vertical="center" wrapText="1"/>
    </xf>
    <xf numFmtId="0" fontId="21" fillId="8" borderId="25" xfId="0" applyFont="1" applyFill="1" applyBorder="1" applyAlignment="1">
      <alignment horizontal="center" vertical="center" wrapText="1"/>
    </xf>
    <xf numFmtId="0" fontId="21" fillId="8" borderId="26" xfId="0" applyFont="1" applyFill="1" applyBorder="1" applyAlignment="1">
      <alignment horizontal="center" vertical="center" wrapText="1"/>
    </xf>
    <xf numFmtId="0" fontId="21" fillId="8" borderId="27"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18" fillId="0" borderId="22" xfId="0" applyFont="1" applyBorder="1" applyAlignment="1">
      <alignment vertical="center" wrapText="1"/>
    </xf>
    <xf numFmtId="1" fontId="18" fillId="0" borderId="23" xfId="0" applyNumberFormat="1" applyFont="1" applyBorder="1" applyAlignment="1">
      <alignment vertical="center" wrapText="1"/>
    </xf>
    <xf numFmtId="1" fontId="18" fillId="0" borderId="24" xfId="0" applyNumberFormat="1" applyFont="1" applyBorder="1" applyAlignment="1">
      <alignment vertical="center" wrapText="1"/>
    </xf>
    <xf numFmtId="0" fontId="18" fillId="0" borderId="25" xfId="0" applyFont="1" applyBorder="1" applyAlignment="1">
      <alignment horizontal="right" vertical="center" wrapText="1"/>
    </xf>
    <xf numFmtId="0" fontId="0" fillId="0" borderId="26" xfId="0" applyBorder="1"/>
    <xf numFmtId="0" fontId="0" fillId="0" borderId="29" xfId="0" applyBorder="1"/>
    <xf numFmtId="2" fontId="0" fillId="0" borderId="26" xfId="0" applyNumberFormat="1" applyBorder="1"/>
    <xf numFmtId="2" fontId="18" fillId="0" borderId="27" xfId="0" applyNumberFormat="1" applyFont="1" applyBorder="1" applyAlignment="1">
      <alignment vertical="center" wrapText="1"/>
    </xf>
    <xf numFmtId="0" fontId="21" fillId="8" borderId="22" xfId="0" applyFont="1" applyFill="1" applyBorder="1" applyAlignment="1">
      <alignment horizontal="left" vertical="center" wrapText="1"/>
    </xf>
    <xf numFmtId="0" fontId="21" fillId="8" borderId="23" xfId="0" applyFont="1" applyFill="1" applyBorder="1" applyAlignment="1">
      <alignment horizontal="right" vertical="center" wrapText="1"/>
    </xf>
    <xf numFmtId="0" fontId="21" fillId="8" borderId="24" xfId="0" applyFont="1" applyFill="1" applyBorder="1" applyAlignment="1">
      <alignment horizontal="right" vertical="center" wrapText="1"/>
    </xf>
    <xf numFmtId="0" fontId="21" fillId="8" borderId="22" xfId="0" applyFont="1" applyFill="1" applyBorder="1" applyAlignment="1">
      <alignment horizontal="right" vertical="center" wrapText="1"/>
    </xf>
    <xf numFmtId="0" fontId="0" fillId="0" borderId="30" xfId="0" applyBorder="1"/>
    <xf numFmtId="0" fontId="20" fillId="0" borderId="26" xfId="0" applyFont="1" applyBorder="1"/>
    <xf numFmtId="0" fontId="18" fillId="0" borderId="23" xfId="0" applyFont="1" applyBorder="1" applyAlignment="1">
      <alignment vertical="center" wrapText="1"/>
    </xf>
    <xf numFmtId="0" fontId="18" fillId="0" borderId="24" xfId="0" applyFont="1" applyBorder="1" applyAlignment="1">
      <alignment vertical="center" wrapText="1"/>
    </xf>
    <xf numFmtId="2" fontId="0" fillId="0" borderId="0" xfId="0" applyNumberFormat="1"/>
    <xf numFmtId="2" fontId="21" fillId="8" borderId="23" xfId="0" applyNumberFormat="1" applyFont="1" applyFill="1" applyBorder="1" applyAlignment="1">
      <alignment horizontal="right" vertical="center" wrapText="1"/>
    </xf>
    <xf numFmtId="0" fontId="18" fillId="0" borderId="26" xfId="0" applyFont="1" applyBorder="1" applyAlignment="1">
      <alignment vertical="center" wrapText="1"/>
    </xf>
    <xf numFmtId="0" fontId="21" fillId="8" borderId="31" xfId="0" applyFont="1" applyFill="1" applyBorder="1" applyAlignment="1">
      <alignment horizontal="left" vertical="center" wrapText="1"/>
    </xf>
    <xf numFmtId="0" fontId="21" fillId="8" borderId="32" xfId="0" applyFont="1" applyFill="1" applyBorder="1" applyAlignment="1">
      <alignment horizontal="right" vertical="center" wrapText="1"/>
    </xf>
    <xf numFmtId="0" fontId="21" fillId="8" borderId="33" xfId="0" applyFont="1" applyFill="1" applyBorder="1" applyAlignment="1">
      <alignment horizontal="right" vertical="center" wrapText="1"/>
    </xf>
    <xf numFmtId="0" fontId="21" fillId="8" borderId="31" xfId="0" applyFont="1" applyFill="1" applyBorder="1" applyAlignment="1">
      <alignment horizontal="right" vertical="center" wrapText="1"/>
    </xf>
    <xf numFmtId="2" fontId="21" fillId="8" borderId="33" xfId="0" applyNumberFormat="1" applyFont="1" applyFill="1" applyBorder="1" applyAlignment="1">
      <alignment horizontal="right" vertical="center" wrapText="1"/>
    </xf>
    <xf numFmtId="0" fontId="21" fillId="8" borderId="34" xfId="0" applyFont="1" applyFill="1" applyBorder="1" applyAlignment="1">
      <alignment horizontal="left" vertical="center" wrapText="1"/>
    </xf>
    <xf numFmtId="0" fontId="21" fillId="8" borderId="35" xfId="0" applyFont="1" applyFill="1" applyBorder="1" applyAlignment="1">
      <alignment horizontal="left" vertical="center" wrapText="1"/>
    </xf>
    <xf numFmtId="2" fontId="18" fillId="0" borderId="37" xfId="0" applyNumberFormat="1" applyFont="1" applyBorder="1" applyAlignment="1">
      <alignment vertical="center" wrapText="1"/>
    </xf>
    <xf numFmtId="9" fontId="18" fillId="0" borderId="38" xfId="0" applyNumberFormat="1" applyFont="1" applyBorder="1" applyAlignment="1">
      <alignment horizontal="right" vertical="center" wrapText="1"/>
    </xf>
    <xf numFmtId="2" fontId="18" fillId="0" borderId="39" xfId="0" applyNumberFormat="1" applyFont="1" applyBorder="1" applyAlignment="1">
      <alignment horizontal="right" vertical="center" wrapText="1"/>
    </xf>
    <xf numFmtId="9" fontId="18" fillId="0" borderId="40" xfId="0" applyNumberFormat="1" applyFont="1" applyBorder="1" applyAlignment="1">
      <alignment horizontal="right" vertical="center" wrapText="1"/>
    </xf>
    <xf numFmtId="2" fontId="18" fillId="0" borderId="41" xfId="0" applyNumberFormat="1" applyFont="1" applyBorder="1" applyAlignment="1">
      <alignment horizontal="right" vertical="center" wrapText="1"/>
    </xf>
    <xf numFmtId="2" fontId="18" fillId="0" borderId="42" xfId="0" applyNumberFormat="1" applyFont="1" applyBorder="1" applyAlignment="1">
      <alignment horizontal="right" vertical="center" wrapText="1"/>
    </xf>
    <xf numFmtId="2" fontId="18" fillId="0" borderId="23" xfId="0" applyNumberFormat="1" applyFont="1" applyBorder="1" applyAlignment="1">
      <alignment horizontal="right" vertical="center" wrapText="1"/>
    </xf>
    <xf numFmtId="2" fontId="18" fillId="0" borderId="43" xfId="0" applyNumberFormat="1" applyFont="1" applyBorder="1" applyAlignment="1">
      <alignment vertical="center" wrapText="1"/>
    </xf>
    <xf numFmtId="9" fontId="18" fillId="0" borderId="44" xfId="0" applyNumberFormat="1" applyFont="1" applyBorder="1" applyAlignment="1">
      <alignment horizontal="right" vertical="center" wrapText="1"/>
    </xf>
    <xf numFmtId="2" fontId="18" fillId="0" borderId="45" xfId="0" applyNumberFormat="1" applyFont="1" applyBorder="1" applyAlignment="1">
      <alignment horizontal="right" vertical="center" wrapText="1"/>
    </xf>
    <xf numFmtId="9" fontId="18" fillId="0" borderId="46" xfId="0" applyNumberFormat="1" applyFont="1" applyBorder="1" applyAlignment="1">
      <alignment horizontal="right" vertical="center" wrapText="1"/>
    </xf>
    <xf numFmtId="2" fontId="18" fillId="0" borderId="24" xfId="0" applyNumberFormat="1" applyFont="1" applyBorder="1" applyAlignment="1">
      <alignment horizontal="right" vertical="center" wrapText="1"/>
    </xf>
    <xf numFmtId="2" fontId="18" fillId="0" borderId="47" xfId="0" applyNumberFormat="1" applyFont="1" applyBorder="1" applyAlignment="1">
      <alignment vertical="center" wrapText="1"/>
    </xf>
    <xf numFmtId="9" fontId="18" fillId="0" borderId="48" xfId="0" applyNumberFormat="1" applyFont="1" applyBorder="1" applyAlignment="1">
      <alignment horizontal="right" vertical="center" wrapText="1"/>
    </xf>
    <xf numFmtId="2" fontId="18" fillId="0" borderId="49" xfId="0" applyNumberFormat="1" applyFont="1" applyBorder="1" applyAlignment="1">
      <alignment horizontal="right" vertical="center" wrapText="1"/>
    </xf>
    <xf numFmtId="2" fontId="18" fillId="0" borderId="50" xfId="0" applyNumberFormat="1" applyFont="1" applyBorder="1" applyAlignment="1">
      <alignment horizontal="right" vertical="center" wrapText="1"/>
    </xf>
    <xf numFmtId="0" fontId="3" fillId="2" borderId="2" xfId="0" applyFont="1" applyFill="1" applyBorder="1" applyAlignment="1" applyProtection="1">
      <alignment vertical="center" indent="1"/>
      <protection locked="0"/>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xf>
    <xf numFmtId="0" fontId="2" fillId="0" borderId="0" xfId="0" applyFont="1" applyAlignment="1">
      <alignment vertical="center" indent="1"/>
    </xf>
    <xf numFmtId="0" fontId="5" fillId="4" borderId="0" xfId="0" applyFont="1" applyFill="1" applyAlignment="1">
      <alignment vertical="center" indent="1"/>
    </xf>
    <xf numFmtId="0" fontId="6" fillId="5" borderId="1" xfId="0" applyFont="1" applyFill="1" applyBorder="1" applyAlignment="1">
      <alignment horizontal="center" vertical="center" wrapText="1"/>
    </xf>
    <xf numFmtId="0" fontId="4" fillId="3" borderId="3" xfId="0" applyFont="1" applyFill="1" applyBorder="1" applyAlignment="1">
      <alignment vertical="center" indent="1"/>
    </xf>
    <xf numFmtId="0" fontId="9" fillId="4" borderId="3" xfId="0" applyFont="1" applyFill="1" applyBorder="1" applyAlignment="1">
      <alignment vertical="center" wrapText="1" indent="1"/>
    </xf>
    <xf numFmtId="0" fontId="10" fillId="0" borderId="0" xfId="0" applyFont="1" applyAlignment="1">
      <alignment vertical="top" wrapText="1"/>
    </xf>
    <xf numFmtId="0" fontId="4" fillId="0" borderId="0" xfId="0" applyFont="1" applyAlignment="1">
      <alignment vertical="top" wrapText="1"/>
    </xf>
    <xf numFmtId="0" fontId="6" fillId="5" borderId="1" xfId="0" applyFont="1" applyFill="1" applyBorder="1" applyAlignment="1">
      <alignment horizontal="left" vertical="center" wrapText="1"/>
    </xf>
    <xf numFmtId="0" fontId="10" fillId="0" borderId="0" xfId="0" applyFont="1" applyAlignment="1">
      <alignment vertical="top" wrapText="1" indent="1"/>
    </xf>
    <xf numFmtId="1" fontId="3" fillId="5" borderId="1" xfId="0" applyNumberFormat="1" applyFont="1" applyFill="1" applyBorder="1" applyAlignment="1">
      <alignment horizontal="center" vertical="center"/>
    </xf>
    <xf numFmtId="0" fontId="14" fillId="0" borderId="4" xfId="0" applyFont="1" applyBorder="1" applyAlignment="1">
      <alignment horizontal="center"/>
    </xf>
    <xf numFmtId="0" fontId="0" fillId="0" borderId="0" xfId="0" applyAlignment="1">
      <alignment vertical="top" wrapText="1"/>
    </xf>
    <xf numFmtId="0" fontId="21" fillId="8" borderId="21" xfId="0" applyFont="1" applyFill="1" applyBorder="1" applyAlignment="1">
      <alignment horizontal="left" vertical="center" wrapText="1"/>
    </xf>
    <xf numFmtId="0" fontId="21" fillId="8" borderId="35" xfId="0" applyFont="1" applyFill="1" applyBorder="1" applyAlignment="1">
      <alignment horizontal="center" vertical="center" wrapText="1"/>
    </xf>
    <xf numFmtId="0" fontId="21" fillId="8" borderId="36" xfId="0" applyFont="1" applyFill="1" applyBorder="1" applyAlignment="1">
      <alignment horizontal="center" vertical="center" wrapText="1"/>
    </xf>
  </cellXfs>
  <cellStyles count="1">
    <cellStyle name="Standaard" xfId="0" builtinId="0"/>
  </cellStyles>
  <dxfs count="6">
    <dxf>
      <font>
        <color rgb="FF006100"/>
        <name val="Arial"/>
        <charset val="1"/>
      </font>
      <fill>
        <patternFill>
          <bgColor rgb="FFC6EFCE"/>
        </patternFill>
      </fill>
    </dxf>
    <dxf>
      <font>
        <color rgb="FF9C5700"/>
        <name val="Arial"/>
        <charset val="1"/>
      </font>
      <fill>
        <patternFill>
          <bgColor rgb="FFFCE4D6"/>
        </patternFill>
      </fill>
    </dxf>
    <dxf>
      <font>
        <b/>
        <color rgb="FF9C0006"/>
        <name val="Arial"/>
        <charset val="1"/>
      </font>
      <fill>
        <patternFill>
          <bgColor rgb="FFF8CBAD"/>
        </patternFill>
      </fill>
    </dxf>
    <dxf>
      <font>
        <color rgb="FF006100"/>
        <name val="Arial"/>
        <charset val="1"/>
      </font>
      <fill>
        <patternFill>
          <bgColor rgb="FFC6EFCE"/>
        </patternFill>
      </fill>
    </dxf>
    <dxf>
      <font>
        <color rgb="FF9C5700"/>
        <name val="Arial"/>
        <charset val="1"/>
      </font>
      <fill>
        <patternFill>
          <bgColor rgb="FFFCE4D6"/>
        </patternFill>
      </fill>
    </dxf>
    <dxf>
      <font>
        <b/>
        <color rgb="FF9C0006"/>
        <name val="Arial"/>
        <charset val="1"/>
      </font>
      <fill>
        <patternFill>
          <bgColor rgb="FFF8CBA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E6E6E6"/>
      <rgbColor rgb="FF808080"/>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6EFCE"/>
      <rgbColor rgb="FFFCE4D6"/>
      <rgbColor rgb="FFF5F5F5"/>
      <rgbColor rgb="FFFF99CC"/>
      <rgbColor rgb="FFCC99FF"/>
      <rgbColor rgb="FFF8CBAD"/>
      <rgbColor rgb="FF3366FF"/>
      <rgbColor rgb="FF33CCCC"/>
      <rgbColor rgb="FF99CC00"/>
      <rgbColor rgb="FFFFD966"/>
      <rgbColor rgb="FFFF9900"/>
      <rgbColor rgb="FFFF6600"/>
      <rgbColor rgb="FF595959"/>
      <rgbColor rgb="FFA6A6A6"/>
      <rgbColor rgb="FF003366"/>
      <rgbColor rgb="FF339966"/>
      <rgbColor rgb="FF003300"/>
      <rgbColor rgb="FF333300"/>
      <rgbColor rgb="FF9C57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4"/>
  <sheetViews>
    <sheetView showGridLines="0" tabSelected="1" zoomScale="90" zoomScaleNormal="90" workbookViewId="0">
      <selection activeCell="D21" sqref="D21"/>
    </sheetView>
  </sheetViews>
  <sheetFormatPr defaultColWidth="8.5546875" defaultRowHeight="14.4" x14ac:dyDescent="0.3"/>
  <cols>
    <col min="1" max="1" width="2.44140625" customWidth="1"/>
    <col min="2" max="2" width="38" customWidth="1"/>
    <col min="3" max="8" width="17" customWidth="1"/>
    <col min="9" max="9" width="52" customWidth="1"/>
  </cols>
  <sheetData>
    <row r="1" spans="2:9" ht="27.75" customHeight="1" x14ac:dyDescent="0.4">
      <c r="B1" s="4" t="s">
        <v>0</v>
      </c>
    </row>
    <row r="2" spans="2:9" ht="14.25" customHeight="1" x14ac:dyDescent="0.3">
      <c r="B2" s="5" t="s">
        <v>1</v>
      </c>
    </row>
    <row r="4" spans="2:9" ht="21.75" customHeight="1" x14ac:dyDescent="0.3">
      <c r="B4" s="6" t="s">
        <v>2</v>
      </c>
      <c r="C4" s="100"/>
      <c r="D4" s="100"/>
      <c r="E4" s="100"/>
      <c r="F4" s="100"/>
    </row>
    <row r="6" spans="2:9" ht="14.25" customHeight="1" x14ac:dyDescent="0.3">
      <c r="B6" s="7" t="s">
        <v>3</v>
      </c>
      <c r="C6" s="101" t="s">
        <v>4</v>
      </c>
      <c r="D6" s="101"/>
      <c r="E6" s="102" t="s">
        <v>5</v>
      </c>
      <c r="F6" s="102"/>
      <c r="G6" s="103" t="s">
        <v>6</v>
      </c>
      <c r="H6" s="103"/>
      <c r="I6" s="103"/>
    </row>
    <row r="8" spans="2:9" ht="24" customHeight="1" x14ac:dyDescent="0.3">
      <c r="B8" s="104" t="s">
        <v>7</v>
      </c>
      <c r="C8" s="104"/>
      <c r="D8" s="104"/>
      <c r="E8" s="104"/>
      <c r="F8" s="104"/>
      <c r="G8" s="104"/>
      <c r="H8" s="104"/>
      <c r="I8" s="104"/>
    </row>
    <row r="9" spans="2:9" ht="30" customHeight="1" x14ac:dyDescent="0.3">
      <c r="B9" s="2" t="s">
        <v>8</v>
      </c>
      <c r="C9" s="3" t="s">
        <v>9</v>
      </c>
      <c r="D9" s="3" t="s">
        <v>10</v>
      </c>
      <c r="E9" s="3" t="s">
        <v>11</v>
      </c>
      <c r="F9" s="3" t="s">
        <v>12</v>
      </c>
      <c r="G9" s="105" t="s">
        <v>13</v>
      </c>
      <c r="H9" s="105"/>
      <c r="I9" s="105"/>
    </row>
    <row r="10" spans="2:9" ht="24" customHeight="1" x14ac:dyDescent="0.3">
      <c r="B10" s="8" t="s">
        <v>14</v>
      </c>
      <c r="C10" s="9">
        <v>0.5</v>
      </c>
      <c r="D10" s="10">
        <f>H23</f>
        <v>0</v>
      </c>
      <c r="E10" s="11">
        <f>D10/10*F10</f>
        <v>0</v>
      </c>
      <c r="F10" s="10">
        <f>C10*$F$12</f>
        <v>10</v>
      </c>
      <c r="G10" s="106" t="str">
        <f>IF(OR(N(E21)&gt;C21,N(E22)&gt;C22),"Let op: tarief hoger dan maximum PvE",IF(COUNT(E21:E22)=2,"Volledig ingevuld","Nog "&amp;(2-COUNT(E21:E22))&amp;" veld(en) invullen"))</f>
        <v>Nog 2 veld(en) invullen</v>
      </c>
      <c r="H10" s="106"/>
      <c r="I10" s="106"/>
    </row>
    <row r="11" spans="2:9" ht="24" customHeight="1" x14ac:dyDescent="0.3">
      <c r="B11" s="8" t="s">
        <v>15</v>
      </c>
      <c r="C11" s="9">
        <v>0.5</v>
      </c>
      <c r="D11" s="10">
        <f>H54</f>
        <v>0</v>
      </c>
      <c r="E11" s="11">
        <f>D11/10*F11</f>
        <v>0</v>
      </c>
      <c r="F11" s="10">
        <f>C11*$F$12</f>
        <v>10</v>
      </c>
      <c r="G11" s="106" t="str">
        <f>IF(COUNT(C51:D53)=6,"Volledig ingevuld","Nog "&amp;(6-COUNT(C51:D53))&amp;" veld(en) invullen")</f>
        <v>Nog 6 veld(en) invullen</v>
      </c>
      <c r="H11" s="106"/>
      <c r="I11" s="106"/>
    </row>
    <row r="12" spans="2:9" ht="30" customHeight="1" x14ac:dyDescent="0.3">
      <c r="B12" s="12" t="s">
        <v>16</v>
      </c>
      <c r="C12" s="13">
        <f>C10+C11</f>
        <v>1</v>
      </c>
      <c r="D12" s="14">
        <f>C10*D10+C11*D11</f>
        <v>0</v>
      </c>
      <c r="E12" s="15">
        <f>E10+E11</f>
        <v>0</v>
      </c>
      <c r="F12" s="14">
        <v>20</v>
      </c>
      <c r="G12" s="107" t="str">
        <f>IF(AND(COUNT(E21:E22)=2,COUNT(C51:D53)=6,N(E21)&lt;=C21,N(E22)&lt;=C22),"Volledig ingevuld – "&amp;TEXT(E12/F12,"0%")&amp;" van de maximale punten","Rekentabel nog niet volledig of niet correct ingevuld")</f>
        <v>Rekentabel nog niet volledig of niet correct ingevuld</v>
      </c>
      <c r="H12" s="107"/>
      <c r="I12" s="107"/>
    </row>
    <row r="13" spans="2:9" ht="24" customHeight="1" x14ac:dyDescent="0.3">
      <c r="B13" s="108" t="s">
        <v>17</v>
      </c>
      <c r="C13" s="108"/>
      <c r="D13" s="108"/>
      <c r="E13" s="108"/>
      <c r="F13" s="108"/>
      <c r="G13" s="108"/>
      <c r="H13" s="108"/>
      <c r="I13" s="108"/>
    </row>
    <row r="15" spans="2:9" ht="24" customHeight="1" x14ac:dyDescent="0.3">
      <c r="B15" s="104" t="s">
        <v>18</v>
      </c>
      <c r="C15" s="104"/>
      <c r="D15" s="104"/>
      <c r="E15" s="104"/>
      <c r="F15" s="104"/>
      <c r="G15" s="104"/>
      <c r="H15" s="104"/>
      <c r="I15" s="104"/>
    </row>
    <row r="16" spans="2:9" ht="18" customHeight="1" x14ac:dyDescent="0.3">
      <c r="B16" s="109" t="s">
        <v>19</v>
      </c>
      <c r="C16" s="109"/>
      <c r="D16" s="109"/>
      <c r="E16" s="109"/>
      <c r="F16" s="109"/>
      <c r="G16" s="109"/>
      <c r="H16" s="109"/>
      <c r="I16" s="109"/>
    </row>
    <row r="17" spans="2:9" ht="43.5" customHeight="1" x14ac:dyDescent="0.3">
      <c r="B17" s="109" t="s">
        <v>20</v>
      </c>
      <c r="C17" s="109"/>
      <c r="D17" s="109"/>
      <c r="E17" s="109"/>
      <c r="F17" s="109"/>
      <c r="G17" s="109"/>
      <c r="H17" s="109"/>
      <c r="I17" s="109"/>
    </row>
    <row r="18" spans="2:9" ht="27.75" customHeight="1" x14ac:dyDescent="0.3">
      <c r="B18" s="8" t="s">
        <v>21</v>
      </c>
      <c r="C18" s="9">
        <v>0.5</v>
      </c>
    </row>
    <row r="20" spans="2:9" ht="42" customHeight="1" x14ac:dyDescent="0.3">
      <c r="B20" s="2" t="s">
        <v>22</v>
      </c>
      <c r="C20" s="3" t="s">
        <v>23</v>
      </c>
      <c r="D20" s="3" t="s">
        <v>24</v>
      </c>
      <c r="E20" s="3" t="s">
        <v>25</v>
      </c>
      <c r="F20" s="3" t="s">
        <v>10</v>
      </c>
      <c r="G20" s="3" t="s">
        <v>26</v>
      </c>
      <c r="H20" s="3" t="s">
        <v>27</v>
      </c>
      <c r="I20" s="3" t="s">
        <v>28</v>
      </c>
    </row>
    <row r="21" spans="2:9" ht="21.75" customHeight="1" x14ac:dyDescent="0.3">
      <c r="B21" s="8" t="s">
        <v>29</v>
      </c>
      <c r="C21" s="16">
        <f>'P6'!B5</f>
        <v>3</v>
      </c>
      <c r="D21" s="16">
        <f>C21*$C$18</f>
        <v>1.5</v>
      </c>
      <c r="E21" s="17"/>
      <c r="F21" s="10" t="str">
        <f>IF(E21="","",MAX(0,MIN(10,10*(C21-E21)/(C21-D21))))</f>
        <v/>
      </c>
      <c r="G21" s="18">
        <f>'P6'!C19/100</f>
        <v>0.5</v>
      </c>
      <c r="H21" s="10" t="str">
        <f>IF(F21="","",F21*G21)</f>
        <v/>
      </c>
      <c r="I21" s="19" t="str">
        <f>IF(E21="","Nog invullen",IF(E21&gt;C21,"Let op: hoger dan maximum PvE – niet toegestaan",IF(E21&lt;=D21,"Maximale score behaald","Ingevuld")))</f>
        <v>Nog invullen</v>
      </c>
    </row>
    <row r="22" spans="2:9" ht="21.75" customHeight="1" x14ac:dyDescent="0.3">
      <c r="B22" s="8" t="s">
        <v>30</v>
      </c>
      <c r="C22" s="16">
        <f>'P6'!C5</f>
        <v>1.5</v>
      </c>
      <c r="D22" s="16">
        <f>C22*$C$18</f>
        <v>0.75</v>
      </c>
      <c r="E22" s="17"/>
      <c r="F22" s="10" t="str">
        <f>IF(E22="","",MAX(0,MIN(10,10*(C22-E22)/(C22-D22))))</f>
        <v/>
      </c>
      <c r="G22" s="18">
        <f>'P6'!C18/100</f>
        <v>0.5</v>
      </c>
      <c r="H22" s="10" t="str">
        <f>IF(F22="","",F22*G22)</f>
        <v/>
      </c>
      <c r="I22" s="19" t="str">
        <f>IF(E22="","Nog invullen",IF(E22&gt;C22,"Let op: hoger dan maximum PvE – niet toegestaan",IF(E22&lt;=D22,"Maximale score behaald","Ingevuld")))</f>
        <v>Nog invullen</v>
      </c>
    </row>
    <row r="23" spans="2:9" ht="21.75" customHeight="1" x14ac:dyDescent="0.3">
      <c r="B23" s="20" t="s">
        <v>31</v>
      </c>
      <c r="C23" s="21"/>
      <c r="D23" s="21"/>
      <c r="E23" s="21"/>
      <c r="F23" s="21"/>
      <c r="G23" s="22">
        <f>SUM(G21:G22)</f>
        <v>1</v>
      </c>
      <c r="H23" s="23">
        <f>SUM(H21:H22)</f>
        <v>0</v>
      </c>
      <c r="I23" s="21"/>
    </row>
    <row r="26" spans="2:9" ht="24" customHeight="1" x14ac:dyDescent="0.3">
      <c r="B26" s="104" t="s">
        <v>32</v>
      </c>
      <c r="C26" s="104"/>
      <c r="D26" s="104"/>
      <c r="E26" s="104"/>
      <c r="F26" s="104"/>
      <c r="G26" s="104"/>
      <c r="H26" s="104"/>
      <c r="I26" s="104"/>
    </row>
    <row r="27" spans="2:9" ht="18" customHeight="1" x14ac:dyDescent="0.3">
      <c r="B27" s="109" t="s">
        <v>33</v>
      </c>
      <c r="C27" s="109"/>
      <c r="D27" s="109"/>
      <c r="E27" s="109"/>
      <c r="F27" s="109"/>
      <c r="G27" s="109"/>
      <c r="H27" s="109"/>
      <c r="I27" s="109"/>
    </row>
    <row r="28" spans="2:9" ht="57.75" customHeight="1" x14ac:dyDescent="0.3">
      <c r="B28" s="109" t="s">
        <v>34</v>
      </c>
      <c r="C28" s="109"/>
      <c r="D28" s="109"/>
      <c r="E28" s="109"/>
      <c r="F28" s="109"/>
      <c r="G28" s="109"/>
      <c r="H28" s="109"/>
      <c r="I28" s="109"/>
    </row>
    <row r="29" spans="2:9" ht="30" customHeight="1" x14ac:dyDescent="0.3">
      <c r="B29" s="109" t="s">
        <v>35</v>
      </c>
      <c r="C29" s="109"/>
      <c r="D29" s="109"/>
      <c r="E29" s="109"/>
      <c r="F29" s="109"/>
      <c r="G29" s="109"/>
      <c r="H29" s="109"/>
      <c r="I29" s="109"/>
    </row>
    <row r="31" spans="2:9" ht="19.5" customHeight="1" x14ac:dyDescent="0.3">
      <c r="B31" s="24" t="s">
        <v>36</v>
      </c>
    </row>
    <row r="33" spans="2:9" ht="19.5" customHeight="1" x14ac:dyDescent="0.3">
      <c r="B33" s="110" t="s">
        <v>37</v>
      </c>
      <c r="C33" s="105" t="s">
        <v>38</v>
      </c>
      <c r="D33" s="105"/>
      <c r="E33" s="105" t="s">
        <v>39</v>
      </c>
      <c r="F33" s="105"/>
      <c r="G33" s="105" t="s">
        <v>40</v>
      </c>
      <c r="H33" s="105"/>
    </row>
    <row r="34" spans="2:9" ht="31.5" customHeight="1" x14ac:dyDescent="0.3">
      <c r="B34" s="110"/>
      <c r="C34" s="3" t="s">
        <v>41</v>
      </c>
      <c r="D34" s="3" t="s">
        <v>42</v>
      </c>
      <c r="E34" s="3" t="s">
        <v>41</v>
      </c>
      <c r="F34" s="3" t="s">
        <v>42</v>
      </c>
      <c r="G34" s="3" t="s">
        <v>41</v>
      </c>
      <c r="H34" s="3" t="s">
        <v>42</v>
      </c>
    </row>
    <row r="35" spans="2:9" ht="15" customHeight="1" x14ac:dyDescent="0.3">
      <c r="B35" s="8" t="s">
        <v>43</v>
      </c>
      <c r="C35" s="25">
        <f>'P6'!B29</f>
        <v>32</v>
      </c>
      <c r="D35" s="25">
        <f>'P6'!C29</f>
        <v>16</v>
      </c>
      <c r="E35" s="25">
        <f>'P6'!B37</f>
        <v>10</v>
      </c>
      <c r="F35" s="25">
        <f>'P6'!C37</f>
        <v>5</v>
      </c>
      <c r="G35" s="25">
        <f>'P6'!B45</f>
        <v>1</v>
      </c>
      <c r="H35" s="25">
        <f>'P6'!C45</f>
        <v>1</v>
      </c>
      <c r="I35" s="111" t="s">
        <v>44</v>
      </c>
    </row>
    <row r="36" spans="2:9" ht="14.25" customHeight="1" x14ac:dyDescent="0.3">
      <c r="B36" s="8" t="s">
        <v>45</v>
      </c>
      <c r="C36" s="25">
        <f>'P6'!B30</f>
        <v>7</v>
      </c>
      <c r="D36" s="25">
        <f>'P6'!C30</f>
        <v>2</v>
      </c>
      <c r="E36" s="25">
        <f>'P6'!B38</f>
        <v>2</v>
      </c>
      <c r="F36" s="25">
        <f>'P6'!C38</f>
        <v>1</v>
      </c>
      <c r="G36" s="25">
        <f>'P6'!B46</f>
        <v>1</v>
      </c>
      <c r="H36" s="25">
        <f>'P6'!C46</f>
        <v>0</v>
      </c>
      <c r="I36" s="111"/>
    </row>
    <row r="37" spans="2:9" ht="14.25" customHeight="1" x14ac:dyDescent="0.3">
      <c r="B37" s="8" t="s">
        <v>46</v>
      </c>
      <c r="C37" s="25">
        <f>'P6'!B31</f>
        <v>1</v>
      </c>
      <c r="D37" s="25">
        <f>'P6'!C31</f>
        <v>1</v>
      </c>
      <c r="E37" s="25">
        <f>'P6'!B39</f>
        <v>1</v>
      </c>
      <c r="F37" s="25">
        <f>'P6'!C39</f>
        <v>0</v>
      </c>
      <c r="G37" s="25">
        <f>'P6'!B47</f>
        <v>1</v>
      </c>
      <c r="H37" s="25">
        <f>'P6'!C47</f>
        <v>0</v>
      </c>
      <c r="I37" s="111"/>
    </row>
    <row r="38" spans="2:9" ht="14.25" customHeight="1" x14ac:dyDescent="0.3">
      <c r="B38" s="8" t="s">
        <v>47</v>
      </c>
      <c r="C38" s="25">
        <f>'P6'!B32</f>
        <v>1</v>
      </c>
      <c r="D38" s="25">
        <f>'P6'!C32</f>
        <v>0</v>
      </c>
      <c r="E38" s="25">
        <f>'P6'!B40</f>
        <v>0</v>
      </c>
      <c r="F38" s="25">
        <f>'P6'!C40</f>
        <v>1</v>
      </c>
      <c r="G38" s="25">
        <f>'P6'!B48</f>
        <v>0</v>
      </c>
      <c r="H38" s="25">
        <f>'P6'!C48</f>
        <v>1</v>
      </c>
      <c r="I38" s="111"/>
    </row>
    <row r="39" spans="2:9" ht="14.25" customHeight="1" x14ac:dyDescent="0.3">
      <c r="B39" s="20" t="s">
        <v>48</v>
      </c>
      <c r="C39" s="1">
        <f t="shared" ref="C39:H39" si="0">SUM(C35:C38)</f>
        <v>41</v>
      </c>
      <c r="D39" s="1">
        <f t="shared" si="0"/>
        <v>19</v>
      </c>
      <c r="E39" s="1">
        <f t="shared" si="0"/>
        <v>13</v>
      </c>
      <c r="F39" s="1">
        <f t="shared" si="0"/>
        <v>7</v>
      </c>
      <c r="G39" s="1">
        <f t="shared" si="0"/>
        <v>3</v>
      </c>
      <c r="H39" s="1">
        <f t="shared" si="0"/>
        <v>2</v>
      </c>
      <c r="I39" s="111"/>
    </row>
    <row r="40" spans="2:9" ht="14.25" customHeight="1" x14ac:dyDescent="0.3">
      <c r="B40" s="20" t="s">
        <v>49</v>
      </c>
      <c r="C40" s="112">
        <f>C39+D39</f>
        <v>60</v>
      </c>
      <c r="D40" s="112"/>
      <c r="E40" s="112">
        <f>E39+F39</f>
        <v>20</v>
      </c>
      <c r="F40" s="112"/>
      <c r="G40" s="112">
        <f>G39+H39</f>
        <v>5</v>
      </c>
      <c r="H40" s="112"/>
      <c r="I40" s="111"/>
    </row>
    <row r="42" spans="2:9" ht="19.5" customHeight="1" x14ac:dyDescent="0.3">
      <c r="B42" s="24" t="s">
        <v>50</v>
      </c>
    </row>
    <row r="43" spans="2:9" ht="43.5" customHeight="1" x14ac:dyDescent="0.3">
      <c r="B43" s="2" t="s">
        <v>51</v>
      </c>
      <c r="C43" s="3" t="s">
        <v>52</v>
      </c>
      <c r="D43" s="3" t="s">
        <v>53</v>
      </c>
      <c r="E43" s="3" t="s">
        <v>54</v>
      </c>
      <c r="F43" s="3" t="s">
        <v>55</v>
      </c>
      <c r="G43" s="3" t="s">
        <v>56</v>
      </c>
      <c r="H43" s="3" t="s">
        <v>57</v>
      </c>
    </row>
    <row r="44" spans="2:9" ht="19.5" customHeight="1" x14ac:dyDescent="0.3">
      <c r="B44" s="8" t="s">
        <v>38</v>
      </c>
      <c r="C44" s="9">
        <v>0.4</v>
      </c>
      <c r="D44" s="16">
        <f>'P6'!B54</f>
        <v>166</v>
      </c>
      <c r="E44" s="18">
        <f>'P6'!C54</f>
        <v>0.2</v>
      </c>
      <c r="F44" s="16">
        <f>'P6'!D54</f>
        <v>33.200000000000003</v>
      </c>
      <c r="G44" s="18">
        <f>'P6'!E54</f>
        <v>0.5</v>
      </c>
      <c r="H44" s="16">
        <f>'P6'!F54</f>
        <v>83</v>
      </c>
      <c r="I44" s="111" t="s">
        <v>58</v>
      </c>
    </row>
    <row r="45" spans="2:9" ht="19.5" customHeight="1" x14ac:dyDescent="0.3">
      <c r="B45" s="8" t="s">
        <v>39</v>
      </c>
      <c r="C45" s="9">
        <v>0.5</v>
      </c>
      <c r="D45" s="16">
        <f>'P6'!B55</f>
        <v>55.63</v>
      </c>
      <c r="E45" s="18">
        <f>'P6'!C55</f>
        <v>0.3</v>
      </c>
      <c r="F45" s="16">
        <f>'P6'!D55</f>
        <v>16.689</v>
      </c>
      <c r="G45" s="18">
        <f>'P6'!E55</f>
        <v>0.75</v>
      </c>
      <c r="H45" s="16">
        <f>'P6'!F55</f>
        <v>41.722500000000004</v>
      </c>
      <c r="I45" s="111"/>
    </row>
    <row r="46" spans="2:9" ht="19.5" customHeight="1" x14ac:dyDescent="0.3">
      <c r="B46" s="8" t="s">
        <v>40</v>
      </c>
      <c r="C46" s="9">
        <v>0.1</v>
      </c>
      <c r="D46" s="16">
        <f>'P6'!B56</f>
        <v>16.63</v>
      </c>
      <c r="E46" s="18">
        <f>'P6'!C56</f>
        <v>0.4</v>
      </c>
      <c r="F46" s="16">
        <f>'P6'!D56</f>
        <v>6.6520000000000001</v>
      </c>
      <c r="G46" s="18">
        <f>'P6'!E56</f>
        <v>1</v>
      </c>
      <c r="H46" s="16">
        <f>'P6'!F56</f>
        <v>16.63</v>
      </c>
      <c r="I46" s="111"/>
    </row>
    <row r="47" spans="2:9" ht="14.25" customHeight="1" x14ac:dyDescent="0.3">
      <c r="B47" s="20" t="s">
        <v>59</v>
      </c>
      <c r="C47" s="22">
        <f>SUM(C44:C46)</f>
        <v>1</v>
      </c>
      <c r="D47" s="21"/>
      <c r="E47" s="21"/>
      <c r="F47" s="21"/>
      <c r="G47" s="21"/>
      <c r="H47" s="21"/>
      <c r="I47" s="111"/>
    </row>
    <row r="49" spans="2:9" ht="19.5" customHeight="1" x14ac:dyDescent="0.3">
      <c r="B49" s="24" t="s">
        <v>60</v>
      </c>
    </row>
    <row r="50" spans="2:9" ht="51.75" customHeight="1" x14ac:dyDescent="0.3">
      <c r="B50" s="2" t="s">
        <v>51</v>
      </c>
      <c r="C50" s="3" t="s">
        <v>61</v>
      </c>
      <c r="D50" s="3" t="s">
        <v>62</v>
      </c>
      <c r="E50" s="3" t="s">
        <v>63</v>
      </c>
      <c r="F50" s="3" t="s">
        <v>10</v>
      </c>
      <c r="G50" s="3" t="s">
        <v>52</v>
      </c>
      <c r="H50" s="3" t="s">
        <v>27</v>
      </c>
      <c r="I50" s="3" t="s">
        <v>64</v>
      </c>
    </row>
    <row r="51" spans="2:9" ht="48" customHeight="1" x14ac:dyDescent="0.3">
      <c r="B51" s="8" t="str">
        <f>B44</f>
        <v>A. Frequente gebruiker</v>
      </c>
      <c r="C51" s="17"/>
      <c r="D51" s="17"/>
      <c r="E51" s="26" t="str">
        <f>IF(OR(C51="",D51=""),"",C51+D51)</f>
        <v/>
      </c>
      <c r="F51" s="10" t="str">
        <f>IF(E51="","",MAX(0,MIN(10,10*(H44-E51)/(H44-F44))))</f>
        <v/>
      </c>
      <c r="G51" s="18">
        <f>C44</f>
        <v>0.4</v>
      </c>
      <c r="H51" s="10" t="str">
        <f>IF(F51="","",F51*G51)</f>
        <v/>
      </c>
      <c r="I51" s="27"/>
    </row>
    <row r="52" spans="2:9" ht="48" customHeight="1" x14ac:dyDescent="0.3">
      <c r="B52" s="8" t="str">
        <f>B45</f>
        <v>B. Regelmatige gebruiker</v>
      </c>
      <c r="C52" s="17"/>
      <c r="D52" s="17"/>
      <c r="E52" s="26" t="str">
        <f>IF(OR(C52="",D52=""),"",C52+D52)</f>
        <v/>
      </c>
      <c r="F52" s="10" t="str">
        <f>IF(E52="","",MAX(0,MIN(10,10*(H45-E52)/(H45-F45))))</f>
        <v/>
      </c>
      <c r="G52" s="18">
        <f>C45</f>
        <v>0.5</v>
      </c>
      <c r="H52" s="10" t="str">
        <f>IF(F52="","",F52*G52)</f>
        <v/>
      </c>
      <c r="I52" s="27"/>
    </row>
    <row r="53" spans="2:9" ht="48" customHeight="1" x14ac:dyDescent="0.3">
      <c r="B53" s="8" t="str">
        <f>B46</f>
        <v>C. Incidentele gebruiker</v>
      </c>
      <c r="C53" s="17"/>
      <c r="D53" s="17"/>
      <c r="E53" s="26" t="str">
        <f>IF(OR(C53="",D53=""),"",C53+D53)</f>
        <v/>
      </c>
      <c r="F53" s="10" t="str">
        <f>IF(E53="","",MAX(0,MIN(10,10*(H46-E53)/(H46-F46))))</f>
        <v/>
      </c>
      <c r="G53" s="18">
        <f>C46</f>
        <v>0.1</v>
      </c>
      <c r="H53" s="10" t="str">
        <f>IF(F53="","",F53*G53)</f>
        <v/>
      </c>
      <c r="I53" s="27"/>
    </row>
    <row r="54" spans="2:9" ht="21.75" customHeight="1" x14ac:dyDescent="0.3">
      <c r="B54" s="20" t="s">
        <v>65</v>
      </c>
      <c r="C54" s="21"/>
      <c r="D54" s="21"/>
      <c r="E54" s="21"/>
      <c r="F54" s="21"/>
      <c r="G54" s="22">
        <f>SUM(G51:G53)</f>
        <v>1</v>
      </c>
      <c r="H54" s="23">
        <f>SUM(H51:H53)</f>
        <v>0</v>
      </c>
      <c r="I54" s="21"/>
    </row>
  </sheetData>
  <sheetProtection sheet="1" formatColumns="0" formatRows="0"/>
  <mergeCells count="26">
    <mergeCell ref="I35:I40"/>
    <mergeCell ref="C40:D40"/>
    <mergeCell ref="E40:F40"/>
    <mergeCell ref="G40:H40"/>
    <mergeCell ref="I44:I47"/>
    <mergeCell ref="B28:I28"/>
    <mergeCell ref="B29:I29"/>
    <mergeCell ref="B33:B34"/>
    <mergeCell ref="C33:D33"/>
    <mergeCell ref="E33:F33"/>
    <mergeCell ref="G33:H33"/>
    <mergeCell ref="B15:I15"/>
    <mergeCell ref="B16:I16"/>
    <mergeCell ref="B17:I17"/>
    <mergeCell ref="B26:I26"/>
    <mergeCell ref="B27:I27"/>
    <mergeCell ref="G9:I9"/>
    <mergeCell ref="G10:I10"/>
    <mergeCell ref="G11:I11"/>
    <mergeCell ref="G12:I12"/>
    <mergeCell ref="B13:I13"/>
    <mergeCell ref="C4:F4"/>
    <mergeCell ref="C6:D6"/>
    <mergeCell ref="E6:F6"/>
    <mergeCell ref="G6:I6"/>
    <mergeCell ref="B8:I8"/>
  </mergeCells>
  <conditionalFormatting sqref="G10:I11">
    <cfRule type="expression" dxfId="5" priority="2">
      <formula>ISNUMBER(SEARCH("Let op",G10))</formula>
    </cfRule>
    <cfRule type="expression" dxfId="4" priority="3">
      <formula>OR(ISNUMBER(SEARCH("Nog",G10)))</formula>
    </cfRule>
    <cfRule type="expression" dxfId="3" priority="4">
      <formula>OR(ISNUMBER(SEARCH("Volledig",G10)),ISNUMBER(SEARCH("Maximale",G10)),ISNUMBER(SEARCH("Ingevuld",G10)))</formula>
    </cfRule>
  </conditionalFormatting>
  <conditionalFormatting sqref="I21:I22">
    <cfRule type="expression" dxfId="2" priority="5">
      <formula>ISNUMBER(SEARCH("Let op",I21))</formula>
    </cfRule>
    <cfRule type="expression" dxfId="1" priority="6">
      <formula>OR(ISNUMBER(SEARCH("Nog",I21)))</formula>
    </cfRule>
    <cfRule type="expression" dxfId="0" priority="7">
      <formula>OR(ISNUMBER(SEARCH("Volledig",I21)),ISNUMBER(SEARCH("Maximale",I21)),ISNUMBER(SEARCH("Ingevuld",I21)))</formula>
    </cfRule>
  </conditionalFormatting>
  <dataValidations count="3">
    <dataValidation type="decimal" allowBlank="1" showInputMessage="1" showErrorMessage="1" errorTitle="Ongeldig tarief" error="Vul een bedrag in euro’s in tussen 0 en het maximale tarief uit het PvE." promptTitle="20-minutentarief" prompt="Bedrag in euro’s, maximaal het tarief uit het PvE." sqref="E21" xr:uid="{00000000-0002-0000-0000-000000000000}">
      <formula1>0</formula1>
      <formula2>$C$21</formula2>
    </dataValidation>
    <dataValidation type="decimal" allowBlank="1" showInputMessage="1" showErrorMessage="1" errorTitle="Ongeldig tarief" error="Vul een bedrag in euro’s in tussen 0 en het maximale tarief uit het PvE." promptTitle="20-minutentarief" prompt="Bedrag in euro’s, maximaal het tarief uit het PvE." sqref="E22" xr:uid="{00000000-0002-0000-0000-000001000000}">
      <formula1>0</formula1>
      <formula2>$C$22</formula2>
    </dataValidation>
    <dataValidation type="decimal" operator="greaterThanOrEqual" allowBlank="1" showInputMessage="1" showErrorMessage="1" errorTitle="Ongeldig bedrag" error="Vul een bedrag in euro’s in (0 of hoger)." promptTitle="Bedrag per maand" prompt="Vul 0 in als dit deel niet van toepassing is." sqref="C51:D53" xr:uid="{00000000-0002-0000-0000-000002000000}">
      <formula1>0</formula1>
      <formula2>0</formula2>
    </dataValidation>
  </dataValidations>
  <printOptions horizontalCentered="1"/>
  <pageMargins left="0.4" right="0.4" top="1" bottom="1" header="0.511811023622047" footer="0.511811023622047"/>
  <pageSetup paperSize="9" fitToHeight="0" orientation="landscape" horizontalDpi="300" verticalDpi="300"/>
  <rowBreaks count="1" manualBreakCount="1">
    <brk id="24" max="16383" man="1"/>
  </rowBreaks>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3"/>
  <sheetViews>
    <sheetView topLeftCell="A41" zoomScaleNormal="100" workbookViewId="0"/>
  </sheetViews>
  <sheetFormatPr defaultColWidth="8.5546875" defaultRowHeight="14.4" x14ac:dyDescent="0.3"/>
  <cols>
    <col min="1" max="1" width="71.109375" customWidth="1"/>
    <col min="2" max="2" width="27.109375" customWidth="1"/>
    <col min="3" max="3" width="26.88671875" customWidth="1"/>
    <col min="4" max="4" width="27.5546875" customWidth="1"/>
    <col min="5" max="5" width="22.109375" customWidth="1"/>
    <col min="6" max="6" width="21.109375" customWidth="1"/>
    <col min="7" max="7" width="21.44140625" customWidth="1"/>
    <col min="8" max="8" width="12.88671875" customWidth="1"/>
    <col min="9" max="9" width="18.88671875" customWidth="1"/>
  </cols>
  <sheetData>
    <row r="1" spans="1:6" ht="23.25" customHeight="1" x14ac:dyDescent="0.45">
      <c r="A1" s="28" t="s">
        <v>66</v>
      </c>
    </row>
    <row r="2" spans="1:6" ht="24" customHeight="1" x14ac:dyDescent="0.45">
      <c r="A2" s="28"/>
    </row>
    <row r="3" spans="1:6" ht="18" customHeight="1" x14ac:dyDescent="0.35">
      <c r="A3" s="113" t="s">
        <v>67</v>
      </c>
      <c r="B3" s="113"/>
      <c r="C3" s="113"/>
      <c r="D3" s="29"/>
    </row>
    <row r="4" spans="1:6" ht="30" customHeight="1" x14ac:dyDescent="0.3">
      <c r="A4" s="30" t="s">
        <v>68</v>
      </c>
      <c r="B4" s="31" t="s">
        <v>29</v>
      </c>
      <c r="C4" s="32" t="s">
        <v>30</v>
      </c>
      <c r="F4" s="33"/>
    </row>
    <row r="5" spans="1:6" ht="16.5" customHeight="1" x14ac:dyDescent="0.3">
      <c r="A5" s="34" t="s">
        <v>69</v>
      </c>
      <c r="B5" s="35">
        <v>3</v>
      </c>
      <c r="C5" s="36">
        <v>1.5</v>
      </c>
    </row>
    <row r="6" spans="1:6" ht="16.5" customHeight="1" x14ac:dyDescent="0.3">
      <c r="A6" s="37" t="s">
        <v>70</v>
      </c>
      <c r="B6" s="38">
        <v>4</v>
      </c>
      <c r="C6" s="36">
        <v>2</v>
      </c>
    </row>
    <row r="7" spans="1:6" ht="16.5" customHeight="1" x14ac:dyDescent="0.3">
      <c r="A7" s="37" t="s">
        <v>71</v>
      </c>
      <c r="B7" s="38">
        <v>5</v>
      </c>
      <c r="C7" s="36">
        <v>2.5</v>
      </c>
    </row>
    <row r="8" spans="1:6" ht="16.5" customHeight="1" x14ac:dyDescent="0.3">
      <c r="A8" s="37" t="s">
        <v>72</v>
      </c>
      <c r="B8" s="38">
        <v>0.1</v>
      </c>
      <c r="C8" s="39">
        <v>4.2000000000000003E-2</v>
      </c>
    </row>
    <row r="9" spans="1:6" ht="16.5" customHeight="1" x14ac:dyDescent="0.3">
      <c r="A9" s="40" t="s">
        <v>73</v>
      </c>
      <c r="B9" s="41" t="s">
        <v>74</v>
      </c>
      <c r="C9" s="42" t="s">
        <v>74</v>
      </c>
      <c r="E9" s="43"/>
      <c r="F9" s="44"/>
    </row>
    <row r="10" spans="1:6" ht="23.25" customHeight="1" x14ac:dyDescent="0.45">
      <c r="A10" s="28"/>
    </row>
    <row r="11" spans="1:6" ht="21" customHeight="1" x14ac:dyDescent="0.4">
      <c r="A11" s="45" t="s">
        <v>75</v>
      </c>
    </row>
    <row r="12" spans="1:6" ht="14.25" customHeight="1" x14ac:dyDescent="0.3">
      <c r="A12" t="s">
        <v>76</v>
      </c>
    </row>
    <row r="14" spans="1:6" ht="14.25" customHeight="1" x14ac:dyDescent="0.3">
      <c r="A14" s="29" t="s">
        <v>77</v>
      </c>
    </row>
    <row r="15" spans="1:6" ht="14.25" customHeight="1" x14ac:dyDescent="0.3">
      <c r="A15" t="s">
        <v>78</v>
      </c>
    </row>
    <row r="17" spans="1:8" ht="14.25" customHeight="1" x14ac:dyDescent="0.3">
      <c r="A17" s="29" t="s">
        <v>22</v>
      </c>
      <c r="B17" s="29" t="s">
        <v>79</v>
      </c>
      <c r="C17" s="29" t="s">
        <v>80</v>
      </c>
    </row>
    <row r="18" spans="1:8" ht="16.5" customHeight="1" x14ac:dyDescent="0.3">
      <c r="A18" t="s">
        <v>30</v>
      </c>
      <c r="B18" s="46" t="s">
        <v>81</v>
      </c>
      <c r="C18">
        <v>50</v>
      </c>
    </row>
    <row r="19" spans="1:8" ht="16.5" customHeight="1" x14ac:dyDescent="0.3">
      <c r="A19" t="s">
        <v>29</v>
      </c>
      <c r="B19" s="46" t="s">
        <v>82</v>
      </c>
      <c r="C19">
        <v>50</v>
      </c>
    </row>
    <row r="20" spans="1:8" ht="16.5" customHeight="1" x14ac:dyDescent="0.3">
      <c r="B20" s="46"/>
    </row>
    <row r="21" spans="1:8" ht="21" customHeight="1" x14ac:dyDescent="0.4">
      <c r="A21" s="45" t="s">
        <v>83</v>
      </c>
    </row>
    <row r="22" spans="1:8" ht="14.25" customHeight="1" x14ac:dyDescent="0.3">
      <c r="A22" t="s">
        <v>84</v>
      </c>
    </row>
    <row r="24" spans="1:8" ht="14.25" customHeight="1" x14ac:dyDescent="0.3">
      <c r="A24" s="29" t="s">
        <v>77</v>
      </c>
    </row>
    <row r="25" spans="1:8" ht="42" customHeight="1" x14ac:dyDescent="0.3">
      <c r="A25" s="114" t="s">
        <v>85</v>
      </c>
      <c r="B25" s="114"/>
      <c r="C25" s="114"/>
      <c r="D25" s="114"/>
      <c r="E25" s="114"/>
      <c r="F25" s="114"/>
      <c r="G25" s="114"/>
      <c r="H25" s="114"/>
    </row>
    <row r="26" spans="1:8" ht="15" customHeight="1" x14ac:dyDescent="0.3"/>
    <row r="27" spans="1:8" ht="16.5" customHeight="1" x14ac:dyDescent="0.3">
      <c r="A27" s="47" t="s">
        <v>86</v>
      </c>
      <c r="B27" s="48"/>
      <c r="C27" s="48"/>
      <c r="D27" s="49"/>
      <c r="E27" s="50"/>
      <c r="F27" s="115" t="s">
        <v>87</v>
      </c>
      <c r="G27" s="115"/>
      <c r="H27" s="115"/>
    </row>
    <row r="28" spans="1:8" ht="30" customHeight="1" x14ac:dyDescent="0.3">
      <c r="A28" s="51" t="s">
        <v>37</v>
      </c>
      <c r="B28" s="52" t="s">
        <v>41</v>
      </c>
      <c r="C28" s="52" t="s">
        <v>42</v>
      </c>
      <c r="D28" s="53" t="s">
        <v>88</v>
      </c>
      <c r="E28" s="54"/>
      <c r="F28" s="55" t="s">
        <v>41</v>
      </c>
      <c r="G28" s="56" t="s">
        <v>42</v>
      </c>
      <c r="H28" s="57" t="s">
        <v>59</v>
      </c>
    </row>
    <row r="29" spans="1:8" ht="16.5" customHeight="1" x14ac:dyDescent="0.3">
      <c r="A29" s="58" t="s">
        <v>89</v>
      </c>
      <c r="B29" s="59">
        <v>32</v>
      </c>
      <c r="C29" s="59">
        <v>16</v>
      </c>
      <c r="D29" s="60">
        <v>48</v>
      </c>
      <c r="E29" s="61"/>
      <c r="F29" s="62">
        <f t="shared" ref="F29:G31" si="0">B29*B5</f>
        <v>96</v>
      </c>
      <c r="G29">
        <f t="shared" si="0"/>
        <v>24</v>
      </c>
      <c r="H29" s="63">
        <f>SUM(F29:G29)</f>
        <v>120</v>
      </c>
    </row>
    <row r="30" spans="1:8" ht="16.5" customHeight="1" x14ac:dyDescent="0.3">
      <c r="A30" s="58" t="s">
        <v>90</v>
      </c>
      <c r="B30" s="59">
        <v>7</v>
      </c>
      <c r="C30" s="59">
        <v>2</v>
      </c>
      <c r="D30" s="60">
        <v>9</v>
      </c>
      <c r="E30" s="61"/>
      <c r="F30" s="64">
        <f t="shared" si="0"/>
        <v>28</v>
      </c>
      <c r="G30">
        <f t="shared" si="0"/>
        <v>4</v>
      </c>
      <c r="H30" s="63">
        <f>SUM(F30:G30)</f>
        <v>32</v>
      </c>
    </row>
    <row r="31" spans="1:8" ht="16.5" customHeight="1" x14ac:dyDescent="0.3">
      <c r="A31" s="58" t="s">
        <v>91</v>
      </c>
      <c r="B31" s="59">
        <v>1</v>
      </c>
      <c r="C31" s="59">
        <v>1</v>
      </c>
      <c r="D31" s="60">
        <v>2</v>
      </c>
      <c r="E31" s="61"/>
      <c r="F31" s="64">
        <f t="shared" si="0"/>
        <v>5</v>
      </c>
      <c r="G31">
        <f t="shared" si="0"/>
        <v>2.5</v>
      </c>
      <c r="H31" s="63">
        <f>SUM(F31:G31)</f>
        <v>7.5</v>
      </c>
    </row>
    <row r="32" spans="1:8" ht="16.5" customHeight="1" x14ac:dyDescent="0.3">
      <c r="A32" s="58" t="s">
        <v>92</v>
      </c>
      <c r="B32" s="59">
        <v>1</v>
      </c>
      <c r="C32" s="59">
        <v>0</v>
      </c>
      <c r="D32" s="60">
        <v>1</v>
      </c>
      <c r="E32" s="61"/>
      <c r="F32" s="64">
        <f>1*(B7 + (B8*15))</f>
        <v>6.5</v>
      </c>
      <c r="G32" s="65">
        <v>0</v>
      </c>
      <c r="H32" s="63">
        <f>SUM(F32:G32)</f>
        <v>6.5</v>
      </c>
    </row>
    <row r="33" spans="1:8" ht="16.5" customHeight="1" x14ac:dyDescent="0.3">
      <c r="A33" s="66" t="s">
        <v>93</v>
      </c>
      <c r="B33" s="67">
        <f>SUM(B29:B32)</f>
        <v>41</v>
      </c>
      <c r="C33" s="67">
        <f>SUM(C29:C32)</f>
        <v>19</v>
      </c>
      <c r="D33" s="68">
        <f>SUM(D29:D32)</f>
        <v>60</v>
      </c>
      <c r="E33" s="54"/>
      <c r="F33" s="69">
        <f>SUM(F29:F32)</f>
        <v>135.5</v>
      </c>
      <c r="G33" s="67">
        <f>SUM(G29:G32)</f>
        <v>30.5</v>
      </c>
      <c r="H33" s="68">
        <f>SUM(H29:H32)</f>
        <v>166</v>
      </c>
    </row>
    <row r="34" spans="1:8" ht="14.25" customHeight="1" x14ac:dyDescent="0.3">
      <c r="A34" s="62"/>
      <c r="D34" s="63"/>
      <c r="E34" s="70"/>
      <c r="F34" s="62"/>
      <c r="H34" s="63"/>
    </row>
    <row r="35" spans="1:8" ht="16.5" customHeight="1" x14ac:dyDescent="0.3">
      <c r="A35" s="71" t="s">
        <v>94</v>
      </c>
      <c r="D35" s="63"/>
      <c r="E35" s="70"/>
      <c r="F35" s="62"/>
      <c r="H35" s="63"/>
    </row>
    <row r="36" spans="1:8" ht="30" customHeight="1" x14ac:dyDescent="0.3">
      <c r="A36" s="51" t="s">
        <v>37</v>
      </c>
      <c r="B36" s="52" t="s">
        <v>41</v>
      </c>
      <c r="C36" s="52" t="s">
        <v>42</v>
      </c>
      <c r="D36" s="53" t="s">
        <v>59</v>
      </c>
      <c r="E36" s="54"/>
      <c r="F36" s="55" t="s">
        <v>41</v>
      </c>
      <c r="G36" s="56" t="s">
        <v>42</v>
      </c>
      <c r="H36" s="57" t="s">
        <v>59</v>
      </c>
    </row>
    <row r="37" spans="1:8" ht="16.5" customHeight="1" x14ac:dyDescent="0.3">
      <c r="A37" s="58" t="s">
        <v>95</v>
      </c>
      <c r="B37" s="72">
        <v>10</v>
      </c>
      <c r="C37" s="72">
        <v>5</v>
      </c>
      <c r="D37" s="73">
        <v>15</v>
      </c>
      <c r="E37" s="70"/>
      <c r="F37" s="62">
        <f t="shared" ref="F37:G39" si="1">B37*B5</f>
        <v>30</v>
      </c>
      <c r="G37" s="74">
        <f t="shared" si="1"/>
        <v>7.5</v>
      </c>
      <c r="H37" s="63">
        <f>SUM(F37:G37)</f>
        <v>37.5</v>
      </c>
    </row>
    <row r="38" spans="1:8" ht="16.5" customHeight="1" x14ac:dyDescent="0.3">
      <c r="A38" s="58" t="s">
        <v>96</v>
      </c>
      <c r="B38" s="72">
        <v>2</v>
      </c>
      <c r="C38" s="72">
        <v>1</v>
      </c>
      <c r="D38" s="73">
        <v>3</v>
      </c>
      <c r="E38" s="70"/>
      <c r="F38" s="62">
        <f t="shared" si="1"/>
        <v>8</v>
      </c>
      <c r="G38">
        <f t="shared" si="1"/>
        <v>2</v>
      </c>
      <c r="H38" s="63">
        <f>SUM(F38:G38)</f>
        <v>10</v>
      </c>
    </row>
    <row r="39" spans="1:8" ht="16.5" customHeight="1" x14ac:dyDescent="0.3">
      <c r="A39" s="58" t="s">
        <v>97</v>
      </c>
      <c r="B39" s="72">
        <v>1</v>
      </c>
      <c r="C39" s="72">
        <v>0</v>
      </c>
      <c r="D39" s="73">
        <v>1</v>
      </c>
      <c r="E39" s="70"/>
      <c r="F39" s="62">
        <f t="shared" si="1"/>
        <v>5</v>
      </c>
      <c r="G39">
        <f t="shared" si="1"/>
        <v>0</v>
      </c>
      <c r="H39" s="63">
        <f>SUM(F39:G39)</f>
        <v>5</v>
      </c>
    </row>
    <row r="40" spans="1:8" ht="16.5" customHeight="1" x14ac:dyDescent="0.3">
      <c r="A40" s="58" t="s">
        <v>92</v>
      </c>
      <c r="B40" s="72">
        <v>0</v>
      </c>
      <c r="C40" s="72">
        <v>1</v>
      </c>
      <c r="D40" s="73">
        <v>1</v>
      </c>
      <c r="E40" s="70"/>
      <c r="F40" s="62">
        <f>B40*B8</f>
        <v>0</v>
      </c>
      <c r="G40">
        <f>1*(C7 + (C8*15))</f>
        <v>3.13</v>
      </c>
      <c r="H40" s="63">
        <f>SUM(F40:G40)</f>
        <v>3.13</v>
      </c>
    </row>
    <row r="41" spans="1:8" ht="16.5" customHeight="1" x14ac:dyDescent="0.3">
      <c r="A41" s="66" t="s">
        <v>98</v>
      </c>
      <c r="B41" s="67">
        <f>SUM(B37:B40)</f>
        <v>13</v>
      </c>
      <c r="C41" s="67">
        <f>SUM(C37:C40)</f>
        <v>7</v>
      </c>
      <c r="D41" s="68">
        <f>SUM(D37:D40)</f>
        <v>20</v>
      </c>
      <c r="E41" s="54"/>
      <c r="F41" s="69">
        <f>SUM(F37:F40)</f>
        <v>43</v>
      </c>
      <c r="G41" s="75">
        <f>SUM(G37:G40)</f>
        <v>12.629999999999999</v>
      </c>
      <c r="H41" s="68">
        <f>SUM(H37:H40)</f>
        <v>55.63</v>
      </c>
    </row>
    <row r="42" spans="1:8" ht="14.25" customHeight="1" x14ac:dyDescent="0.3">
      <c r="A42" s="62"/>
      <c r="D42" s="63"/>
      <c r="E42" s="70"/>
      <c r="F42" s="62"/>
      <c r="H42" s="63"/>
    </row>
    <row r="43" spans="1:8" ht="16.5" customHeight="1" x14ac:dyDescent="0.3">
      <c r="A43" s="71" t="s">
        <v>99</v>
      </c>
      <c r="D43" s="63"/>
      <c r="E43" s="70"/>
      <c r="F43" s="62"/>
      <c r="H43" s="63"/>
    </row>
    <row r="44" spans="1:8" ht="30" customHeight="1" x14ac:dyDescent="0.3">
      <c r="A44" s="51" t="s">
        <v>37</v>
      </c>
      <c r="B44" s="52" t="s">
        <v>41</v>
      </c>
      <c r="C44" s="52" t="s">
        <v>42</v>
      </c>
      <c r="D44" s="53" t="s">
        <v>59</v>
      </c>
      <c r="E44" s="54"/>
      <c r="F44" s="55" t="s">
        <v>41</v>
      </c>
      <c r="G44" s="56" t="s">
        <v>42</v>
      </c>
      <c r="H44" s="57" t="s">
        <v>59</v>
      </c>
    </row>
    <row r="45" spans="1:8" ht="16.5" customHeight="1" x14ac:dyDescent="0.3">
      <c r="A45" s="58" t="s">
        <v>100</v>
      </c>
      <c r="B45" s="72">
        <v>1</v>
      </c>
      <c r="C45" s="72">
        <v>1</v>
      </c>
      <c r="D45" s="73">
        <v>2</v>
      </c>
      <c r="E45" s="70"/>
      <c r="F45" s="62">
        <f t="shared" ref="F45:G47" si="2">B45*B5</f>
        <v>3</v>
      </c>
      <c r="G45">
        <f t="shared" si="2"/>
        <v>1.5</v>
      </c>
      <c r="H45" s="63">
        <f>SUM(F45:G45)</f>
        <v>4.5</v>
      </c>
    </row>
    <row r="46" spans="1:8" ht="16.5" customHeight="1" x14ac:dyDescent="0.3">
      <c r="A46" s="58" t="s">
        <v>101</v>
      </c>
      <c r="B46" s="72">
        <v>1</v>
      </c>
      <c r="C46" s="72">
        <v>0</v>
      </c>
      <c r="D46" s="73">
        <v>1</v>
      </c>
      <c r="E46" s="70"/>
      <c r="F46" s="62">
        <f t="shared" si="2"/>
        <v>4</v>
      </c>
      <c r="G46">
        <f t="shared" si="2"/>
        <v>0</v>
      </c>
      <c r="H46" s="63">
        <f>SUM(F46:G46)</f>
        <v>4</v>
      </c>
    </row>
    <row r="47" spans="1:8" ht="16.5" customHeight="1" x14ac:dyDescent="0.3">
      <c r="A47" s="58" t="s">
        <v>97</v>
      </c>
      <c r="B47" s="72">
        <v>1</v>
      </c>
      <c r="C47" s="72">
        <v>0</v>
      </c>
      <c r="D47" s="73">
        <v>1</v>
      </c>
      <c r="E47" s="70"/>
      <c r="F47" s="62">
        <f t="shared" si="2"/>
        <v>5</v>
      </c>
      <c r="G47">
        <f t="shared" si="2"/>
        <v>0</v>
      </c>
      <c r="H47" s="63">
        <f>SUM(F47:G47)</f>
        <v>5</v>
      </c>
    </row>
    <row r="48" spans="1:8" ht="16.5" customHeight="1" x14ac:dyDescent="0.3">
      <c r="A48" s="58" t="s">
        <v>92</v>
      </c>
      <c r="B48" s="72">
        <v>0</v>
      </c>
      <c r="C48" s="72">
        <v>1</v>
      </c>
      <c r="D48" s="73">
        <v>1</v>
      </c>
      <c r="E48" s="70"/>
      <c r="F48" s="76">
        <v>0</v>
      </c>
      <c r="G48">
        <f>1*((C7+(C8*15)))</f>
        <v>3.13</v>
      </c>
      <c r="H48" s="63">
        <f>SUM(F48:G48)</f>
        <v>3.13</v>
      </c>
    </row>
    <row r="49" spans="1:8" ht="16.5" customHeight="1" x14ac:dyDescent="0.3">
      <c r="A49" s="77" t="s">
        <v>102</v>
      </c>
      <c r="B49" s="78">
        <f>SUM(B45:B48)</f>
        <v>3</v>
      </c>
      <c r="C49" s="78">
        <f>SUM(C45:C48)</f>
        <v>2</v>
      </c>
      <c r="D49" s="79">
        <f>SUM(D45:D48)</f>
        <v>5</v>
      </c>
      <c r="E49" s="54"/>
      <c r="F49" s="80">
        <f>SUM(F45:F48)</f>
        <v>12</v>
      </c>
      <c r="G49" s="78">
        <f>SUM(G45:G48)</f>
        <v>4.63</v>
      </c>
      <c r="H49" s="81">
        <f>SUM(H45:H48)</f>
        <v>16.63</v>
      </c>
    </row>
    <row r="50" spans="1:8" ht="14.25" customHeight="1" x14ac:dyDescent="0.3">
      <c r="A50" s="29"/>
    </row>
    <row r="51" spans="1:8" ht="14.25" customHeight="1" x14ac:dyDescent="0.3">
      <c r="A51" s="29"/>
    </row>
    <row r="52" spans="1:8" ht="15" customHeight="1" x14ac:dyDescent="0.3">
      <c r="A52" s="29"/>
    </row>
    <row r="53" spans="1:8" ht="16.5" customHeight="1" x14ac:dyDescent="0.3">
      <c r="A53" s="82" t="s">
        <v>51</v>
      </c>
      <c r="B53" s="83" t="s">
        <v>103</v>
      </c>
      <c r="C53" s="116" t="s">
        <v>104</v>
      </c>
      <c r="D53" s="116"/>
      <c r="E53" s="117" t="s">
        <v>105</v>
      </c>
      <c r="F53" s="117"/>
    </row>
    <row r="54" spans="1:8" ht="16.5" customHeight="1" x14ac:dyDescent="0.3">
      <c r="A54" s="34" t="s">
        <v>38</v>
      </c>
      <c r="B54" s="84">
        <f>H33</f>
        <v>166</v>
      </c>
      <c r="C54" s="85">
        <v>0.2</v>
      </c>
      <c r="D54" s="86">
        <f>C54*B54</f>
        <v>33.200000000000003</v>
      </c>
      <c r="E54" s="87">
        <v>0.5</v>
      </c>
      <c r="F54" s="88">
        <f>E54*B54</f>
        <v>83</v>
      </c>
      <c r="G54" s="89"/>
      <c r="H54" s="90"/>
    </row>
    <row r="55" spans="1:8" ht="16.5" customHeight="1" x14ac:dyDescent="0.3">
      <c r="A55" s="37" t="s">
        <v>39</v>
      </c>
      <c r="B55" s="91">
        <f>H41</f>
        <v>55.63</v>
      </c>
      <c r="C55" s="92">
        <v>0.3</v>
      </c>
      <c r="D55" s="93">
        <f>C55*B55</f>
        <v>16.689</v>
      </c>
      <c r="E55" s="94">
        <v>0.75</v>
      </c>
      <c r="F55" s="95">
        <f>E55*B55</f>
        <v>41.722500000000004</v>
      </c>
      <c r="G55" s="89"/>
      <c r="H55" s="90"/>
    </row>
    <row r="56" spans="1:8" ht="16.5" customHeight="1" x14ac:dyDescent="0.3">
      <c r="A56" s="40" t="s">
        <v>40</v>
      </c>
      <c r="B56" s="96">
        <f>H49</f>
        <v>16.63</v>
      </c>
      <c r="C56" s="97">
        <v>0.4</v>
      </c>
      <c r="D56" s="98">
        <f>C56*B56</f>
        <v>6.6520000000000001</v>
      </c>
      <c r="E56" s="97">
        <v>1</v>
      </c>
      <c r="F56" s="99">
        <f>E56*B56</f>
        <v>16.63</v>
      </c>
      <c r="G56" s="89"/>
      <c r="H56" s="90"/>
    </row>
    <row r="57" spans="1:8" ht="14.25" customHeight="1" x14ac:dyDescent="0.3">
      <c r="A57" s="29"/>
    </row>
    <row r="58" spans="1:8" ht="14.25" customHeight="1" x14ac:dyDescent="0.3">
      <c r="A58" s="29"/>
    </row>
    <row r="59" spans="1:8" ht="14.25" customHeight="1" x14ac:dyDescent="0.3">
      <c r="A59" s="29"/>
    </row>
    <row r="60" spans="1:8" ht="14.25" customHeight="1" x14ac:dyDescent="0.3">
      <c r="A60" s="29"/>
    </row>
    <row r="61" spans="1:8" ht="14.25" customHeight="1" x14ac:dyDescent="0.3">
      <c r="A61" s="29"/>
    </row>
    <row r="62" spans="1:8" ht="14.25" customHeight="1" x14ac:dyDescent="0.3">
      <c r="A62" s="29"/>
    </row>
    <row r="63" spans="1:8" ht="14.25" customHeight="1" x14ac:dyDescent="0.3">
      <c r="A63" s="29"/>
    </row>
  </sheetData>
  <sheetProtection sheet="1"/>
  <mergeCells count="5">
    <mergeCell ref="A3:C3"/>
    <mergeCell ref="A25:H25"/>
    <mergeCell ref="F27:H27"/>
    <mergeCell ref="C53:D53"/>
    <mergeCell ref="E53:F53"/>
  </mergeCells>
  <pageMargins left="0.4" right="0.4" top="0.75" bottom="0.75" header="0.511811023622047" footer="0.511811023622047"/>
  <pageSetup paperSize="9"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6E8EFFB35E4B4EBFE06B5B09D94E90" ma:contentTypeVersion="13" ma:contentTypeDescription="Een nieuw document maken." ma:contentTypeScope="" ma:versionID="e1d614a150af557ea06d97ca60e46017">
  <xsd:schema xmlns:xsd="http://www.w3.org/2001/XMLSchema" xmlns:xs="http://www.w3.org/2001/XMLSchema" xmlns:p="http://schemas.microsoft.com/office/2006/metadata/properties" xmlns:ns2="690bc9aa-7712-4b27-8dcb-33af390727a8" xmlns:ns3="87301fe0-bb37-45d6-a22e-d708088c9dde" targetNamespace="http://schemas.microsoft.com/office/2006/metadata/properties" ma:root="true" ma:fieldsID="762774e69131675982417b10d4ba7cd1" ns2:_="" ns3:_="">
    <xsd:import namespace="690bc9aa-7712-4b27-8dcb-33af390727a8"/>
    <xsd:import namespace="87301fe0-bb37-45d6-a22e-d708088c9d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0bc9aa-7712-4b27-8dcb-33af390727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5d73b461-82d2-451b-9709-0d137ec68bd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301fe0-bb37-45d6-a22e-d708088c9dd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7aa5d87-7ae4-4ce8-8eba-173dd3f73368}" ma:internalName="TaxCatchAll" ma:showField="CatchAllData" ma:web="87301fe0-bb37-45d6-a22e-d708088c9d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0bc9aa-7712-4b27-8dcb-33af390727a8">
      <Terms xmlns="http://schemas.microsoft.com/office/infopath/2007/PartnerControls"/>
    </lcf76f155ced4ddcb4097134ff3c332f>
    <TaxCatchAll xmlns="87301fe0-bb37-45d6-a22e-d708088c9dde" xsi:nil="true"/>
  </documentManagement>
</p:properties>
</file>

<file path=customXml/itemProps1.xml><?xml version="1.0" encoding="utf-8"?>
<ds:datastoreItem xmlns:ds="http://schemas.openxmlformats.org/officeDocument/2006/customXml" ds:itemID="{455C7506-9A6F-4D8E-B79C-9212E6C83AAA}"/>
</file>

<file path=customXml/itemProps2.xml><?xml version="1.0" encoding="utf-8"?>
<ds:datastoreItem xmlns:ds="http://schemas.openxmlformats.org/officeDocument/2006/customXml" ds:itemID="{2FC87B84-1837-4543-AB2E-E2944721729D}">
  <ds:schemaRefs>
    <ds:schemaRef ds:uri="http://schemas.microsoft.com/sharepoint/v3/contenttype/forms"/>
  </ds:schemaRefs>
</ds:datastoreItem>
</file>

<file path=customXml/itemProps3.xml><?xml version="1.0" encoding="utf-8"?>
<ds:datastoreItem xmlns:ds="http://schemas.openxmlformats.org/officeDocument/2006/customXml" ds:itemID="{104C363B-5367-4766-B24D-F7BF17D7930C}">
  <ds:schemaRefs>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9c455a82-ee7b-4ef2-95e8-f74d5181e6ee"/>
    <ds:schemaRef ds:uri="http://purl.org/dc/elements/1.1/"/>
    <ds:schemaRef ds:uri="7e0ef9a3-b28b-49ab-8df4-6dfeb5fc0382"/>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f03e95be-f593-41dc-b647-f46fbd6a5fa3}" enabled="1" method="Standard" siteId="{8c653938-6726-49c5-bca7-8e44a4bf2029}"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Rekentabel P6</vt:lpstr>
      <vt:lpstr>P6</vt:lpstr>
      <vt:lpstr>'P6'!Afdrukbereik</vt:lpstr>
      <vt:lpstr>'Rekentabel P6'!Afdrukbereik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Rekentabel tarieven P6</dc:title>
  <dc:subject/>
  <dc:creator>MRDH</dc:creator>
  <dc:description/>
  <cp:lastModifiedBy>Gerben Schuhmacher</cp:lastModifiedBy>
  <cp:revision>0</cp:revision>
  <dcterms:created xsi:type="dcterms:W3CDTF">2026-07-01T07:45:19Z</dcterms:created>
  <dcterms:modified xsi:type="dcterms:W3CDTF">2026-10-13T09:48:50Z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0x010100C76E8EFFB35E4B4EBFE06B5B09D94E90</vt:lpwstr>
  </property>
  <property fmtid="{D5CDD505-2E9C-101B-9397-08002B2CF9AE}" pid="3" name="MediaServiceImageTags">
    <vt:lpwstr/>
  </property>
</Properties>
</file>