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R:\Tenderdesk\2026\Begeleiding\Pijnacker Nootdorp\Publicatie\"/>
    </mc:Choice>
  </mc:AlternateContent>
  <xr:revisionPtr revIDLastSave="0" documentId="13_ncr:1_{EFC70FD1-01ED-4ED6-86E5-366267BB7C81}" xr6:coauthVersionLast="47" xr6:coauthVersionMax="47" xr10:uidLastSave="{00000000-0000-0000-0000-000000000000}"/>
  <bookViews>
    <workbookView xWindow="-120" yWindow="-120" windowWidth="29040" windowHeight="15840" xr2:uid="{00000000-000D-0000-FFFF-FFFF00000000}"/>
  </bookViews>
  <sheets>
    <sheet name="specificatie" sheetId="7" r:id="rId1"/>
    <sheet name="uitgesloten" sheetId="8" r:id="rId2"/>
  </sheets>
  <definedNames>
    <definedName name="_xlnm._FilterDatabase" localSheetId="0" hidden="1">specificatie!$A$1:$V$92</definedName>
    <definedName name="_xlnm.Print_Area" localSheetId="0">specificatie!$C$1:$T$99</definedName>
    <definedName name="_xlnm.Print_Titles" localSheetId="0">specificatie!$1:$2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93" i="7" l="1"/>
  <c r="Q45" i="7"/>
  <c r="Q26" i="7"/>
  <c r="Q72" i="7"/>
  <c r="Q70" i="7"/>
  <c r="Q89" i="7"/>
  <c r="Q86" i="7"/>
  <c r="Q82" i="7"/>
  <c r="Q81" i="7"/>
  <c r="Q79" i="7"/>
  <c r="Q78" i="7"/>
  <c r="Q77" i="7"/>
  <c r="Q76" i="7"/>
  <c r="Q75" i="7"/>
  <c r="Q74" i="7"/>
  <c r="Q73" i="7"/>
  <c r="Q69" i="7"/>
  <c r="Q68" i="7"/>
  <c r="Q67" i="7"/>
  <c r="Q66" i="7"/>
  <c r="Q65" i="7"/>
  <c r="Q62" i="7"/>
  <c r="Q61" i="7"/>
  <c r="Q60" i="7"/>
  <c r="Q56" i="7"/>
  <c r="Q55" i="7"/>
  <c r="Q54" i="7"/>
  <c r="Q53" i="7"/>
  <c r="Q52" i="7"/>
  <c r="Q51" i="7"/>
  <c r="Q50" i="7"/>
  <c r="Q49" i="7"/>
  <c r="Q48" i="7"/>
  <c r="Q47" i="7"/>
  <c r="Q46" i="7"/>
  <c r="Q43" i="7"/>
  <c r="Q39" i="7"/>
  <c r="Q37" i="7"/>
  <c r="Q36" i="7"/>
  <c r="Q35" i="7"/>
  <c r="Q33" i="7"/>
  <c r="Q31" i="7"/>
  <c r="Q30" i="7"/>
  <c r="Q29" i="7"/>
  <c r="Q28" i="7"/>
  <c r="Q25" i="7"/>
  <c r="Q24" i="7"/>
  <c r="Q23" i="7"/>
  <c r="Q18" i="7"/>
  <c r="Q17" i="7"/>
  <c r="Q16" i="7"/>
  <c r="Q15" i="7"/>
  <c r="Q14" i="7"/>
  <c r="Q12" i="7"/>
  <c r="Q11" i="7"/>
  <c r="Q10" i="7"/>
  <c r="Q9" i="7"/>
  <c r="Q7" i="7"/>
  <c r="Q3" i="7"/>
  <c r="S88" i="7"/>
  <c r="S85" i="7"/>
  <c r="S59" i="7"/>
  <c r="S58" i="7"/>
  <c r="S57" i="7"/>
  <c r="S44" i="7"/>
  <c r="S40" i="7"/>
  <c r="S38" i="7"/>
  <c r="S34" i="7"/>
  <c r="S32" i="7"/>
  <c r="S19" i="7"/>
  <c r="S13" i="7"/>
  <c r="S8" i="7"/>
  <c r="S6" i="7"/>
  <c r="S5" i="7"/>
  <c r="S4" i="7"/>
  <c r="S89" i="7"/>
  <c r="S86" i="7"/>
  <c r="S82" i="7"/>
  <c r="S78" i="7"/>
  <c r="S77" i="7"/>
  <c r="S76" i="7"/>
  <c r="S62" i="7"/>
  <c r="S60" i="7"/>
  <c r="S56" i="7"/>
  <c r="S53" i="7"/>
  <c r="S52" i="7"/>
  <c r="S51" i="7"/>
  <c r="S50" i="7"/>
  <c r="S47" i="7"/>
  <c r="S43" i="7"/>
  <c r="S37" i="7"/>
  <c r="S36" i="7"/>
  <c r="S31" i="7"/>
  <c r="S30" i="7"/>
  <c r="S15" i="7"/>
  <c r="S14" i="7"/>
  <c r="R89" i="7"/>
  <c r="R86" i="7"/>
  <c r="R82" i="7"/>
  <c r="R78" i="7"/>
  <c r="R77" i="7"/>
  <c r="R76" i="7"/>
  <c r="R62" i="7"/>
  <c r="R60" i="7"/>
  <c r="R56" i="7"/>
  <c r="R53" i="7"/>
  <c r="R52" i="7"/>
  <c r="R51" i="7"/>
  <c r="R50" i="7"/>
  <c r="R47" i="7"/>
  <c r="R43" i="7"/>
  <c r="R37" i="7"/>
  <c r="R36" i="7"/>
  <c r="R31" i="7"/>
  <c r="R30" i="7"/>
  <c r="R15" i="7"/>
  <c r="R14" i="7"/>
  <c r="R88" i="7"/>
  <c r="R85" i="7"/>
  <c r="R59" i="7"/>
  <c r="R58" i="7"/>
  <c r="R57" i="7"/>
  <c r="R44" i="7"/>
  <c r="R40" i="7"/>
  <c r="R38" i="7"/>
  <c r="R34" i="7"/>
  <c r="R32" i="7"/>
  <c r="R19" i="7"/>
  <c r="R13" i="7"/>
  <c r="R8" i="7"/>
  <c r="R6" i="7"/>
  <c r="R5" i="7"/>
  <c r="R4" i="7"/>
  <c r="Q22" i="7"/>
  <c r="Q32" i="7"/>
  <c r="T32" i="7" s="1"/>
  <c r="Q44" i="7"/>
  <c r="T44" i="7" s="1"/>
  <c r="Q57" i="7"/>
  <c r="T57" i="7" s="1"/>
  <c r="Q58" i="7"/>
  <c r="T58" i="7" s="1"/>
  <c r="Q59" i="7"/>
  <c r="T59" i="7" s="1"/>
  <c r="Q64" i="7"/>
  <c r="R64" i="7"/>
  <c r="S64" i="7"/>
  <c r="R74" i="7"/>
  <c r="S74" i="7"/>
  <c r="R79" i="7"/>
  <c r="S79" i="7"/>
  <c r="Q92" i="7"/>
  <c r="R92" i="7"/>
  <c r="P22" i="7"/>
  <c r="S22" i="7" s="1"/>
  <c r="O22" i="7"/>
  <c r="M88" i="7"/>
  <c r="L88" i="7"/>
  <c r="K88" i="7"/>
  <c r="N88" i="7" s="1"/>
  <c r="M85" i="7"/>
  <c r="L85" i="7"/>
  <c r="K85" i="7"/>
  <c r="N85" i="7" s="1"/>
  <c r="M40" i="7"/>
  <c r="L40" i="7"/>
  <c r="K40" i="7"/>
  <c r="N40" i="7" s="1"/>
  <c r="M38" i="7"/>
  <c r="L38" i="7"/>
  <c r="K38" i="7"/>
  <c r="N38" i="7" s="1"/>
  <c r="M34" i="7"/>
  <c r="L34" i="7"/>
  <c r="K34" i="7"/>
  <c r="N34" i="7" s="1"/>
  <c r="M19" i="7"/>
  <c r="L19" i="7"/>
  <c r="K19" i="7"/>
  <c r="N19" i="7" s="1"/>
  <c r="M13" i="7"/>
  <c r="L13" i="7"/>
  <c r="K13" i="7"/>
  <c r="N13" i="7" s="1"/>
  <c r="M4" i="7"/>
  <c r="L4" i="7"/>
  <c r="K4" i="7"/>
  <c r="N4" i="7" s="1"/>
  <c r="M5" i="7"/>
  <c r="L5" i="7"/>
  <c r="K5" i="7"/>
  <c r="N5" i="7" s="1"/>
  <c r="M8" i="7"/>
  <c r="L8" i="7"/>
  <c r="K8" i="7"/>
  <c r="N8" i="7" s="1"/>
  <c r="M6" i="7"/>
  <c r="L6" i="7"/>
  <c r="K6" i="7"/>
  <c r="N6" i="7" s="1"/>
  <c r="M78" i="7"/>
  <c r="L78" i="7"/>
  <c r="K78" i="7"/>
  <c r="M76" i="7"/>
  <c r="L76" i="7"/>
  <c r="K76" i="7"/>
  <c r="M75" i="7"/>
  <c r="P75" i="7" s="1"/>
  <c r="S75" i="7" s="1"/>
  <c r="L75" i="7"/>
  <c r="O75" i="7" s="1"/>
  <c r="K75" i="7"/>
  <c r="M73" i="7"/>
  <c r="P73" i="7" s="1"/>
  <c r="S73" i="7" s="1"/>
  <c r="L73" i="7"/>
  <c r="O73" i="7" s="1"/>
  <c r="K73" i="7"/>
  <c r="M70" i="7"/>
  <c r="P70" i="7" s="1"/>
  <c r="S70" i="7" s="1"/>
  <c r="L70" i="7"/>
  <c r="O70" i="7" s="1"/>
  <c r="K70" i="7"/>
  <c r="M72" i="7"/>
  <c r="P72" i="7" s="1"/>
  <c r="S72" i="7" s="1"/>
  <c r="L72" i="7"/>
  <c r="O72" i="7" s="1"/>
  <c r="K72" i="7"/>
  <c r="M69" i="7"/>
  <c r="P69" i="7" s="1"/>
  <c r="S69" i="7" s="1"/>
  <c r="L69" i="7"/>
  <c r="O69" i="7" s="1"/>
  <c r="K69" i="7"/>
  <c r="M66" i="7"/>
  <c r="P66" i="7" s="1"/>
  <c r="S66" i="7" s="1"/>
  <c r="L66" i="7"/>
  <c r="O66" i="7" s="1"/>
  <c r="K66" i="7"/>
  <c r="M68" i="7"/>
  <c r="P68" i="7" s="1"/>
  <c r="S68" i="7" s="1"/>
  <c r="L68" i="7"/>
  <c r="O68" i="7" s="1"/>
  <c r="K68" i="7"/>
  <c r="M67" i="7"/>
  <c r="P67" i="7" s="1"/>
  <c r="S67" i="7" s="1"/>
  <c r="L67" i="7"/>
  <c r="O67" i="7" s="1"/>
  <c r="K67" i="7"/>
  <c r="M65" i="7"/>
  <c r="P65" i="7" s="1"/>
  <c r="S65" i="7" s="1"/>
  <c r="L65" i="7"/>
  <c r="O65" i="7" s="1"/>
  <c r="K65" i="7"/>
  <c r="M61" i="7"/>
  <c r="P61" i="7" s="1"/>
  <c r="S61" i="7" s="1"/>
  <c r="L61" i="7"/>
  <c r="O61" i="7" s="1"/>
  <c r="K61" i="7"/>
  <c r="M60" i="7"/>
  <c r="L60" i="7"/>
  <c r="K60" i="7"/>
  <c r="M55" i="7"/>
  <c r="P55" i="7" s="1"/>
  <c r="S55" i="7" s="1"/>
  <c r="L55" i="7"/>
  <c r="O55" i="7" s="1"/>
  <c r="K55" i="7"/>
  <c r="M53" i="7"/>
  <c r="L53" i="7"/>
  <c r="K53" i="7"/>
  <c r="M49" i="7"/>
  <c r="P49" i="7" s="1"/>
  <c r="S49" i="7" s="1"/>
  <c r="L49" i="7"/>
  <c r="O49" i="7" s="1"/>
  <c r="K49" i="7"/>
  <c r="M47" i="7"/>
  <c r="L47" i="7"/>
  <c r="K47" i="7"/>
  <c r="M46" i="7"/>
  <c r="P46" i="7" s="1"/>
  <c r="S46" i="7" s="1"/>
  <c r="L46" i="7"/>
  <c r="O46" i="7" s="1"/>
  <c r="K46" i="7"/>
  <c r="M37" i="7"/>
  <c r="L37" i="7"/>
  <c r="K37" i="7"/>
  <c r="M35" i="7"/>
  <c r="P35" i="7" s="1"/>
  <c r="S35" i="7" s="1"/>
  <c r="L35" i="7"/>
  <c r="O35" i="7" s="1"/>
  <c r="K35" i="7"/>
  <c r="M30" i="7"/>
  <c r="L30" i="7"/>
  <c r="K30" i="7"/>
  <c r="M28" i="7"/>
  <c r="P28" i="7" s="1"/>
  <c r="S28" i="7" s="1"/>
  <c r="L28" i="7"/>
  <c r="O28" i="7" s="1"/>
  <c r="K28" i="7"/>
  <c r="M25" i="7"/>
  <c r="P25" i="7" s="1"/>
  <c r="S25" i="7" s="1"/>
  <c r="L25" i="7"/>
  <c r="O25" i="7" s="1"/>
  <c r="K25" i="7"/>
  <c r="M24" i="7"/>
  <c r="P24" i="7" s="1"/>
  <c r="S24" i="7" s="1"/>
  <c r="L24" i="7"/>
  <c r="O24" i="7" s="1"/>
  <c r="K24" i="7"/>
  <c r="M23" i="7"/>
  <c r="P23" i="7" s="1"/>
  <c r="S23" i="7" s="1"/>
  <c r="L23" i="7"/>
  <c r="O23" i="7" s="1"/>
  <c r="K23" i="7"/>
  <c r="M17" i="7"/>
  <c r="P17" i="7" s="1"/>
  <c r="S17" i="7" s="1"/>
  <c r="L17" i="7"/>
  <c r="O17" i="7" s="1"/>
  <c r="K17" i="7"/>
  <c r="M16" i="7"/>
  <c r="P16" i="7" s="1"/>
  <c r="S16" i="7" s="1"/>
  <c r="L16" i="7"/>
  <c r="O16" i="7" s="1"/>
  <c r="K16" i="7"/>
  <c r="M15" i="7"/>
  <c r="L15" i="7"/>
  <c r="K15" i="7"/>
  <c r="M11" i="7"/>
  <c r="P11" i="7" s="1"/>
  <c r="S11" i="7" s="1"/>
  <c r="L11" i="7"/>
  <c r="O11" i="7" s="1"/>
  <c r="K11" i="7"/>
  <c r="M10" i="7"/>
  <c r="P10" i="7" s="1"/>
  <c r="S10" i="7" s="1"/>
  <c r="L10" i="7"/>
  <c r="O10" i="7" s="1"/>
  <c r="K10" i="7"/>
  <c r="M82" i="7"/>
  <c r="L82" i="7"/>
  <c r="K82" i="7"/>
  <c r="M89" i="7"/>
  <c r="L89" i="7"/>
  <c r="K89" i="7"/>
  <c r="M86" i="7"/>
  <c r="L86" i="7"/>
  <c r="K86" i="7"/>
  <c r="M81" i="7"/>
  <c r="P81" i="7" s="1"/>
  <c r="S81" i="7" s="1"/>
  <c r="L81" i="7"/>
  <c r="O81" i="7" s="1"/>
  <c r="K81" i="7"/>
  <c r="M77" i="7"/>
  <c r="L77" i="7"/>
  <c r="K77" i="7"/>
  <c r="M62" i="7"/>
  <c r="L62" i="7"/>
  <c r="K62" i="7"/>
  <c r="M54" i="7"/>
  <c r="P54" i="7" s="1"/>
  <c r="S54" i="7" s="1"/>
  <c r="L54" i="7"/>
  <c r="O54" i="7" s="1"/>
  <c r="K54" i="7"/>
  <c r="M48" i="7"/>
  <c r="P48" i="7" s="1"/>
  <c r="S48" i="7" s="1"/>
  <c r="L48" i="7"/>
  <c r="O48" i="7" s="1"/>
  <c r="K48" i="7"/>
  <c r="M52" i="7"/>
  <c r="L52" i="7"/>
  <c r="K52" i="7"/>
  <c r="M51" i="7"/>
  <c r="L51" i="7"/>
  <c r="K51" i="7"/>
  <c r="M50" i="7"/>
  <c r="L50" i="7"/>
  <c r="K50" i="7"/>
  <c r="M45" i="7"/>
  <c r="P45" i="7" s="1"/>
  <c r="S45" i="7" s="1"/>
  <c r="L45" i="7"/>
  <c r="O45" i="7" s="1"/>
  <c r="K45" i="7"/>
  <c r="M43" i="7"/>
  <c r="L43" i="7"/>
  <c r="K43" i="7"/>
  <c r="M39" i="7"/>
  <c r="P39" i="7" s="1"/>
  <c r="S39" i="7" s="1"/>
  <c r="L39" i="7"/>
  <c r="O39" i="7" s="1"/>
  <c r="K39" i="7"/>
  <c r="M36" i="7"/>
  <c r="L36" i="7"/>
  <c r="K36" i="7"/>
  <c r="M29" i="7"/>
  <c r="P29" i="7" s="1"/>
  <c r="S29" i="7" s="1"/>
  <c r="L29" i="7"/>
  <c r="O29" i="7" s="1"/>
  <c r="K29" i="7"/>
  <c r="M33" i="7"/>
  <c r="P33" i="7" s="1"/>
  <c r="S33" i="7" s="1"/>
  <c r="L33" i="7"/>
  <c r="O33" i="7" s="1"/>
  <c r="K33" i="7"/>
  <c r="M31" i="7"/>
  <c r="L31" i="7"/>
  <c r="K31" i="7"/>
  <c r="M18" i="7"/>
  <c r="P18" i="7" s="1"/>
  <c r="S18" i="7" s="1"/>
  <c r="L18" i="7"/>
  <c r="O18" i="7" s="1"/>
  <c r="K18" i="7"/>
  <c r="M14" i="7"/>
  <c r="L14" i="7"/>
  <c r="K14" i="7"/>
  <c r="M12" i="7"/>
  <c r="P12" i="7" s="1"/>
  <c r="S12" i="7" s="1"/>
  <c r="L12" i="7"/>
  <c r="O12" i="7" s="1"/>
  <c r="K12" i="7"/>
  <c r="M9" i="7"/>
  <c r="P9" i="7" s="1"/>
  <c r="S9" i="7" s="1"/>
  <c r="L9" i="7"/>
  <c r="O9" i="7" s="1"/>
  <c r="K9" i="7"/>
  <c r="M7" i="7"/>
  <c r="P7" i="7" s="1"/>
  <c r="S7" i="7" s="1"/>
  <c r="L7" i="7"/>
  <c r="O7" i="7" s="1"/>
  <c r="K7" i="7"/>
  <c r="M3" i="7"/>
  <c r="P3" i="7" s="1"/>
  <c r="S3" i="7" s="1"/>
  <c r="L3" i="7"/>
  <c r="O3" i="7" s="1"/>
  <c r="K3" i="7"/>
  <c r="P26" i="7"/>
  <c r="S26" i="7" s="1"/>
  <c r="O26" i="7"/>
  <c r="P92" i="7"/>
  <c r="S92" i="7" s="1"/>
  <c r="T92" i="7" l="1"/>
  <c r="T64" i="7"/>
  <c r="T14" i="7"/>
  <c r="T15" i="7"/>
  <c r="T30" i="7"/>
  <c r="T31" i="7"/>
  <c r="T36" i="7"/>
  <c r="T37" i="7"/>
  <c r="T43" i="7"/>
  <c r="T47" i="7"/>
  <c r="T50" i="7"/>
  <c r="T51" i="7"/>
  <c r="T52" i="7"/>
  <c r="T53" i="7"/>
  <c r="T56" i="7"/>
  <c r="T60" i="7"/>
  <c r="T62" i="7"/>
  <c r="T74" i="7"/>
  <c r="T76" i="7"/>
  <c r="T77" i="7"/>
  <c r="T78" i="7"/>
  <c r="T79" i="7"/>
  <c r="T82" i="7"/>
  <c r="T86" i="7"/>
  <c r="T89" i="7"/>
  <c r="R26" i="7"/>
  <c r="T26" i="7" s="1"/>
  <c r="R3" i="7"/>
  <c r="T3" i="7" s="1"/>
  <c r="R7" i="7"/>
  <c r="T7" i="7" s="1"/>
  <c r="R9" i="7"/>
  <c r="T9" i="7" s="1"/>
  <c r="R12" i="7"/>
  <c r="T12" i="7" s="1"/>
  <c r="R18" i="7"/>
  <c r="T18" i="7" s="1"/>
  <c r="R33" i="7"/>
  <c r="T33" i="7" s="1"/>
  <c r="R29" i="7"/>
  <c r="T29" i="7" s="1"/>
  <c r="R39" i="7"/>
  <c r="T39" i="7" s="1"/>
  <c r="R45" i="7"/>
  <c r="T45" i="7" s="1"/>
  <c r="R48" i="7"/>
  <c r="T48" i="7" s="1"/>
  <c r="R54" i="7"/>
  <c r="T54" i="7" s="1"/>
  <c r="R81" i="7"/>
  <c r="T81" i="7" s="1"/>
  <c r="R10" i="7"/>
  <c r="T10" i="7" s="1"/>
  <c r="R11" i="7"/>
  <c r="T11" i="7" s="1"/>
  <c r="R16" i="7"/>
  <c r="T16" i="7" s="1"/>
  <c r="R17" i="7"/>
  <c r="T17" i="7" s="1"/>
  <c r="R23" i="7"/>
  <c r="T23" i="7" s="1"/>
  <c r="R24" i="7"/>
  <c r="T24" i="7" s="1"/>
  <c r="R25" i="7"/>
  <c r="T25" i="7" s="1"/>
  <c r="R28" i="7"/>
  <c r="T28" i="7" s="1"/>
  <c r="R35" i="7"/>
  <c r="T35" i="7" s="1"/>
  <c r="R46" i="7"/>
  <c r="T46" i="7" s="1"/>
  <c r="R49" i="7"/>
  <c r="T49" i="7" s="1"/>
  <c r="R55" i="7"/>
  <c r="T55" i="7" s="1"/>
  <c r="R61" i="7"/>
  <c r="T61" i="7" s="1"/>
  <c r="R65" i="7"/>
  <c r="T65" i="7" s="1"/>
  <c r="R67" i="7"/>
  <c r="T67" i="7" s="1"/>
  <c r="R68" i="7"/>
  <c r="T68" i="7" s="1"/>
  <c r="R66" i="7"/>
  <c r="T66" i="7" s="1"/>
  <c r="R69" i="7"/>
  <c r="T69" i="7" s="1"/>
  <c r="R72" i="7"/>
  <c r="T72" i="7" s="1"/>
  <c r="R70" i="7"/>
  <c r="T70" i="7" s="1"/>
  <c r="R73" i="7"/>
  <c r="T73" i="7" s="1"/>
  <c r="R75" i="7"/>
  <c r="T75" i="7" s="1"/>
  <c r="Q6" i="7"/>
  <c r="T6" i="7" s="1"/>
  <c r="Q8" i="7"/>
  <c r="T8" i="7" s="1"/>
  <c r="Q5" i="7"/>
  <c r="T5" i="7" s="1"/>
  <c r="Q4" i="7"/>
  <c r="Q13" i="7"/>
  <c r="T13" i="7" s="1"/>
  <c r="Q19" i="7"/>
  <c r="T19" i="7" s="1"/>
  <c r="Q34" i="7"/>
  <c r="T34" i="7" s="1"/>
  <c r="Q38" i="7"/>
  <c r="T38" i="7" s="1"/>
  <c r="Q40" i="7"/>
  <c r="T40" i="7" s="1"/>
  <c r="Q85" i="7"/>
  <c r="T85" i="7" s="1"/>
  <c r="Q88" i="7"/>
  <c r="T88" i="7" s="1"/>
  <c r="R22" i="7"/>
  <c r="T22" i="7" s="1"/>
  <c r="M74" i="7"/>
  <c r="L74" i="7"/>
  <c r="K74" i="7"/>
  <c r="T4" i="7" l="1"/>
  <c r="N27" i="7"/>
  <c r="Q27" i="7" s="1"/>
  <c r="N71" i="7"/>
  <c r="Q71" i="7" s="1"/>
  <c r="P27" i="7"/>
  <c r="S27" i="7" s="1"/>
  <c r="O27" i="7"/>
  <c r="R27" i="7" s="1"/>
  <c r="P71" i="7"/>
  <c r="S71" i="7" s="1"/>
  <c r="O71" i="7"/>
  <c r="R71" i="7" s="1"/>
  <c r="K21" i="7"/>
  <c r="N21" i="7" s="1"/>
  <c r="Q21" i="7" s="1"/>
  <c r="K42" i="7"/>
  <c r="N42" i="7" s="1"/>
  <c r="Q42" i="7" s="1"/>
  <c r="L42" i="7"/>
  <c r="O42" i="7" s="1"/>
  <c r="R42" i="7" s="1"/>
  <c r="M42" i="7"/>
  <c r="P42" i="7" s="1"/>
  <c r="S42" i="7" s="1"/>
  <c r="K41" i="7"/>
  <c r="N41" i="7" s="1"/>
  <c r="Q41" i="7" s="1"/>
  <c r="L41" i="7"/>
  <c r="O41" i="7" s="1"/>
  <c r="R41" i="7" s="1"/>
  <c r="M41" i="7"/>
  <c r="P41" i="7" s="1"/>
  <c r="S41" i="7" s="1"/>
  <c r="K63" i="7"/>
  <c r="N63" i="7" s="1"/>
  <c r="Q63" i="7" s="1"/>
  <c r="L63" i="7"/>
  <c r="O63" i="7" s="1"/>
  <c r="R63" i="7" s="1"/>
  <c r="M63" i="7"/>
  <c r="P63" i="7" s="1"/>
  <c r="S63" i="7" s="1"/>
  <c r="K87" i="7"/>
  <c r="N87" i="7" s="1"/>
  <c r="Q87" i="7" s="1"/>
  <c r="L87" i="7"/>
  <c r="O87" i="7" s="1"/>
  <c r="R87" i="7" s="1"/>
  <c r="M87" i="7"/>
  <c r="P87" i="7" s="1"/>
  <c r="S87" i="7" s="1"/>
  <c r="K80" i="7"/>
  <c r="N80" i="7" s="1"/>
  <c r="Q80" i="7" s="1"/>
  <c r="L80" i="7"/>
  <c r="O80" i="7" s="1"/>
  <c r="R80" i="7" s="1"/>
  <c r="M80" i="7"/>
  <c r="P80" i="7" s="1"/>
  <c r="S80" i="7" s="1"/>
  <c r="K83" i="7"/>
  <c r="N83" i="7" s="1"/>
  <c r="Q83" i="7" s="1"/>
  <c r="L83" i="7"/>
  <c r="O83" i="7" s="1"/>
  <c r="R83" i="7" s="1"/>
  <c r="M83" i="7"/>
  <c r="P83" i="7" s="1"/>
  <c r="S83" i="7" s="1"/>
  <c r="K20" i="7"/>
  <c r="N20" i="7" s="1"/>
  <c r="Q20" i="7" s="1"/>
  <c r="L20" i="7"/>
  <c r="O20" i="7" s="1"/>
  <c r="R20" i="7" s="1"/>
  <c r="M20" i="7"/>
  <c r="P20" i="7" s="1"/>
  <c r="S20" i="7" s="1"/>
  <c r="L21" i="7"/>
  <c r="O21" i="7" s="1"/>
  <c r="R21" i="7" s="1"/>
  <c r="M21" i="7"/>
  <c r="P21" i="7" s="1"/>
  <c r="S21" i="7" s="1"/>
  <c r="K84" i="7"/>
  <c r="N84" i="7" s="1"/>
  <c r="Q84" i="7" s="1"/>
  <c r="L84" i="7"/>
  <c r="O84" i="7" s="1"/>
  <c r="R84" i="7" s="1"/>
  <c r="M84" i="7"/>
  <c r="P84" i="7" s="1"/>
  <c r="S84" i="7" s="1"/>
  <c r="K90" i="7"/>
  <c r="N90" i="7" s="1"/>
  <c r="Q90" i="7" s="1"/>
  <c r="L90" i="7"/>
  <c r="O90" i="7" s="1"/>
  <c r="R90" i="7" s="1"/>
  <c r="M90" i="7"/>
  <c r="P90" i="7" s="1"/>
  <c r="S90" i="7" s="1"/>
  <c r="M91" i="7"/>
  <c r="P91" i="7" s="1"/>
  <c r="L91" i="7"/>
  <c r="O91" i="7" s="1"/>
  <c r="K91" i="7"/>
  <c r="N91" i="7" s="1"/>
  <c r="T90" i="7" l="1"/>
  <c r="T84" i="7"/>
  <c r="T20" i="7"/>
  <c r="T83" i="7"/>
  <c r="T80" i="7"/>
  <c r="T87" i="7"/>
  <c r="T63" i="7"/>
  <c r="T41" i="7"/>
  <c r="T42" i="7"/>
  <c r="T21" i="7"/>
  <c r="T71" i="7"/>
  <c r="T27" i="7"/>
  <c r="N94" i="7"/>
  <c r="Q91" i="7"/>
  <c r="Q94" i="7" s="1"/>
  <c r="O94" i="7"/>
  <c r="R91" i="7"/>
  <c r="R94" i="7" s="1"/>
  <c r="P94" i="7"/>
  <c r="S91" i="7"/>
  <c r="S94" i="7" s="1"/>
  <c r="K94" i="7"/>
  <c r="L94" i="7"/>
  <c r="M94" i="7"/>
  <c r="T91" i="7" l="1"/>
  <c r="T94" i="7" s="1"/>
  <c r="T97" i="7"/>
  <c r="V1"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Petra Cornelisse</author>
    <author>Marijke van Lobenstein</author>
  </authors>
  <commentList>
    <comment ref="G15" authorId="0" shapeId="0" xr:uid="{21F37A28-8010-4BFB-97A5-973667AE888A}">
      <text>
        <r>
          <rPr>
            <b/>
            <sz val="9"/>
            <color indexed="81"/>
            <rFont val="Tahoma"/>
            <family val="2"/>
          </rPr>
          <t>Exclusief BTW</t>
        </r>
      </text>
    </comment>
    <comment ref="G30" authorId="0" shapeId="0" xr:uid="{74BACB0B-FB23-4823-95CE-E2A24FAE39A5}">
      <text>
        <r>
          <rPr>
            <b/>
            <sz val="9"/>
            <color indexed="81"/>
            <rFont val="Tahoma"/>
            <family val="2"/>
          </rPr>
          <t>Exclusief BTW</t>
        </r>
      </text>
    </comment>
    <comment ref="G37" authorId="0" shapeId="0" xr:uid="{912769BD-58AA-4A11-AD93-C71D22721FE8}">
      <text>
        <r>
          <rPr>
            <b/>
            <sz val="9"/>
            <color indexed="81"/>
            <rFont val="Tahoma"/>
            <family val="2"/>
          </rPr>
          <t>Exclusief BTW</t>
        </r>
      </text>
    </comment>
    <comment ref="C45" authorId="1" shapeId="0" xr:uid="{BAC9CE31-F545-4C8A-AF8F-C80B3027FB36}">
      <text>
        <r>
          <rPr>
            <b/>
            <sz val="9"/>
            <color indexed="81"/>
            <rFont val="Tahoma"/>
            <family val="2"/>
          </rPr>
          <t>Marijke van Lobenstein:</t>
        </r>
        <r>
          <rPr>
            <sz val="9"/>
            <color indexed="81"/>
            <rFont val="Tahoma"/>
            <family val="2"/>
          </rPr>
          <t xml:space="preserve">
inventaris is vanuit oud schoolgebouw verdeeld over 2 locaties
</t>
        </r>
      </text>
    </comment>
    <comment ref="G46" authorId="0" shapeId="0" xr:uid="{AE884127-2D19-40AA-9CDC-880AD267E735}">
      <text>
        <r>
          <rPr>
            <b/>
            <sz val="9"/>
            <color indexed="81"/>
            <rFont val="Tahoma"/>
            <family val="2"/>
          </rPr>
          <t>Exclusief BTW</t>
        </r>
      </text>
    </comment>
    <comment ref="C48" authorId="1" shapeId="0" xr:uid="{192650B7-E8BF-4CB7-A681-FEF184E43D8D}">
      <text>
        <r>
          <rPr>
            <b/>
            <sz val="9"/>
            <color indexed="81"/>
            <rFont val="Tahoma"/>
            <family val="2"/>
          </rPr>
          <t>Marijke van Lobenstein:</t>
        </r>
        <r>
          <rPr>
            <sz val="9"/>
            <color indexed="81"/>
            <rFont val="Tahoma"/>
            <family val="2"/>
          </rPr>
          <t xml:space="preserve">
tot 31-12-2022 tijdelijke huisvesting de kiezerskroon
Inventaris is meeverhuist naar de zilverreigerdreef
</t>
        </r>
      </text>
    </comment>
    <comment ref="G73" authorId="0" shapeId="0" xr:uid="{767922FC-0E15-435D-9F17-5039257DA656}">
      <text>
        <r>
          <rPr>
            <b/>
            <sz val="9"/>
            <color indexed="81"/>
            <rFont val="Tahoma"/>
            <family val="2"/>
          </rPr>
          <t>Exclusief BTW</t>
        </r>
      </text>
    </comment>
    <comment ref="G74" authorId="0" shapeId="0" xr:uid="{1BB78801-6F84-49BC-A8B1-DDAEE4085EFC}">
      <text>
        <r>
          <rPr>
            <b/>
            <sz val="9"/>
            <color indexed="81"/>
            <rFont val="Tahoma"/>
            <family val="2"/>
          </rPr>
          <t>Exclusief BTW</t>
        </r>
      </text>
    </comment>
    <comment ref="G76" authorId="0" shapeId="0" xr:uid="{41527EED-D555-43B7-96F1-7CABF61E0491}">
      <text>
        <r>
          <rPr>
            <b/>
            <sz val="9"/>
            <color indexed="81"/>
            <rFont val="Tahoma"/>
            <family val="2"/>
          </rPr>
          <t>Exclusief BTW</t>
        </r>
      </text>
    </comment>
    <comment ref="J76" authorId="1" shapeId="0" xr:uid="{681C9740-3714-4518-AB01-BAD08272C445}">
      <text>
        <r>
          <rPr>
            <b/>
            <sz val="9"/>
            <color indexed="81"/>
            <rFont val="Tahoma"/>
            <family val="2"/>
          </rPr>
          <t>Marijke van Lobenstein:</t>
        </r>
        <r>
          <rPr>
            <sz val="9"/>
            <color indexed="81"/>
            <rFont val="Tahoma"/>
            <family val="2"/>
          </rPr>
          <t xml:space="preserve">
aangevuld met nieuwe investeringen 2022
</t>
        </r>
      </text>
    </comment>
    <comment ref="N77" authorId="0" shapeId="0" xr:uid="{AFA1851D-2A8B-4307-861F-B3BC3B5D82F0}">
      <text>
        <r>
          <rPr>
            <b/>
            <sz val="9"/>
            <color indexed="81"/>
            <rFont val="Tahoma"/>
            <family val="2"/>
          </rPr>
          <t>getaxeerd exclusief nieuwbouw van 2025</t>
        </r>
      </text>
    </comment>
    <comment ref="C89" authorId="1" shapeId="0" xr:uid="{AB153431-44E7-441A-992D-9BF3B8DBCEF5}">
      <text>
        <r>
          <rPr>
            <b/>
            <sz val="9"/>
            <color indexed="81"/>
            <rFont val="Tahoma"/>
            <family val="2"/>
          </rPr>
          <t>Marijke van Lobenstein:</t>
        </r>
        <r>
          <rPr>
            <sz val="9"/>
            <color indexed="81"/>
            <rFont val="Tahoma"/>
            <family val="2"/>
          </rPr>
          <t xml:space="preserve">
nieuwbouw, begin jan 2023 betrokken
</t>
        </r>
      </text>
    </comment>
    <comment ref="C90" authorId="1" shapeId="0" xr:uid="{7638FF1B-1FFB-4164-8E4B-43573D3DDFAB}">
      <text>
        <r>
          <rPr>
            <b/>
            <sz val="9"/>
            <color indexed="81"/>
            <rFont val="Tahoma"/>
            <family val="2"/>
          </rPr>
          <t>Marijke van Lobenstein:</t>
        </r>
        <r>
          <rPr>
            <sz val="9"/>
            <color indexed="81"/>
            <rFont val="Tahoma"/>
            <family val="2"/>
          </rPr>
          <t xml:space="preserve">
nav mailwisseling M. Boersen 2023
</t>
        </r>
      </text>
    </comment>
  </commentList>
</comments>
</file>

<file path=xl/sharedStrings.xml><?xml version="1.0" encoding="utf-8"?>
<sst xmlns="http://schemas.openxmlformats.org/spreadsheetml/2006/main" count="675" uniqueCount="324">
  <si>
    <t>Delfgauw</t>
    <phoneticPr fontId="0" type="noConversion"/>
  </si>
  <si>
    <t>BS De Meander</t>
    <phoneticPr fontId="0" type="noConversion"/>
  </si>
  <si>
    <t>Florijnstraat 3</t>
  </si>
  <si>
    <t>BS Spectrum</t>
    <phoneticPr fontId="0" type="noConversion"/>
  </si>
  <si>
    <t>Florijnstraat 5  en 5A</t>
    <phoneticPr fontId="0" type="noConversion"/>
  </si>
  <si>
    <t>CBS Triangel</t>
    <phoneticPr fontId="0" type="noConversion"/>
  </si>
  <si>
    <t>Florijnstraat 1 - 7 - 11</t>
    <phoneticPr fontId="0" type="noConversion"/>
  </si>
  <si>
    <t>Nootdorp</t>
    <phoneticPr fontId="0" type="noConversion"/>
  </si>
  <si>
    <t xml:space="preserve">De Poort 6 </t>
    <phoneticPr fontId="0" type="noConversion"/>
  </si>
  <si>
    <t>BS De Regenboog + Dependance</t>
  </si>
  <si>
    <t>Molenweg 61A</t>
  </si>
  <si>
    <t>Pijnacker</t>
    <phoneticPr fontId="0" type="noConversion"/>
  </si>
  <si>
    <t>BS St. Josephschool</t>
    <phoneticPr fontId="0" type="noConversion"/>
  </si>
  <si>
    <t>BS Casa</t>
    <phoneticPr fontId="0" type="noConversion"/>
  </si>
  <si>
    <t>BS Johannesschool</t>
    <phoneticPr fontId="0" type="noConversion"/>
  </si>
  <si>
    <t xml:space="preserve">Gantellaan 25 </t>
    <phoneticPr fontId="0" type="noConversion"/>
  </si>
  <si>
    <t xml:space="preserve">Gantellaan 5  </t>
    <phoneticPr fontId="0" type="noConversion"/>
  </si>
  <si>
    <t xml:space="preserve">Gantellaan 7 </t>
    <phoneticPr fontId="0" type="noConversion"/>
  </si>
  <si>
    <t>BS Beatrixschool</t>
    <phoneticPr fontId="0" type="noConversion"/>
  </si>
  <si>
    <t xml:space="preserve">Julianalaan 2  </t>
    <phoneticPr fontId="0" type="noConversion"/>
  </si>
  <si>
    <t xml:space="preserve">Noodlokalen BS Beatrixschool </t>
    <phoneticPr fontId="0" type="noConversion"/>
  </si>
  <si>
    <t>BS Keizerskroon</t>
    <phoneticPr fontId="0" type="noConversion"/>
  </si>
  <si>
    <t>Zilverreigerdreef 101</t>
  </si>
  <si>
    <t>Zilverreigerdreef 103</t>
  </si>
  <si>
    <t>BS De Prinsenhof</t>
    <phoneticPr fontId="0" type="noConversion"/>
  </si>
  <si>
    <t>Zilverreigerdreef 105</t>
  </si>
  <si>
    <t>Sporthal  "Emerald"</t>
    <phoneticPr fontId="0" type="noConversion"/>
  </si>
  <si>
    <t>Florijnstaat 1</t>
  </si>
  <si>
    <t xml:space="preserve">De Poort 8 </t>
    <phoneticPr fontId="0" type="noConversion"/>
  </si>
  <si>
    <t>Sociaal Cultureel Centrum CulturA</t>
  </si>
  <si>
    <t>Aula begraafplaats</t>
    <phoneticPr fontId="0" type="noConversion"/>
  </si>
  <si>
    <t xml:space="preserve">Oudeweg 61 </t>
    <phoneticPr fontId="0" type="noConversion"/>
  </si>
  <si>
    <t>Sportparkweg 34</t>
  </si>
  <si>
    <t xml:space="preserve">Ambachtsweg 1 </t>
    <phoneticPr fontId="0" type="noConversion"/>
  </si>
  <si>
    <t xml:space="preserve">Gantellaan 1 </t>
    <phoneticPr fontId="0" type="noConversion"/>
  </si>
  <si>
    <t>Gymzaal</t>
    <phoneticPr fontId="0" type="noConversion"/>
  </si>
  <si>
    <t xml:space="preserve">Goudenregensingel 20A </t>
    <phoneticPr fontId="0" type="noConversion"/>
  </si>
  <si>
    <t>Sporthal+horeca</t>
    <phoneticPr fontId="0" type="noConversion"/>
  </si>
  <si>
    <t xml:space="preserve">Het Baken 2 </t>
    <phoneticPr fontId="0" type="noConversion"/>
  </si>
  <si>
    <t>Sporthal de Viergang</t>
    <phoneticPr fontId="0" type="noConversion"/>
  </si>
  <si>
    <t xml:space="preserve">Sportlaan 1A </t>
    <phoneticPr fontId="0" type="noConversion"/>
  </si>
  <si>
    <t>Zilverreigerdreef 101-115</t>
  </si>
  <si>
    <t>Sportlaan 3A</t>
  </si>
  <si>
    <t>De Meander, Sporthal, rest. + Lokalen</t>
    <phoneticPr fontId="0" type="noConversion"/>
  </si>
  <si>
    <t>3 x BS: De Meander, Het spectrum en Triangel</t>
    <phoneticPr fontId="0" type="noConversion"/>
  </si>
  <si>
    <t xml:space="preserve">Florijnstraat 3-5-7 </t>
  </si>
  <si>
    <t>Florijnstraat 5a</t>
  </si>
  <si>
    <t>De Waterwilg, gebouw A en B</t>
    <phoneticPr fontId="0" type="noConversion"/>
  </si>
  <si>
    <t xml:space="preserve">De Poort 4 </t>
    <phoneticPr fontId="0" type="noConversion"/>
  </si>
  <si>
    <t>BS De Regenboog</t>
    <phoneticPr fontId="0" type="noConversion"/>
  </si>
  <si>
    <t>BS Jozefschool</t>
  </si>
  <si>
    <t xml:space="preserve">Sportparkweg 6-8  </t>
    <phoneticPr fontId="0" type="noConversion"/>
  </si>
  <si>
    <t xml:space="preserve">Sytwinde 115-117  </t>
    <phoneticPr fontId="0" type="noConversion"/>
  </si>
  <si>
    <t>s-Gravenweg 5</t>
  </si>
  <si>
    <t>CBS Ackerweide</t>
    <phoneticPr fontId="0" type="noConversion"/>
  </si>
  <si>
    <t xml:space="preserve">Dependence BS Ackerweide </t>
    <phoneticPr fontId="0" type="noConversion"/>
  </si>
  <si>
    <t>BS Casaschool</t>
  </si>
  <si>
    <t>Goudenregensingel 25</t>
  </si>
  <si>
    <t>BS Mariaschool</t>
    <phoneticPr fontId="0" type="noConversion"/>
  </si>
  <si>
    <t>Meikoninginlaan 30 + 30A</t>
    <phoneticPr fontId="0" type="noConversion"/>
  </si>
  <si>
    <t>Woonhuis</t>
  </si>
  <si>
    <t xml:space="preserve">Dorpsstraat 7-9 </t>
    <phoneticPr fontId="0" type="noConversion"/>
  </si>
  <si>
    <t>Zorgopvang (vm. Bibliotheek)</t>
  </si>
  <si>
    <t xml:space="preserve">Kon.Wilhelminastraat 5 </t>
    <phoneticPr fontId="0" type="noConversion"/>
  </si>
  <si>
    <t>Woonhuis</t>
    <phoneticPr fontId="0" type="noConversion"/>
  </si>
  <si>
    <t>Oosteinde 37 + 37A</t>
  </si>
  <si>
    <t>Oude Leede</t>
    <phoneticPr fontId="0" type="noConversion"/>
  </si>
  <si>
    <t>Gemeentewerken</t>
    <phoneticPr fontId="0" type="noConversion"/>
  </si>
  <si>
    <t>Rioolgemaal incl. Technische instal.</t>
    <phoneticPr fontId="0" type="noConversion"/>
  </si>
  <si>
    <t>Europalaan ongen.</t>
    <phoneticPr fontId="0" type="noConversion"/>
  </si>
  <si>
    <t>Sporthal / Soc.cult.centrum</t>
    <phoneticPr fontId="0" type="noConversion"/>
  </si>
  <si>
    <t>Gantellaan 3</t>
    <phoneticPr fontId="0" type="noConversion"/>
  </si>
  <si>
    <t xml:space="preserve">Goudenregensingel 27 </t>
    <phoneticPr fontId="0" type="noConversion"/>
  </si>
  <si>
    <t>Het Baken 4</t>
    <phoneticPr fontId="0" type="noConversion"/>
  </si>
  <si>
    <t xml:space="preserve">Julianalaan 5A </t>
    <phoneticPr fontId="0" type="noConversion"/>
  </si>
  <si>
    <t>Salonwagen  woonwagenkamp</t>
    <phoneticPr fontId="0" type="noConversion"/>
  </si>
  <si>
    <t>Klapwijkseweg 87</t>
    <phoneticPr fontId="0" type="noConversion"/>
  </si>
  <si>
    <t>Salonwagen woonwagenkamp</t>
    <phoneticPr fontId="0" type="noConversion"/>
  </si>
  <si>
    <t>Klapwijkseweg 87A</t>
    <phoneticPr fontId="0" type="noConversion"/>
  </si>
  <si>
    <t>2 sanitaire units woonwagens</t>
    <phoneticPr fontId="0" type="noConversion"/>
  </si>
  <si>
    <t>Zwembad De Viergang</t>
  </si>
  <si>
    <t xml:space="preserve">Noordweg 79 </t>
    <phoneticPr fontId="0" type="noConversion"/>
  </si>
  <si>
    <t>Gemeentehuis en bestuurscentrum</t>
  </si>
  <si>
    <t>MFA Het Nest + Handbalvelden</t>
  </si>
  <si>
    <t>Naam</t>
  </si>
  <si>
    <t>Plaats</t>
  </si>
  <si>
    <t>Overig</t>
  </si>
  <si>
    <t>Basisonderwijs</t>
  </si>
  <si>
    <t>Sporthal De Poort, kantine en kleedgelegenheid, VVE De Poort 8</t>
  </si>
  <si>
    <t>BSO Speciaal onderwijs</t>
  </si>
  <si>
    <t>Soort</t>
  </si>
  <si>
    <t>Adres</t>
  </si>
  <si>
    <t>Opmerking</t>
  </si>
  <si>
    <t>ICT ook voor Gantellaan 9</t>
  </si>
  <si>
    <t>ICT ook voor noodlokalen</t>
  </si>
  <si>
    <t>Inventaris/ICT ook voor semipermanent</t>
  </si>
  <si>
    <t>Zonder adres</t>
  </si>
  <si>
    <t>College</t>
  </si>
  <si>
    <t>Exclusief BTW</t>
  </si>
  <si>
    <t>Exclusief BTW, elektronica separaat verzekerd op electronicaverzekering</t>
  </si>
  <si>
    <t>De Poort 4 + Dependance 's-Gravenweg 5</t>
  </si>
  <si>
    <t>Div. Niet nader genoemd</t>
  </si>
  <si>
    <t>Totaal</t>
  </si>
  <si>
    <t>inventaris incl. Acacialaan 6+10</t>
  </si>
  <si>
    <t>De Waterwilg + Dependance</t>
  </si>
  <si>
    <t>sloopwaarde</t>
  </si>
  <si>
    <t>Dwarskade 33</t>
  </si>
  <si>
    <t>Nootdorp</t>
  </si>
  <si>
    <t>Pijnacker</t>
  </si>
  <si>
    <t>Dalton Kindcentrum Pijnacker</t>
  </si>
  <si>
    <t>Blauwe Kiekendieflande 1</t>
  </si>
  <si>
    <t>Nijverheidsweg 7</t>
  </si>
  <si>
    <t>Nijverheidsweg 10</t>
  </si>
  <si>
    <t xml:space="preserve">Acacialaan 6 - 8  - 10 </t>
  </si>
  <si>
    <t>Oranjelaan 2</t>
  </si>
  <si>
    <t>woning statushouders</t>
  </si>
  <si>
    <t>Kon. Julianastraat 12A</t>
  </si>
  <si>
    <t xml:space="preserve">Kon. Julianastraat 12B </t>
  </si>
  <si>
    <t>Bakenpad 1</t>
  </si>
  <si>
    <t>Bakenpad 5</t>
  </si>
  <si>
    <t>vluchtelingen</t>
  </si>
  <si>
    <t xml:space="preserve">Bakenpad 3 </t>
  </si>
  <si>
    <t>Chalet</t>
  </si>
  <si>
    <t>statushouders</t>
  </si>
  <si>
    <t>BS De Schatkaart zit op tijdelijke huisvesting huur van portocabins</t>
  </si>
  <si>
    <t>Sportlaan 2</t>
  </si>
  <si>
    <t>9 chalets + 1 tuinhuisje</t>
  </si>
  <si>
    <t>Kinderopvang Quokka</t>
  </si>
  <si>
    <t>Kinderopvang</t>
  </si>
  <si>
    <t>Bakenpad 7</t>
  </si>
  <si>
    <t>Vluchtelingen</t>
  </si>
  <si>
    <t>kinderopvang</t>
  </si>
  <si>
    <t xml:space="preserve">Kon. Julianastraat 1 </t>
  </si>
  <si>
    <t>SBO Prinsehof</t>
  </si>
  <si>
    <t>Sportlaan 7A</t>
  </si>
  <si>
    <t>Kindercentrum Wallaroe</t>
  </si>
  <si>
    <t>Kinderdagverblijf Walibi</t>
  </si>
  <si>
    <t>Peuterspeelzaal Wombat</t>
  </si>
  <si>
    <t>Kindcentrum Koeskoes (skippy)</t>
  </si>
  <si>
    <t>Cultureel centrum; Het oude Laarsje</t>
  </si>
  <si>
    <t>Loods, buitensport</t>
  </si>
  <si>
    <t>Nijverheidsweg 1</t>
  </si>
  <si>
    <t>Vrijenban 2A</t>
  </si>
  <si>
    <t>Delfgauw</t>
  </si>
  <si>
    <t>Speciaal onderwijs</t>
  </si>
  <si>
    <t>Onderwijs</t>
  </si>
  <si>
    <t>Sporthal</t>
  </si>
  <si>
    <t>Gemeentewerken</t>
  </si>
  <si>
    <t xml:space="preserve">Sporthal </t>
  </si>
  <si>
    <t>Onderwijs/sloopwaarde</t>
  </si>
  <si>
    <t>Oranjelaan 26 tm 89</t>
  </si>
  <si>
    <t>generiek gebruik</t>
  </si>
  <si>
    <t>Algemene dekking</t>
  </si>
  <si>
    <t>Riool</t>
  </si>
  <si>
    <t>Zwembad</t>
  </si>
  <si>
    <t>Zorgcentrum</t>
  </si>
  <si>
    <t>Gemeentehuis</t>
  </si>
  <si>
    <t>Woonwagen</t>
  </si>
  <si>
    <t>Statushouders</t>
  </si>
  <si>
    <t>Bedrijsgebouw</t>
  </si>
  <si>
    <t>nieuwe aankoop kas + opstallen, mag niet in brandverzekering</t>
  </si>
  <si>
    <t>Zorginstelling Pieter van Foreest (Hofland) Oranjelaan 2 Pijnacker</t>
  </si>
  <si>
    <t>liep niet mee in 2022 omdat het eruit gevallen was. Met aanbesteding ook onterecht uit polis gehaald</t>
  </si>
  <si>
    <t>nieuw 2022</t>
  </si>
  <si>
    <t>Oudeweg 18 nootdorp</t>
  </si>
  <si>
    <t>is oudere aankoop liep voorheen wel mee dit is de WOZ waarde van 2013</t>
  </si>
  <si>
    <t>nog geen bestemming</t>
  </si>
  <si>
    <t>woning</t>
  </si>
  <si>
    <t>school</t>
  </si>
  <si>
    <t>woonwagen</t>
  </si>
  <si>
    <t>huurdersbelang</t>
  </si>
  <si>
    <t>Bakenpad 1 tm 5</t>
  </si>
  <si>
    <t>BS de Schatkaart tijdelijke huisvesting. Inventaris meegenomen</t>
  </si>
  <si>
    <t>Sportlaan 2b</t>
  </si>
  <si>
    <t>nieuwbouw in 2022</t>
  </si>
  <si>
    <t>3 x BS: Casaschool, Prinsenhof en Johannesschool</t>
  </si>
  <si>
    <t>Kinderdagverblijf</t>
  </si>
  <si>
    <t>loopt via Melmanverzekeringen</t>
  </si>
  <si>
    <t>Markt 55A</t>
  </si>
  <si>
    <t>zie mail 11-10-2022</t>
  </si>
  <si>
    <t>verkocht</t>
  </si>
  <si>
    <t>markt51</t>
  </si>
  <si>
    <t>Winkelpand</t>
  </si>
  <si>
    <t>zijn via VVE verzekerd</t>
  </si>
  <si>
    <t>Markt 55</t>
  </si>
  <si>
    <t>Dit gebouw maakt onderdeel uit van de panden Bakenpad 1 t/m 5. Oorspronkelijk had dit pand geen eigen huisnummer</t>
  </si>
  <si>
    <t>Betreft bijgebouw</t>
  </si>
  <si>
    <t>Betreft hoofdgebouw</t>
  </si>
  <si>
    <t>Aandachtspunt bij taxatie: Zijn inventaris van de school en sport uitgesplitst?</t>
  </si>
  <si>
    <t>Inventaris uit voormalige  Jan Jansenzaal kan hier opgevoerd worden</t>
  </si>
  <si>
    <t xml:space="preserve">Toevoegen inventaris: balletvloer t.w.v.€ 100,000,-. dit n.a.v. schade januari 2021. Bij taxatie zal opnieuw vastgesteld en vastgelegd moeten worden of de vloer wel of niet nagelvast is aangelegd. Op basis daarvan wordt de waarde opgenomen bij het gebouw of de inventaris. </t>
  </si>
  <si>
    <t>Dit was BSO Het Kraaiennest, waardes?</t>
  </si>
  <si>
    <t>Betreft een leegstaande loods. Verzekerd tegen sloopwaarde</t>
  </si>
  <si>
    <t>Sportlaan 4</t>
  </si>
  <si>
    <t xml:space="preserve">Huisnummer aangepast van 1A naar 4 </t>
  </si>
  <si>
    <t>tijdelijke sporthal Jan jansen op plek oude brandweer kazerne</t>
  </si>
  <si>
    <t>BS De Vlinderboom inventaris is meegenomen naar nieuwe locatie</t>
  </si>
  <si>
    <t>OBS de Winde is hier niet meer gevestigd. Het pand wordt nu alleen nog gebruikt door de Regenboog en kinderopvang Skippy</t>
  </si>
  <si>
    <t>indexcijfer 119,7</t>
  </si>
  <si>
    <t>Gebouwen 2023</t>
  </si>
  <si>
    <t>indexcijfer 115,1</t>
  </si>
  <si>
    <t>Inventaris 2023</t>
  </si>
  <si>
    <t>Inventaris buiten vaste taxatie, ICT onderwijs 2023</t>
  </si>
  <si>
    <t>Gebouwen 2024</t>
  </si>
  <si>
    <t>Inventaris 2024</t>
  </si>
  <si>
    <t>Inventaris buiten vaste taxatie, ICT onderwijs 2024</t>
  </si>
  <si>
    <t>indexcijfer 128,4</t>
  </si>
  <si>
    <t>indexcijfer 124,4</t>
  </si>
  <si>
    <t>Sub A</t>
  </si>
  <si>
    <t>Sub B</t>
  </si>
  <si>
    <t>Sub C</t>
  </si>
  <si>
    <t>Nijverheidsweg 4-6</t>
  </si>
  <si>
    <t>Slooppand</t>
  </si>
  <si>
    <t>Oudeweg 44</t>
  </si>
  <si>
    <t>Slooppand (perceel 5353)</t>
  </si>
  <si>
    <t>dekking beperkt tot Brand</t>
  </si>
  <si>
    <t>wijz vs zie mail 270324/240524</t>
  </si>
  <si>
    <t>Leegstaand garagepand (sloopwaarde)</t>
  </si>
  <si>
    <t>Postcode</t>
  </si>
  <si>
    <t>2641 RL</t>
  </si>
  <si>
    <t>2631 GA</t>
  </si>
  <si>
    <t>2631 PB</t>
  </si>
  <si>
    <t>2645 HH</t>
  </si>
  <si>
    <t>2645 AS</t>
  </si>
  <si>
    <t>2645 NT</t>
  </si>
  <si>
    <t>2631 KD</t>
  </si>
  <si>
    <t>2631 PT</t>
  </si>
  <si>
    <t>2631 GS</t>
  </si>
  <si>
    <t>2631 BK</t>
  </si>
  <si>
    <t>2631 PM</t>
  </si>
  <si>
    <t>2631 CR</t>
  </si>
  <si>
    <t>2631 PK</t>
  </si>
  <si>
    <t>2631 PA</t>
  </si>
  <si>
    <t>2631 GB</t>
  </si>
  <si>
    <t>2631 AB</t>
  </si>
  <si>
    <t>2631 NA</t>
  </si>
  <si>
    <t>2631 CW</t>
  </si>
  <si>
    <t>2641 NS</t>
  </si>
  <si>
    <t>2641 KS</t>
  </si>
  <si>
    <t>2642 JK</t>
  </si>
  <si>
    <t>2641 CZ</t>
  </si>
  <si>
    <t>2641 AV</t>
  </si>
  <si>
    <t>2641 HC</t>
  </si>
  <si>
    <t>2641 HA</t>
  </si>
  <si>
    <t>2641 AC</t>
  </si>
  <si>
    <t>2642 CR</t>
  </si>
  <si>
    <t>2641 AZ</t>
  </si>
  <si>
    <t>2642 MC</t>
  </si>
  <si>
    <t>2641 MM</t>
  </si>
  <si>
    <t>2641 EN</t>
  </si>
  <si>
    <t>2641 RX</t>
  </si>
  <si>
    <t>2641 JN</t>
  </si>
  <si>
    <t>2641 JK</t>
  </si>
  <si>
    <t>2641 ZA</t>
  </si>
  <si>
    <t>2641 CA</t>
  </si>
  <si>
    <t>2642 RA</t>
  </si>
  <si>
    <t>indexcijfer 131,8</t>
  </si>
  <si>
    <t>indexcijfer 128,3</t>
  </si>
  <si>
    <t>Inventaris buiten vaste taxatie, ICT onderwijs 2025</t>
  </si>
  <si>
    <t>Gebouwen 2025</t>
  </si>
  <si>
    <t>Inventaris 2025</t>
  </si>
  <si>
    <t>Oudeweg 12</t>
  </si>
  <si>
    <t>2631 CG</t>
  </si>
  <si>
    <t>nieuw per 030225 zie mail 270225</t>
  </si>
  <si>
    <t>#1 gebouwen getaxeerd door J.L. van der Mark d.d. april 2025, rapportnummer 41397/24</t>
  </si>
  <si>
    <t>Basisschool Omnia  incl. speeltoestellen</t>
  </si>
  <si>
    <t>#1</t>
  </si>
  <si>
    <t>Kindcentrum Regenboog</t>
  </si>
  <si>
    <t>OBS de Bonte Tol</t>
  </si>
  <si>
    <t>MFA: BS Schatkaart en Kinderopvang Skippy (Schatkaart), gymnastieklokaal en BS Casa</t>
  </si>
  <si>
    <t>VO Stanislas College</t>
  </si>
  <si>
    <t>Gebouw "de Keet"</t>
  </si>
  <si>
    <t xml:space="preserve">Oude Leedeweg 62A </t>
  </si>
  <si>
    <t>Zwembad De Viergang (techische installaties)</t>
  </si>
  <si>
    <t>Loods en portocabin</t>
  </si>
  <si>
    <t>#2 inventaris getaxeerd door J.L. van der Mark d.d. april 2025, rapportnummer 41397/24</t>
  </si>
  <si>
    <t>#2</t>
  </si>
  <si>
    <t>2631 PT + 
2631 PM</t>
  </si>
  <si>
    <t>#1, #2</t>
  </si>
  <si>
    <t>Sytwinde 115</t>
  </si>
  <si>
    <t>BS Casa</t>
  </si>
  <si>
    <t>Groen van Prinstererlaan 1</t>
  </si>
  <si>
    <t>Groen van Prinstererlaan 5</t>
  </si>
  <si>
    <t>BS De Schatkaart</t>
  </si>
  <si>
    <t>Gymlokaal Dalton Kindcentrum</t>
  </si>
  <si>
    <t>Gymzaal Hoge Noord</t>
  </si>
  <si>
    <t>Groen van Prinstererlaan 3</t>
  </si>
  <si>
    <t>Oranjeplein 1 - 
Emmastraat 165</t>
  </si>
  <si>
    <t>2641 EZ- 
2641 ED</t>
  </si>
  <si>
    <t>Computerapparatuur incl. transportabele apparatuur (exclusief BTW)</t>
  </si>
  <si>
    <t>Binnen de gemeente Pijnacker-Nootdorp</t>
  </si>
  <si>
    <t>Nieuw per 081025: Dekking van voorheen polisnummer 650160600</t>
  </si>
  <si>
    <t>Julianalaan 2</t>
  </si>
  <si>
    <t>BS Beatrixschool (nieuwbouw aanbouw)</t>
  </si>
  <si>
    <t>nieuw per 010925 zie Finly 171025</t>
  </si>
  <si>
    <t>Mutaties 2026</t>
  </si>
  <si>
    <t>Ru Paresingel 1a-1b</t>
  </si>
  <si>
    <t>2642 CS</t>
  </si>
  <si>
    <t xml:space="preserve">Pijnacker </t>
  </si>
  <si>
    <t>nieuw per 120226 zie Finly 060226</t>
  </si>
  <si>
    <t>Julianastraat 12a+b</t>
  </si>
  <si>
    <t>onbekend</t>
  </si>
  <si>
    <t>nieuw per 161225 zie Finly</t>
  </si>
  <si>
    <t>Gebouwen 2026</t>
  </si>
  <si>
    <t>Inventaris 2026</t>
  </si>
  <si>
    <t>indexcijfer 133,4</t>
  </si>
  <si>
    <t>indexcijfer 138,1</t>
  </si>
  <si>
    <t>voormalig Rabobank gebouw (sloopwaarde)</t>
  </si>
  <si>
    <t>Voorm. Brandweerkazerne, Vluchtelingen (sloopwaarde)</t>
  </si>
  <si>
    <t>Inventaris buiten vaste taxatie, ICT onderwijs 2026</t>
  </si>
  <si>
    <t>Woonhuis met loods</t>
  </si>
  <si>
    <t>Dependance BS De Waterwilg en kinderopvang (50/50)</t>
  </si>
  <si>
    <t>Jan Jansen Sporthal</t>
  </si>
  <si>
    <t>SO en VSO en gymlokaal "'t Kraaienest"</t>
  </si>
  <si>
    <t>Voorstraat 27
Nieuw Gracht 1</t>
  </si>
  <si>
    <t>Emmapark 76-84-86</t>
  </si>
  <si>
    <t>Gantellaan 9  en 11</t>
  </si>
  <si>
    <t>Groen van Prinstererlaan 1 t/m 7 (o)</t>
  </si>
  <si>
    <t>Julianalaan 2  en inventaris tijdelijk op Goudenregensingel 25a</t>
  </si>
  <si>
    <t>Bedrijfsgebouw (sloopwaarde)</t>
  </si>
  <si>
    <t>Wooncentrum 't Hofland</t>
  </si>
  <si>
    <t>Ru Parésingel 1 en en inventaris tijdelijk Gantellaan 25</t>
  </si>
  <si>
    <t>Kindcentrum De Vlinderboom</t>
  </si>
  <si>
    <t>Zilverreigerdreef 115-117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</si>
</sst>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4" formatCode="_ &quot;€&quot;\ * #,##0.00_ ;_ &quot;€&quot;\ * \-#,##0.00_ ;_ &quot;€&quot;\ * &quot;-&quot;??_ ;_ @_ "/>
  </numFmts>
  <fonts count="13" x14ac:knownFonts="1">
    <font>
      <sz val="11"/>
      <color theme="1"/>
      <name val="Arial"/>
      <family val="2"/>
      <scheme val="minor"/>
    </font>
    <font>
      <sz val="10"/>
      <color theme="1"/>
      <name val="Arial"/>
      <family val="2"/>
    </font>
    <font>
      <sz val="11"/>
      <color theme="1"/>
      <name val="Arial"/>
      <family val="2"/>
      <scheme val="minor"/>
    </font>
    <font>
      <b/>
      <sz val="10"/>
      <color theme="1"/>
      <name val="Arial"/>
      <family val="2"/>
    </font>
    <font>
      <sz val="10"/>
      <name val="Arial"/>
      <family val="2"/>
    </font>
    <font>
      <sz val="10"/>
      <color indexed="8"/>
      <name val="Arial"/>
      <family val="2"/>
    </font>
    <font>
      <b/>
      <sz val="10"/>
      <name val="Arial"/>
      <family val="2"/>
    </font>
    <font>
      <sz val="10"/>
      <color rgb="FF000000"/>
      <name val="Arial"/>
      <family val="2"/>
    </font>
    <font>
      <sz val="8"/>
      <name val="Arial"/>
      <family val="2"/>
      <scheme val="minor"/>
    </font>
    <font>
      <sz val="9"/>
      <color indexed="81"/>
      <name val="Tahoma"/>
      <family val="2"/>
    </font>
    <font>
      <b/>
      <sz val="9"/>
      <color indexed="81"/>
      <name val="Tahoma"/>
      <family val="2"/>
    </font>
    <font>
      <sz val="10"/>
      <color rgb="FFFF0000"/>
      <name val="Arial"/>
      <family val="2"/>
    </font>
    <font>
      <b/>
      <sz val="10"/>
      <color rgb="FFFF000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2">
    <border>
      <left/>
      <right/>
      <top/>
      <bottom/>
      <diagonal/>
    </border>
    <border>
      <left/>
      <right/>
      <top style="thin">
        <color indexed="64"/>
      </top>
      <bottom style="double">
        <color indexed="64"/>
      </bottom>
      <diagonal/>
    </border>
  </borders>
  <cellStyleXfs count="3">
    <xf numFmtId="0" fontId="0" fillId="0" borderId="0"/>
    <xf numFmtId="44" fontId="2" fillId="0" borderId="0" applyFont="0" applyFill="0" applyBorder="0" applyAlignment="0" applyProtection="0"/>
    <xf numFmtId="0" fontId="4" fillId="0" borderId="0"/>
  </cellStyleXfs>
  <cellXfs count="29">
    <xf numFmtId="0" fontId="0" fillId="0" borderId="0" xfId="0"/>
    <xf numFmtId="0" fontId="4" fillId="0" borderId="0" xfId="0" applyFont="1" applyAlignment="1">
      <alignment vertical="top" wrapText="1"/>
    </xf>
    <xf numFmtId="0" fontId="4" fillId="0" borderId="0" xfId="0" applyFont="1" applyAlignment="1">
      <alignment vertical="top"/>
    </xf>
    <xf numFmtId="44" fontId="4" fillId="0" borderId="0" xfId="1" applyFont="1" applyFill="1" applyAlignment="1">
      <alignment vertical="top"/>
    </xf>
    <xf numFmtId="44" fontId="6" fillId="0" borderId="0" xfId="1" applyFont="1" applyFill="1" applyAlignment="1">
      <alignment vertical="top"/>
    </xf>
    <xf numFmtId="0" fontId="6" fillId="0" borderId="0" xfId="0" applyFont="1" applyAlignment="1">
      <alignment vertical="top" wrapText="1"/>
    </xf>
    <xf numFmtId="0" fontId="6" fillId="0" borderId="0" xfId="0" applyFont="1" applyAlignment="1">
      <alignment vertical="top"/>
    </xf>
    <xf numFmtId="0" fontId="5" fillId="0" borderId="0" xfId="0" applyFont="1" applyAlignment="1">
      <alignment vertical="top" wrapText="1"/>
    </xf>
    <xf numFmtId="0" fontId="4" fillId="0" borderId="0" xfId="0" applyFont="1" applyAlignment="1">
      <alignment horizontal="left" vertical="top"/>
    </xf>
    <xf numFmtId="0" fontId="4" fillId="0" borderId="0" xfId="0" quotePrefix="1" applyFont="1" applyAlignment="1">
      <alignment vertical="top"/>
    </xf>
    <xf numFmtId="0" fontId="3" fillId="2" borderId="0" xfId="0" applyFont="1" applyFill="1" applyAlignment="1">
      <alignment vertical="top"/>
    </xf>
    <xf numFmtId="0" fontId="6" fillId="2" borderId="0" xfId="2" applyFont="1" applyFill="1" applyAlignment="1">
      <alignment vertical="top" wrapText="1"/>
    </xf>
    <xf numFmtId="0" fontId="6" fillId="0" borderId="0" xfId="2" applyFont="1" applyAlignment="1">
      <alignment vertical="top" wrapText="1"/>
    </xf>
    <xf numFmtId="0" fontId="1" fillId="0" borderId="0" xfId="0" applyFont="1" applyAlignment="1">
      <alignment vertical="top"/>
    </xf>
    <xf numFmtId="0" fontId="6" fillId="0" borderId="0" xfId="2" applyFont="1" applyAlignment="1">
      <alignment vertical="top"/>
    </xf>
    <xf numFmtId="0" fontId="7" fillId="0" borderId="0" xfId="0" applyFont="1"/>
    <xf numFmtId="44" fontId="6" fillId="0" borderId="1" xfId="1" applyFont="1" applyFill="1" applyBorder="1" applyAlignment="1">
      <alignment vertical="top"/>
    </xf>
    <xf numFmtId="44" fontId="11" fillId="0" borderId="0" xfId="1" applyFont="1" applyFill="1" applyAlignment="1">
      <alignment vertical="top"/>
    </xf>
    <xf numFmtId="0" fontId="11" fillId="0" borderId="0" xfId="0" applyFont="1" applyAlignment="1">
      <alignment vertical="top"/>
    </xf>
    <xf numFmtId="44" fontId="1" fillId="0" borderId="0" xfId="0" applyNumberFormat="1" applyFont="1" applyAlignment="1">
      <alignment vertical="top"/>
    </xf>
    <xf numFmtId="0" fontId="11" fillId="3" borderId="0" xfId="0" applyFont="1" applyFill="1" applyAlignment="1">
      <alignment vertical="top"/>
    </xf>
    <xf numFmtId="0" fontId="12" fillId="0" borderId="0" xfId="0" applyFont="1" applyAlignment="1">
      <alignment vertical="top"/>
    </xf>
    <xf numFmtId="44" fontId="1" fillId="0" borderId="0" xfId="1" applyFont="1" applyFill="1" applyAlignment="1">
      <alignment vertical="top"/>
    </xf>
    <xf numFmtId="0" fontId="4" fillId="3" borderId="0" xfId="0" applyFont="1" applyFill="1" applyAlignment="1">
      <alignment vertical="top"/>
    </xf>
    <xf numFmtId="0" fontId="4" fillId="0" borderId="0" xfId="0" applyFont="1" applyAlignment="1">
      <alignment horizontal="left" vertical="top" wrapText="1"/>
    </xf>
    <xf numFmtId="0" fontId="4" fillId="0" borderId="0" xfId="0" applyFont="1" applyAlignment="1">
      <alignment wrapText="1"/>
    </xf>
    <xf numFmtId="0" fontId="4" fillId="0" borderId="0" xfId="0" applyFont="1"/>
    <xf numFmtId="0" fontId="11" fillId="4" borderId="0" xfId="0" applyFont="1" applyFill="1" applyAlignment="1">
      <alignment vertical="top"/>
    </xf>
    <xf numFmtId="0" fontId="4" fillId="4" borderId="0" xfId="0" applyFont="1" applyFill="1" applyAlignment="1">
      <alignment vertical="top"/>
    </xf>
  </cellXfs>
  <cellStyles count="3">
    <cellStyle name="Standaard" xfId="0" builtinId="0"/>
    <cellStyle name="Standaard 2" xfId="2" xr:uid="{631A8716-935B-4D2E-8814-5BB88FE6A162}"/>
    <cellStyle name="Valuta" xfId="1" builtinId="4"/>
  </cellStyles>
  <dxfs count="5">
    <dxf>
      <fill>
        <patternFill>
          <bgColor rgb="FFE6E6E6"/>
        </patternFill>
      </fill>
    </dxf>
    <dxf>
      <fill>
        <patternFill>
          <bgColor rgb="FFBFBFBF"/>
        </patternFill>
      </fill>
    </dxf>
    <dxf>
      <border>
        <bottom style="thick">
          <color auto="1"/>
        </bottom>
      </border>
    </dxf>
    <dxf>
      <font>
        <b/>
        <i val="0"/>
        <color rgb="FFFFFFFF"/>
      </font>
      <fill>
        <patternFill patternType="solid">
          <fgColor auto="1"/>
          <bgColor rgb="FF48086F"/>
        </patternFill>
      </fill>
      <border diagonalUp="0" diagonalDown="0">
        <left style="medium">
          <color auto="1"/>
        </left>
        <right style="medium">
          <color auto="1"/>
        </right>
        <top style="medium">
          <color auto="1"/>
        </top>
        <bottom style="medium">
          <color auto="1"/>
        </bottom>
        <vertical/>
        <horizontal/>
      </border>
    </dxf>
    <dxf>
      <border>
        <top style="medium">
          <color auto="1"/>
        </top>
        <bottom style="medium">
          <color auto="1"/>
        </bottom>
        <vertical style="thin">
          <color rgb="FFFFFFFF"/>
        </vertical>
        <horizontal style="thin">
          <color rgb="FFFFFFFF"/>
        </horizontal>
      </border>
    </dxf>
  </dxfs>
  <tableStyles count="1" defaultTableStyle="TableStyleMedium2" defaultPivotStyle="PivotStyleLight16">
    <tableStyle name="WTW Table Style" pivot="0" count="5" xr9:uid="{38AEA088-F55B-435C-AB2E-18B331FDFBA2}">
      <tableStyleElement type="wholeTable" dxfId="4"/>
      <tableStyleElement type="headerRow" dxfId="3"/>
      <tableStyleElement type="firstColumn"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WTW_2022">
  <a:themeElements>
    <a:clrScheme name="Custom 37">
      <a:dk1>
        <a:srgbClr val="000000"/>
      </a:dk1>
      <a:lt1>
        <a:srgbClr val="FFFFFF"/>
      </a:lt1>
      <a:dk2>
        <a:srgbClr val="7F35B2"/>
      </a:dk2>
      <a:lt2>
        <a:srgbClr val="E6E6E6"/>
      </a:lt2>
      <a:accent1>
        <a:srgbClr val="48086F"/>
      </a:accent1>
      <a:accent2>
        <a:srgbClr val="C900AC"/>
      </a:accent2>
      <a:accent3>
        <a:srgbClr val="F6517F"/>
      </a:accent3>
      <a:accent4>
        <a:srgbClr val="FF8204"/>
      </a:accent4>
      <a:accent5>
        <a:srgbClr val="FFB92A"/>
      </a:accent5>
      <a:accent6>
        <a:srgbClr val="3ADCC9"/>
      </a:accent6>
      <a:hlink>
        <a:srgbClr val="7F34B2"/>
      </a:hlink>
      <a:folHlink>
        <a:srgbClr val="48086F"/>
      </a:folHlink>
    </a:clrScheme>
    <a:fontScheme name="Times New Roman-Arial">
      <a:majorFont>
        <a:latin typeface="Times New Roman" panose="02020603050405020304"/>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panose="020B0604020202020204"/>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solidFill>
          <a:schemeClr val="accent1"/>
        </a:solidFill>
        <a:ln>
          <a:noFill/>
        </a:ln>
        <a:effectLst/>
      </a:spPr>
      <a:bodyPr rot="0" spcFirstLastPara="0" vertOverflow="overflow" horzOverflow="overflow" vert="horz" wrap="square" lIns="182880" tIns="0" rIns="182880" bIns="0" numCol="1" spcCol="0" rtlCol="0" fromWordArt="0" anchor="ctr" anchorCtr="0" forceAA="0" compatLnSpc="1">
        <a:prstTxWarp prst="textNoShape">
          <a:avLst/>
        </a:prstTxWarp>
        <a:noAutofit/>
      </a:bodyPr>
      <a:lstStyle>
        <a:defPPr algn="ctr">
          <a:defRPr sz="1600" b="0" i="0">
            <a:solidFill>
              <a:schemeClr val="bg1"/>
            </a:solidFill>
            <a:latin typeface="+mn-lt"/>
            <a:ea typeface="Roboto" panose="02000000000000000000" pitchFamily="2" charset="0"/>
            <a:cs typeface="Roboto" panose="02000000000000000000" pitchFamily="2" charset="0"/>
          </a:defRPr>
        </a:defPPr>
      </a:lstStyle>
    </a:spDef>
    <a:txDef>
      <a:spPr>
        <a:noFill/>
      </a:spPr>
      <a:bodyPr wrap="square" lIns="0" tIns="91440" rIns="0" bIns="0" rtlCol="0">
        <a:normAutofit/>
      </a:bodyPr>
      <a:lstStyle>
        <a:defPPr marL="0" indent="-3657600" algn="l">
          <a:spcAft>
            <a:spcPts val="600"/>
          </a:spcAft>
          <a:defRPr sz="1600" b="0" i="0">
            <a:solidFill>
              <a:schemeClr val="tx2"/>
            </a:solidFill>
            <a:latin typeface="+mn-lt"/>
            <a:ea typeface="Roboto" panose="02000000000000000000" pitchFamily="2" charset="0"/>
            <a:cs typeface="Times New Roman" panose="02020603050405020304" pitchFamily="18" charset="0"/>
          </a:defRPr>
        </a:defPPr>
      </a:lstStyle>
    </a:txDef>
  </a:objectDefaults>
  <a:extraClrSchemeLst/>
  <a:custClrLst>
    <a:custClr name="Ultraviolet">
      <a:srgbClr val="7F35B2"/>
    </a:custClr>
    <a:custClr name="Black">
      <a:srgbClr val="000000"/>
    </a:custClr>
    <a:custClr name="White">
      <a:srgbClr val="FFFFFF"/>
    </a:custClr>
    <a:custClr name="Gray Matter Light">
      <a:srgbClr val="E6E6E6"/>
    </a:custClr>
    <a:custClr name="Gray Matter">
      <a:srgbClr val="BFBFBF"/>
    </a:custClr>
    <a:custClr name="Gray Matter Dark">
      <a:srgbClr val="808080"/>
    </a:custClr>
    <a:custClr name="White">
      <a:srgbClr val="FFFFFF"/>
    </a:custClr>
    <a:custClr name="White">
      <a:srgbClr val="FFFFFF"/>
    </a:custClr>
    <a:custClr name="White">
      <a:srgbClr val="FFFFFF"/>
    </a:custClr>
    <a:custClr name="White">
      <a:srgbClr val="FFFFFF"/>
    </a:custClr>
    <a:custClr name="Ultraviolet Dark">
      <a:srgbClr val="48086F"/>
    </a:custClr>
    <a:custClr name="Fireworks">
      <a:srgbClr val="C900AC"/>
    </a:custClr>
    <a:custClr name="Coral Reef">
      <a:srgbClr val="F6517F"/>
    </a:custClr>
    <a:custClr name="Mandarin">
      <a:srgbClr val="FF8204"/>
    </a:custClr>
    <a:custClr name="Submarine">
      <a:srgbClr val="FFB92A"/>
    </a:custClr>
    <a:custClr name="Infinity">
      <a:srgbClr val="3ADCC9"/>
    </a:custClr>
    <a:custClr name="Stratosphere">
      <a:srgbClr val="327FEF"/>
    </a:custClr>
    <a:custClr name="White">
      <a:srgbClr val="FFFFFF"/>
    </a:custClr>
    <a:custClr name="White">
      <a:srgbClr val="FFFFFF"/>
    </a:custClr>
    <a:custClr name="White">
      <a:srgbClr val="FFFFFF"/>
    </a:custClr>
    <a:custClr name="Ultraviolet Light">
      <a:srgbClr val="C2A8F0"/>
    </a:custClr>
    <a:custClr name="Fireworks Light">
      <a:srgbClr val="E377DC"/>
    </a:custClr>
    <a:custClr name="Coral Reef Light">
      <a:srgbClr val="FFA3C2"/>
    </a:custClr>
    <a:custClr name="Mandarin Light">
      <a:srgbClr val="FFBFAC"/>
    </a:custClr>
    <a:custClr name="Submarine Light">
      <a:srgbClr val="F8E19A"/>
    </a:custClr>
    <a:custClr name="Infinity Light">
      <a:srgbClr val="A8E8E2"/>
    </a:custClr>
    <a:custClr name="Stratosphere Light">
      <a:srgbClr val="C3D7FE"/>
    </a:custClr>
    <a:custClr name="White">
      <a:srgbClr val="FFFFFF"/>
    </a:custClr>
    <a:custClr name="White">
      <a:srgbClr val="FFFFFF"/>
    </a:custClr>
    <a:custClr name="White">
      <a:srgbClr val="FFFFFF"/>
    </a:custClr>
  </a:custClrLst>
  <a:extLst>
    <a:ext uri="{05A4C25C-085E-4340-85A3-A5531E510DB2}">
      <thm15:themeFamily xmlns:thm15="http://schemas.microsoft.com/office/thememl/2012/main" name="WTW_2022" id="{3DC6405E-D6AC-4F2E-A3D2-755339B4E3C5}" vid="{C14EC84F-CF3F-4126-8C6E-3F16F558F8E2}"/>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0E518-7CE1-41CC-A8F9-76ADF27EEE54}">
  <sheetPr>
    <pageSetUpPr fitToPage="1"/>
  </sheetPr>
  <dimension ref="A1:Y107"/>
  <sheetViews>
    <sheetView tabSelected="1" topLeftCell="A15" zoomScale="88" zoomScaleNormal="88" workbookViewId="0">
      <selection activeCell="D39" sqref="D39"/>
    </sheetView>
  </sheetViews>
  <sheetFormatPr defaultColWidth="9" defaultRowHeight="13.2" x14ac:dyDescent="0.25"/>
  <cols>
    <col min="1" max="1" width="19" style="13" bestFit="1" customWidth="1"/>
    <col min="2" max="2" width="18.3984375" style="13" bestFit="1" customWidth="1"/>
    <col min="3" max="3" width="35.69921875" style="13" customWidth="1"/>
    <col min="4" max="4" width="27.59765625" style="13" customWidth="1"/>
    <col min="5" max="5" width="15" style="13" bestFit="1" customWidth="1"/>
    <col min="6" max="7" width="10.59765625" style="13" customWidth="1"/>
    <col min="8" max="8" width="16.5" style="13" hidden="1" customWidth="1"/>
    <col min="9" max="9" width="15.5" style="13" hidden="1" customWidth="1"/>
    <col min="10" max="16" width="17.69921875" style="13" hidden="1" customWidth="1"/>
    <col min="17" max="19" width="17.69921875" style="13" customWidth="1"/>
    <col min="20" max="20" width="16.5" style="13" customWidth="1"/>
    <col min="21" max="21" width="219.5" style="13" bestFit="1" customWidth="1"/>
    <col min="22" max="16384" width="9" style="13"/>
  </cols>
  <sheetData>
    <row r="1" spans="1:22" ht="39.6" x14ac:dyDescent="0.25">
      <c r="A1" s="12" t="s">
        <v>90</v>
      </c>
      <c r="B1" s="12" t="s">
        <v>151</v>
      </c>
      <c r="C1" s="10" t="s">
        <v>84</v>
      </c>
      <c r="D1" s="11" t="s">
        <v>91</v>
      </c>
      <c r="E1" s="11" t="s">
        <v>218</v>
      </c>
      <c r="F1" s="11" t="s">
        <v>85</v>
      </c>
      <c r="G1" s="11"/>
      <c r="H1" s="11" t="s">
        <v>199</v>
      </c>
      <c r="I1" s="11" t="s">
        <v>201</v>
      </c>
      <c r="J1" s="11" t="s">
        <v>202</v>
      </c>
      <c r="K1" s="11" t="s">
        <v>203</v>
      </c>
      <c r="L1" s="11" t="s">
        <v>204</v>
      </c>
      <c r="M1" s="11" t="s">
        <v>205</v>
      </c>
      <c r="N1" s="11" t="s">
        <v>259</v>
      </c>
      <c r="O1" s="11" t="s">
        <v>260</v>
      </c>
      <c r="P1" s="11" t="s">
        <v>258</v>
      </c>
      <c r="Q1" s="11" t="s">
        <v>303</v>
      </c>
      <c r="R1" s="11" t="s">
        <v>304</v>
      </c>
      <c r="S1" s="11" t="s">
        <v>309</v>
      </c>
      <c r="T1" s="11" t="s">
        <v>102</v>
      </c>
      <c r="U1" s="14" t="s">
        <v>92</v>
      </c>
      <c r="V1" s="13" t="e">
        <f>#REF!</f>
        <v>#REF!</v>
      </c>
    </row>
    <row r="2" spans="1:22" x14ac:dyDescent="0.25">
      <c r="A2" s="12"/>
      <c r="B2" s="12"/>
      <c r="C2" s="10"/>
      <c r="D2" s="11"/>
      <c r="E2" s="11"/>
      <c r="F2" s="11"/>
      <c r="G2" s="11"/>
      <c r="H2" s="11" t="s">
        <v>198</v>
      </c>
      <c r="I2" s="11" t="s">
        <v>200</v>
      </c>
      <c r="J2" s="11" t="s">
        <v>200</v>
      </c>
      <c r="K2" s="11" t="s">
        <v>206</v>
      </c>
      <c r="L2" s="11" t="s">
        <v>207</v>
      </c>
      <c r="M2" s="11" t="s">
        <v>207</v>
      </c>
      <c r="N2" s="11" t="s">
        <v>256</v>
      </c>
      <c r="O2" s="11" t="s">
        <v>257</v>
      </c>
      <c r="P2" s="11" t="s">
        <v>257</v>
      </c>
      <c r="Q2" s="11" t="s">
        <v>306</v>
      </c>
      <c r="R2" s="11" t="s">
        <v>305</v>
      </c>
      <c r="S2" s="11" t="s">
        <v>305</v>
      </c>
      <c r="T2" s="11"/>
      <c r="U2" s="14"/>
    </row>
    <row r="3" spans="1:22" x14ac:dyDescent="0.25">
      <c r="A3" s="2" t="s">
        <v>87</v>
      </c>
      <c r="B3" s="2" t="s">
        <v>145</v>
      </c>
      <c r="C3" s="2" t="s">
        <v>43</v>
      </c>
      <c r="D3" s="2" t="s">
        <v>27</v>
      </c>
      <c r="E3" s="2" t="s">
        <v>222</v>
      </c>
      <c r="F3" s="2" t="s">
        <v>0</v>
      </c>
      <c r="G3" s="2" t="s">
        <v>266</v>
      </c>
      <c r="H3" s="3">
        <v>6250285</v>
      </c>
      <c r="I3" s="3">
        <v>0</v>
      </c>
      <c r="J3" s="3">
        <v>0</v>
      </c>
      <c r="K3" s="3">
        <f>ROUND(H3/119.7*128.4,0)</f>
        <v>6704566</v>
      </c>
      <c r="L3" s="3">
        <f>ROUND(I3/115.1*124.4,0)</f>
        <v>0</v>
      </c>
      <c r="M3" s="3">
        <f>ROUND(J3/115.1*124.4,0)</f>
        <v>0</v>
      </c>
      <c r="N3" s="17">
        <v>7040000</v>
      </c>
      <c r="O3" s="3">
        <f>ROUND(L3/124.4*128.3,-2)</f>
        <v>0</v>
      </c>
      <c r="P3" s="3">
        <f>ROUND(M3/124.4*128.3,-2)</f>
        <v>0</v>
      </c>
      <c r="Q3" s="3">
        <f>ROUND(N3/134.4*138.1,-2)</f>
        <v>7233800</v>
      </c>
      <c r="R3" s="3">
        <f t="shared" ref="R3:R66" si="0">ROUND(O3/128.3*133.4,-2)</f>
        <v>0</v>
      </c>
      <c r="S3" s="3">
        <f t="shared" ref="S3:S66" si="1">ROUND(P3/128.3*133.4,-2)</f>
        <v>0</v>
      </c>
      <c r="T3" s="3">
        <f t="shared" ref="T3:T66" si="2">Q3+R3+S3</f>
        <v>7233800</v>
      </c>
      <c r="U3" s="2" t="s">
        <v>186</v>
      </c>
    </row>
    <row r="4" spans="1:22" x14ac:dyDescent="0.25">
      <c r="A4" s="2" t="s">
        <v>86</v>
      </c>
      <c r="B4" s="2" t="s">
        <v>146</v>
      </c>
      <c r="C4" s="24" t="s">
        <v>26</v>
      </c>
      <c r="D4" s="2" t="s">
        <v>27</v>
      </c>
      <c r="E4" s="2" t="s">
        <v>222</v>
      </c>
      <c r="F4" s="2" t="s">
        <v>0</v>
      </c>
      <c r="G4" s="2" t="s">
        <v>276</v>
      </c>
      <c r="H4" s="3">
        <v>0</v>
      </c>
      <c r="I4" s="3">
        <v>162579</v>
      </c>
      <c r="J4" s="3">
        <v>7709</v>
      </c>
      <c r="K4" s="3">
        <f t="shared" ref="K4" si="3">ROUND(H4/119.7*128.4,0)</f>
        <v>0</v>
      </c>
      <c r="L4" s="3">
        <f t="shared" ref="L4" si="4">ROUND(I4/115.1*124.4,0)</f>
        <v>175715</v>
      </c>
      <c r="M4" s="3">
        <f t="shared" ref="M4" si="5">ROUND(J4/115.1*124.4,0)</f>
        <v>8332</v>
      </c>
      <c r="N4" s="3">
        <f t="shared" ref="N4" si="6">ROUND(K4/128.4*131.8,-2)</f>
        <v>0</v>
      </c>
      <c r="O4" s="17">
        <v>203234</v>
      </c>
      <c r="P4" s="17">
        <v>14225</v>
      </c>
      <c r="Q4" s="3">
        <f t="shared" ref="Q4:Q64" si="7">ROUND(N4/131.8*138.1,-2)</f>
        <v>0</v>
      </c>
      <c r="R4" s="3">
        <f>ROUND(O4/131*133.4,-2)</f>
        <v>207000</v>
      </c>
      <c r="S4" s="3">
        <f t="shared" ref="S4:S6" si="8">ROUND(P4/131.1*133.4,-2)</f>
        <v>14500</v>
      </c>
      <c r="T4" s="3">
        <f t="shared" si="2"/>
        <v>221500</v>
      </c>
    </row>
    <row r="5" spans="1:22" x14ac:dyDescent="0.25">
      <c r="A5" s="2" t="s">
        <v>87</v>
      </c>
      <c r="B5" s="2" t="s">
        <v>145</v>
      </c>
      <c r="C5" s="2" t="s">
        <v>5</v>
      </c>
      <c r="D5" s="2" t="s">
        <v>6</v>
      </c>
      <c r="E5" s="2" t="s">
        <v>222</v>
      </c>
      <c r="F5" s="2" t="s">
        <v>0</v>
      </c>
      <c r="G5" s="2" t="s">
        <v>276</v>
      </c>
      <c r="H5" s="3">
        <v>0</v>
      </c>
      <c r="I5" s="3">
        <v>572674</v>
      </c>
      <c r="J5" s="3">
        <v>122722</v>
      </c>
      <c r="K5" s="3">
        <f>ROUND(H5/119.7*128.4,0)</f>
        <v>0</v>
      </c>
      <c r="L5" s="3">
        <f>ROUND(I5/115.1*124.4,0)</f>
        <v>618946</v>
      </c>
      <c r="M5" s="3">
        <f>ROUND(J5/115.1*124.4,0)</f>
        <v>132638</v>
      </c>
      <c r="N5" s="3">
        <f>ROUND(K5/128.4*131.8,-2)</f>
        <v>0</v>
      </c>
      <c r="O5" s="17">
        <v>687351</v>
      </c>
      <c r="P5" s="17">
        <v>252110</v>
      </c>
      <c r="Q5" s="3">
        <f t="shared" si="7"/>
        <v>0</v>
      </c>
      <c r="R5" s="3">
        <f t="shared" ref="R5:R6" si="9">ROUND(O5/131*133.4,-2)</f>
        <v>699900</v>
      </c>
      <c r="S5" s="3">
        <f t="shared" si="8"/>
        <v>256500</v>
      </c>
      <c r="T5" s="3">
        <f t="shared" si="2"/>
        <v>956400</v>
      </c>
      <c r="U5" s="2"/>
    </row>
    <row r="6" spans="1:22" x14ac:dyDescent="0.25">
      <c r="A6" s="2" t="s">
        <v>87</v>
      </c>
      <c r="B6" s="2" t="s">
        <v>145</v>
      </c>
      <c r="C6" s="2" t="s">
        <v>1</v>
      </c>
      <c r="D6" s="2" t="s">
        <v>2</v>
      </c>
      <c r="E6" s="2" t="s">
        <v>222</v>
      </c>
      <c r="F6" s="2" t="s">
        <v>0</v>
      </c>
      <c r="G6" s="2" t="s">
        <v>276</v>
      </c>
      <c r="H6" s="3">
        <v>0</v>
      </c>
      <c r="I6" s="3">
        <v>605647</v>
      </c>
      <c r="J6" s="3">
        <v>175427</v>
      </c>
      <c r="K6" s="3">
        <f t="shared" ref="K6" si="10">ROUND(H6/119.7*128.4,0)</f>
        <v>0</v>
      </c>
      <c r="L6" s="3">
        <f t="shared" ref="L6" si="11">ROUND(I6/115.1*124.4,0)</f>
        <v>654583</v>
      </c>
      <c r="M6" s="3">
        <f t="shared" ref="M6" si="12">ROUND(J6/115.1*124.4,0)</f>
        <v>189601</v>
      </c>
      <c r="N6" s="3">
        <f t="shared" ref="N6" si="13">ROUND(K6/128.4*131.8,-2)</f>
        <v>0</v>
      </c>
      <c r="O6" s="17">
        <v>741516</v>
      </c>
      <c r="P6" s="17">
        <v>280940</v>
      </c>
      <c r="Q6" s="3">
        <f t="shared" si="7"/>
        <v>0</v>
      </c>
      <c r="R6" s="3">
        <f t="shared" si="9"/>
        <v>755100</v>
      </c>
      <c r="S6" s="3">
        <f t="shared" si="8"/>
        <v>285900</v>
      </c>
      <c r="T6" s="3">
        <f t="shared" si="2"/>
        <v>1041000</v>
      </c>
    </row>
    <row r="7" spans="1:22" ht="26.4" x14ac:dyDescent="0.25">
      <c r="A7" s="2" t="s">
        <v>87</v>
      </c>
      <c r="B7" s="2" t="s">
        <v>145</v>
      </c>
      <c r="C7" s="1" t="s">
        <v>44</v>
      </c>
      <c r="D7" s="2" t="s">
        <v>45</v>
      </c>
      <c r="E7" s="2" t="s">
        <v>222</v>
      </c>
      <c r="F7" s="2" t="s">
        <v>0</v>
      </c>
      <c r="G7" s="2" t="s">
        <v>266</v>
      </c>
      <c r="H7" s="3">
        <v>8524963</v>
      </c>
      <c r="I7" s="3">
        <v>0</v>
      </c>
      <c r="J7" s="3">
        <v>0</v>
      </c>
      <c r="K7" s="3">
        <f>ROUND(H7/119.7*128.4,0)</f>
        <v>9144572</v>
      </c>
      <c r="L7" s="3">
        <f>ROUND(I7/115.1*124.4,0)</f>
        <v>0</v>
      </c>
      <c r="M7" s="3">
        <f>ROUND(J7/115.1*124.4,0)</f>
        <v>0</v>
      </c>
      <c r="N7" s="17">
        <v>12444000</v>
      </c>
      <c r="O7" s="3">
        <f>ROUND(L7/124.4*128.3,-2)</f>
        <v>0</v>
      </c>
      <c r="P7" s="3">
        <f>ROUND(M7/124.4*128.3,-2)</f>
        <v>0</v>
      </c>
      <c r="Q7" s="3">
        <f>ROUND(N7/134.4*138.1,-2)</f>
        <v>12786600</v>
      </c>
      <c r="R7" s="3">
        <f t="shared" si="0"/>
        <v>0</v>
      </c>
      <c r="S7" s="3">
        <f t="shared" si="1"/>
        <v>0</v>
      </c>
      <c r="T7" s="3">
        <f t="shared" si="2"/>
        <v>12786600</v>
      </c>
      <c r="U7" s="2" t="s">
        <v>187</v>
      </c>
    </row>
    <row r="8" spans="1:22" x14ac:dyDescent="0.25">
      <c r="A8" s="2" t="s">
        <v>87</v>
      </c>
      <c r="B8" s="2" t="s">
        <v>145</v>
      </c>
      <c r="C8" s="2" t="s">
        <v>3</v>
      </c>
      <c r="D8" s="8" t="s">
        <v>4</v>
      </c>
      <c r="E8" s="8" t="s">
        <v>222</v>
      </c>
      <c r="F8" s="2" t="s">
        <v>0</v>
      </c>
      <c r="G8" s="2" t="s">
        <v>276</v>
      </c>
      <c r="H8" s="3">
        <v>0</v>
      </c>
      <c r="I8" s="3">
        <v>522751</v>
      </c>
      <c r="J8" s="3">
        <v>199296</v>
      </c>
      <c r="K8" s="3">
        <f t="shared" ref="K8" si="14">ROUND(H8/119.7*128.4,0)</f>
        <v>0</v>
      </c>
      <c r="L8" s="3">
        <f t="shared" ref="L8" si="15">ROUND(I8/115.1*124.4,0)</f>
        <v>564989</v>
      </c>
      <c r="M8" s="3">
        <f t="shared" ref="M8" si="16">ROUND(J8/115.1*124.4,0)</f>
        <v>215399</v>
      </c>
      <c r="N8" s="3">
        <f t="shared" ref="N8" si="17">ROUND(K8/128.4*131.8,-2)</f>
        <v>0</v>
      </c>
      <c r="O8" s="17">
        <v>617681</v>
      </c>
      <c r="P8" s="17">
        <v>209462</v>
      </c>
      <c r="Q8" s="3">
        <f t="shared" si="7"/>
        <v>0</v>
      </c>
      <c r="R8" s="3">
        <f>ROUND(O8/131*133.4,-2)</f>
        <v>629000</v>
      </c>
      <c r="S8" s="3">
        <f>ROUND(P8/131.1*133.4,-2)</f>
        <v>213100</v>
      </c>
      <c r="T8" s="3">
        <f t="shared" si="2"/>
        <v>842100</v>
      </c>
    </row>
    <row r="9" spans="1:22" x14ac:dyDescent="0.25">
      <c r="A9" s="2" t="s">
        <v>131</v>
      </c>
      <c r="B9" s="2" t="s">
        <v>128</v>
      </c>
      <c r="C9" s="2" t="s">
        <v>138</v>
      </c>
      <c r="D9" s="2" t="s">
        <v>46</v>
      </c>
      <c r="E9" s="2" t="s">
        <v>222</v>
      </c>
      <c r="F9" s="2" t="s">
        <v>0</v>
      </c>
      <c r="G9" s="2" t="s">
        <v>266</v>
      </c>
      <c r="H9" s="3">
        <v>1730650</v>
      </c>
      <c r="I9" s="3">
        <v>0</v>
      </c>
      <c r="J9" s="3">
        <v>0</v>
      </c>
      <c r="K9" s="3">
        <f>ROUND(H9/119.7*128.4,0)</f>
        <v>1856437</v>
      </c>
      <c r="L9" s="3">
        <f>ROUND(I9/115.1*124.4,0)</f>
        <v>0</v>
      </c>
      <c r="M9" s="3">
        <f>ROUND(J9/115.1*124.4,0)</f>
        <v>0</v>
      </c>
      <c r="N9" s="17">
        <v>2149400</v>
      </c>
      <c r="O9" s="3">
        <f>ROUND(L9/124.4*128.3,-2)</f>
        <v>0</v>
      </c>
      <c r="P9" s="3">
        <f>ROUND(M9/124.4*128.3,-2)</f>
        <v>0</v>
      </c>
      <c r="Q9" s="3">
        <f t="shared" ref="Q9:Q12" si="18">ROUND(N9/134.4*138.1,-2)</f>
        <v>2208600</v>
      </c>
      <c r="R9" s="3">
        <f t="shared" si="0"/>
        <v>0</v>
      </c>
      <c r="S9" s="3">
        <f t="shared" si="1"/>
        <v>0</v>
      </c>
      <c r="T9" s="3">
        <f t="shared" si="2"/>
        <v>2208600</v>
      </c>
    </row>
    <row r="10" spans="1:22" ht="14.25" customHeight="1" x14ac:dyDescent="0.25">
      <c r="A10" s="1" t="s">
        <v>86</v>
      </c>
      <c r="B10" s="1" t="s">
        <v>130</v>
      </c>
      <c r="C10" s="1" t="s">
        <v>130</v>
      </c>
      <c r="D10" s="1" t="s">
        <v>59</v>
      </c>
      <c r="E10" s="1" t="s">
        <v>224</v>
      </c>
      <c r="F10" s="2" t="s">
        <v>0</v>
      </c>
      <c r="G10" s="2" t="s">
        <v>266</v>
      </c>
      <c r="H10" s="3">
        <v>1795501</v>
      </c>
      <c r="I10" s="3">
        <v>0</v>
      </c>
      <c r="J10" s="3">
        <v>0</v>
      </c>
      <c r="K10" s="3">
        <f t="shared" ref="K10:K11" si="19">ROUND(H10/119.7*128.4,0)</f>
        <v>1926001</v>
      </c>
      <c r="L10" s="3">
        <f t="shared" ref="L10:L11" si="20">ROUND(I10/115.1*124.4,0)</f>
        <v>0</v>
      </c>
      <c r="M10" s="3">
        <f t="shared" ref="M10:M11" si="21">ROUND(J10/115.1*124.4,0)</f>
        <v>0</v>
      </c>
      <c r="N10" s="17">
        <v>1989000</v>
      </c>
      <c r="O10" s="3">
        <f t="shared" ref="O10:O11" si="22">ROUND(L10/124.4*128.3,-2)</f>
        <v>0</v>
      </c>
      <c r="P10" s="3">
        <f t="shared" ref="P10:P11" si="23">ROUND(M10/124.4*128.3,-2)</f>
        <v>0</v>
      </c>
      <c r="Q10" s="3">
        <f t="shared" si="18"/>
        <v>2043800</v>
      </c>
      <c r="R10" s="3">
        <f t="shared" si="0"/>
        <v>0</v>
      </c>
      <c r="S10" s="3">
        <f t="shared" si="1"/>
        <v>0</v>
      </c>
      <c r="T10" s="3">
        <f t="shared" si="2"/>
        <v>2043800</v>
      </c>
    </row>
    <row r="11" spans="1:22" x14ac:dyDescent="0.25">
      <c r="A11" s="1" t="s">
        <v>167</v>
      </c>
      <c r="B11" s="1" t="s">
        <v>166</v>
      </c>
      <c r="C11" s="1" t="s">
        <v>271</v>
      </c>
      <c r="D11" s="2" t="s">
        <v>142</v>
      </c>
      <c r="E11" s="2" t="s">
        <v>223</v>
      </c>
      <c r="F11" s="2" t="s">
        <v>143</v>
      </c>
      <c r="G11" s="2" t="s">
        <v>266</v>
      </c>
      <c r="H11" s="3">
        <v>220281</v>
      </c>
      <c r="I11" s="3">
        <v>0</v>
      </c>
      <c r="J11" s="3">
        <v>0</v>
      </c>
      <c r="K11" s="3">
        <f t="shared" si="19"/>
        <v>236291</v>
      </c>
      <c r="L11" s="3">
        <f t="shared" si="20"/>
        <v>0</v>
      </c>
      <c r="M11" s="3">
        <f t="shared" si="21"/>
        <v>0</v>
      </c>
      <c r="N11" s="17">
        <v>285000</v>
      </c>
      <c r="O11" s="3">
        <f t="shared" si="22"/>
        <v>0</v>
      </c>
      <c r="P11" s="3">
        <f t="shared" si="23"/>
        <v>0</v>
      </c>
      <c r="Q11" s="3">
        <f t="shared" si="18"/>
        <v>292800</v>
      </c>
      <c r="R11" s="3">
        <f t="shared" si="0"/>
        <v>0</v>
      </c>
      <c r="S11" s="3">
        <f t="shared" si="1"/>
        <v>0</v>
      </c>
      <c r="T11" s="3">
        <f t="shared" si="2"/>
        <v>292800</v>
      </c>
      <c r="U11" s="13" t="s">
        <v>165</v>
      </c>
    </row>
    <row r="12" spans="1:22" x14ac:dyDescent="0.25">
      <c r="A12" s="2" t="s">
        <v>87</v>
      </c>
      <c r="B12" s="2" t="s">
        <v>145</v>
      </c>
      <c r="C12" s="2" t="s">
        <v>47</v>
      </c>
      <c r="D12" s="2" t="s">
        <v>48</v>
      </c>
      <c r="E12" s="2" t="s">
        <v>226</v>
      </c>
      <c r="F12" s="2" t="s">
        <v>7</v>
      </c>
      <c r="G12" s="2" t="s">
        <v>266</v>
      </c>
      <c r="H12" s="3">
        <v>5738810</v>
      </c>
      <c r="I12" s="3">
        <v>0</v>
      </c>
      <c r="J12" s="3">
        <v>0</v>
      </c>
      <c r="K12" s="3">
        <f>ROUND(H12/119.7*128.4,0)</f>
        <v>6155916</v>
      </c>
      <c r="L12" s="3">
        <f>ROUND(I12/115.1*124.4,0)</f>
        <v>0</v>
      </c>
      <c r="M12" s="3">
        <f>ROUND(J12/115.1*124.4,0)</f>
        <v>0</v>
      </c>
      <c r="N12" s="17">
        <v>6940250</v>
      </c>
      <c r="O12" s="3">
        <f>ROUND(L12/124.4*128.3,-2)</f>
        <v>0</v>
      </c>
      <c r="P12" s="3">
        <f>ROUND(M12/124.4*128.3,-2)</f>
        <v>0</v>
      </c>
      <c r="Q12" s="3">
        <f t="shared" si="18"/>
        <v>7131300</v>
      </c>
      <c r="R12" s="3">
        <f t="shared" si="0"/>
        <v>0</v>
      </c>
      <c r="S12" s="3">
        <f t="shared" si="1"/>
        <v>0</v>
      </c>
      <c r="T12" s="3">
        <f t="shared" si="2"/>
        <v>7131300</v>
      </c>
    </row>
    <row r="13" spans="1:22" ht="29.25" customHeight="1" x14ac:dyDescent="0.25">
      <c r="A13" s="2" t="s">
        <v>87</v>
      </c>
      <c r="B13" s="2" t="s">
        <v>145</v>
      </c>
      <c r="C13" s="2" t="s">
        <v>104</v>
      </c>
      <c r="D13" s="1" t="s">
        <v>100</v>
      </c>
      <c r="E13" s="1" t="s">
        <v>277</v>
      </c>
      <c r="F13" s="2" t="s">
        <v>7</v>
      </c>
      <c r="G13" s="2" t="s">
        <v>276</v>
      </c>
      <c r="H13" s="3">
        <v>0</v>
      </c>
      <c r="I13" s="3">
        <v>862768</v>
      </c>
      <c r="J13" s="3">
        <v>374309</v>
      </c>
      <c r="K13" s="3">
        <f t="shared" ref="K13" si="24">ROUND(H13/119.7*128.4,0)</f>
        <v>0</v>
      </c>
      <c r="L13" s="3">
        <f t="shared" ref="L13" si="25">ROUND(I13/115.1*124.4,0)</f>
        <v>932479</v>
      </c>
      <c r="M13" s="3">
        <f t="shared" ref="M13" si="26">ROUND(J13/115.1*124.4,0)</f>
        <v>404553</v>
      </c>
      <c r="N13" s="3">
        <f t="shared" ref="N13" si="27">ROUND(K13/128.4*131.8,-2)</f>
        <v>0</v>
      </c>
      <c r="O13" s="17">
        <v>1252456</v>
      </c>
      <c r="P13" s="17">
        <v>633479</v>
      </c>
      <c r="Q13" s="3">
        <f t="shared" si="7"/>
        <v>0</v>
      </c>
      <c r="R13" s="3">
        <f>ROUND(O13/131*133.4,-2)</f>
        <v>1275400</v>
      </c>
      <c r="S13" s="3">
        <f>ROUND(P13/131.1*133.4,-2)</f>
        <v>644600</v>
      </c>
      <c r="T13" s="3">
        <f t="shared" si="2"/>
        <v>1920000</v>
      </c>
    </row>
    <row r="14" spans="1:22" x14ac:dyDescent="0.25">
      <c r="A14" s="2" t="s">
        <v>87</v>
      </c>
      <c r="B14" s="2" t="s">
        <v>145</v>
      </c>
      <c r="C14" s="2" t="s">
        <v>265</v>
      </c>
      <c r="D14" s="2" t="s">
        <v>8</v>
      </c>
      <c r="E14" s="2" t="s">
        <v>226</v>
      </c>
      <c r="F14" s="2" t="s">
        <v>7</v>
      </c>
      <c r="G14" s="2" t="s">
        <v>278</v>
      </c>
      <c r="H14" s="3">
        <v>2704704</v>
      </c>
      <c r="I14" s="3">
        <v>464605</v>
      </c>
      <c r="J14" s="3">
        <v>87832</v>
      </c>
      <c r="K14" s="3">
        <f>ROUND(H14/119.7*128.4,0)</f>
        <v>2901286</v>
      </c>
      <c r="L14" s="3">
        <f>ROUND(I14/115.1*124.4,0)</f>
        <v>502145</v>
      </c>
      <c r="M14" s="3">
        <f>ROUND(J14/115.1*124.4,0)</f>
        <v>94929</v>
      </c>
      <c r="N14" s="17">
        <v>3843000</v>
      </c>
      <c r="O14" s="17">
        <v>515629</v>
      </c>
      <c r="P14" s="17">
        <v>192154</v>
      </c>
      <c r="Q14" s="3">
        <f t="shared" ref="Q14:Q18" si="28">ROUND(N14/134.4*138.1,-2)</f>
        <v>3948800</v>
      </c>
      <c r="R14" s="3">
        <f t="shared" ref="R14:R15" si="29">ROUND(O14/131*133.4,-2)</f>
        <v>525100</v>
      </c>
      <c r="S14" s="3">
        <f>ROUND(P14/131.1*133.4,-2)</f>
        <v>195500</v>
      </c>
      <c r="T14" s="3">
        <f t="shared" si="2"/>
        <v>4669400</v>
      </c>
    </row>
    <row r="15" spans="1:22" ht="26.4" x14ac:dyDescent="0.25">
      <c r="A15" s="1" t="s">
        <v>86</v>
      </c>
      <c r="B15" s="1" t="s">
        <v>146</v>
      </c>
      <c r="C15" s="1" t="s">
        <v>88</v>
      </c>
      <c r="D15" s="2" t="s">
        <v>28</v>
      </c>
      <c r="E15" s="2" t="s">
        <v>226</v>
      </c>
      <c r="F15" s="2" t="s">
        <v>7</v>
      </c>
      <c r="G15" s="2" t="s">
        <v>278</v>
      </c>
      <c r="H15" s="3">
        <v>6616224</v>
      </c>
      <c r="I15" s="3">
        <v>186777</v>
      </c>
      <c r="J15" s="3">
        <v>8899</v>
      </c>
      <c r="K15" s="3">
        <f t="shared" ref="K15:K17" si="30">ROUND(H15/119.7*128.4,0)</f>
        <v>7097102</v>
      </c>
      <c r="L15" s="3">
        <f t="shared" ref="L15:L17" si="31">ROUND(I15/115.1*124.4,0)</f>
        <v>201868</v>
      </c>
      <c r="M15" s="3">
        <f t="shared" ref="M15:M17" si="32">ROUND(J15/115.1*124.4,0)</f>
        <v>9618</v>
      </c>
      <c r="N15" s="17">
        <v>7160600</v>
      </c>
      <c r="O15" s="17">
        <v>199800</v>
      </c>
      <c r="P15" s="17">
        <v>14000</v>
      </c>
      <c r="Q15" s="3">
        <f t="shared" si="28"/>
        <v>7357700</v>
      </c>
      <c r="R15" s="3">
        <f t="shared" si="29"/>
        <v>203500</v>
      </c>
      <c r="S15" s="3">
        <f>ROUND(P15/131.1*133.4,-2)</f>
        <v>14200</v>
      </c>
      <c r="T15" s="3">
        <f t="shared" si="2"/>
        <v>7575400</v>
      </c>
    </row>
    <row r="16" spans="1:22" x14ac:dyDescent="0.25">
      <c r="A16" s="1" t="s">
        <v>86</v>
      </c>
      <c r="B16" s="1" t="s">
        <v>86</v>
      </c>
      <c r="C16" s="2" t="s">
        <v>29</v>
      </c>
      <c r="D16" s="2" t="s">
        <v>61</v>
      </c>
      <c r="E16" s="2" t="s">
        <v>230</v>
      </c>
      <c r="F16" s="2" t="s">
        <v>7</v>
      </c>
      <c r="G16" s="2" t="s">
        <v>266</v>
      </c>
      <c r="H16" s="3">
        <v>5455730</v>
      </c>
      <c r="I16" s="3">
        <v>100000</v>
      </c>
      <c r="J16" s="3">
        <v>0</v>
      </c>
      <c r="K16" s="3">
        <f t="shared" si="30"/>
        <v>5852262</v>
      </c>
      <c r="L16" s="3">
        <f t="shared" si="31"/>
        <v>108080</v>
      </c>
      <c r="M16" s="3">
        <f t="shared" si="32"/>
        <v>0</v>
      </c>
      <c r="N16" s="17">
        <v>6596800</v>
      </c>
      <c r="O16" s="3">
        <f t="shared" ref="O16:O17" si="33">ROUND(L16/124.4*128.3,-2)</f>
        <v>111500</v>
      </c>
      <c r="P16" s="3">
        <f t="shared" ref="P16:P17" si="34">ROUND(M16/124.4*128.3,-2)</f>
        <v>0</v>
      </c>
      <c r="Q16" s="3">
        <f t="shared" si="28"/>
        <v>6778400</v>
      </c>
      <c r="R16" s="3">
        <f t="shared" si="0"/>
        <v>115900</v>
      </c>
      <c r="S16" s="3">
        <f t="shared" si="1"/>
        <v>0</v>
      </c>
      <c r="T16" s="3">
        <f t="shared" si="2"/>
        <v>6894300</v>
      </c>
      <c r="U16" s="13" t="s">
        <v>190</v>
      </c>
    </row>
    <row r="17" spans="1:25" x14ac:dyDescent="0.25">
      <c r="A17" s="1" t="s">
        <v>86</v>
      </c>
      <c r="B17" s="2" t="s">
        <v>130</v>
      </c>
      <c r="C17" s="2" t="s">
        <v>310</v>
      </c>
      <c r="D17" s="2" t="s">
        <v>106</v>
      </c>
      <c r="E17" s="2" t="s">
        <v>235</v>
      </c>
      <c r="F17" s="2" t="s">
        <v>107</v>
      </c>
      <c r="G17" s="2" t="s">
        <v>266</v>
      </c>
      <c r="H17" s="3">
        <v>676083</v>
      </c>
      <c r="I17" s="3">
        <v>0</v>
      </c>
      <c r="J17" s="3">
        <v>0</v>
      </c>
      <c r="K17" s="3">
        <f t="shared" si="30"/>
        <v>725222</v>
      </c>
      <c r="L17" s="3">
        <f t="shared" si="31"/>
        <v>0</v>
      </c>
      <c r="M17" s="3">
        <f t="shared" si="32"/>
        <v>0</v>
      </c>
      <c r="N17" s="17">
        <v>627700</v>
      </c>
      <c r="O17" s="3">
        <f t="shared" si="33"/>
        <v>0</v>
      </c>
      <c r="P17" s="3">
        <f t="shared" si="34"/>
        <v>0</v>
      </c>
      <c r="Q17" s="3">
        <f t="shared" si="28"/>
        <v>645000</v>
      </c>
      <c r="R17" s="3">
        <f t="shared" si="0"/>
        <v>0</v>
      </c>
      <c r="S17" s="3">
        <f t="shared" si="1"/>
        <v>0</v>
      </c>
      <c r="T17" s="3">
        <f t="shared" si="2"/>
        <v>645000</v>
      </c>
    </row>
    <row r="18" spans="1:25" x14ac:dyDescent="0.25">
      <c r="A18" s="2" t="s">
        <v>87</v>
      </c>
      <c r="B18" s="2" t="s">
        <v>145</v>
      </c>
      <c r="C18" s="2" t="s">
        <v>49</v>
      </c>
      <c r="D18" s="1" t="s">
        <v>132</v>
      </c>
      <c r="E18" s="1" t="s">
        <v>228</v>
      </c>
      <c r="F18" s="2" t="s">
        <v>7</v>
      </c>
      <c r="G18" s="2" t="s">
        <v>266</v>
      </c>
      <c r="H18" s="3">
        <v>2341847</v>
      </c>
      <c r="I18" s="3">
        <v>0</v>
      </c>
      <c r="J18" s="3">
        <v>0</v>
      </c>
      <c r="K18" s="3">
        <f>ROUND(H18/119.7*128.4,0)</f>
        <v>2512056</v>
      </c>
      <c r="L18" s="3">
        <f>ROUND(I18/115.1*124.4,0)</f>
        <v>0</v>
      </c>
      <c r="M18" s="3">
        <f>ROUND(J18/115.1*124.4,0)</f>
        <v>0</v>
      </c>
      <c r="N18" s="17">
        <v>2955800</v>
      </c>
      <c r="O18" s="3">
        <f>ROUND(L18/124.4*128.3,-2)</f>
        <v>0</v>
      </c>
      <c r="P18" s="3">
        <f>ROUND(M18/124.4*128.3,-2)</f>
        <v>0</v>
      </c>
      <c r="Q18" s="3">
        <f t="shared" si="28"/>
        <v>3037200</v>
      </c>
      <c r="R18" s="3">
        <f t="shared" si="0"/>
        <v>0</v>
      </c>
      <c r="S18" s="3">
        <f t="shared" si="1"/>
        <v>0</v>
      </c>
      <c r="T18" s="3">
        <f t="shared" si="2"/>
        <v>3037200</v>
      </c>
    </row>
    <row r="19" spans="1:25" x14ac:dyDescent="0.25">
      <c r="A19" s="2" t="s">
        <v>87</v>
      </c>
      <c r="B19" s="2" t="s">
        <v>145</v>
      </c>
      <c r="C19" s="2" t="s">
        <v>9</v>
      </c>
      <c r="D19" s="1" t="s">
        <v>132</v>
      </c>
      <c r="E19" s="1" t="s">
        <v>228</v>
      </c>
      <c r="F19" s="2" t="s">
        <v>7</v>
      </c>
      <c r="G19" s="2" t="s">
        <v>276</v>
      </c>
      <c r="H19" s="3">
        <v>0</v>
      </c>
      <c r="I19" s="3">
        <v>605568</v>
      </c>
      <c r="J19" s="3">
        <v>161222</v>
      </c>
      <c r="K19" s="3">
        <f t="shared" ref="K19" si="35">ROUND(H19/119.7*128.4,0)</f>
        <v>0</v>
      </c>
      <c r="L19" s="3">
        <f t="shared" ref="L19" si="36">ROUND(I19/115.1*124.4,0)</f>
        <v>654497</v>
      </c>
      <c r="M19" s="3">
        <f t="shared" ref="M19" si="37">ROUND(J19/115.1*124.4,0)</f>
        <v>174249</v>
      </c>
      <c r="N19" s="3">
        <f t="shared" ref="N19" si="38">ROUND(K19/128.4*131.8,-2)</f>
        <v>0</v>
      </c>
      <c r="O19" s="17">
        <v>536768</v>
      </c>
      <c r="P19" s="17">
        <v>164583</v>
      </c>
      <c r="Q19" s="3">
        <f t="shared" si="7"/>
        <v>0</v>
      </c>
      <c r="R19" s="3">
        <f>ROUND(O19/131*133.4,-2)</f>
        <v>546600</v>
      </c>
      <c r="S19" s="3">
        <f>ROUND(P19/131.1*133.4,-2)</f>
        <v>167500</v>
      </c>
      <c r="T19" s="3">
        <f t="shared" si="2"/>
        <v>714100</v>
      </c>
    </row>
    <row r="20" spans="1:25" ht="29.25" customHeight="1" x14ac:dyDescent="0.25">
      <c r="A20" s="25" t="s">
        <v>86</v>
      </c>
      <c r="B20" s="25" t="s">
        <v>148</v>
      </c>
      <c r="C20" s="25" t="s">
        <v>195</v>
      </c>
      <c r="D20" s="26" t="s">
        <v>116</v>
      </c>
      <c r="E20" s="26" t="s">
        <v>233</v>
      </c>
      <c r="F20" s="26" t="s">
        <v>7</v>
      </c>
      <c r="G20" s="26"/>
      <c r="H20" s="3">
        <v>110833</v>
      </c>
      <c r="I20" s="3">
        <v>0</v>
      </c>
      <c r="J20" s="3">
        <v>0</v>
      </c>
      <c r="K20" s="3">
        <f>ROUND(H20/119.7*128.4,0)</f>
        <v>118889</v>
      </c>
      <c r="L20" s="3">
        <f>ROUND(I20/115.1*124.4,0)</f>
        <v>0</v>
      </c>
      <c r="M20" s="3">
        <f>ROUND(J20/115.1*124.4,0)</f>
        <v>0</v>
      </c>
      <c r="N20" s="3">
        <f>ROUND(K20/128.4*131.8,-2)</f>
        <v>122000</v>
      </c>
      <c r="O20" s="3">
        <f t="shared" ref="O20:P22" si="39">ROUND(L20/124.4*128.3,-2)</f>
        <v>0</v>
      </c>
      <c r="P20" s="3">
        <f t="shared" si="39"/>
        <v>0</v>
      </c>
      <c r="Q20" s="3">
        <f t="shared" si="7"/>
        <v>127800</v>
      </c>
      <c r="R20" s="3">
        <f t="shared" si="0"/>
        <v>0</v>
      </c>
      <c r="S20" s="3">
        <f t="shared" si="1"/>
        <v>0</v>
      </c>
      <c r="T20" s="3">
        <f t="shared" si="2"/>
        <v>127800</v>
      </c>
      <c r="U20" s="13" t="s">
        <v>189</v>
      </c>
    </row>
    <row r="21" spans="1:25" ht="26.4" x14ac:dyDescent="0.25">
      <c r="A21" s="25" t="s">
        <v>86</v>
      </c>
      <c r="B21" s="25" t="s">
        <v>130</v>
      </c>
      <c r="C21" s="25" t="s">
        <v>308</v>
      </c>
      <c r="D21" s="26" t="s">
        <v>117</v>
      </c>
      <c r="E21" s="26" t="s">
        <v>233</v>
      </c>
      <c r="F21" s="26" t="s">
        <v>7</v>
      </c>
      <c r="G21" s="26"/>
      <c r="H21" s="3">
        <v>110833</v>
      </c>
      <c r="I21" s="3">
        <v>0</v>
      </c>
      <c r="J21" s="3">
        <v>0</v>
      </c>
      <c r="K21" s="3">
        <f>ROUND(H21,0)</f>
        <v>110833</v>
      </c>
      <c r="L21" s="3">
        <f>ROUND(I21/115.1*124.4,0)</f>
        <v>0</v>
      </c>
      <c r="M21" s="3">
        <f>ROUND(J21/115.1*124.4,0)</f>
        <v>0</v>
      </c>
      <c r="N21" s="3">
        <f>K21</f>
        <v>110833</v>
      </c>
      <c r="O21" s="3">
        <f t="shared" si="39"/>
        <v>0</v>
      </c>
      <c r="P21" s="3">
        <f t="shared" si="39"/>
        <v>0</v>
      </c>
      <c r="Q21" s="3">
        <f>N21</f>
        <v>110833</v>
      </c>
      <c r="R21" s="3">
        <f t="shared" si="0"/>
        <v>0</v>
      </c>
      <c r="S21" s="3">
        <f t="shared" si="1"/>
        <v>0</v>
      </c>
      <c r="T21" s="3">
        <f t="shared" si="2"/>
        <v>110833</v>
      </c>
      <c r="U21" s="13" t="s">
        <v>105</v>
      </c>
    </row>
    <row r="22" spans="1:25" s="18" customFormat="1" x14ac:dyDescent="0.25">
      <c r="A22" s="2"/>
      <c r="B22" s="28"/>
      <c r="C22" s="28"/>
      <c r="D22" s="1" t="s">
        <v>300</v>
      </c>
      <c r="E22" s="2" t="s">
        <v>233</v>
      </c>
      <c r="F22" s="2" t="s">
        <v>107</v>
      </c>
      <c r="G22" s="2"/>
      <c r="N22" s="17">
        <v>6065050</v>
      </c>
      <c r="O22" s="3">
        <f t="shared" si="39"/>
        <v>0</v>
      </c>
      <c r="P22" s="3">
        <f t="shared" si="39"/>
        <v>0</v>
      </c>
      <c r="Q22" s="3">
        <f t="shared" si="7"/>
        <v>6355000</v>
      </c>
      <c r="R22" s="3">
        <f t="shared" si="0"/>
        <v>0</v>
      </c>
      <c r="S22" s="3">
        <f t="shared" si="1"/>
        <v>0</v>
      </c>
      <c r="T22" s="3">
        <f t="shared" si="2"/>
        <v>6355000</v>
      </c>
      <c r="U22" s="13" t="s">
        <v>302</v>
      </c>
    </row>
    <row r="23" spans="1:25" x14ac:dyDescent="0.25">
      <c r="A23" s="1" t="s">
        <v>86</v>
      </c>
      <c r="B23" s="1" t="s">
        <v>301</v>
      </c>
      <c r="C23" s="2" t="s">
        <v>62</v>
      </c>
      <c r="D23" s="2" t="s">
        <v>63</v>
      </c>
      <c r="E23" s="2" t="s">
        <v>236</v>
      </c>
      <c r="F23" s="2" t="s">
        <v>7</v>
      </c>
      <c r="G23" s="2" t="s">
        <v>266</v>
      </c>
      <c r="H23" s="3">
        <v>1389667</v>
      </c>
      <c r="I23" s="3">
        <v>0</v>
      </c>
      <c r="J23" s="3">
        <v>0</v>
      </c>
      <c r="K23" s="3">
        <f t="shared" ref="K23:K25" si="40">ROUND(H23/119.7*128.4,0)</f>
        <v>1490670</v>
      </c>
      <c r="L23" s="3">
        <f t="shared" ref="L23:L25" si="41">ROUND(I23/115.1*124.4,0)</f>
        <v>0</v>
      </c>
      <c r="M23" s="3">
        <f t="shared" ref="M23:M25" si="42">ROUND(J23/115.1*124.4,0)</f>
        <v>0</v>
      </c>
      <c r="N23" s="17">
        <v>1742000</v>
      </c>
      <c r="O23" s="3">
        <f t="shared" ref="O23:O25" si="43">ROUND(L23/124.4*128.3,-2)</f>
        <v>0</v>
      </c>
      <c r="P23" s="3">
        <f t="shared" ref="P23:P25" si="44">ROUND(M23/124.4*128.3,-2)</f>
        <v>0</v>
      </c>
      <c r="Q23" s="3">
        <f t="shared" ref="Q23:Q25" si="45">ROUND(N23/134.4*138.1,-2)</f>
        <v>1790000</v>
      </c>
      <c r="R23" s="3">
        <f t="shared" si="0"/>
        <v>0</v>
      </c>
      <c r="S23" s="3">
        <f t="shared" si="1"/>
        <v>0</v>
      </c>
      <c r="T23" s="3">
        <f t="shared" si="2"/>
        <v>1790000</v>
      </c>
    </row>
    <row r="24" spans="1:25" x14ac:dyDescent="0.25">
      <c r="A24" s="1" t="s">
        <v>86</v>
      </c>
      <c r="B24" s="1" t="s">
        <v>130</v>
      </c>
      <c r="C24" s="2" t="s">
        <v>60</v>
      </c>
      <c r="D24" s="2" t="s">
        <v>10</v>
      </c>
      <c r="E24" s="2" t="s">
        <v>234</v>
      </c>
      <c r="F24" s="2" t="s">
        <v>7</v>
      </c>
      <c r="G24" s="2" t="s">
        <v>266</v>
      </c>
      <c r="H24" s="3">
        <v>727002</v>
      </c>
      <c r="I24" s="3">
        <v>230665</v>
      </c>
      <c r="J24" s="3">
        <v>21231</v>
      </c>
      <c r="K24" s="3">
        <f t="shared" si="40"/>
        <v>779842</v>
      </c>
      <c r="L24" s="3">
        <f t="shared" si="41"/>
        <v>249303</v>
      </c>
      <c r="M24" s="3">
        <f t="shared" si="42"/>
        <v>22946</v>
      </c>
      <c r="N24" s="17">
        <v>542250</v>
      </c>
      <c r="O24" s="3">
        <f t="shared" si="43"/>
        <v>257100</v>
      </c>
      <c r="P24" s="3">
        <f t="shared" si="44"/>
        <v>23700</v>
      </c>
      <c r="Q24" s="3">
        <f t="shared" si="45"/>
        <v>557200</v>
      </c>
      <c r="R24" s="3">
        <f t="shared" si="0"/>
        <v>267300</v>
      </c>
      <c r="S24" s="3">
        <f t="shared" si="1"/>
        <v>24600</v>
      </c>
      <c r="T24" s="3">
        <f t="shared" si="2"/>
        <v>849100</v>
      </c>
      <c r="U24" s="2" t="s">
        <v>191</v>
      </c>
    </row>
    <row r="25" spans="1:25" x14ac:dyDescent="0.25">
      <c r="A25" s="1" t="s">
        <v>86</v>
      </c>
      <c r="B25" s="1" t="s">
        <v>86</v>
      </c>
      <c r="C25" s="2" t="s">
        <v>64</v>
      </c>
      <c r="D25" s="2" t="s">
        <v>65</v>
      </c>
      <c r="E25" s="2" t="s">
        <v>231</v>
      </c>
      <c r="F25" s="2" t="s">
        <v>7</v>
      </c>
      <c r="G25" s="2" t="s">
        <v>266</v>
      </c>
      <c r="H25" s="3">
        <v>225822</v>
      </c>
      <c r="I25" s="3">
        <v>0</v>
      </c>
      <c r="J25" s="3">
        <v>0</v>
      </c>
      <c r="K25" s="3">
        <f t="shared" si="40"/>
        <v>242235</v>
      </c>
      <c r="L25" s="3">
        <f t="shared" si="41"/>
        <v>0</v>
      </c>
      <c r="M25" s="3">
        <f t="shared" si="42"/>
        <v>0</v>
      </c>
      <c r="N25" s="17">
        <v>360000</v>
      </c>
      <c r="O25" s="3">
        <f t="shared" si="43"/>
        <v>0</v>
      </c>
      <c r="P25" s="3">
        <f t="shared" si="44"/>
        <v>0</v>
      </c>
      <c r="Q25" s="3">
        <f t="shared" si="45"/>
        <v>369900</v>
      </c>
      <c r="R25" s="3">
        <f t="shared" si="0"/>
        <v>0</v>
      </c>
      <c r="S25" s="3">
        <f t="shared" si="1"/>
        <v>0</v>
      </c>
      <c r="T25" s="3">
        <f t="shared" si="2"/>
        <v>369900</v>
      </c>
    </row>
    <row r="26" spans="1:25" x14ac:dyDescent="0.25">
      <c r="A26" s="2"/>
      <c r="B26" s="2"/>
      <c r="C26" s="2" t="s">
        <v>212</v>
      </c>
      <c r="D26" s="2" t="s">
        <v>261</v>
      </c>
      <c r="E26" s="2" t="s">
        <v>262</v>
      </c>
      <c r="F26" s="2" t="s">
        <v>107</v>
      </c>
      <c r="G26" s="2"/>
      <c r="H26" s="18"/>
      <c r="I26" s="18"/>
      <c r="J26" s="18"/>
      <c r="K26" s="17">
        <v>500000</v>
      </c>
      <c r="L26" s="18"/>
      <c r="M26" s="18"/>
      <c r="N26" s="17">
        <v>100000</v>
      </c>
      <c r="O26" s="17">
        <f>ROUND(L26/124.4*128.3,-2)</f>
        <v>0</v>
      </c>
      <c r="P26" s="17">
        <f>ROUND(M26/124.4*128.3,-2)</f>
        <v>0</v>
      </c>
      <c r="Q26" s="3">
        <f>N26</f>
        <v>100000</v>
      </c>
      <c r="R26" s="3">
        <f t="shared" si="0"/>
        <v>0</v>
      </c>
      <c r="S26" s="3">
        <f t="shared" si="1"/>
        <v>0</v>
      </c>
      <c r="T26" s="3">
        <f t="shared" si="2"/>
        <v>100000</v>
      </c>
      <c r="U26" s="13" t="s">
        <v>105</v>
      </c>
      <c r="V26" s="27" t="s">
        <v>215</v>
      </c>
      <c r="W26" s="27"/>
      <c r="X26" s="27"/>
      <c r="Y26" s="13" t="s">
        <v>263</v>
      </c>
    </row>
    <row r="27" spans="1:25" ht="14.25" customHeight="1" x14ac:dyDescent="0.25">
      <c r="A27" s="2"/>
      <c r="B27" s="2"/>
      <c r="C27" s="2" t="s">
        <v>214</v>
      </c>
      <c r="D27" s="2" t="s">
        <v>213</v>
      </c>
      <c r="E27" s="2" t="s">
        <v>221</v>
      </c>
      <c r="F27" s="2" t="s">
        <v>107</v>
      </c>
      <c r="G27" s="2"/>
      <c r="H27" s="18"/>
      <c r="I27" s="18"/>
      <c r="J27" s="18"/>
      <c r="K27" s="17">
        <v>500000</v>
      </c>
      <c r="L27" s="18"/>
      <c r="M27" s="18"/>
      <c r="N27" s="3">
        <f>K27</f>
        <v>500000</v>
      </c>
      <c r="O27" s="3">
        <f>ROUND(L27/124.4*128.3,-2)</f>
        <v>0</v>
      </c>
      <c r="P27" s="3">
        <f>ROUND(M27/124.4*128.3,-2)</f>
        <v>0</v>
      </c>
      <c r="Q27" s="3">
        <f>N27</f>
        <v>500000</v>
      </c>
      <c r="R27" s="3">
        <f t="shared" si="0"/>
        <v>0</v>
      </c>
      <c r="S27" s="3">
        <f t="shared" si="1"/>
        <v>0</v>
      </c>
      <c r="T27" s="3">
        <f t="shared" si="2"/>
        <v>500000</v>
      </c>
      <c r="U27" s="13" t="s">
        <v>105</v>
      </c>
      <c r="V27" s="27" t="s">
        <v>215</v>
      </c>
      <c r="W27" s="27"/>
      <c r="X27" s="27"/>
      <c r="Y27" s="18"/>
    </row>
    <row r="28" spans="1:25" x14ac:dyDescent="0.25">
      <c r="A28" s="1" t="s">
        <v>86</v>
      </c>
      <c r="B28" s="1" t="s">
        <v>86</v>
      </c>
      <c r="C28" s="2" t="s">
        <v>30</v>
      </c>
      <c r="D28" s="2" t="s">
        <v>31</v>
      </c>
      <c r="E28" s="2" t="s">
        <v>232</v>
      </c>
      <c r="F28" s="2" t="s">
        <v>7</v>
      </c>
      <c r="G28" s="2" t="s">
        <v>266</v>
      </c>
      <c r="H28" s="3">
        <v>985634</v>
      </c>
      <c r="I28" s="3">
        <v>128087</v>
      </c>
      <c r="J28" s="3">
        <v>6228</v>
      </c>
      <c r="K28" s="3">
        <f t="shared" ref="K28" si="46">ROUND(H28/119.7*128.4,0)</f>
        <v>1057272</v>
      </c>
      <c r="L28" s="3">
        <f t="shared" ref="L28" si="47">ROUND(I28/115.1*124.4,0)</f>
        <v>138436</v>
      </c>
      <c r="M28" s="3">
        <f t="shared" ref="M28" si="48">ROUND(J28/115.1*124.4,0)</f>
        <v>6731</v>
      </c>
      <c r="N28" s="17">
        <v>1207000</v>
      </c>
      <c r="O28" s="3">
        <f t="shared" ref="O28" si="49">ROUND(L28/124.4*128.3,-2)</f>
        <v>142800</v>
      </c>
      <c r="P28" s="3">
        <f t="shared" ref="P28" si="50">ROUND(M28/124.4*128.3,-2)</f>
        <v>6900</v>
      </c>
      <c r="Q28" s="3">
        <f t="shared" ref="Q28:Q31" si="51">ROUND(N28/134.4*138.1,-2)</f>
        <v>1240200</v>
      </c>
      <c r="R28" s="3">
        <f t="shared" si="0"/>
        <v>148500</v>
      </c>
      <c r="S28" s="3">
        <f t="shared" si="1"/>
        <v>7200</v>
      </c>
      <c r="T28" s="3">
        <f t="shared" si="2"/>
        <v>1395900</v>
      </c>
    </row>
    <row r="29" spans="1:25" ht="26.4" x14ac:dyDescent="0.25">
      <c r="A29" s="2" t="s">
        <v>87</v>
      </c>
      <c r="B29" s="2" t="s">
        <v>145</v>
      </c>
      <c r="C29" s="1" t="s">
        <v>311</v>
      </c>
      <c r="D29" s="9" t="s">
        <v>53</v>
      </c>
      <c r="E29" s="9" t="s">
        <v>229</v>
      </c>
      <c r="F29" s="2" t="s">
        <v>7</v>
      </c>
      <c r="G29" s="2" t="s">
        <v>266</v>
      </c>
      <c r="H29" s="3">
        <v>1215958</v>
      </c>
      <c r="I29" s="3">
        <v>0</v>
      </c>
      <c r="J29" s="3">
        <v>0</v>
      </c>
      <c r="K29" s="3">
        <f>ROUND(H29/119.7*128.4,0)</f>
        <v>1304336</v>
      </c>
      <c r="L29" s="3">
        <f>ROUND(I29/115.1*124.4,0)</f>
        <v>0</v>
      </c>
      <c r="M29" s="3">
        <f>ROUND(J29/115.1*124.4,0)</f>
        <v>0</v>
      </c>
      <c r="N29" s="17">
        <v>1680000</v>
      </c>
      <c r="O29" s="3">
        <f>ROUND(L29/124.4*128.3,-2)</f>
        <v>0</v>
      </c>
      <c r="P29" s="3">
        <f>ROUND(M29/124.4*128.3,-2)</f>
        <v>0</v>
      </c>
      <c r="Q29" s="3">
        <f t="shared" si="51"/>
        <v>1726300</v>
      </c>
      <c r="R29" s="3">
        <f t="shared" si="0"/>
        <v>0</v>
      </c>
      <c r="S29" s="3">
        <f t="shared" si="1"/>
        <v>0</v>
      </c>
      <c r="T29" s="3">
        <f t="shared" si="2"/>
        <v>1726300</v>
      </c>
    </row>
    <row r="30" spans="1:25" x14ac:dyDescent="0.25">
      <c r="A30" s="1" t="s">
        <v>86</v>
      </c>
      <c r="B30" s="2" t="s">
        <v>148</v>
      </c>
      <c r="C30" s="2" t="s">
        <v>312</v>
      </c>
      <c r="D30" s="2" t="s">
        <v>32</v>
      </c>
      <c r="E30" s="2" t="s">
        <v>220</v>
      </c>
      <c r="F30" s="2" t="s">
        <v>7</v>
      </c>
      <c r="G30" s="2" t="s">
        <v>278</v>
      </c>
      <c r="H30" s="3">
        <v>0</v>
      </c>
      <c r="I30" s="3">
        <v>168370</v>
      </c>
      <c r="J30" s="3">
        <v>8611</v>
      </c>
      <c r="K30" s="17">
        <f>5000000*1.21</f>
        <v>6050000</v>
      </c>
      <c r="L30" s="17">
        <f>170000*1.21</f>
        <v>205700</v>
      </c>
      <c r="M30" s="3">
        <f t="shared" ref="M30" si="52">ROUND(J30/115.1*124.4,0)</f>
        <v>9307</v>
      </c>
      <c r="N30" s="17">
        <v>6850000</v>
      </c>
      <c r="O30" s="17">
        <v>294500</v>
      </c>
      <c r="P30" s="17">
        <v>20615</v>
      </c>
      <c r="Q30" s="3">
        <f t="shared" si="51"/>
        <v>7038600</v>
      </c>
      <c r="R30" s="3">
        <f t="shared" ref="R30:R31" si="53">ROUND(O30/131*133.4,-2)</f>
        <v>299900</v>
      </c>
      <c r="S30" s="3">
        <f t="shared" ref="S30:S31" si="54">ROUND(P30/131.1*133.4,-2)</f>
        <v>21000</v>
      </c>
      <c r="T30" s="3">
        <f t="shared" si="2"/>
        <v>7359500</v>
      </c>
      <c r="U30" s="13" t="s">
        <v>216</v>
      </c>
    </row>
    <row r="31" spans="1:25" x14ac:dyDescent="0.25">
      <c r="A31" s="2" t="s">
        <v>87</v>
      </c>
      <c r="B31" s="2" t="s">
        <v>145</v>
      </c>
      <c r="C31" s="2" t="s">
        <v>50</v>
      </c>
      <c r="D31" s="2" t="s">
        <v>51</v>
      </c>
      <c r="E31" s="2" t="s">
        <v>220</v>
      </c>
      <c r="F31" s="2" t="s">
        <v>7</v>
      </c>
      <c r="G31" s="2" t="s">
        <v>278</v>
      </c>
      <c r="H31" s="3">
        <v>9865606</v>
      </c>
      <c r="I31" s="3">
        <v>1123094</v>
      </c>
      <c r="J31" s="3">
        <v>360579</v>
      </c>
      <c r="K31" s="3">
        <f>ROUND(H31/119.7*128.4,0)</f>
        <v>10582655</v>
      </c>
      <c r="L31" s="3">
        <f>ROUND(I31/115.1*124.4,0)</f>
        <v>1213839</v>
      </c>
      <c r="M31" s="3">
        <f>ROUND(J31/115.1*124.4,0)</f>
        <v>389714</v>
      </c>
      <c r="N31" s="17">
        <v>11887000</v>
      </c>
      <c r="O31" s="17">
        <v>966936</v>
      </c>
      <c r="P31" s="17">
        <v>367393</v>
      </c>
      <c r="Q31" s="3">
        <f t="shared" si="51"/>
        <v>12214200</v>
      </c>
      <c r="R31" s="3">
        <f t="shared" si="53"/>
        <v>984700</v>
      </c>
      <c r="S31" s="3">
        <f t="shared" si="54"/>
        <v>373800</v>
      </c>
      <c r="T31" s="3">
        <f t="shared" si="2"/>
        <v>13572700</v>
      </c>
    </row>
    <row r="32" spans="1:25" x14ac:dyDescent="0.25">
      <c r="A32" s="2" t="s">
        <v>87</v>
      </c>
      <c r="B32" s="2" t="s">
        <v>145</v>
      </c>
      <c r="C32" s="2" t="s">
        <v>49</v>
      </c>
      <c r="D32" s="2" t="s">
        <v>279</v>
      </c>
      <c r="E32" s="2" t="s">
        <v>227</v>
      </c>
      <c r="F32" s="2" t="s">
        <v>7</v>
      </c>
      <c r="G32" s="2" t="s">
        <v>276</v>
      </c>
      <c r="H32" s="17"/>
      <c r="I32" s="17"/>
      <c r="J32" s="17"/>
      <c r="K32" s="17"/>
      <c r="L32" s="17"/>
      <c r="M32" s="17"/>
      <c r="N32" s="17"/>
      <c r="O32" s="17">
        <v>428664</v>
      </c>
      <c r="P32" s="17">
        <v>140858</v>
      </c>
      <c r="Q32" s="3">
        <f t="shared" si="7"/>
        <v>0</v>
      </c>
      <c r="R32" s="3">
        <f>ROUND(O32/131*133.4,-2)</f>
        <v>436500</v>
      </c>
      <c r="S32" s="3">
        <f>ROUND(P32/131.1*133.4,-2)</f>
        <v>143300</v>
      </c>
      <c r="T32" s="3">
        <f t="shared" si="2"/>
        <v>579800</v>
      </c>
      <c r="U32" s="18"/>
      <c r="V32" s="18"/>
      <c r="W32" s="18"/>
      <c r="X32" s="18"/>
      <c r="Y32" s="18"/>
    </row>
    <row r="33" spans="1:25" x14ac:dyDescent="0.25">
      <c r="A33" s="2" t="s">
        <v>87</v>
      </c>
      <c r="B33" s="2" t="s">
        <v>145</v>
      </c>
      <c r="C33" s="2" t="s">
        <v>267</v>
      </c>
      <c r="D33" s="2" t="s">
        <v>52</v>
      </c>
      <c r="E33" s="2" t="s">
        <v>227</v>
      </c>
      <c r="F33" s="2" t="s">
        <v>7</v>
      </c>
      <c r="G33" s="2" t="s">
        <v>266</v>
      </c>
      <c r="H33" s="3">
        <v>3539147</v>
      </c>
      <c r="I33" s="3">
        <v>455627</v>
      </c>
      <c r="J33" s="3">
        <v>116774</v>
      </c>
      <c r="K33" s="3">
        <f>ROUND(H33/119.7*128.4,0)</f>
        <v>3796378</v>
      </c>
      <c r="L33" s="3">
        <f>ROUND(I33/115.1*124.4,0)</f>
        <v>492441</v>
      </c>
      <c r="M33" s="3">
        <f>ROUND(J33/115.1*124.4,0)</f>
        <v>126209</v>
      </c>
      <c r="N33" s="17">
        <v>4220800</v>
      </c>
      <c r="O33" s="3">
        <f>ROUND(L33/124.4*128.3,-2)</f>
        <v>507900</v>
      </c>
      <c r="P33" s="3">
        <f>ROUND(M33/124.4*128.3,-2)</f>
        <v>130200</v>
      </c>
      <c r="Q33" s="3">
        <f>ROUND(N33/134.4*138.1,-2)</f>
        <v>4337000</v>
      </c>
      <c r="R33" s="3">
        <f t="shared" si="0"/>
        <v>528100</v>
      </c>
      <c r="S33" s="3">
        <f t="shared" si="1"/>
        <v>135400</v>
      </c>
      <c r="T33" s="3">
        <f t="shared" si="2"/>
        <v>5000500</v>
      </c>
      <c r="U33" s="13" t="s">
        <v>197</v>
      </c>
    </row>
    <row r="34" spans="1:25" ht="26.4" x14ac:dyDescent="0.25">
      <c r="A34" s="2" t="s">
        <v>144</v>
      </c>
      <c r="B34" s="2" t="s">
        <v>145</v>
      </c>
      <c r="C34" s="2" t="s">
        <v>313</v>
      </c>
      <c r="D34" s="1" t="s">
        <v>314</v>
      </c>
      <c r="E34" s="2" t="s">
        <v>225</v>
      </c>
      <c r="F34" s="2" t="s">
        <v>7</v>
      </c>
      <c r="G34" s="2" t="s">
        <v>276</v>
      </c>
      <c r="H34" s="3">
        <v>0</v>
      </c>
      <c r="I34" s="3">
        <v>525612</v>
      </c>
      <c r="J34" s="3">
        <v>132311</v>
      </c>
      <c r="K34" s="3">
        <f t="shared" ref="K34" si="55">ROUND(H34/119.7*128.4,0)</f>
        <v>0</v>
      </c>
      <c r="L34" s="3">
        <f t="shared" ref="L34" si="56">ROUND(I34/115.1*124.4,0)</f>
        <v>568081</v>
      </c>
      <c r="M34" s="3">
        <f t="shared" ref="M34" si="57">ROUND(J34/115.1*124.4,0)</f>
        <v>143002</v>
      </c>
      <c r="N34" s="3">
        <f t="shared" ref="N34" si="58">ROUND(K34/128.4*131.8,-2)</f>
        <v>0</v>
      </c>
      <c r="O34" s="17">
        <v>1178200</v>
      </c>
      <c r="P34" s="17">
        <v>468225</v>
      </c>
      <c r="Q34" s="3">
        <f t="shared" si="7"/>
        <v>0</v>
      </c>
      <c r="R34" s="3">
        <f>ROUND(O34/131*133.4,-2)</f>
        <v>1199800</v>
      </c>
      <c r="S34" s="3">
        <f>ROUND(P34/131.1*133.4,-2)</f>
        <v>476400</v>
      </c>
      <c r="T34" s="3">
        <f t="shared" si="2"/>
        <v>1676200</v>
      </c>
    </row>
    <row r="35" spans="1:25" x14ac:dyDescent="0.25">
      <c r="A35" s="1" t="s">
        <v>86</v>
      </c>
      <c r="B35" s="1" t="s">
        <v>86</v>
      </c>
      <c r="C35" s="2" t="s">
        <v>139</v>
      </c>
      <c r="D35" s="2" t="s">
        <v>272</v>
      </c>
      <c r="E35" s="2" t="s">
        <v>237</v>
      </c>
      <c r="F35" s="2" t="s">
        <v>66</v>
      </c>
      <c r="G35" s="2" t="s">
        <v>266</v>
      </c>
      <c r="H35" s="3">
        <v>438131</v>
      </c>
      <c r="I35" s="3">
        <v>0</v>
      </c>
      <c r="J35" s="3">
        <v>0</v>
      </c>
      <c r="K35" s="3">
        <f t="shared" ref="K35" si="59">ROUND(H35/119.7*128.4,0)</f>
        <v>469975</v>
      </c>
      <c r="L35" s="3">
        <f t="shared" ref="L35" si="60">ROUND(I35/115.1*124.4,0)</f>
        <v>0</v>
      </c>
      <c r="M35" s="3">
        <f t="shared" ref="M35" si="61">ROUND(J35/115.1*124.4,0)</f>
        <v>0</v>
      </c>
      <c r="N35" s="17">
        <v>547200</v>
      </c>
      <c r="O35" s="3">
        <f t="shared" ref="O35" si="62">ROUND(L35/124.4*128.3,-2)</f>
        <v>0</v>
      </c>
      <c r="P35" s="3">
        <f t="shared" ref="P35" si="63">ROUND(M35/124.4*128.3,-2)</f>
        <v>0</v>
      </c>
      <c r="Q35" s="3">
        <f t="shared" ref="Q35:Q37" si="64">ROUND(N35/134.4*138.1,-2)</f>
        <v>562300</v>
      </c>
      <c r="R35" s="3">
        <f t="shared" si="0"/>
        <v>0</v>
      </c>
      <c r="S35" s="3">
        <f t="shared" si="1"/>
        <v>0</v>
      </c>
      <c r="T35" s="3">
        <f t="shared" si="2"/>
        <v>562300</v>
      </c>
    </row>
    <row r="36" spans="1:25" x14ac:dyDescent="0.25">
      <c r="A36" s="2" t="s">
        <v>87</v>
      </c>
      <c r="B36" s="2" t="s">
        <v>145</v>
      </c>
      <c r="C36" s="2" t="s">
        <v>12</v>
      </c>
      <c r="D36" s="2" t="s">
        <v>113</v>
      </c>
      <c r="E36" s="2" t="s">
        <v>244</v>
      </c>
      <c r="F36" s="2" t="s">
        <v>11</v>
      </c>
      <c r="G36" s="2" t="s">
        <v>278</v>
      </c>
      <c r="H36" s="3">
        <v>2965910</v>
      </c>
      <c r="I36" s="3">
        <v>459473</v>
      </c>
      <c r="J36" s="3">
        <v>95097</v>
      </c>
      <c r="K36" s="3">
        <f>ROUND(H36/119.7*128.4,0)</f>
        <v>3181477</v>
      </c>
      <c r="L36" s="3">
        <f>ROUND(I36/115.1*124.4,0)</f>
        <v>496598</v>
      </c>
      <c r="M36" s="3">
        <f>ROUND(J36/115.1*124.4,0)</f>
        <v>102781</v>
      </c>
      <c r="N36" s="17">
        <v>3567800</v>
      </c>
      <c r="O36" s="17">
        <v>537306</v>
      </c>
      <c r="P36" s="17">
        <v>216943</v>
      </c>
      <c r="Q36" s="3">
        <f t="shared" si="64"/>
        <v>3666000</v>
      </c>
      <c r="R36" s="3">
        <f t="shared" ref="R36:R37" si="65">ROUND(O36/131*133.4,-2)</f>
        <v>547100</v>
      </c>
      <c r="S36" s="3">
        <f t="shared" ref="S36:S37" si="66">ROUND(P36/131.1*133.4,-2)</f>
        <v>220700</v>
      </c>
      <c r="T36" s="3">
        <f t="shared" si="2"/>
        <v>4433800</v>
      </c>
    </row>
    <row r="37" spans="1:25" x14ac:dyDescent="0.25">
      <c r="A37" s="1" t="s">
        <v>86</v>
      </c>
      <c r="B37" s="1" t="s">
        <v>147</v>
      </c>
      <c r="C37" s="2" t="s">
        <v>67</v>
      </c>
      <c r="D37" s="2" t="s">
        <v>33</v>
      </c>
      <c r="E37" s="2" t="s">
        <v>238</v>
      </c>
      <c r="F37" s="2" t="s">
        <v>11</v>
      </c>
      <c r="G37" s="2" t="s">
        <v>278</v>
      </c>
      <c r="H37" s="3">
        <v>2300672</v>
      </c>
      <c r="I37" s="3">
        <v>337335</v>
      </c>
      <c r="J37" s="3">
        <v>125846</v>
      </c>
      <c r="K37" s="3">
        <f t="shared" ref="K37:K38" si="67">ROUND(H37/119.7*128.4,0)</f>
        <v>2467889</v>
      </c>
      <c r="L37" s="3">
        <f t="shared" ref="L37:L38" si="68">ROUND(I37/115.1*124.4,0)</f>
        <v>364591</v>
      </c>
      <c r="M37" s="3">
        <f t="shared" ref="M37:M38" si="69">ROUND(J37/115.1*124.4,0)</f>
        <v>136014</v>
      </c>
      <c r="N37" s="17">
        <v>2773500</v>
      </c>
      <c r="O37" s="17">
        <v>420570</v>
      </c>
      <c r="P37" s="17">
        <v>83000</v>
      </c>
      <c r="Q37" s="3">
        <f t="shared" si="64"/>
        <v>2849900</v>
      </c>
      <c r="R37" s="3">
        <f t="shared" si="65"/>
        <v>428300</v>
      </c>
      <c r="S37" s="3">
        <f t="shared" si="66"/>
        <v>84500</v>
      </c>
      <c r="T37" s="3">
        <f t="shared" si="2"/>
        <v>3362700</v>
      </c>
      <c r="U37" s="2"/>
    </row>
    <row r="38" spans="1:25" x14ac:dyDescent="0.25">
      <c r="A38" s="2" t="s">
        <v>87</v>
      </c>
      <c r="B38" s="2" t="s">
        <v>145</v>
      </c>
      <c r="C38" s="2" t="s">
        <v>14</v>
      </c>
      <c r="D38" s="2" t="s">
        <v>118</v>
      </c>
      <c r="E38" s="2" t="s">
        <v>240</v>
      </c>
      <c r="F38" s="2" t="s">
        <v>11</v>
      </c>
      <c r="G38" s="2" t="s">
        <v>276</v>
      </c>
      <c r="H38" s="3">
        <v>0</v>
      </c>
      <c r="I38" s="3">
        <v>425901</v>
      </c>
      <c r="J38" s="3">
        <v>90292</v>
      </c>
      <c r="K38" s="3">
        <f t="shared" si="67"/>
        <v>0</v>
      </c>
      <c r="L38" s="3">
        <f t="shared" si="68"/>
        <v>460314</v>
      </c>
      <c r="M38" s="3">
        <f t="shared" si="69"/>
        <v>97588</v>
      </c>
      <c r="N38" s="3">
        <f t="shared" ref="N38" si="70">ROUND(K38/128.4*131.8,-2)</f>
        <v>0</v>
      </c>
      <c r="O38" s="17">
        <v>557243</v>
      </c>
      <c r="P38" s="17">
        <v>179177</v>
      </c>
      <c r="Q38" s="3">
        <f t="shared" si="7"/>
        <v>0</v>
      </c>
      <c r="R38" s="3">
        <f>ROUND(O38/131*133.4,-2)</f>
        <v>567500</v>
      </c>
      <c r="S38" s="3">
        <f>ROUND(P38/131.1*133.4,-2)</f>
        <v>182300</v>
      </c>
      <c r="T38" s="3">
        <f t="shared" si="2"/>
        <v>749800</v>
      </c>
    </row>
    <row r="39" spans="1:25" ht="26.4" x14ac:dyDescent="0.25">
      <c r="A39" s="2" t="s">
        <v>87</v>
      </c>
      <c r="B39" s="2" t="s">
        <v>145</v>
      </c>
      <c r="C39" s="1" t="s">
        <v>175</v>
      </c>
      <c r="D39" s="2" t="s">
        <v>171</v>
      </c>
      <c r="E39" s="2" t="s">
        <v>240</v>
      </c>
      <c r="F39" s="2" t="s">
        <v>11</v>
      </c>
      <c r="G39" s="2" t="s">
        <v>266</v>
      </c>
      <c r="H39" s="3">
        <v>8812375</v>
      </c>
      <c r="I39" s="3">
        <v>0</v>
      </c>
      <c r="J39" s="3">
        <v>0</v>
      </c>
      <c r="K39" s="3">
        <f>ROUND(H39/119.7*128.4,0)</f>
        <v>9452873</v>
      </c>
      <c r="L39" s="3">
        <f>ROUND(I39/115.1*124.4,0)</f>
        <v>0</v>
      </c>
      <c r="M39" s="3">
        <f>ROUND(J39/115.1*124.4,0)</f>
        <v>0</v>
      </c>
      <c r="N39" s="17">
        <v>10578950</v>
      </c>
      <c r="O39" s="3">
        <f>ROUND(L39/124.4*128.3,-2)</f>
        <v>0</v>
      </c>
      <c r="P39" s="3">
        <f>ROUND(M39/124.4*128.3,-2)</f>
        <v>0</v>
      </c>
      <c r="Q39" s="3">
        <f>ROUND(N39/134.4*138.1,-2)</f>
        <v>10870200</v>
      </c>
      <c r="R39" s="3">
        <f t="shared" si="0"/>
        <v>0</v>
      </c>
      <c r="S39" s="3">
        <f t="shared" si="1"/>
        <v>0</v>
      </c>
      <c r="T39" s="3">
        <f t="shared" si="2"/>
        <v>10870200</v>
      </c>
      <c r="U39" s="15"/>
    </row>
    <row r="40" spans="1:25" x14ac:dyDescent="0.25">
      <c r="A40" s="2" t="s">
        <v>87</v>
      </c>
      <c r="B40" s="2" t="s">
        <v>145</v>
      </c>
      <c r="C40" s="2" t="s">
        <v>13</v>
      </c>
      <c r="D40" s="2" t="s">
        <v>121</v>
      </c>
      <c r="E40" s="2" t="s">
        <v>240</v>
      </c>
      <c r="F40" s="2" t="s">
        <v>11</v>
      </c>
      <c r="G40" s="2" t="s">
        <v>276</v>
      </c>
      <c r="H40" s="3">
        <v>0</v>
      </c>
      <c r="I40" s="3">
        <v>331313</v>
      </c>
      <c r="J40" s="3">
        <v>46140</v>
      </c>
      <c r="K40" s="3">
        <f t="shared" ref="K40" si="71">ROUND(H40/119.7*128.4,0)</f>
        <v>0</v>
      </c>
      <c r="L40" s="3">
        <f t="shared" ref="L40" si="72">ROUND(I40/115.1*124.4,0)</f>
        <v>358083</v>
      </c>
      <c r="M40" s="3">
        <f t="shared" ref="M40" si="73">ROUND(J40/115.1*124.4,0)</f>
        <v>49868</v>
      </c>
      <c r="N40" s="3">
        <f t="shared" ref="N40" si="74">ROUND(K40/128.4*131.8,-2)</f>
        <v>0</v>
      </c>
      <c r="O40" s="17">
        <v>402875</v>
      </c>
      <c r="P40" s="17">
        <v>114283</v>
      </c>
      <c r="Q40" s="3">
        <f t="shared" si="7"/>
        <v>0</v>
      </c>
      <c r="R40" s="3">
        <f>ROUND(O40/131*133.4,-2)</f>
        <v>410300</v>
      </c>
      <c r="S40" s="3">
        <f>ROUND(P40/131.1*133.4,-2)</f>
        <v>116300</v>
      </c>
      <c r="T40" s="3">
        <f t="shared" si="2"/>
        <v>526600</v>
      </c>
    </row>
    <row r="41" spans="1:25" x14ac:dyDescent="0.25">
      <c r="A41" s="2" t="s">
        <v>87</v>
      </c>
      <c r="B41" s="2" t="s">
        <v>145</v>
      </c>
      <c r="C41" s="2" t="s">
        <v>133</v>
      </c>
      <c r="D41" s="2" t="s">
        <v>119</v>
      </c>
      <c r="E41" s="2" t="s">
        <v>240</v>
      </c>
      <c r="F41" s="2" t="s">
        <v>11</v>
      </c>
      <c r="G41" s="2"/>
      <c r="H41" s="3">
        <v>0</v>
      </c>
      <c r="I41" s="3">
        <v>394906</v>
      </c>
      <c r="J41" s="3">
        <v>66541</v>
      </c>
      <c r="K41" s="3">
        <f>ROUND(H41/119.7*128.4,0)</f>
        <v>0</v>
      </c>
      <c r="L41" s="3">
        <f t="shared" ref="L41:M43" si="75">ROUND(I41/115.1*124.4,0)</f>
        <v>426814</v>
      </c>
      <c r="M41" s="3">
        <f t="shared" si="75"/>
        <v>71917</v>
      </c>
      <c r="N41" s="3">
        <f>ROUND(K41/128.4*131.8,-2)</f>
        <v>0</v>
      </c>
      <c r="O41" s="3">
        <f>ROUND(L41/124.4*128.3,-2)</f>
        <v>440200</v>
      </c>
      <c r="P41" s="3">
        <f>ROUND(M41/124.4*128.3,-2)</f>
        <v>74200</v>
      </c>
      <c r="Q41" s="3">
        <f t="shared" si="7"/>
        <v>0</v>
      </c>
      <c r="R41" s="3">
        <f t="shared" si="0"/>
        <v>457700</v>
      </c>
      <c r="S41" s="3">
        <f t="shared" si="1"/>
        <v>77100</v>
      </c>
      <c r="T41" s="3">
        <f t="shared" si="2"/>
        <v>534800</v>
      </c>
    </row>
    <row r="42" spans="1:25" s="18" customFormat="1" x14ac:dyDescent="0.25">
      <c r="A42" s="2" t="s">
        <v>128</v>
      </c>
      <c r="B42" s="2" t="s">
        <v>128</v>
      </c>
      <c r="C42" s="2" t="s">
        <v>127</v>
      </c>
      <c r="D42" s="2" t="s">
        <v>129</v>
      </c>
      <c r="E42" s="2"/>
      <c r="F42" s="2"/>
      <c r="G42" s="2"/>
      <c r="H42" s="3">
        <v>0</v>
      </c>
      <c r="I42" s="3">
        <v>0</v>
      </c>
      <c r="J42" s="3">
        <v>0</v>
      </c>
      <c r="K42" s="3">
        <f>ROUND(H42/119.7*128.4,0)</f>
        <v>0</v>
      </c>
      <c r="L42" s="3">
        <f t="shared" si="75"/>
        <v>0</v>
      </c>
      <c r="M42" s="3">
        <f t="shared" si="75"/>
        <v>0</v>
      </c>
      <c r="N42" s="3">
        <f>ROUND(K42/128.4*131.8,-2)</f>
        <v>0</v>
      </c>
      <c r="O42" s="3">
        <f>ROUND(L42/124.4*128.3,-2)</f>
        <v>0</v>
      </c>
      <c r="P42" s="3">
        <f>ROUND(M42/124.4*128.3,-2)</f>
        <v>0</v>
      </c>
      <c r="Q42" s="3">
        <f t="shared" si="7"/>
        <v>0</v>
      </c>
      <c r="R42" s="3">
        <f t="shared" si="0"/>
        <v>0</v>
      </c>
      <c r="S42" s="3">
        <f t="shared" si="1"/>
        <v>0</v>
      </c>
      <c r="T42" s="3">
        <f t="shared" si="2"/>
        <v>0</v>
      </c>
      <c r="U42" s="13" t="s">
        <v>185</v>
      </c>
      <c r="V42" s="13"/>
      <c r="W42" s="13"/>
      <c r="X42" s="13"/>
      <c r="Y42" s="13"/>
    </row>
    <row r="43" spans="1:25" x14ac:dyDescent="0.25">
      <c r="A43" s="1" t="s">
        <v>87</v>
      </c>
      <c r="B43" s="2" t="s">
        <v>145</v>
      </c>
      <c r="C43" s="2" t="s">
        <v>109</v>
      </c>
      <c r="D43" s="2" t="s">
        <v>110</v>
      </c>
      <c r="E43" s="2" t="s">
        <v>248</v>
      </c>
      <c r="F43" s="2" t="s">
        <v>108</v>
      </c>
      <c r="G43" s="2" t="s">
        <v>278</v>
      </c>
      <c r="H43" s="3">
        <v>4433333</v>
      </c>
      <c r="I43" s="3">
        <v>0</v>
      </c>
      <c r="J43" s="3">
        <v>247032</v>
      </c>
      <c r="K43" s="3">
        <f>ROUND(H43/119.7*128.4,0)</f>
        <v>4755555</v>
      </c>
      <c r="L43" s="3">
        <f t="shared" si="75"/>
        <v>0</v>
      </c>
      <c r="M43" s="3">
        <f t="shared" si="75"/>
        <v>266992</v>
      </c>
      <c r="N43" s="17">
        <v>5820000</v>
      </c>
      <c r="O43" s="17">
        <v>677512</v>
      </c>
      <c r="P43" s="17">
        <v>229005</v>
      </c>
      <c r="Q43" s="3">
        <f>ROUND(N43/134.4*138.1,-2)</f>
        <v>5980200</v>
      </c>
      <c r="R43" s="3">
        <f>ROUND(O43/131*133.4,-2)</f>
        <v>689900</v>
      </c>
      <c r="S43" s="3">
        <f>ROUND(P43/131.1*133.4,-2)</f>
        <v>233000</v>
      </c>
      <c r="T43" s="3">
        <f t="shared" si="2"/>
        <v>6903100</v>
      </c>
      <c r="U43" s="13" t="s">
        <v>188</v>
      </c>
    </row>
    <row r="44" spans="1:25" x14ac:dyDescent="0.25">
      <c r="A44" s="1"/>
      <c r="B44" s="2"/>
      <c r="C44" s="2" t="s">
        <v>284</v>
      </c>
      <c r="D44" s="2" t="s">
        <v>110</v>
      </c>
      <c r="E44" s="2" t="s">
        <v>248</v>
      </c>
      <c r="F44" s="2" t="s">
        <v>108</v>
      </c>
      <c r="G44" s="2" t="s">
        <v>276</v>
      </c>
      <c r="H44" s="17"/>
      <c r="I44" s="17"/>
      <c r="J44" s="17"/>
      <c r="K44" s="17"/>
      <c r="L44" s="17"/>
      <c r="M44" s="17"/>
      <c r="N44" s="17"/>
      <c r="O44" s="17">
        <v>196560</v>
      </c>
      <c r="P44" s="17">
        <v>13750</v>
      </c>
      <c r="Q44" s="3">
        <f t="shared" si="7"/>
        <v>0</v>
      </c>
      <c r="R44" s="3">
        <f>ROUND(O44/131*133.4,-2)</f>
        <v>200200</v>
      </c>
      <c r="S44" s="3">
        <f>ROUND(P44/131.1*133.4,-2)</f>
        <v>14000</v>
      </c>
      <c r="T44" s="3">
        <f t="shared" si="2"/>
        <v>214200</v>
      </c>
      <c r="U44" s="18"/>
      <c r="V44" s="18"/>
      <c r="W44" s="18"/>
      <c r="X44" s="18"/>
      <c r="Y44" s="18"/>
    </row>
    <row r="45" spans="1:25" x14ac:dyDescent="0.25">
      <c r="A45" s="1" t="s">
        <v>87</v>
      </c>
      <c r="B45" s="1" t="s">
        <v>149</v>
      </c>
      <c r="C45" s="2" t="s">
        <v>307</v>
      </c>
      <c r="D45" s="2" t="s">
        <v>315</v>
      </c>
      <c r="E45" s="2" t="s">
        <v>249</v>
      </c>
      <c r="F45" s="2" t="s">
        <v>108</v>
      </c>
      <c r="G45" s="2" t="s">
        <v>266</v>
      </c>
      <c r="H45" s="3">
        <v>265000</v>
      </c>
      <c r="I45" s="3">
        <v>0</v>
      </c>
      <c r="J45" s="3">
        <v>0</v>
      </c>
      <c r="K45" s="3">
        <f>ROUND(H45,0)</f>
        <v>265000</v>
      </c>
      <c r="L45" s="3">
        <f>ROUND(I45/115.1*124.4,0)</f>
        <v>0</v>
      </c>
      <c r="M45" s="3">
        <f>ROUND(J45/115.1*124.4,0)</f>
        <v>0</v>
      </c>
      <c r="N45" s="17">
        <v>350000</v>
      </c>
      <c r="O45" s="3">
        <f>ROUND(L45/124.4*128.3,-2)</f>
        <v>0</v>
      </c>
      <c r="P45" s="3">
        <f>ROUND(M45/124.4*128.3,-2)</f>
        <v>0</v>
      </c>
      <c r="Q45" s="3">
        <f>N45</f>
        <v>350000</v>
      </c>
      <c r="R45" s="3">
        <f t="shared" si="0"/>
        <v>0</v>
      </c>
      <c r="S45" s="3">
        <f t="shared" si="1"/>
        <v>0</v>
      </c>
      <c r="T45" s="3">
        <f t="shared" si="2"/>
        <v>350000</v>
      </c>
      <c r="U45" s="13" t="s">
        <v>105</v>
      </c>
    </row>
    <row r="46" spans="1:25" x14ac:dyDescent="0.25">
      <c r="A46" s="1" t="s">
        <v>86</v>
      </c>
      <c r="B46" s="1" t="s">
        <v>153</v>
      </c>
      <c r="C46" s="2" t="s">
        <v>68</v>
      </c>
      <c r="D46" s="2" t="s">
        <v>69</v>
      </c>
      <c r="E46" s="2" t="s">
        <v>250</v>
      </c>
      <c r="F46" s="2" t="s">
        <v>11</v>
      </c>
      <c r="G46" s="2" t="s">
        <v>266</v>
      </c>
      <c r="H46" s="3">
        <v>2534856</v>
      </c>
      <c r="I46" s="3">
        <v>0</v>
      </c>
      <c r="J46" s="3">
        <v>0</v>
      </c>
      <c r="K46" s="3">
        <f t="shared" ref="K46:K47" si="76">ROUND(H46/119.7*128.4,0)</f>
        <v>2719094</v>
      </c>
      <c r="L46" s="3">
        <f t="shared" ref="L46:L47" si="77">ROUND(I46/115.1*124.4,0)</f>
        <v>0</v>
      </c>
      <c r="M46" s="3">
        <f t="shared" ref="M46:M47" si="78">ROUND(J46/115.1*124.4,0)</f>
        <v>0</v>
      </c>
      <c r="N46" s="17">
        <v>2945795</v>
      </c>
      <c r="O46" s="3">
        <f t="shared" ref="O46" si="79">ROUND(L46/124.4*128.3,-2)</f>
        <v>0</v>
      </c>
      <c r="P46" s="3">
        <f t="shared" ref="P46" si="80">ROUND(M46/124.4*128.3,-2)</f>
        <v>0</v>
      </c>
      <c r="Q46" s="3">
        <f t="shared" ref="Q46:Q56" si="81">ROUND(N46/134.4*138.1,-2)</f>
        <v>3026900</v>
      </c>
      <c r="R46" s="3">
        <f t="shared" si="0"/>
        <v>0</v>
      </c>
      <c r="S46" s="3">
        <f t="shared" si="1"/>
        <v>0</v>
      </c>
      <c r="T46" s="3">
        <f t="shared" si="2"/>
        <v>3026900</v>
      </c>
      <c r="U46" s="2" t="s">
        <v>98</v>
      </c>
    </row>
    <row r="47" spans="1:25" x14ac:dyDescent="0.25">
      <c r="A47" s="1" t="s">
        <v>86</v>
      </c>
      <c r="B47" s="1" t="s">
        <v>146</v>
      </c>
      <c r="C47" s="2" t="s">
        <v>70</v>
      </c>
      <c r="D47" s="2" t="s">
        <v>34</v>
      </c>
      <c r="E47" s="2" t="s">
        <v>239</v>
      </c>
      <c r="F47" s="2" t="s">
        <v>11</v>
      </c>
      <c r="G47" s="2" t="s">
        <v>278</v>
      </c>
      <c r="H47" s="3">
        <v>1827154</v>
      </c>
      <c r="I47" s="3">
        <v>196570</v>
      </c>
      <c r="J47" s="3">
        <v>11861</v>
      </c>
      <c r="K47" s="3">
        <f t="shared" si="76"/>
        <v>1959955</v>
      </c>
      <c r="L47" s="3">
        <f t="shared" si="77"/>
        <v>212453</v>
      </c>
      <c r="M47" s="3">
        <f t="shared" si="78"/>
        <v>12819</v>
      </c>
      <c r="N47" s="17">
        <v>2280500</v>
      </c>
      <c r="O47" s="17">
        <v>218875</v>
      </c>
      <c r="P47" s="17">
        <v>15000</v>
      </c>
      <c r="Q47" s="3">
        <f t="shared" si="81"/>
        <v>2343300</v>
      </c>
      <c r="R47" s="3">
        <f>ROUND(O47/131*133.4,-2)</f>
        <v>222900</v>
      </c>
      <c r="S47" s="3">
        <f>ROUND(P47/131.1*133.4,-2)</f>
        <v>15300</v>
      </c>
      <c r="T47" s="3">
        <f t="shared" si="2"/>
        <v>2581500</v>
      </c>
    </row>
    <row r="48" spans="1:25" x14ac:dyDescent="0.25">
      <c r="A48" s="2" t="s">
        <v>87</v>
      </c>
      <c r="B48" s="2" t="s">
        <v>145</v>
      </c>
      <c r="C48" s="2" t="s">
        <v>176</v>
      </c>
      <c r="D48" s="2" t="s">
        <v>15</v>
      </c>
      <c r="E48" s="2" t="s">
        <v>239</v>
      </c>
      <c r="F48" s="2" t="s">
        <v>11</v>
      </c>
      <c r="G48" s="2" t="s">
        <v>266</v>
      </c>
      <c r="H48" s="3">
        <v>1917226</v>
      </c>
      <c r="I48" s="3">
        <v>0</v>
      </c>
      <c r="J48" s="3">
        <v>0</v>
      </c>
      <c r="K48" s="3">
        <f t="shared" ref="K48:K49" si="82">ROUND(H48/119.7*128.4,0)</f>
        <v>2056573</v>
      </c>
      <c r="L48" s="3">
        <f t="shared" ref="L48:L49" si="83">ROUND(I48/115.1*124.4,0)</f>
        <v>0</v>
      </c>
      <c r="M48" s="3">
        <f t="shared" ref="M48:M49" si="84">ROUND(J48/115.1*124.4,0)</f>
        <v>0</v>
      </c>
      <c r="N48" s="17">
        <v>2327500</v>
      </c>
      <c r="O48" s="3">
        <f t="shared" ref="O48:O49" si="85">ROUND(L48/124.4*128.3,-2)</f>
        <v>0</v>
      </c>
      <c r="P48" s="3">
        <f t="shared" ref="P48:P49" si="86">ROUND(M48/124.4*128.3,-2)</f>
        <v>0</v>
      </c>
      <c r="Q48" s="3">
        <f t="shared" si="81"/>
        <v>2391600</v>
      </c>
      <c r="R48" s="3">
        <f t="shared" si="0"/>
        <v>0</v>
      </c>
      <c r="S48" s="3">
        <f t="shared" si="1"/>
        <v>0</v>
      </c>
      <c r="T48" s="3">
        <f t="shared" si="2"/>
        <v>2391600</v>
      </c>
    </row>
    <row r="49" spans="1:21" x14ac:dyDescent="0.25">
      <c r="A49" s="1" t="s">
        <v>86</v>
      </c>
      <c r="B49" s="1" t="s">
        <v>128</v>
      </c>
      <c r="C49" s="2" t="s">
        <v>135</v>
      </c>
      <c r="D49" s="2" t="s">
        <v>71</v>
      </c>
      <c r="E49" s="2" t="s">
        <v>239</v>
      </c>
      <c r="F49" s="2" t="s">
        <v>11</v>
      </c>
      <c r="G49" s="2" t="s">
        <v>266</v>
      </c>
      <c r="H49" s="3">
        <v>2296810</v>
      </c>
      <c r="I49" s="3">
        <v>0</v>
      </c>
      <c r="J49" s="3">
        <v>0</v>
      </c>
      <c r="K49" s="3">
        <f t="shared" si="82"/>
        <v>2463746</v>
      </c>
      <c r="L49" s="3">
        <f t="shared" si="83"/>
        <v>0</v>
      </c>
      <c r="M49" s="3">
        <f t="shared" si="84"/>
        <v>0</v>
      </c>
      <c r="N49" s="17">
        <v>2755000</v>
      </c>
      <c r="O49" s="3">
        <f t="shared" si="85"/>
        <v>0</v>
      </c>
      <c r="P49" s="3">
        <f t="shared" si="86"/>
        <v>0</v>
      </c>
      <c r="Q49" s="3">
        <f t="shared" si="81"/>
        <v>2830800</v>
      </c>
      <c r="R49" s="3">
        <f t="shared" si="0"/>
        <v>0</v>
      </c>
      <c r="S49" s="3">
        <f t="shared" si="1"/>
        <v>0</v>
      </c>
      <c r="T49" s="3">
        <f t="shared" si="2"/>
        <v>2830800</v>
      </c>
    </row>
    <row r="50" spans="1:21" x14ac:dyDescent="0.25">
      <c r="A50" s="2" t="s">
        <v>87</v>
      </c>
      <c r="B50" s="2" t="s">
        <v>145</v>
      </c>
      <c r="C50" s="2" t="s">
        <v>268</v>
      </c>
      <c r="D50" s="2" t="s">
        <v>16</v>
      </c>
      <c r="E50" s="2" t="s">
        <v>239</v>
      </c>
      <c r="F50" s="2" t="s">
        <v>11</v>
      </c>
      <c r="G50" s="2" t="s">
        <v>278</v>
      </c>
      <c r="H50" s="3">
        <v>2592757</v>
      </c>
      <c r="I50" s="3">
        <v>429007</v>
      </c>
      <c r="J50" s="3">
        <v>76623</v>
      </c>
      <c r="K50" s="3">
        <f t="shared" ref="K50:K53" si="87">ROUND(H50/119.7*128.4,0)</f>
        <v>2781203</v>
      </c>
      <c r="L50" s="3">
        <f t="shared" ref="L50:L53" si="88">ROUND(I50/115.1*124.4,0)</f>
        <v>463670</v>
      </c>
      <c r="M50" s="3">
        <f t="shared" ref="M50:M53" si="89">ROUND(J50/115.1*124.4,0)</f>
        <v>82814</v>
      </c>
      <c r="N50" s="17">
        <v>3125000</v>
      </c>
      <c r="O50" s="17">
        <v>487519</v>
      </c>
      <c r="P50" s="17">
        <v>132352</v>
      </c>
      <c r="Q50" s="3">
        <f t="shared" si="81"/>
        <v>3211000</v>
      </c>
      <c r="R50" s="3">
        <f t="shared" ref="R50:R53" si="90">ROUND(O50/131*133.4,-2)</f>
        <v>496500</v>
      </c>
      <c r="S50" s="3">
        <f t="shared" ref="S50:S53" si="91">ROUND(P50/131.1*133.4,-2)</f>
        <v>134700</v>
      </c>
      <c r="T50" s="3">
        <f t="shared" si="2"/>
        <v>3842200</v>
      </c>
    </row>
    <row r="51" spans="1:21" x14ac:dyDescent="0.25">
      <c r="A51" s="2" t="s">
        <v>87</v>
      </c>
      <c r="B51" s="2" t="s">
        <v>145</v>
      </c>
      <c r="C51" s="2" t="s">
        <v>54</v>
      </c>
      <c r="D51" s="2" t="s">
        <v>17</v>
      </c>
      <c r="E51" s="2" t="s">
        <v>239</v>
      </c>
      <c r="F51" s="2" t="s">
        <v>11</v>
      </c>
      <c r="G51" s="2" t="s">
        <v>278</v>
      </c>
      <c r="H51" s="3">
        <v>2930847</v>
      </c>
      <c r="I51" s="3">
        <v>440247</v>
      </c>
      <c r="J51" s="3">
        <v>160245</v>
      </c>
      <c r="K51" s="3">
        <f t="shared" si="87"/>
        <v>3143866</v>
      </c>
      <c r="L51" s="3">
        <f t="shared" si="88"/>
        <v>475819</v>
      </c>
      <c r="M51" s="3">
        <f t="shared" si="89"/>
        <v>173193</v>
      </c>
      <c r="N51" s="17">
        <v>3587000</v>
      </c>
      <c r="O51" s="17">
        <v>609231</v>
      </c>
      <c r="P51" s="17">
        <v>292705</v>
      </c>
      <c r="Q51" s="3">
        <f t="shared" si="81"/>
        <v>3685700</v>
      </c>
      <c r="R51" s="3">
        <f t="shared" si="90"/>
        <v>620400</v>
      </c>
      <c r="S51" s="3">
        <f t="shared" si="91"/>
        <v>297800</v>
      </c>
      <c r="T51" s="3">
        <f t="shared" si="2"/>
        <v>4603900</v>
      </c>
      <c r="U51" s="13" t="s">
        <v>93</v>
      </c>
    </row>
    <row r="52" spans="1:21" x14ac:dyDescent="0.25">
      <c r="A52" s="2" t="s">
        <v>87</v>
      </c>
      <c r="B52" s="2" t="s">
        <v>145</v>
      </c>
      <c r="C52" s="2" t="s">
        <v>55</v>
      </c>
      <c r="D52" s="2" t="s">
        <v>316</v>
      </c>
      <c r="E52" s="2" t="s">
        <v>239</v>
      </c>
      <c r="F52" s="2" t="s">
        <v>11</v>
      </c>
      <c r="G52" s="2" t="s">
        <v>278</v>
      </c>
      <c r="H52" s="3">
        <v>2130052</v>
      </c>
      <c r="I52" s="3">
        <v>349122</v>
      </c>
      <c r="J52" s="3">
        <v>0</v>
      </c>
      <c r="K52" s="3">
        <f t="shared" si="87"/>
        <v>2284868</v>
      </c>
      <c r="L52" s="3">
        <f t="shared" si="88"/>
        <v>377331</v>
      </c>
      <c r="M52" s="3">
        <f t="shared" si="89"/>
        <v>0</v>
      </c>
      <c r="N52" s="17">
        <v>2590300</v>
      </c>
      <c r="O52" s="17">
        <v>436509</v>
      </c>
      <c r="P52" s="17">
        <v>30556</v>
      </c>
      <c r="Q52" s="3">
        <f t="shared" si="81"/>
        <v>2661600</v>
      </c>
      <c r="R52" s="3">
        <f t="shared" si="90"/>
        <v>444500</v>
      </c>
      <c r="S52" s="3">
        <f t="shared" si="91"/>
        <v>31100</v>
      </c>
      <c r="T52" s="3">
        <f t="shared" si="2"/>
        <v>3137200</v>
      </c>
    </row>
    <row r="53" spans="1:21" x14ac:dyDescent="0.25">
      <c r="A53" s="1" t="s">
        <v>86</v>
      </c>
      <c r="B53" s="1" t="s">
        <v>146</v>
      </c>
      <c r="C53" s="2" t="s">
        <v>35</v>
      </c>
      <c r="D53" s="2" t="s">
        <v>36</v>
      </c>
      <c r="E53" s="2" t="s">
        <v>241</v>
      </c>
      <c r="F53" s="2" t="s">
        <v>11</v>
      </c>
      <c r="G53" s="2" t="s">
        <v>278</v>
      </c>
      <c r="H53" s="3">
        <v>913578</v>
      </c>
      <c r="I53" s="3">
        <v>90348</v>
      </c>
      <c r="J53" s="3">
        <v>4388</v>
      </c>
      <c r="K53" s="3">
        <f t="shared" si="87"/>
        <v>979978</v>
      </c>
      <c r="L53" s="3">
        <f t="shared" si="88"/>
        <v>97648</v>
      </c>
      <c r="M53" s="3">
        <f t="shared" si="89"/>
        <v>4743</v>
      </c>
      <c r="N53" s="17">
        <v>1125000</v>
      </c>
      <c r="O53" s="17">
        <v>115000</v>
      </c>
      <c r="P53" s="17">
        <v>8050</v>
      </c>
      <c r="Q53" s="3">
        <f t="shared" si="81"/>
        <v>1156000</v>
      </c>
      <c r="R53" s="3">
        <f t="shared" si="90"/>
        <v>117100</v>
      </c>
      <c r="S53" s="3">
        <f t="shared" si="91"/>
        <v>8200</v>
      </c>
      <c r="T53" s="3">
        <f t="shared" si="2"/>
        <v>1281300</v>
      </c>
    </row>
    <row r="54" spans="1:21" x14ac:dyDescent="0.25">
      <c r="A54" s="2" t="s">
        <v>87</v>
      </c>
      <c r="B54" s="2" t="s">
        <v>145</v>
      </c>
      <c r="C54" s="2" t="s">
        <v>56</v>
      </c>
      <c r="D54" s="1" t="s">
        <v>57</v>
      </c>
      <c r="E54" s="1" t="s">
        <v>241</v>
      </c>
      <c r="F54" s="2" t="s">
        <v>11</v>
      </c>
      <c r="G54" s="2" t="s">
        <v>266</v>
      </c>
      <c r="H54" s="3">
        <v>2720986</v>
      </c>
      <c r="I54" s="3">
        <v>671412</v>
      </c>
      <c r="J54" s="3">
        <v>59009</v>
      </c>
      <c r="K54" s="3">
        <f t="shared" ref="K54:K55" si="92">ROUND(H54/119.7*128.4,0)</f>
        <v>2918752</v>
      </c>
      <c r="L54" s="3">
        <f t="shared" ref="L54:L55" si="93">ROUND(I54/115.1*124.4,0)</f>
        <v>725662</v>
      </c>
      <c r="M54" s="3">
        <f t="shared" ref="M54:M55" si="94">ROUND(J54/115.1*124.4,0)</f>
        <v>63777</v>
      </c>
      <c r="N54" s="17">
        <v>3414000</v>
      </c>
      <c r="O54" s="3">
        <f t="shared" ref="O54:O55" si="95">ROUND(L54/124.4*128.3,-2)</f>
        <v>748400</v>
      </c>
      <c r="P54" s="3">
        <f t="shared" ref="P54:P55" si="96">ROUND(M54/124.4*128.3,-2)</f>
        <v>65800</v>
      </c>
      <c r="Q54" s="3">
        <f t="shared" si="81"/>
        <v>3508000</v>
      </c>
      <c r="R54" s="3">
        <f t="shared" si="0"/>
        <v>778100</v>
      </c>
      <c r="S54" s="3">
        <f t="shared" si="1"/>
        <v>68400</v>
      </c>
      <c r="T54" s="3">
        <f t="shared" si="2"/>
        <v>4354500</v>
      </c>
      <c r="U54" s="2" t="s">
        <v>103</v>
      </c>
    </row>
    <row r="55" spans="1:21" x14ac:dyDescent="0.25">
      <c r="A55" s="1" t="s">
        <v>86</v>
      </c>
      <c r="B55" s="1" t="s">
        <v>128</v>
      </c>
      <c r="C55" s="2" t="s">
        <v>137</v>
      </c>
      <c r="D55" s="2" t="s">
        <v>72</v>
      </c>
      <c r="E55" s="2" t="s">
        <v>241</v>
      </c>
      <c r="F55" s="2" t="s">
        <v>11</v>
      </c>
      <c r="G55" s="2" t="s">
        <v>266</v>
      </c>
      <c r="H55" s="3">
        <v>897879</v>
      </c>
      <c r="I55" s="3">
        <v>0</v>
      </c>
      <c r="J55" s="3">
        <v>0</v>
      </c>
      <c r="K55" s="3">
        <f t="shared" si="92"/>
        <v>963138</v>
      </c>
      <c r="L55" s="3">
        <f t="shared" si="93"/>
        <v>0</v>
      </c>
      <c r="M55" s="3">
        <f t="shared" si="94"/>
        <v>0</v>
      </c>
      <c r="N55" s="17">
        <v>1111500</v>
      </c>
      <c r="O55" s="3">
        <f t="shared" si="95"/>
        <v>0</v>
      </c>
      <c r="P55" s="3">
        <f t="shared" si="96"/>
        <v>0</v>
      </c>
      <c r="Q55" s="3">
        <f t="shared" si="81"/>
        <v>1142100</v>
      </c>
      <c r="R55" s="3">
        <f t="shared" si="0"/>
        <v>0</v>
      </c>
      <c r="S55" s="3">
        <f t="shared" si="1"/>
        <v>0</v>
      </c>
      <c r="T55" s="3">
        <f t="shared" si="2"/>
        <v>1142100</v>
      </c>
    </row>
    <row r="56" spans="1:21" ht="26.4" x14ac:dyDescent="0.25">
      <c r="A56" s="2"/>
      <c r="B56" s="2"/>
      <c r="C56" s="1" t="s">
        <v>269</v>
      </c>
      <c r="D56" s="1" t="s">
        <v>317</v>
      </c>
      <c r="E56" s="2" t="s">
        <v>254</v>
      </c>
      <c r="F56" s="2" t="s">
        <v>108</v>
      </c>
      <c r="G56" s="2" t="s">
        <v>278</v>
      </c>
      <c r="H56" s="3"/>
      <c r="I56" s="3"/>
      <c r="J56" s="3"/>
      <c r="K56" s="3">
        <v>13794000</v>
      </c>
      <c r="L56" s="3"/>
      <c r="M56" s="3"/>
      <c r="N56" s="17">
        <v>14484000</v>
      </c>
      <c r="O56" s="17">
        <v>0</v>
      </c>
      <c r="P56" s="17">
        <v>0</v>
      </c>
      <c r="Q56" s="3">
        <f t="shared" si="81"/>
        <v>14882700</v>
      </c>
      <c r="R56" s="3">
        <f>ROUND(O56/131*133.4,-2)</f>
        <v>0</v>
      </c>
      <c r="S56" s="3">
        <f>ROUND(P56/131.1*133.4,-2)</f>
        <v>0</v>
      </c>
      <c r="T56" s="3">
        <f t="shared" si="2"/>
        <v>14882700</v>
      </c>
    </row>
    <row r="57" spans="1:21" s="18" customFormat="1" x14ac:dyDescent="0.25">
      <c r="A57" s="2"/>
      <c r="B57" s="2"/>
      <c r="C57" s="1" t="s">
        <v>280</v>
      </c>
      <c r="D57" s="2" t="s">
        <v>281</v>
      </c>
      <c r="E57" s="2" t="s">
        <v>254</v>
      </c>
      <c r="F57" s="2" t="s">
        <v>108</v>
      </c>
      <c r="G57" s="2" t="s">
        <v>276</v>
      </c>
      <c r="H57" s="17"/>
      <c r="I57" s="17"/>
      <c r="J57" s="17"/>
      <c r="K57" s="17">
        <v>13794000</v>
      </c>
      <c r="L57" s="17"/>
      <c r="M57" s="17"/>
      <c r="N57" s="17">
        <v>0</v>
      </c>
      <c r="O57" s="17">
        <v>1300660</v>
      </c>
      <c r="P57" s="17">
        <v>375091</v>
      </c>
      <c r="Q57" s="3">
        <f t="shared" si="7"/>
        <v>0</v>
      </c>
      <c r="R57" s="3">
        <f t="shared" ref="R57:R59" si="97">ROUND(O57/131*133.4,-2)</f>
        <v>1324500</v>
      </c>
      <c r="S57" s="3">
        <f t="shared" ref="S57:S59" si="98">ROUND(P57/131.1*133.4,-2)</f>
        <v>381700</v>
      </c>
      <c r="T57" s="3">
        <f t="shared" si="2"/>
        <v>1706200</v>
      </c>
    </row>
    <row r="58" spans="1:21" s="18" customFormat="1" x14ac:dyDescent="0.25">
      <c r="A58" s="2"/>
      <c r="B58" s="2"/>
      <c r="C58" s="1" t="s">
        <v>285</v>
      </c>
      <c r="D58" s="2" t="s">
        <v>286</v>
      </c>
      <c r="E58" s="2" t="s">
        <v>254</v>
      </c>
      <c r="F58" s="2" t="s">
        <v>108</v>
      </c>
      <c r="G58" s="2" t="s">
        <v>276</v>
      </c>
      <c r="H58" s="17"/>
      <c r="I58" s="17"/>
      <c r="J58" s="17"/>
      <c r="K58" s="17"/>
      <c r="L58" s="17"/>
      <c r="M58" s="17"/>
      <c r="N58" s="17">
        <v>0</v>
      </c>
      <c r="O58" s="17">
        <v>145000</v>
      </c>
      <c r="P58" s="17">
        <v>10150</v>
      </c>
      <c r="Q58" s="3">
        <f t="shared" si="7"/>
        <v>0</v>
      </c>
      <c r="R58" s="3">
        <f t="shared" si="97"/>
        <v>147700</v>
      </c>
      <c r="S58" s="3">
        <f t="shared" si="98"/>
        <v>10300</v>
      </c>
      <c r="T58" s="3">
        <f t="shared" si="2"/>
        <v>158000</v>
      </c>
    </row>
    <row r="59" spans="1:21" s="18" customFormat="1" x14ac:dyDescent="0.25">
      <c r="A59" s="2"/>
      <c r="B59" s="2"/>
      <c r="C59" s="1" t="s">
        <v>283</v>
      </c>
      <c r="D59" s="2" t="s">
        <v>282</v>
      </c>
      <c r="E59" s="2" t="s">
        <v>254</v>
      </c>
      <c r="F59" s="2" t="s">
        <v>108</v>
      </c>
      <c r="G59" s="2" t="s">
        <v>276</v>
      </c>
      <c r="H59" s="17"/>
      <c r="I59" s="17"/>
      <c r="J59" s="17"/>
      <c r="K59" s="17">
        <v>13794000</v>
      </c>
      <c r="L59" s="17"/>
      <c r="M59" s="17"/>
      <c r="N59" s="17">
        <v>0</v>
      </c>
      <c r="O59" s="17">
        <v>503864</v>
      </c>
      <c r="P59" s="17">
        <v>239105</v>
      </c>
      <c r="Q59" s="3">
        <f t="shared" si="7"/>
        <v>0</v>
      </c>
      <c r="R59" s="3">
        <f t="shared" si="97"/>
        <v>513100</v>
      </c>
      <c r="S59" s="3">
        <f t="shared" si="98"/>
        <v>243300</v>
      </c>
      <c r="T59" s="3">
        <f t="shared" si="2"/>
        <v>756400</v>
      </c>
    </row>
    <row r="60" spans="1:21" x14ac:dyDescent="0.25">
      <c r="A60" s="1" t="s">
        <v>86</v>
      </c>
      <c r="B60" s="1" t="s">
        <v>146</v>
      </c>
      <c r="C60" s="2" t="s">
        <v>37</v>
      </c>
      <c r="D60" s="2" t="s">
        <v>38</v>
      </c>
      <c r="E60" s="2" t="s">
        <v>251</v>
      </c>
      <c r="F60" s="2" t="s">
        <v>11</v>
      </c>
      <c r="G60" s="2" t="s">
        <v>278</v>
      </c>
      <c r="H60" s="3">
        <v>5180241</v>
      </c>
      <c r="I60" s="3">
        <v>152829</v>
      </c>
      <c r="J60" s="3">
        <v>11861</v>
      </c>
      <c r="K60" s="3">
        <f t="shared" ref="K60:K61" si="99">ROUND(H60/119.7*128.4,0)</f>
        <v>5556750</v>
      </c>
      <c r="L60" s="3">
        <f t="shared" ref="L60:L61" si="100">ROUND(I60/115.1*124.4,0)</f>
        <v>165177</v>
      </c>
      <c r="M60" s="3">
        <f t="shared" ref="M60:M61" si="101">ROUND(J60/115.1*124.4,0)</f>
        <v>12819</v>
      </c>
      <c r="N60" s="17">
        <v>6080000</v>
      </c>
      <c r="O60" s="17">
        <v>174065</v>
      </c>
      <c r="P60" s="17">
        <v>12000</v>
      </c>
      <c r="Q60" s="3">
        <f t="shared" ref="Q60:Q62" si="102">ROUND(N60/134.4*138.1,-2)</f>
        <v>6247400</v>
      </c>
      <c r="R60" s="3">
        <f>ROUND(O60/131*133.4,-2)</f>
        <v>177300</v>
      </c>
      <c r="S60" s="3">
        <f>ROUND(P60/131.1*133.4,-2)</f>
        <v>12200</v>
      </c>
      <c r="T60" s="3">
        <f t="shared" si="2"/>
        <v>6436900</v>
      </c>
    </row>
    <row r="61" spans="1:21" x14ac:dyDescent="0.25">
      <c r="A61" s="1" t="s">
        <v>86</v>
      </c>
      <c r="B61" s="2" t="s">
        <v>123</v>
      </c>
      <c r="C61" s="2" t="s">
        <v>60</v>
      </c>
      <c r="D61" s="2" t="s">
        <v>73</v>
      </c>
      <c r="E61" s="2" t="s">
        <v>251</v>
      </c>
      <c r="F61" s="2" t="s">
        <v>11</v>
      </c>
      <c r="G61" s="2" t="s">
        <v>266</v>
      </c>
      <c r="H61" s="3">
        <v>369935</v>
      </c>
      <c r="I61" s="3">
        <v>0</v>
      </c>
      <c r="J61" s="3">
        <v>0</v>
      </c>
      <c r="K61" s="3">
        <f t="shared" si="99"/>
        <v>396823</v>
      </c>
      <c r="L61" s="3">
        <f t="shared" si="100"/>
        <v>0</v>
      </c>
      <c r="M61" s="3">
        <f t="shared" si="101"/>
        <v>0</v>
      </c>
      <c r="N61" s="17">
        <v>450000</v>
      </c>
      <c r="O61" s="3">
        <f t="shared" ref="O61" si="103">ROUND(L61/124.4*128.3,-2)</f>
        <v>0</v>
      </c>
      <c r="P61" s="3">
        <f t="shared" ref="P61" si="104">ROUND(M61/124.4*128.3,-2)</f>
        <v>0</v>
      </c>
      <c r="Q61" s="3">
        <f t="shared" si="102"/>
        <v>462400</v>
      </c>
      <c r="R61" s="3">
        <f t="shared" si="0"/>
        <v>0</v>
      </c>
      <c r="S61" s="3">
        <f t="shared" si="1"/>
        <v>0</v>
      </c>
      <c r="T61" s="3">
        <f t="shared" si="2"/>
        <v>462400</v>
      </c>
    </row>
    <row r="62" spans="1:21" ht="26.4" x14ac:dyDescent="0.25">
      <c r="A62" s="2" t="s">
        <v>87</v>
      </c>
      <c r="B62" s="2" t="s">
        <v>145</v>
      </c>
      <c r="C62" s="2" t="s">
        <v>18</v>
      </c>
      <c r="D62" s="1" t="s">
        <v>318</v>
      </c>
      <c r="E62" s="2" t="s">
        <v>242</v>
      </c>
      <c r="F62" s="2" t="s">
        <v>11</v>
      </c>
      <c r="G62" s="2" t="s">
        <v>278</v>
      </c>
      <c r="H62" s="3">
        <v>2153984</v>
      </c>
      <c r="I62" s="3">
        <v>391240</v>
      </c>
      <c r="J62" s="3">
        <v>118019</v>
      </c>
      <c r="K62" s="3">
        <f t="shared" ref="K62" si="105">ROUND(H62/119.7*128.4,0)</f>
        <v>2310539</v>
      </c>
      <c r="L62" s="3">
        <f t="shared" ref="L62" si="106">ROUND(I62/115.1*124.4,0)</f>
        <v>422852</v>
      </c>
      <c r="M62" s="3">
        <f t="shared" ref="M62" si="107">ROUND(J62/115.1*124.4,0)</f>
        <v>127555</v>
      </c>
      <c r="N62" s="17">
        <v>2775000</v>
      </c>
      <c r="O62" s="17">
        <v>916367</v>
      </c>
      <c r="P62" s="17">
        <v>316131</v>
      </c>
      <c r="Q62" s="3">
        <f t="shared" si="102"/>
        <v>2851400</v>
      </c>
      <c r="R62" s="3">
        <f>ROUND(O62/131*133.4,-2)</f>
        <v>933200</v>
      </c>
      <c r="S62" s="3">
        <f>ROUND(P62/131.1*133.4,-2)</f>
        <v>321700</v>
      </c>
      <c r="T62" s="3">
        <f t="shared" si="2"/>
        <v>4106300</v>
      </c>
      <c r="U62" s="13" t="s">
        <v>94</v>
      </c>
    </row>
    <row r="63" spans="1:21" x14ac:dyDescent="0.25">
      <c r="A63" s="2" t="s">
        <v>87</v>
      </c>
      <c r="B63" s="2" t="s">
        <v>145</v>
      </c>
      <c r="C63" s="2" t="s">
        <v>20</v>
      </c>
      <c r="D63" s="2" t="s">
        <v>19</v>
      </c>
      <c r="E63" s="2" t="s">
        <v>242</v>
      </c>
      <c r="F63" s="2" t="s">
        <v>11</v>
      </c>
      <c r="G63" s="2"/>
      <c r="H63" s="3">
        <v>347417</v>
      </c>
      <c r="I63" s="3">
        <v>185724</v>
      </c>
      <c r="J63" s="3">
        <v>0</v>
      </c>
      <c r="K63" s="3">
        <f>ROUND(H63/119.7*128.4,0)</f>
        <v>372668</v>
      </c>
      <c r="L63" s="3">
        <f>ROUND(I63/115.1*124.4,0)</f>
        <v>200730</v>
      </c>
      <c r="M63" s="3">
        <f>ROUND(J63/115.1*124.4,0)</f>
        <v>0</v>
      </c>
      <c r="N63" s="3">
        <f>ROUND(K63/128.4*131.8,-2)</f>
        <v>382500</v>
      </c>
      <c r="O63" s="3">
        <f>ROUND(L63/124.4*128.3,-2)</f>
        <v>207000</v>
      </c>
      <c r="P63" s="3">
        <f>ROUND(M63/124.4*128.3,-2)</f>
        <v>0</v>
      </c>
      <c r="Q63" s="3">
        <f t="shared" si="7"/>
        <v>400800</v>
      </c>
      <c r="R63" s="3">
        <f t="shared" si="0"/>
        <v>215200</v>
      </c>
      <c r="S63" s="3">
        <f t="shared" si="1"/>
        <v>0</v>
      </c>
      <c r="T63" s="3">
        <f t="shared" si="2"/>
        <v>616000</v>
      </c>
    </row>
    <row r="64" spans="1:21" s="18" customFormat="1" x14ac:dyDescent="0.25">
      <c r="A64" s="2" t="s">
        <v>87</v>
      </c>
      <c r="B64" s="2" t="s">
        <v>145</v>
      </c>
      <c r="C64" s="2" t="s">
        <v>293</v>
      </c>
      <c r="D64" s="1" t="s">
        <v>292</v>
      </c>
      <c r="E64" s="2" t="s">
        <v>242</v>
      </c>
      <c r="F64" s="2" t="s">
        <v>11</v>
      </c>
      <c r="G64" s="2"/>
      <c r="N64" s="17">
        <v>2300000</v>
      </c>
      <c r="Q64" s="3">
        <f t="shared" si="7"/>
        <v>2409900</v>
      </c>
      <c r="R64" s="3">
        <f t="shared" si="0"/>
        <v>0</v>
      </c>
      <c r="S64" s="3">
        <f t="shared" si="1"/>
        <v>0</v>
      </c>
      <c r="T64" s="3">
        <f t="shared" si="2"/>
        <v>2409900</v>
      </c>
      <c r="U64" s="13" t="s">
        <v>294</v>
      </c>
    </row>
    <row r="65" spans="1:25" x14ac:dyDescent="0.25">
      <c r="A65" s="1" t="s">
        <v>86</v>
      </c>
      <c r="B65" s="1" t="s">
        <v>128</v>
      </c>
      <c r="C65" s="2" t="s">
        <v>136</v>
      </c>
      <c r="D65" s="2" t="s">
        <v>74</v>
      </c>
      <c r="E65" s="2" t="s">
        <v>243</v>
      </c>
      <c r="F65" s="2" t="s">
        <v>11</v>
      </c>
      <c r="G65" s="2" t="s">
        <v>266</v>
      </c>
      <c r="H65" s="3">
        <v>1505988</v>
      </c>
      <c r="I65" s="3">
        <v>0</v>
      </c>
      <c r="J65" s="3">
        <v>0</v>
      </c>
      <c r="K65" s="3">
        <f t="shared" ref="K65" si="108">ROUND(H65/119.7*128.4,0)</f>
        <v>1615446</v>
      </c>
      <c r="L65" s="3">
        <f t="shared" ref="L65" si="109">ROUND(I65/115.1*124.4,0)</f>
        <v>0</v>
      </c>
      <c r="M65" s="3">
        <f t="shared" ref="M65" si="110">ROUND(J65/115.1*124.4,0)</f>
        <v>0</v>
      </c>
      <c r="N65" s="17">
        <v>1785000</v>
      </c>
      <c r="O65" s="3">
        <f t="shared" ref="O65" si="111">ROUND(L65/124.4*128.3,-2)</f>
        <v>0</v>
      </c>
      <c r="P65" s="3">
        <f t="shared" ref="P65" si="112">ROUND(M65/124.4*128.3,-2)</f>
        <v>0</v>
      </c>
      <c r="Q65" s="3">
        <f t="shared" ref="Q65:Q69" si="113">ROUND(N65/134.4*138.1,-2)</f>
        <v>1834100</v>
      </c>
      <c r="R65" s="3">
        <f t="shared" si="0"/>
        <v>0</v>
      </c>
      <c r="S65" s="3">
        <f t="shared" si="1"/>
        <v>0</v>
      </c>
      <c r="T65" s="3">
        <f t="shared" si="2"/>
        <v>1834100</v>
      </c>
    </row>
    <row r="66" spans="1:25" x14ac:dyDescent="0.25">
      <c r="A66" s="1" t="s">
        <v>86</v>
      </c>
      <c r="B66" s="1" t="s">
        <v>157</v>
      </c>
      <c r="C66" s="2" t="s">
        <v>79</v>
      </c>
      <c r="D66" s="2" t="s">
        <v>76</v>
      </c>
      <c r="E66" s="2" t="s">
        <v>255</v>
      </c>
      <c r="F66" s="2" t="s">
        <v>11</v>
      </c>
      <c r="G66" s="2" t="s">
        <v>266</v>
      </c>
      <c r="H66" s="3">
        <v>54686</v>
      </c>
      <c r="I66" s="3">
        <v>0</v>
      </c>
      <c r="J66" s="3">
        <v>0</v>
      </c>
      <c r="K66" s="3">
        <f>ROUND(H66/119.7*128.4,0)</f>
        <v>58661</v>
      </c>
      <c r="L66" s="3">
        <f>ROUND(I66/115.1*124.4,0)</f>
        <v>0</v>
      </c>
      <c r="M66" s="3">
        <f>ROUND(J66/115.1*124.4,0)</f>
        <v>0</v>
      </c>
      <c r="N66" s="17">
        <v>70000</v>
      </c>
      <c r="O66" s="3">
        <f>ROUND(L66/124.4*128.3,-2)</f>
        <v>0</v>
      </c>
      <c r="P66" s="3">
        <f>ROUND(M66/124.4*128.3,-2)</f>
        <v>0</v>
      </c>
      <c r="Q66" s="3">
        <f t="shared" si="113"/>
        <v>71900</v>
      </c>
      <c r="R66" s="3">
        <f t="shared" si="0"/>
        <v>0</v>
      </c>
      <c r="S66" s="3">
        <f t="shared" si="1"/>
        <v>0</v>
      </c>
      <c r="T66" s="3">
        <f t="shared" si="2"/>
        <v>71900</v>
      </c>
    </row>
    <row r="67" spans="1:25" x14ac:dyDescent="0.25">
      <c r="A67" s="1" t="s">
        <v>86</v>
      </c>
      <c r="B67" s="1" t="s">
        <v>157</v>
      </c>
      <c r="C67" s="2" t="s">
        <v>75</v>
      </c>
      <c r="D67" s="2" t="s">
        <v>76</v>
      </c>
      <c r="E67" s="2" t="s">
        <v>255</v>
      </c>
      <c r="F67" s="2" t="s">
        <v>11</v>
      </c>
      <c r="G67" s="2" t="s">
        <v>266</v>
      </c>
      <c r="H67" s="3">
        <v>117092</v>
      </c>
      <c r="I67" s="3">
        <v>0</v>
      </c>
      <c r="J67" s="3">
        <v>0</v>
      </c>
      <c r="K67" s="3">
        <f>ROUND(H67/119.7*128.4,0)</f>
        <v>125602</v>
      </c>
      <c r="L67" s="3">
        <f>ROUND(I67/115.1*124.4,0)</f>
        <v>0</v>
      </c>
      <c r="M67" s="3">
        <f>ROUND(J67/115.1*124.4,0)</f>
        <v>0</v>
      </c>
      <c r="N67" s="17">
        <v>135600</v>
      </c>
      <c r="O67" s="3">
        <f>ROUND(L67/124.4*128.3,-2)</f>
        <v>0</v>
      </c>
      <c r="P67" s="3">
        <f>ROUND(M67/124.4*128.3,-2)</f>
        <v>0</v>
      </c>
      <c r="Q67" s="3">
        <f t="shared" si="113"/>
        <v>139300</v>
      </c>
      <c r="R67" s="3">
        <f t="shared" ref="R67:R92" si="114">ROUND(O67/128.3*133.4,-2)</f>
        <v>0</v>
      </c>
      <c r="S67" s="3">
        <f t="shared" ref="S67:S92" si="115">ROUND(P67/128.3*133.4,-2)</f>
        <v>0</v>
      </c>
      <c r="T67" s="3">
        <f t="shared" ref="T67:T92" si="116">Q67+R67+S67</f>
        <v>139300</v>
      </c>
    </row>
    <row r="68" spans="1:25" x14ac:dyDescent="0.25">
      <c r="A68" s="1" t="s">
        <v>86</v>
      </c>
      <c r="B68" s="1" t="s">
        <v>157</v>
      </c>
      <c r="C68" s="2" t="s">
        <v>77</v>
      </c>
      <c r="D68" s="2" t="s">
        <v>78</v>
      </c>
      <c r="E68" s="2" t="s">
        <v>255</v>
      </c>
      <c r="F68" s="2" t="s">
        <v>11</v>
      </c>
      <c r="G68" s="2" t="s">
        <v>266</v>
      </c>
      <c r="H68" s="3">
        <v>88784</v>
      </c>
      <c r="I68" s="3">
        <v>0</v>
      </c>
      <c r="J68" s="3">
        <v>0</v>
      </c>
      <c r="K68" s="3">
        <f t="shared" ref="K68:K70" si="117">ROUND(H68/119.7*128.4,0)</f>
        <v>95237</v>
      </c>
      <c r="L68" s="3">
        <f t="shared" ref="L68:L70" si="118">ROUND(I68/115.1*124.4,0)</f>
        <v>0</v>
      </c>
      <c r="M68" s="3">
        <f t="shared" ref="M68:M70" si="119">ROUND(J68/115.1*124.4,0)</f>
        <v>0</v>
      </c>
      <c r="N68" s="17">
        <v>105224</v>
      </c>
      <c r="O68" s="3">
        <f t="shared" ref="O68:O70" si="120">ROUND(L68/124.4*128.3,-2)</f>
        <v>0</v>
      </c>
      <c r="P68" s="3">
        <f t="shared" ref="P68:P70" si="121">ROUND(M68/124.4*128.3,-2)</f>
        <v>0</v>
      </c>
      <c r="Q68" s="3">
        <f t="shared" si="113"/>
        <v>108100</v>
      </c>
      <c r="R68" s="3">
        <f t="shared" si="114"/>
        <v>0</v>
      </c>
      <c r="S68" s="3">
        <f t="shared" si="115"/>
        <v>0</v>
      </c>
      <c r="T68" s="3">
        <f t="shared" si="116"/>
        <v>108100</v>
      </c>
    </row>
    <row r="69" spans="1:25" x14ac:dyDescent="0.25">
      <c r="A69" s="1" t="s">
        <v>169</v>
      </c>
      <c r="B69" s="2" t="s">
        <v>120</v>
      </c>
      <c r="C69" s="2" t="s">
        <v>126</v>
      </c>
      <c r="D69" s="2" t="s">
        <v>141</v>
      </c>
      <c r="E69" s="2" t="s">
        <v>219</v>
      </c>
      <c r="F69" s="2" t="s">
        <v>108</v>
      </c>
      <c r="G69" s="2" t="s">
        <v>266</v>
      </c>
      <c r="H69" s="3">
        <v>260710</v>
      </c>
      <c r="I69" s="3">
        <v>0</v>
      </c>
      <c r="J69" s="3">
        <v>0</v>
      </c>
      <c r="K69" s="3">
        <f t="shared" si="117"/>
        <v>279659</v>
      </c>
      <c r="L69" s="3">
        <f t="shared" si="118"/>
        <v>0</v>
      </c>
      <c r="M69" s="3">
        <f t="shared" si="119"/>
        <v>0</v>
      </c>
      <c r="N69" s="17">
        <v>280000</v>
      </c>
      <c r="O69" s="3">
        <f t="shared" si="120"/>
        <v>0</v>
      </c>
      <c r="P69" s="3">
        <f t="shared" si="121"/>
        <v>0</v>
      </c>
      <c r="Q69" s="3">
        <f t="shared" si="113"/>
        <v>287700</v>
      </c>
      <c r="R69" s="3">
        <f t="shared" si="114"/>
        <v>0</v>
      </c>
      <c r="S69" s="3">
        <f t="shared" si="115"/>
        <v>0</v>
      </c>
      <c r="T69" s="3">
        <f t="shared" si="116"/>
        <v>287700</v>
      </c>
      <c r="U69" s="13" t="s">
        <v>163</v>
      </c>
    </row>
    <row r="70" spans="1:25" x14ac:dyDescent="0.25">
      <c r="A70" s="1" t="s">
        <v>86</v>
      </c>
      <c r="B70" s="1" t="s">
        <v>159</v>
      </c>
      <c r="C70" s="2" t="s">
        <v>217</v>
      </c>
      <c r="D70" s="2" t="s">
        <v>112</v>
      </c>
      <c r="E70" s="2" t="s">
        <v>219</v>
      </c>
      <c r="F70" s="2" t="s">
        <v>108</v>
      </c>
      <c r="G70" s="2" t="s">
        <v>266</v>
      </c>
      <c r="H70" s="3">
        <v>100000</v>
      </c>
      <c r="I70" s="3"/>
      <c r="J70" s="3"/>
      <c r="K70" s="3">
        <f t="shared" si="117"/>
        <v>107268</v>
      </c>
      <c r="L70" s="3">
        <f t="shared" si="118"/>
        <v>0</v>
      </c>
      <c r="M70" s="3">
        <f t="shared" si="119"/>
        <v>0</v>
      </c>
      <c r="N70" s="17">
        <v>144000</v>
      </c>
      <c r="O70" s="3">
        <f t="shared" si="120"/>
        <v>0</v>
      </c>
      <c r="P70" s="3">
        <f t="shared" si="121"/>
        <v>0</v>
      </c>
      <c r="Q70" s="3">
        <f>N70</f>
        <v>144000</v>
      </c>
      <c r="R70" s="3">
        <f t="shared" si="114"/>
        <v>0</v>
      </c>
      <c r="S70" s="3">
        <f t="shared" si="115"/>
        <v>0</v>
      </c>
      <c r="T70" s="3">
        <f t="shared" si="116"/>
        <v>144000</v>
      </c>
      <c r="U70" s="13" t="s">
        <v>105</v>
      </c>
    </row>
    <row r="71" spans="1:25" ht="14.25" customHeight="1" x14ac:dyDescent="0.25">
      <c r="A71" s="2"/>
      <c r="B71" s="2"/>
      <c r="C71" s="2" t="s">
        <v>212</v>
      </c>
      <c r="D71" s="2" t="s">
        <v>211</v>
      </c>
      <c r="E71" s="2" t="s">
        <v>219</v>
      </c>
      <c r="F71" s="2" t="s">
        <v>11</v>
      </c>
      <c r="G71" s="2"/>
      <c r="H71" s="18"/>
      <c r="I71" s="18"/>
      <c r="J71" s="18"/>
      <c r="K71" s="17">
        <v>100000</v>
      </c>
      <c r="L71" s="18"/>
      <c r="M71" s="18"/>
      <c r="N71" s="3">
        <f>K71</f>
        <v>100000</v>
      </c>
      <c r="O71" s="3">
        <f>ROUND(L71/124.4*128.3,-2)</f>
        <v>0</v>
      </c>
      <c r="P71" s="3">
        <f>ROUND(M71/124.4*128.3,-2)</f>
        <v>0</v>
      </c>
      <c r="Q71" s="3">
        <f t="shared" ref="Q71:Q72" si="122">N71</f>
        <v>100000</v>
      </c>
      <c r="R71" s="3">
        <f t="shared" si="114"/>
        <v>0</v>
      </c>
      <c r="S71" s="3">
        <f t="shared" si="115"/>
        <v>0</v>
      </c>
      <c r="T71" s="3">
        <f t="shared" si="116"/>
        <v>100000</v>
      </c>
      <c r="U71" s="13" t="s">
        <v>105</v>
      </c>
      <c r="V71" s="18"/>
      <c r="W71" s="18"/>
      <c r="X71" s="18"/>
      <c r="Y71" s="18"/>
    </row>
    <row r="72" spans="1:25" x14ac:dyDescent="0.25">
      <c r="A72" s="1" t="s">
        <v>86</v>
      </c>
      <c r="B72" s="1" t="s">
        <v>159</v>
      </c>
      <c r="C72" s="2" t="s">
        <v>319</v>
      </c>
      <c r="D72" s="2" t="s">
        <v>111</v>
      </c>
      <c r="E72" s="2" t="s">
        <v>219</v>
      </c>
      <c r="F72" s="2" t="s">
        <v>108</v>
      </c>
      <c r="G72" s="2" t="s">
        <v>266</v>
      </c>
      <c r="H72" s="3">
        <v>50000</v>
      </c>
      <c r="I72" s="3"/>
      <c r="J72" s="3"/>
      <c r="K72" s="3">
        <f t="shared" ref="K72:K73" si="123">ROUND(H72/119.7*128.4,0)</f>
        <v>53634</v>
      </c>
      <c r="L72" s="3">
        <f t="shared" ref="L72:L73" si="124">ROUND(I72/115.1*124.4,0)</f>
        <v>0</v>
      </c>
      <c r="M72" s="3">
        <f t="shared" ref="M72:M73" si="125">ROUND(J72/115.1*124.4,0)</f>
        <v>0</v>
      </c>
      <c r="N72" s="17">
        <v>59500</v>
      </c>
      <c r="O72" s="3">
        <f t="shared" ref="O72:O73" si="126">ROUND(L72/124.4*128.3,-2)</f>
        <v>0</v>
      </c>
      <c r="P72" s="3">
        <f t="shared" ref="P72:P73" si="127">ROUND(M72/124.4*128.3,-2)</f>
        <v>0</v>
      </c>
      <c r="Q72" s="3">
        <f t="shared" si="122"/>
        <v>59500</v>
      </c>
      <c r="R72" s="3">
        <f t="shared" si="114"/>
        <v>0</v>
      </c>
      <c r="S72" s="3">
        <f t="shared" si="115"/>
        <v>0</v>
      </c>
      <c r="T72" s="3">
        <f t="shared" si="116"/>
        <v>59500</v>
      </c>
      <c r="U72" s="13" t="s">
        <v>192</v>
      </c>
    </row>
    <row r="73" spans="1:25" x14ac:dyDescent="0.25">
      <c r="A73" s="1" t="s">
        <v>86</v>
      </c>
      <c r="B73" s="1" t="s">
        <v>154</v>
      </c>
      <c r="C73" s="2" t="s">
        <v>80</v>
      </c>
      <c r="D73" s="2" t="s">
        <v>81</v>
      </c>
      <c r="E73" s="2" t="s">
        <v>253</v>
      </c>
      <c r="F73" s="2" t="s">
        <v>11</v>
      </c>
      <c r="G73" s="2" t="s">
        <v>266</v>
      </c>
      <c r="H73" s="3">
        <v>8365448</v>
      </c>
      <c r="I73" s="3">
        <v>2904952</v>
      </c>
      <c r="J73" s="3">
        <v>141080</v>
      </c>
      <c r="K73" s="3">
        <f t="shared" si="123"/>
        <v>8973463</v>
      </c>
      <c r="L73" s="3">
        <f t="shared" si="124"/>
        <v>3139670</v>
      </c>
      <c r="M73" s="3">
        <f t="shared" si="125"/>
        <v>152479</v>
      </c>
      <c r="N73" s="17">
        <v>9725000</v>
      </c>
      <c r="O73" s="3">
        <f t="shared" si="126"/>
        <v>3238100</v>
      </c>
      <c r="P73" s="3">
        <f t="shared" si="127"/>
        <v>157300</v>
      </c>
      <c r="Q73" s="3">
        <f t="shared" ref="Q73:Q79" si="128">ROUND(N73/134.4*138.1,-2)</f>
        <v>9992700</v>
      </c>
      <c r="R73" s="3">
        <f t="shared" si="114"/>
        <v>3366800</v>
      </c>
      <c r="S73" s="3">
        <f t="shared" si="115"/>
        <v>163600</v>
      </c>
      <c r="T73" s="3">
        <f t="shared" si="116"/>
        <v>13523100</v>
      </c>
    </row>
    <row r="74" spans="1:25" s="18" customFormat="1" x14ac:dyDescent="0.25">
      <c r="A74" s="1" t="s">
        <v>86</v>
      </c>
      <c r="B74" s="1" t="s">
        <v>154</v>
      </c>
      <c r="C74" s="2" t="s">
        <v>273</v>
      </c>
      <c r="D74" s="2" t="s">
        <v>81</v>
      </c>
      <c r="E74" s="2" t="s">
        <v>253</v>
      </c>
      <c r="F74" s="2" t="s">
        <v>11</v>
      </c>
      <c r="G74" s="2" t="s">
        <v>266</v>
      </c>
      <c r="H74" s="17">
        <v>8365448</v>
      </c>
      <c r="I74" s="17">
        <v>2904952</v>
      </c>
      <c r="J74" s="17">
        <v>141080</v>
      </c>
      <c r="K74" s="17">
        <f>ROUND(H74/119.7*128.4,0)</f>
        <v>8973463</v>
      </c>
      <c r="L74" s="17">
        <f>ROUND(I74/115.1*124.4,0)</f>
        <v>3139670</v>
      </c>
      <c r="M74" s="17">
        <f>ROUND(J74/115.1*124.4,0)</f>
        <v>152479</v>
      </c>
      <c r="N74" s="17">
        <v>2895500</v>
      </c>
      <c r="O74" s="17">
        <v>0</v>
      </c>
      <c r="P74" s="17">
        <v>0</v>
      </c>
      <c r="Q74" s="3">
        <f t="shared" si="128"/>
        <v>2975200</v>
      </c>
      <c r="R74" s="3">
        <f t="shared" si="114"/>
        <v>0</v>
      </c>
      <c r="S74" s="3">
        <f t="shared" si="115"/>
        <v>0</v>
      </c>
      <c r="T74" s="3">
        <f t="shared" si="116"/>
        <v>2975200</v>
      </c>
    </row>
    <row r="75" spans="1:25" x14ac:dyDescent="0.25">
      <c r="A75" s="1" t="s">
        <v>86</v>
      </c>
      <c r="B75" s="1" t="s">
        <v>155</v>
      </c>
      <c r="C75" s="2" t="s">
        <v>320</v>
      </c>
      <c r="D75" s="2" t="s">
        <v>114</v>
      </c>
      <c r="E75" s="2" t="s">
        <v>252</v>
      </c>
      <c r="F75" s="2" t="s">
        <v>108</v>
      </c>
      <c r="G75" s="2" t="s">
        <v>266</v>
      </c>
      <c r="H75" s="3">
        <v>7370382</v>
      </c>
      <c r="I75" s="3">
        <v>0</v>
      </c>
      <c r="J75" s="3">
        <v>0</v>
      </c>
      <c r="K75" s="3">
        <f t="shared" ref="K75:K76" si="129">ROUND(H75/119.7*128.4,0)</f>
        <v>7906074</v>
      </c>
      <c r="L75" s="3">
        <f t="shared" ref="L75:L76" si="130">ROUND(I75/115.1*124.4,0)</f>
        <v>0</v>
      </c>
      <c r="M75" s="3">
        <f t="shared" ref="M75:M76" si="131">ROUND(J75/115.1*124.4,0)</f>
        <v>0</v>
      </c>
      <c r="N75" s="17">
        <v>9678800</v>
      </c>
      <c r="O75" s="3">
        <f t="shared" ref="O75" si="132">ROUND(L75/124.4*128.3,-2)</f>
        <v>0</v>
      </c>
      <c r="P75" s="3">
        <f t="shared" ref="P75" si="133">ROUND(M75/124.4*128.3,-2)</f>
        <v>0</v>
      </c>
      <c r="Q75" s="3">
        <f t="shared" si="128"/>
        <v>9945300</v>
      </c>
      <c r="R75" s="3">
        <f t="shared" si="114"/>
        <v>0</v>
      </c>
      <c r="S75" s="3">
        <f t="shared" si="115"/>
        <v>0</v>
      </c>
      <c r="T75" s="3">
        <f t="shared" si="116"/>
        <v>9945300</v>
      </c>
      <c r="U75" s="13" t="s">
        <v>115</v>
      </c>
    </row>
    <row r="76" spans="1:25" ht="26.4" x14ac:dyDescent="0.25">
      <c r="A76" s="1" t="s">
        <v>86</v>
      </c>
      <c r="B76" s="1" t="s">
        <v>156</v>
      </c>
      <c r="C76" s="2" t="s">
        <v>82</v>
      </c>
      <c r="D76" s="1" t="s">
        <v>287</v>
      </c>
      <c r="E76" s="1" t="s">
        <v>288</v>
      </c>
      <c r="F76" s="2" t="s">
        <v>11</v>
      </c>
      <c r="G76" s="2" t="s">
        <v>278</v>
      </c>
      <c r="H76" s="3">
        <v>20469281</v>
      </c>
      <c r="I76" s="3">
        <v>2341577</v>
      </c>
      <c r="J76" s="3">
        <v>45531</v>
      </c>
      <c r="K76" s="3">
        <f t="shared" si="129"/>
        <v>21957023</v>
      </c>
      <c r="L76" s="3">
        <f t="shared" si="130"/>
        <v>2530775</v>
      </c>
      <c r="M76" s="3">
        <f t="shared" si="131"/>
        <v>49210</v>
      </c>
      <c r="N76" s="17">
        <v>24970000</v>
      </c>
      <c r="O76" s="17">
        <v>2378885</v>
      </c>
      <c r="P76" s="17">
        <v>3144400</v>
      </c>
      <c r="Q76" s="3">
        <f t="shared" si="128"/>
        <v>25657400</v>
      </c>
      <c r="R76" s="3">
        <f t="shared" ref="R76:R78" si="134">ROUND(O76/131*133.4,-2)</f>
        <v>2422500</v>
      </c>
      <c r="S76" s="3">
        <f t="shared" ref="S76:S78" si="135">ROUND(P76/131.1*133.4,-2)</f>
        <v>3199600</v>
      </c>
      <c r="T76" s="3">
        <f t="shared" si="116"/>
        <v>31279500</v>
      </c>
      <c r="U76" s="2" t="s">
        <v>99</v>
      </c>
    </row>
    <row r="77" spans="1:25" ht="26.4" x14ac:dyDescent="0.25">
      <c r="A77" s="2" t="s">
        <v>87</v>
      </c>
      <c r="B77" s="2" t="s">
        <v>145</v>
      </c>
      <c r="C77" s="2" t="s">
        <v>58</v>
      </c>
      <c r="D77" s="1" t="s">
        <v>321</v>
      </c>
      <c r="E77" s="2" t="s">
        <v>245</v>
      </c>
      <c r="F77" s="2" t="s">
        <v>11</v>
      </c>
      <c r="G77" s="2" t="s">
        <v>278</v>
      </c>
      <c r="H77" s="3">
        <v>3659457</v>
      </c>
      <c r="I77" s="3">
        <v>664831</v>
      </c>
      <c r="J77" s="3">
        <v>212730</v>
      </c>
      <c r="K77" s="3">
        <f t="shared" ref="K77:K78" si="136">ROUND(H77/119.7*128.4,0)</f>
        <v>3925433</v>
      </c>
      <c r="L77" s="3">
        <f t="shared" ref="L77:L78" si="137">ROUND(I77/115.1*124.4,0)</f>
        <v>718549</v>
      </c>
      <c r="M77" s="3">
        <f t="shared" ref="M77:M78" si="138">ROUND(J77/115.1*124.4,0)</f>
        <v>229918</v>
      </c>
      <c r="N77" s="17">
        <v>4579625</v>
      </c>
      <c r="O77" s="17">
        <v>1255711</v>
      </c>
      <c r="P77" s="17">
        <v>430995</v>
      </c>
      <c r="Q77" s="3">
        <f t="shared" si="128"/>
        <v>4705700</v>
      </c>
      <c r="R77" s="3">
        <f t="shared" si="134"/>
        <v>1278700</v>
      </c>
      <c r="S77" s="3">
        <f t="shared" si="135"/>
        <v>438600</v>
      </c>
      <c r="T77" s="3">
        <f t="shared" si="116"/>
        <v>6423000</v>
      </c>
      <c r="U77" s="13" t="s">
        <v>95</v>
      </c>
    </row>
    <row r="78" spans="1:25" x14ac:dyDescent="0.25">
      <c r="A78" s="1" t="s">
        <v>86</v>
      </c>
      <c r="B78" s="1" t="s">
        <v>146</v>
      </c>
      <c r="C78" s="2" t="s">
        <v>39</v>
      </c>
      <c r="D78" s="2" t="s">
        <v>40</v>
      </c>
      <c r="E78" s="2" t="s">
        <v>246</v>
      </c>
      <c r="F78" s="2" t="s">
        <v>11</v>
      </c>
      <c r="G78" s="2" t="s">
        <v>278</v>
      </c>
      <c r="H78" s="3">
        <v>6362360</v>
      </c>
      <c r="I78" s="3">
        <v>216347</v>
      </c>
      <c r="J78" s="3">
        <v>13000</v>
      </c>
      <c r="K78" s="3">
        <f t="shared" si="136"/>
        <v>6824787</v>
      </c>
      <c r="L78" s="3">
        <f t="shared" si="137"/>
        <v>233828</v>
      </c>
      <c r="M78" s="3">
        <f t="shared" si="138"/>
        <v>14050</v>
      </c>
      <c r="N78" s="17">
        <v>7418100</v>
      </c>
      <c r="O78" s="17">
        <v>249200</v>
      </c>
      <c r="P78" s="17">
        <v>19600</v>
      </c>
      <c r="Q78" s="3">
        <f t="shared" si="128"/>
        <v>7622300</v>
      </c>
      <c r="R78" s="3">
        <f t="shared" si="134"/>
        <v>253800</v>
      </c>
      <c r="S78" s="3">
        <f t="shared" si="135"/>
        <v>19900</v>
      </c>
      <c r="T78" s="3">
        <f t="shared" si="116"/>
        <v>7896000</v>
      </c>
    </row>
    <row r="79" spans="1:25" s="18" customFormat="1" x14ac:dyDescent="0.25">
      <c r="A79" s="1" t="s">
        <v>86</v>
      </c>
      <c r="B79" s="1" t="s">
        <v>146</v>
      </c>
      <c r="C79" s="2" t="s">
        <v>274</v>
      </c>
      <c r="D79" s="2" t="s">
        <v>40</v>
      </c>
      <c r="E79" s="2" t="s">
        <v>246</v>
      </c>
      <c r="F79" s="2" t="s">
        <v>11</v>
      </c>
      <c r="G79" s="2" t="s">
        <v>266</v>
      </c>
      <c r="N79" s="17">
        <v>46000</v>
      </c>
      <c r="O79" s="17">
        <v>0</v>
      </c>
      <c r="P79" s="17">
        <v>0</v>
      </c>
      <c r="Q79" s="3">
        <f t="shared" si="128"/>
        <v>47300</v>
      </c>
      <c r="R79" s="3">
        <f t="shared" si="114"/>
        <v>0</v>
      </c>
      <c r="S79" s="3">
        <f t="shared" si="115"/>
        <v>0</v>
      </c>
      <c r="T79" s="3">
        <f t="shared" si="116"/>
        <v>47300</v>
      </c>
    </row>
    <row r="80" spans="1:25" ht="26.4" x14ac:dyDescent="0.25">
      <c r="A80" s="1" t="s">
        <v>168</v>
      </c>
      <c r="B80" s="2" t="s">
        <v>145</v>
      </c>
      <c r="C80" s="1" t="s">
        <v>124</v>
      </c>
      <c r="D80" s="2" t="s">
        <v>125</v>
      </c>
      <c r="E80" s="2" t="s">
        <v>246</v>
      </c>
      <c r="F80" s="2" t="s">
        <v>108</v>
      </c>
      <c r="G80" s="2"/>
      <c r="H80" s="3">
        <v>0</v>
      </c>
      <c r="I80" s="3">
        <v>0</v>
      </c>
      <c r="J80" s="3">
        <v>0</v>
      </c>
      <c r="K80" s="3">
        <f>ROUND(H80/119.7*128.4,0)</f>
        <v>0</v>
      </c>
      <c r="L80" s="3">
        <f>ROUND(I80/115.1*124.4,0)</f>
        <v>0</v>
      </c>
      <c r="M80" s="3">
        <f>ROUND(J80/115.1*124.4,0)</f>
        <v>0</v>
      </c>
      <c r="N80" s="3">
        <f>ROUND(K80/128.4*131.8,-2)</f>
        <v>0</v>
      </c>
      <c r="O80" s="3">
        <f>ROUND(L80/124.4*128.3,-2)</f>
        <v>0</v>
      </c>
      <c r="P80" s="3">
        <f>ROUND(M80/124.4*128.3,-2)</f>
        <v>0</v>
      </c>
      <c r="Q80" s="3">
        <f t="shared" ref="Q80:Q92" si="139">ROUND(N80/131.8*138.1,-2)</f>
        <v>0</v>
      </c>
      <c r="R80" s="3">
        <f t="shared" si="114"/>
        <v>0</v>
      </c>
      <c r="S80" s="3">
        <f t="shared" si="115"/>
        <v>0</v>
      </c>
      <c r="T80" s="3">
        <f t="shared" si="116"/>
        <v>0</v>
      </c>
    </row>
    <row r="81" spans="1:25" ht="26.4" x14ac:dyDescent="0.25">
      <c r="A81" s="2" t="s">
        <v>87</v>
      </c>
      <c r="B81" s="2" t="s">
        <v>145</v>
      </c>
      <c r="C81" s="1" t="s">
        <v>172</v>
      </c>
      <c r="D81" s="2" t="s">
        <v>173</v>
      </c>
      <c r="E81" s="2" t="s">
        <v>246</v>
      </c>
      <c r="F81" s="2" t="s">
        <v>11</v>
      </c>
      <c r="G81" s="2" t="s">
        <v>266</v>
      </c>
      <c r="H81" s="3">
        <v>907500</v>
      </c>
      <c r="I81" s="3">
        <v>308914</v>
      </c>
      <c r="J81" s="3">
        <v>83912</v>
      </c>
      <c r="K81" s="3">
        <f t="shared" ref="K81:K82" si="140">ROUND(H81/119.7*128.4,0)</f>
        <v>973459</v>
      </c>
      <c r="L81" s="3">
        <f t="shared" ref="L81:L82" si="141">ROUND(I81/115.1*124.4,0)</f>
        <v>333874</v>
      </c>
      <c r="M81" s="3">
        <f t="shared" ref="M81:M82" si="142">ROUND(J81/115.1*124.4,0)</f>
        <v>90692</v>
      </c>
      <c r="N81" s="17">
        <v>1191600</v>
      </c>
      <c r="O81" s="3">
        <f t="shared" ref="O81" si="143">ROUND(L81/124.4*128.3,-2)</f>
        <v>344300</v>
      </c>
      <c r="P81" s="3">
        <f t="shared" ref="P81" si="144">ROUND(M81/124.4*128.3,-2)</f>
        <v>93500</v>
      </c>
      <c r="Q81" s="3">
        <f t="shared" ref="Q81:Q82" si="145">ROUND(N81/134.4*138.1,-2)</f>
        <v>1224400</v>
      </c>
      <c r="R81" s="3">
        <f t="shared" si="114"/>
        <v>358000</v>
      </c>
      <c r="S81" s="3">
        <f t="shared" si="115"/>
        <v>97200</v>
      </c>
      <c r="T81" s="3">
        <f t="shared" si="116"/>
        <v>1679600</v>
      </c>
    </row>
    <row r="82" spans="1:25" x14ac:dyDescent="0.25">
      <c r="A82" s="2" t="s">
        <v>97</v>
      </c>
      <c r="B82" s="2" t="s">
        <v>145</v>
      </c>
      <c r="C82" s="2" t="s">
        <v>270</v>
      </c>
      <c r="D82" s="2" t="s">
        <v>42</v>
      </c>
      <c r="E82" s="2" t="s">
        <v>246</v>
      </c>
      <c r="F82" s="2" t="s">
        <v>11</v>
      </c>
      <c r="G82" s="2" t="s">
        <v>278</v>
      </c>
      <c r="H82" s="3">
        <v>14186183</v>
      </c>
      <c r="I82" s="3">
        <v>1873582</v>
      </c>
      <c r="J82" s="3">
        <v>1174586</v>
      </c>
      <c r="K82" s="3">
        <f t="shared" si="140"/>
        <v>15217259</v>
      </c>
      <c r="L82" s="3">
        <f t="shared" si="141"/>
        <v>2024966</v>
      </c>
      <c r="M82" s="3">
        <f t="shared" si="142"/>
        <v>1269492</v>
      </c>
      <c r="N82" s="17">
        <v>24600000</v>
      </c>
      <c r="O82" s="17">
        <v>2712704</v>
      </c>
      <c r="P82" s="17">
        <v>990220</v>
      </c>
      <c r="Q82" s="3">
        <f t="shared" si="145"/>
        <v>25277200</v>
      </c>
      <c r="R82" s="3">
        <f>ROUND(O82/131*133.4,-2)</f>
        <v>2762400</v>
      </c>
      <c r="S82" s="3">
        <f>ROUND(P82/131.1*133.4,-2)</f>
        <v>1007600</v>
      </c>
      <c r="T82" s="3">
        <f t="shared" si="116"/>
        <v>29047200</v>
      </c>
    </row>
    <row r="83" spans="1:25" x14ac:dyDescent="0.25">
      <c r="A83" s="1" t="s">
        <v>86</v>
      </c>
      <c r="B83" s="1" t="s">
        <v>146</v>
      </c>
      <c r="C83" s="2" t="s">
        <v>140</v>
      </c>
      <c r="D83" s="2" t="s">
        <v>193</v>
      </c>
      <c r="E83" s="2" t="s">
        <v>246</v>
      </c>
      <c r="F83" s="2" t="s">
        <v>11</v>
      </c>
      <c r="G83" s="2"/>
      <c r="H83" s="3">
        <v>12353</v>
      </c>
      <c r="I83" s="3">
        <v>0</v>
      </c>
      <c r="J83" s="3">
        <v>0</v>
      </c>
      <c r="K83" s="3">
        <f>ROUND(H83/119.7*128.4,0)</f>
        <v>13251</v>
      </c>
      <c r="L83" s="3">
        <f>ROUND(I83/115.1*124.4,0)</f>
        <v>0</v>
      </c>
      <c r="M83" s="3">
        <f>ROUND(J83/115.1*124.4,0)</f>
        <v>0</v>
      </c>
      <c r="N83" s="3">
        <f>ROUND(K83/128.4*131.8,-2)</f>
        <v>13600</v>
      </c>
      <c r="O83" s="3">
        <f>ROUND(L83/124.4*128.3,-2)</f>
        <v>0</v>
      </c>
      <c r="P83" s="3">
        <f>ROUND(M83/124.4*128.3,-2)</f>
        <v>0</v>
      </c>
      <c r="Q83" s="3">
        <f t="shared" si="139"/>
        <v>14300</v>
      </c>
      <c r="R83" s="3">
        <f t="shared" si="114"/>
        <v>0</v>
      </c>
      <c r="S83" s="3">
        <f t="shared" si="115"/>
        <v>0</v>
      </c>
      <c r="T83" s="3">
        <f t="shared" si="116"/>
        <v>14300</v>
      </c>
      <c r="U83" s="2" t="s">
        <v>194</v>
      </c>
    </row>
    <row r="84" spans="1:25" x14ac:dyDescent="0.25">
      <c r="A84" s="1" t="s">
        <v>86</v>
      </c>
      <c r="B84" s="1" t="s">
        <v>130</v>
      </c>
      <c r="C84" s="2" t="s">
        <v>122</v>
      </c>
      <c r="D84" s="2" t="s">
        <v>134</v>
      </c>
      <c r="E84" s="2" t="s">
        <v>246</v>
      </c>
      <c r="F84" s="2" t="s">
        <v>108</v>
      </c>
      <c r="G84" s="2"/>
      <c r="H84" s="3">
        <v>72437</v>
      </c>
      <c r="I84" s="3">
        <v>0</v>
      </c>
      <c r="J84" s="3">
        <v>0</v>
      </c>
      <c r="K84" s="3">
        <f>ROUND(H84/119.7*128.4,0)</f>
        <v>77702</v>
      </c>
      <c r="L84" s="3">
        <f>ROUND(I84/115.1*124.4,0)</f>
        <v>0</v>
      </c>
      <c r="M84" s="3">
        <f>ROUND(J84/115.1*124.4,0)</f>
        <v>0</v>
      </c>
      <c r="N84" s="3">
        <f>ROUND(K84/128.4*131.8,-2)</f>
        <v>79800</v>
      </c>
      <c r="O84" s="3">
        <f>ROUND(L84/124.4*128.3,-2)</f>
        <v>0</v>
      </c>
      <c r="P84" s="3">
        <f>ROUND(M84/124.4*128.3,-2)</f>
        <v>0</v>
      </c>
      <c r="Q84" s="3">
        <f t="shared" si="139"/>
        <v>83600</v>
      </c>
      <c r="R84" s="3">
        <f t="shared" si="114"/>
        <v>0</v>
      </c>
      <c r="S84" s="3">
        <f t="shared" si="115"/>
        <v>0</v>
      </c>
      <c r="T84" s="3">
        <f t="shared" si="116"/>
        <v>83600</v>
      </c>
    </row>
    <row r="85" spans="1:25" x14ac:dyDescent="0.25">
      <c r="A85" s="2" t="s">
        <v>87</v>
      </c>
      <c r="B85" s="2" t="s">
        <v>145</v>
      </c>
      <c r="C85" s="8" t="s">
        <v>21</v>
      </c>
      <c r="D85" s="2" t="s">
        <v>22</v>
      </c>
      <c r="E85" s="2" t="s">
        <v>247</v>
      </c>
      <c r="F85" s="2" t="s">
        <v>11</v>
      </c>
      <c r="G85" s="2" t="s">
        <v>276</v>
      </c>
      <c r="H85" s="3">
        <v>0</v>
      </c>
      <c r="I85" s="3">
        <v>220080</v>
      </c>
      <c r="J85" s="3">
        <v>114536</v>
      </c>
      <c r="K85" s="3">
        <f t="shared" ref="K85" si="146">ROUND(H85/119.7*128.4,0)</f>
        <v>0</v>
      </c>
      <c r="L85" s="3">
        <f t="shared" ref="L85" si="147">ROUND(I85/115.1*124.4,0)</f>
        <v>237862</v>
      </c>
      <c r="M85" s="3">
        <f t="shared" ref="M85" si="148">ROUND(J85/115.1*124.4,0)</f>
        <v>123790</v>
      </c>
      <c r="N85" s="3">
        <f t="shared" ref="N85" si="149">ROUND(K85/128.4*131.8,-2)</f>
        <v>0</v>
      </c>
      <c r="O85" s="17">
        <v>928335</v>
      </c>
      <c r="P85" s="17">
        <v>504593</v>
      </c>
      <c r="Q85" s="3">
        <f t="shared" si="139"/>
        <v>0</v>
      </c>
      <c r="R85" s="3">
        <f>ROUND(O85/131*133.4,-2)</f>
        <v>945300</v>
      </c>
      <c r="S85" s="3">
        <f>ROUND(P85/131.1*133.4,-2)</f>
        <v>513400</v>
      </c>
      <c r="T85" s="3">
        <f t="shared" si="116"/>
        <v>1458700</v>
      </c>
    </row>
    <row r="86" spans="1:25" x14ac:dyDescent="0.25">
      <c r="A86" s="1" t="s">
        <v>86</v>
      </c>
      <c r="B86" s="1" t="s">
        <v>146</v>
      </c>
      <c r="C86" s="2" t="s">
        <v>83</v>
      </c>
      <c r="D86" s="2" t="s">
        <v>41</v>
      </c>
      <c r="E86" s="2" t="s">
        <v>247</v>
      </c>
      <c r="F86" s="2" t="s">
        <v>11</v>
      </c>
      <c r="G86" s="2" t="s">
        <v>278</v>
      </c>
      <c r="H86" s="3">
        <v>17979461</v>
      </c>
      <c r="I86" s="3">
        <v>165490</v>
      </c>
      <c r="J86" s="3">
        <v>7924</v>
      </c>
      <c r="K86" s="3">
        <f t="shared" ref="K86" si="150">ROUND(H86/119.7*128.4,0)</f>
        <v>19286239</v>
      </c>
      <c r="L86" s="3">
        <f t="shared" ref="L86" si="151">ROUND(I86/115.1*124.4,0)</f>
        <v>178861</v>
      </c>
      <c r="M86" s="3">
        <f t="shared" ref="M86" si="152">ROUND(J86/115.1*124.4,0)</f>
        <v>8564</v>
      </c>
      <c r="N86" s="17">
        <v>22673500</v>
      </c>
      <c r="O86" s="17">
        <v>186000</v>
      </c>
      <c r="P86" s="17">
        <v>13000</v>
      </c>
      <c r="Q86" s="3">
        <f>ROUND(N86/134.4*138.1,-2)</f>
        <v>23297700</v>
      </c>
      <c r="R86" s="3">
        <f>ROUND(O86/131*133.4,-2)</f>
        <v>189400</v>
      </c>
      <c r="S86" s="3">
        <f>ROUND(P86/131.1*133.4,-2)</f>
        <v>13200</v>
      </c>
      <c r="T86" s="3">
        <f t="shared" si="116"/>
        <v>23500300</v>
      </c>
    </row>
    <row r="87" spans="1:25" ht="26.4" x14ac:dyDescent="0.25">
      <c r="A87" s="2" t="s">
        <v>87</v>
      </c>
      <c r="B87" s="2" t="s">
        <v>145</v>
      </c>
      <c r="C87" s="1" t="s">
        <v>196</v>
      </c>
      <c r="D87" s="2" t="s">
        <v>23</v>
      </c>
      <c r="E87" s="2" t="s">
        <v>247</v>
      </c>
      <c r="F87" s="2" t="s">
        <v>11</v>
      </c>
      <c r="G87" s="2"/>
      <c r="H87" s="3">
        <v>0</v>
      </c>
      <c r="I87" s="3">
        <v>558097</v>
      </c>
      <c r="J87" s="3">
        <v>91523</v>
      </c>
      <c r="K87" s="3">
        <f>ROUND(H87/119.7*128.4,0)</f>
        <v>0</v>
      </c>
      <c r="L87" s="3">
        <f>ROUND(I87/115.1*124.4,0)</f>
        <v>603191</v>
      </c>
      <c r="M87" s="3">
        <f>ROUND(J87/115.1*124.4,0)</f>
        <v>98918</v>
      </c>
      <c r="N87" s="3">
        <f>ROUND(K87/128.4*131.8,-2)</f>
        <v>0</v>
      </c>
      <c r="O87" s="3">
        <f>ROUND(L87/124.4*128.3,-2)</f>
        <v>622100</v>
      </c>
      <c r="P87" s="3">
        <f>ROUND(M87/124.4*128.3,-2)</f>
        <v>102000</v>
      </c>
      <c r="Q87" s="3">
        <f t="shared" si="139"/>
        <v>0</v>
      </c>
      <c r="R87" s="3">
        <f t="shared" si="114"/>
        <v>646800</v>
      </c>
      <c r="S87" s="3">
        <f t="shared" si="115"/>
        <v>106100</v>
      </c>
      <c r="T87" s="3">
        <f t="shared" si="116"/>
        <v>752900</v>
      </c>
    </row>
    <row r="88" spans="1:25" x14ac:dyDescent="0.25">
      <c r="A88" s="1" t="s">
        <v>89</v>
      </c>
      <c r="B88" s="2" t="s">
        <v>145</v>
      </c>
      <c r="C88" s="8" t="s">
        <v>24</v>
      </c>
      <c r="D88" s="2" t="s">
        <v>25</v>
      </c>
      <c r="E88" s="2" t="s">
        <v>247</v>
      </c>
      <c r="F88" s="2" t="s">
        <v>11</v>
      </c>
      <c r="G88" s="2" t="s">
        <v>276</v>
      </c>
      <c r="H88" s="3">
        <v>0</v>
      </c>
      <c r="I88" s="3">
        <v>423046</v>
      </c>
      <c r="J88" s="3">
        <v>96135</v>
      </c>
      <c r="K88" s="3">
        <f t="shared" ref="K88" si="153">ROUND(H88/119.7*128.4,0)</f>
        <v>0</v>
      </c>
      <c r="L88" s="3">
        <f t="shared" ref="L88" si="154">ROUND(I88/115.1*124.4,0)</f>
        <v>457228</v>
      </c>
      <c r="M88" s="3">
        <f t="shared" ref="M88" si="155">ROUND(J88/115.1*124.4,0)</f>
        <v>103903</v>
      </c>
      <c r="N88" s="3">
        <f t="shared" ref="N88" si="156">ROUND(K88/128.4*131.8,-2)</f>
        <v>0</v>
      </c>
      <c r="O88" s="17">
        <v>377775</v>
      </c>
      <c r="P88" s="17">
        <v>132000</v>
      </c>
      <c r="Q88" s="3">
        <f t="shared" si="139"/>
        <v>0</v>
      </c>
      <c r="R88" s="3">
        <f>ROUND(O88/131*133.4,-2)</f>
        <v>384700</v>
      </c>
      <c r="S88" s="3">
        <f>ROUND(P88/131.1*133.4,-2)</f>
        <v>134300</v>
      </c>
      <c r="T88" s="3">
        <f t="shared" si="116"/>
        <v>519000</v>
      </c>
    </row>
    <row r="89" spans="1:25" x14ac:dyDescent="0.25">
      <c r="A89" s="2" t="s">
        <v>87</v>
      </c>
      <c r="B89" s="2" t="s">
        <v>145</v>
      </c>
      <c r="C89" s="8" t="s">
        <v>322</v>
      </c>
      <c r="D89" s="2" t="s">
        <v>323</v>
      </c>
      <c r="E89" s="2" t="s">
        <v>247</v>
      </c>
      <c r="F89" s="2" t="s">
        <v>11</v>
      </c>
      <c r="G89" s="2" t="s">
        <v>278</v>
      </c>
      <c r="H89" s="3">
        <v>4253491</v>
      </c>
      <c r="I89" s="3">
        <v>598119.12</v>
      </c>
      <c r="J89" s="3">
        <v>116374</v>
      </c>
      <c r="K89" s="3">
        <f t="shared" ref="K89" si="157">ROUND(H89/119.7*128.4,0)</f>
        <v>4562642</v>
      </c>
      <c r="L89" s="3">
        <f t="shared" ref="L89" si="158">ROUND(I89/115.1*124.4,0)</f>
        <v>646447</v>
      </c>
      <c r="M89" s="3">
        <f t="shared" ref="M89" si="159">ROUND(J89/115.1*124.4,0)</f>
        <v>125777</v>
      </c>
      <c r="N89" s="17">
        <v>6368950</v>
      </c>
      <c r="O89" s="17">
        <v>803032</v>
      </c>
      <c r="P89" s="17">
        <v>214010</v>
      </c>
      <c r="Q89" s="3">
        <f>ROUND(N89/134.4*138.1,-2)</f>
        <v>6544300</v>
      </c>
      <c r="R89" s="3">
        <f>ROUND(O89/131*133.4,-2)</f>
        <v>817700</v>
      </c>
      <c r="S89" s="3">
        <f>ROUND(P89/131.1*133.4,-2)</f>
        <v>217800</v>
      </c>
      <c r="T89" s="3">
        <f t="shared" si="116"/>
        <v>7579800</v>
      </c>
      <c r="U89" s="13" t="s">
        <v>174</v>
      </c>
    </row>
    <row r="90" spans="1:25" s="18" customFormat="1" ht="26.4" x14ac:dyDescent="0.25">
      <c r="A90" s="1" t="s">
        <v>170</v>
      </c>
      <c r="B90" s="1" t="s">
        <v>158</v>
      </c>
      <c r="C90" s="1" t="s">
        <v>161</v>
      </c>
      <c r="D90" s="2" t="s">
        <v>150</v>
      </c>
      <c r="E90" s="2"/>
      <c r="F90" s="2"/>
      <c r="G90" s="2"/>
      <c r="H90" s="3">
        <v>4820603</v>
      </c>
      <c r="I90" s="3">
        <v>0</v>
      </c>
      <c r="J90" s="3">
        <v>0</v>
      </c>
      <c r="K90" s="3">
        <f>ROUND(H90/119.7*128.4,0)</f>
        <v>5170973</v>
      </c>
      <c r="L90" s="3">
        <f>ROUND(I90/115.1*124.4,0)</f>
        <v>0</v>
      </c>
      <c r="M90" s="3">
        <f>ROUND(J90/115.1*124.4,0)</f>
        <v>0</v>
      </c>
      <c r="N90" s="3">
        <f>ROUND(K90/128.4*131.8,-2)</f>
        <v>5307900</v>
      </c>
      <c r="O90" s="3">
        <f>ROUND(L90/124.4*128.3,-2)</f>
        <v>0</v>
      </c>
      <c r="P90" s="3">
        <f>ROUND(M90/124.4*128.3,-2)</f>
        <v>0</v>
      </c>
      <c r="Q90" s="3">
        <f t="shared" si="139"/>
        <v>5561600</v>
      </c>
      <c r="R90" s="3">
        <f t="shared" si="114"/>
        <v>0</v>
      </c>
      <c r="S90" s="3">
        <f t="shared" si="115"/>
        <v>0</v>
      </c>
      <c r="T90" s="3">
        <f t="shared" si="116"/>
        <v>5561600</v>
      </c>
      <c r="U90" s="13" t="s">
        <v>162</v>
      </c>
      <c r="V90" s="13"/>
      <c r="W90" s="13"/>
      <c r="X90" s="13"/>
      <c r="Y90" s="13"/>
    </row>
    <row r="91" spans="1:25" x14ac:dyDescent="0.25">
      <c r="A91" s="7" t="s">
        <v>86</v>
      </c>
      <c r="B91" s="7" t="s">
        <v>152</v>
      </c>
      <c r="C91" s="2" t="s">
        <v>101</v>
      </c>
      <c r="D91" s="2" t="s">
        <v>96</v>
      </c>
      <c r="E91" s="2"/>
      <c r="F91" s="2"/>
      <c r="G91" s="2"/>
      <c r="H91" s="3">
        <v>1029382</v>
      </c>
      <c r="I91" s="3">
        <v>647090</v>
      </c>
      <c r="J91" s="3">
        <v>0</v>
      </c>
      <c r="K91" s="3">
        <f>ROUND(H91/119.7*128.4,0)</f>
        <v>1104199</v>
      </c>
      <c r="L91" s="3">
        <f>ROUND(I91/115.1*124.4,0)</f>
        <v>699374</v>
      </c>
      <c r="M91" s="3">
        <f>ROUND(J91/115.1*124.4,0)</f>
        <v>0</v>
      </c>
      <c r="N91" s="3">
        <f>ROUND(K91/128.4*131.8,-2)</f>
        <v>1133400</v>
      </c>
      <c r="O91" s="3">
        <f>ROUND(L91/124.4*128.3,-2)</f>
        <v>721300</v>
      </c>
      <c r="P91" s="3">
        <f>ROUND(M91/124.4*128.3,-2)</f>
        <v>0</v>
      </c>
      <c r="Q91" s="3">
        <f>ROUND(N91/131.8*138.1,-2)</f>
        <v>1187600</v>
      </c>
      <c r="R91" s="3">
        <f>ROUND(O91/128.3*133.4,-2)</f>
        <v>750000</v>
      </c>
      <c r="S91" s="3">
        <f>ROUND(P91/128.3*133.4,-2)</f>
        <v>0</v>
      </c>
      <c r="T91" s="3">
        <f>Q91+R91+S91</f>
        <v>1937600</v>
      </c>
    </row>
    <row r="92" spans="1:25" s="18" customFormat="1" ht="26.4" x14ac:dyDescent="0.25">
      <c r="A92" s="2"/>
      <c r="B92" s="2"/>
      <c r="C92" s="1" t="s">
        <v>289</v>
      </c>
      <c r="D92" s="2" t="s">
        <v>290</v>
      </c>
      <c r="E92" s="2"/>
      <c r="F92" s="2"/>
      <c r="G92" s="2"/>
      <c r="O92" s="17"/>
      <c r="P92" s="17">
        <f>760000+1820120</f>
        <v>2580120</v>
      </c>
      <c r="Q92" s="3">
        <f t="shared" si="139"/>
        <v>0</v>
      </c>
      <c r="R92" s="3">
        <f t="shared" si="114"/>
        <v>0</v>
      </c>
      <c r="S92" s="3">
        <f t="shared" si="115"/>
        <v>2682700</v>
      </c>
      <c r="T92" s="3">
        <f t="shared" si="116"/>
        <v>2682700</v>
      </c>
      <c r="U92" s="13" t="s">
        <v>291</v>
      </c>
    </row>
    <row r="93" spans="1:25" x14ac:dyDescent="0.25">
      <c r="C93" s="13" t="s">
        <v>267</v>
      </c>
      <c r="D93" s="13" t="s">
        <v>296</v>
      </c>
      <c r="E93" s="13" t="s">
        <v>297</v>
      </c>
      <c r="F93" s="13" t="s">
        <v>298</v>
      </c>
      <c r="Q93" s="22">
        <v>5000000</v>
      </c>
      <c r="T93" s="22">
        <f>Q93+O93+P93</f>
        <v>5000000</v>
      </c>
      <c r="U93" s="13" t="s">
        <v>299</v>
      </c>
    </row>
    <row r="94" spans="1:25" x14ac:dyDescent="0.25">
      <c r="A94" s="7"/>
      <c r="B94" s="7"/>
      <c r="C94" s="2" t="s">
        <v>208</v>
      </c>
      <c r="D94" s="2"/>
      <c r="E94" s="2"/>
      <c r="F94" s="2"/>
      <c r="G94" s="2"/>
      <c r="H94" s="4">
        <v>200896755</v>
      </c>
      <c r="I94" s="4">
        <v>22496069.120000001</v>
      </c>
      <c r="J94" s="4">
        <v>4993435</v>
      </c>
      <c r="K94" s="4">
        <f>SUM(K3:K90)</f>
        <v>270824818</v>
      </c>
      <c r="L94" s="4">
        <f>SUM(L3:L90)</f>
        <v>26773765</v>
      </c>
      <c r="M94" s="4">
        <f>SUM(M3:M90)</f>
        <v>5549380</v>
      </c>
      <c r="N94" s="4">
        <f t="shared" ref="N94:S94" si="160">SUM(N3:N92)</f>
        <v>286150127</v>
      </c>
      <c r="O94" s="4">
        <f t="shared" si="160"/>
        <v>31554233</v>
      </c>
      <c r="P94" s="4">
        <f t="shared" si="160"/>
        <v>13707880</v>
      </c>
      <c r="Q94" s="4">
        <f>SUM(Q3:Q93)</f>
        <v>299302433</v>
      </c>
      <c r="R94" s="4">
        <f t="shared" si="160"/>
        <v>32289900</v>
      </c>
      <c r="S94" s="4">
        <f t="shared" si="160"/>
        <v>14020100</v>
      </c>
      <c r="T94" s="4">
        <f>SUM(T3:T93)</f>
        <v>345612433</v>
      </c>
      <c r="U94" s="19"/>
    </row>
    <row r="95" spans="1:25" x14ac:dyDescent="0.25">
      <c r="A95" s="7"/>
      <c r="B95" s="7"/>
      <c r="C95" s="2" t="s">
        <v>209</v>
      </c>
      <c r="D95" s="2"/>
      <c r="E95" s="2"/>
      <c r="F95" s="2"/>
      <c r="G95" s="2"/>
      <c r="H95" s="3"/>
      <c r="I95" s="3"/>
      <c r="J95" s="3"/>
      <c r="K95" s="3"/>
      <c r="L95" s="3"/>
      <c r="M95" s="3"/>
      <c r="N95" s="3"/>
      <c r="O95" s="3"/>
      <c r="P95" s="3"/>
      <c r="Q95" s="3"/>
      <c r="R95" s="3"/>
      <c r="S95" s="3"/>
      <c r="T95" s="3">
        <v>2000000</v>
      </c>
      <c r="U95" s="19"/>
    </row>
    <row r="96" spans="1:25" x14ac:dyDescent="0.25">
      <c r="A96" s="7"/>
      <c r="B96" s="7"/>
      <c r="C96" s="2" t="s">
        <v>210</v>
      </c>
      <c r="D96" s="2"/>
      <c r="E96" s="2"/>
      <c r="F96" s="2"/>
      <c r="G96" s="2"/>
      <c r="H96" s="3"/>
      <c r="I96" s="3"/>
      <c r="J96" s="3"/>
      <c r="K96" s="3"/>
      <c r="L96" s="3"/>
      <c r="M96" s="3"/>
      <c r="N96" s="3"/>
      <c r="O96" s="3"/>
      <c r="P96" s="3"/>
      <c r="Q96" s="3"/>
      <c r="R96" s="3"/>
      <c r="S96" s="3"/>
      <c r="T96" s="3">
        <v>3750000</v>
      </c>
    </row>
    <row r="97" spans="1:22" ht="13.8" thickBot="1" x14ac:dyDescent="0.3">
      <c r="T97" s="16">
        <f>SUM(T94:T96)</f>
        <v>351362433</v>
      </c>
    </row>
    <row r="98" spans="1:22" s="2" customFormat="1" ht="13.8" thickTop="1" x14ac:dyDescent="0.25">
      <c r="C98" s="2" t="s">
        <v>264</v>
      </c>
      <c r="K98" s="3"/>
      <c r="N98" s="3"/>
      <c r="O98" s="3"/>
      <c r="P98" s="3"/>
      <c r="Q98" s="3"/>
      <c r="R98" s="3"/>
      <c r="S98" s="3"/>
      <c r="T98" s="3"/>
      <c r="V98" s="23"/>
    </row>
    <row r="99" spans="1:22" s="2" customFormat="1" x14ac:dyDescent="0.25">
      <c r="C99" s="2" t="s">
        <v>275</v>
      </c>
      <c r="K99" s="3"/>
      <c r="N99" s="3"/>
      <c r="O99" s="3"/>
      <c r="P99" s="3"/>
      <c r="Q99" s="3"/>
      <c r="R99" s="3"/>
      <c r="S99" s="3"/>
      <c r="T99" s="3"/>
      <c r="V99" s="23"/>
    </row>
    <row r="100" spans="1:22" s="18" customFormat="1" x14ac:dyDescent="0.25">
      <c r="K100" s="17"/>
      <c r="N100" s="17"/>
      <c r="O100" s="17"/>
      <c r="P100" s="17"/>
      <c r="Q100" s="17"/>
      <c r="R100" s="17"/>
      <c r="S100" s="17"/>
      <c r="T100" s="17"/>
      <c r="V100" s="20"/>
    </row>
    <row r="101" spans="1:22" x14ac:dyDescent="0.25">
      <c r="T101" s="19"/>
    </row>
    <row r="102" spans="1:22" x14ac:dyDescent="0.25">
      <c r="P102" s="19"/>
      <c r="Q102" s="19"/>
      <c r="R102" s="19"/>
      <c r="S102" s="19"/>
    </row>
    <row r="103" spans="1:22" x14ac:dyDescent="0.25">
      <c r="P103" s="22"/>
      <c r="Q103" s="22"/>
      <c r="R103" s="22"/>
      <c r="S103" s="22"/>
    </row>
    <row r="105" spans="1:22" x14ac:dyDescent="0.25">
      <c r="P105" s="19"/>
      <c r="Q105" s="19"/>
      <c r="R105" s="19"/>
      <c r="S105" s="19"/>
    </row>
    <row r="107" spans="1:22" x14ac:dyDescent="0.25">
      <c r="A107" s="21" t="s">
        <v>295</v>
      </c>
    </row>
  </sheetData>
  <autoFilter ref="A1:V92" xr:uid="{06F0E518-7CE1-41CC-A8F9-76ADF27EEE54}"/>
  <sortState xmlns:xlrd2="http://schemas.microsoft.com/office/spreadsheetml/2017/richdata2" ref="A3:Y90">
    <sortCondition ref="F3:F90"/>
    <sortCondition ref="D3:D90"/>
  </sortState>
  <phoneticPr fontId="8" type="noConversion"/>
  <pageMargins left="0.59055118110236227" right="0.59055118110236227" top="1.5354330708661419" bottom="0.94488188976377963" header="0.31496062992125984" footer="0.70866141732283472"/>
  <pageSetup paperSize="9" scale="72" fitToHeight="0" orientation="landscape" r:id="rId1"/>
  <headerFooter>
    <oddFooter>&amp;L&amp;F &amp;A&amp;C&amp;P&amp;R&amp;D</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1265C-A510-4057-ABFC-8DEC5DD63428}">
  <dimension ref="A1:E4"/>
  <sheetViews>
    <sheetView workbookViewId="0">
      <selection activeCell="B6" sqref="B6:B7"/>
    </sheetView>
  </sheetViews>
  <sheetFormatPr defaultRowHeight="13.8" x14ac:dyDescent="0.25"/>
  <cols>
    <col min="1" max="1" width="39.8984375" customWidth="1"/>
    <col min="2" max="2" width="20.8984375" customWidth="1"/>
    <col min="3" max="3" width="29.69921875" customWidth="1"/>
  </cols>
  <sheetData>
    <row r="1" spans="1:5" ht="41.25" customHeight="1" x14ac:dyDescent="0.25">
      <c r="A1" s="5" t="s">
        <v>160</v>
      </c>
      <c r="B1" t="s">
        <v>164</v>
      </c>
      <c r="C1" t="s">
        <v>177</v>
      </c>
    </row>
    <row r="2" spans="1:5" x14ac:dyDescent="0.25">
      <c r="A2" s="2" t="s">
        <v>178</v>
      </c>
      <c r="B2" s="1" t="s">
        <v>179</v>
      </c>
      <c r="C2" s="6" t="s">
        <v>180</v>
      </c>
      <c r="D2" s="2"/>
      <c r="E2" s="6"/>
    </row>
    <row r="3" spans="1:5" x14ac:dyDescent="0.25">
      <c r="A3" s="2" t="s">
        <v>181</v>
      </c>
      <c r="B3" s="1" t="s">
        <v>179</v>
      </c>
      <c r="C3" s="1" t="s">
        <v>182</v>
      </c>
      <c r="D3" s="2" t="s">
        <v>183</v>
      </c>
      <c r="E3" s="2"/>
    </row>
    <row r="4" spans="1:5" x14ac:dyDescent="0.25">
      <c r="A4" s="2" t="s">
        <v>184</v>
      </c>
      <c r="B4" s="1" t="s">
        <v>179</v>
      </c>
      <c r="C4" s="1" t="s">
        <v>182</v>
      </c>
      <c r="D4" s="2" t="s">
        <v>183</v>
      </c>
      <c r="E4"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E8FFAF427DC24B8D07778B05475EC3" ma:contentTypeVersion="11" ma:contentTypeDescription="Een nieuw document maken." ma:contentTypeScope="" ma:versionID="6d1706a4cb12b6683e5707bc32186ffd">
  <xsd:schema xmlns:xsd="http://www.w3.org/2001/XMLSchema" xmlns:xs="http://www.w3.org/2001/XMLSchema" xmlns:p="http://schemas.microsoft.com/office/2006/metadata/properties" xmlns:ns2="0fbdb443-929b-4e61-b234-4a7a82d95711" xmlns:ns3="3ff874a1-ec8e-4a4f-b86e-a8786ec1e991" targetNamespace="http://schemas.microsoft.com/office/2006/metadata/properties" ma:root="true" ma:fieldsID="0f51436ad9a99f8c3d711b4b04d3740a" ns2:_="" ns3:_="">
    <xsd:import namespace="0fbdb443-929b-4e61-b234-4a7a82d95711"/>
    <xsd:import namespace="3ff874a1-ec8e-4a4f-b86e-a8786ec1e99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bdb443-929b-4e61-b234-4a7a82d957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67b6cf6-2726-4dce-806b-dbf56248811c"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874a1-ec8e-4a4f-b86e-a8786ec1e99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95f804-d8e7-43ab-8997-9195d94f5d87}" ma:internalName="TaxCatchAll" ma:showField="CatchAllData" ma:web="3ff874a1-ec8e-4a4f-b86e-a8786ec1e9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fbdb443-929b-4e61-b234-4a7a82d95711">
      <Terms xmlns="http://schemas.microsoft.com/office/infopath/2007/PartnerControls"/>
    </lcf76f155ced4ddcb4097134ff3c332f>
    <TaxCatchAll xmlns="3ff874a1-ec8e-4a4f-b86e-a8786ec1e991" xsi:nil="true"/>
  </documentManagement>
</p:properties>
</file>

<file path=customXml/itemProps1.xml><?xml version="1.0" encoding="utf-8"?>
<ds:datastoreItem xmlns:ds="http://schemas.openxmlformats.org/officeDocument/2006/customXml" ds:itemID="{00326FAB-B3B0-4267-BF63-094EF3E7514F}"/>
</file>

<file path=customXml/itemProps2.xml><?xml version="1.0" encoding="utf-8"?>
<ds:datastoreItem xmlns:ds="http://schemas.openxmlformats.org/officeDocument/2006/customXml" ds:itemID="{EE27AF18-9546-49C8-81D9-98A8D71791A1}"/>
</file>

<file path=customXml/itemProps3.xml><?xml version="1.0" encoding="utf-8"?>
<ds:datastoreItem xmlns:ds="http://schemas.openxmlformats.org/officeDocument/2006/customXml" ds:itemID="{A072BE64-4B17-49B5-9FC2-3C4B3FA7B93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specificatie</vt:lpstr>
      <vt:lpstr>uitgesloten</vt:lpstr>
      <vt:lpstr>specificatie!Afdrukbereik</vt:lpstr>
      <vt:lpstr>specificatie!Afdruktitels</vt:lpstr>
    </vt:vector>
  </TitlesOfParts>
  <Company>Willis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Boersen, Maarten</dc:creator>
  <cp:lastModifiedBy>Victor van der Vliet</cp:lastModifiedBy>
  <cp:lastPrinted>2026-02-26T13:16:09Z</cp:lastPrinted>
  <dcterms:created xsi:type="dcterms:W3CDTF">2019-03-29T07:47:09Z</dcterms:created>
  <dcterms:modified xsi:type="dcterms:W3CDTF">2026-08-24T09:47:17Z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347b247-e90e-43a3-9d7b-004f14ae6873_Enabled">
    <vt:lpwstr>true</vt:lpwstr>
  </property>
  <property fmtid="{D5CDD505-2E9C-101B-9397-08002B2CF9AE}" pid="3" name="MSIP_Label_d347b247-e90e-43a3-9d7b-004f14ae6873_SetDate">
    <vt:lpwstr>2021-12-02T11:09:01Z</vt:lpwstr>
  </property>
  <property fmtid="{D5CDD505-2E9C-101B-9397-08002B2CF9AE}" pid="4" name="MSIP_Label_d347b247-e90e-43a3-9d7b-004f14ae6873_Method">
    <vt:lpwstr>Standard</vt:lpwstr>
  </property>
  <property fmtid="{D5CDD505-2E9C-101B-9397-08002B2CF9AE}" pid="5" name="MSIP_Label_d347b247-e90e-43a3-9d7b-004f14ae6873_Name">
    <vt:lpwstr>d347b247-e90e-43a3-9d7b-004f14ae6873</vt:lpwstr>
  </property>
  <property fmtid="{D5CDD505-2E9C-101B-9397-08002B2CF9AE}" pid="6" name="MSIP_Label_d347b247-e90e-43a3-9d7b-004f14ae6873_SiteId">
    <vt:lpwstr>76e3921f-489b-4b7e-9547-9ea297add9b5</vt:lpwstr>
  </property>
  <property fmtid="{D5CDD505-2E9C-101B-9397-08002B2CF9AE}" pid="7" name="MSIP_Label_d347b247-e90e-43a3-9d7b-004f14ae6873_ActionId">
    <vt:lpwstr>6fd80915-3350-4aa9-86c8-eb9257160659</vt:lpwstr>
  </property>
  <property fmtid="{D5CDD505-2E9C-101B-9397-08002B2CF9AE}" pid="8" name="MSIP_Label_d347b247-e90e-43a3-9d7b-004f14ae6873_ContentBits">
    <vt:lpwstr>0</vt:lpwstr>
  </property>
  <property fmtid="{D5CDD505-2E9C-101B-9397-08002B2CF9AE}" pid="9" name="ContentTypeId">
    <vt:lpwstr>0x0101008FE8FFAF427DC24B8D07778B05475EC3</vt:lpwstr>
  </property>
  <property fmtid="{D5CDD505-2E9C-101B-9397-08002B2CF9AE}" pid="10" name="Order">
    <vt:r8>730400</vt:r8>
  </property>
  <property fmtid="{D5CDD505-2E9C-101B-9397-08002B2CF9AE}" pid="11" name="MediaServiceImageTags">
    <vt:lpwstr/>
  </property>
</Properties>
</file>