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Waterschap Hunze en Aa\Brandverzekering\04) Definitieve aanbestedingsstukken\"/>
    </mc:Choice>
  </mc:AlternateContent>
  <xr:revisionPtr revIDLastSave="0" documentId="13_ncr:1_{74A699C2-2C52-40CD-9444-CE3FCC409F82}" xr6:coauthVersionLast="47" xr6:coauthVersionMax="47" xr10:uidLastSave="{00000000-0000-0000-0000-000000000000}"/>
  <bookViews>
    <workbookView xWindow="-120" yWindow="-120" windowWidth="29040" windowHeight="17520" activeTab="5" xr2:uid="{00000000-000D-0000-FFFF-FFFF00000000}"/>
  </bookViews>
  <sheets>
    <sheet name="Noord excl. index" sheetId="1" r:id="rId1"/>
    <sheet name="Zuid excl. index" sheetId="2" r:id="rId2"/>
    <sheet name="Totaal Noord en Zuid ex index" sheetId="3" r:id="rId3"/>
    <sheet name="Noord incl. index" sheetId="4" r:id="rId4"/>
    <sheet name="Zuid incl. index" sheetId="5" r:id="rId5"/>
    <sheet name="Totaal Noord en Zuid inc index" sheetId="6" r:id="rId6"/>
    <sheet name="Blad4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4" l="1"/>
  <c r="G2" i="4"/>
  <c r="H74" i="2"/>
  <c r="G74" i="2"/>
  <c r="F74" i="2"/>
  <c r="E74" i="2"/>
  <c r="G103" i="1"/>
  <c r="F103" i="1"/>
  <c r="E103" i="1"/>
  <c r="H103" i="1" s="1"/>
  <c r="F91" i="4" l="1"/>
  <c r="F90" i="4"/>
  <c r="F87" i="4"/>
  <c r="F88" i="4" s="1"/>
  <c r="F77" i="4"/>
  <c r="F76" i="4"/>
  <c r="F13" i="4"/>
  <c r="F14" i="4"/>
  <c r="F15" i="4"/>
  <c r="F19" i="4"/>
  <c r="F20" i="4"/>
  <c r="F27" i="4"/>
  <c r="F28" i="4"/>
  <c r="F29" i="4"/>
  <c r="F32" i="4"/>
  <c r="F33" i="4"/>
  <c r="F39" i="4"/>
  <c r="F40" i="4"/>
  <c r="F41" i="4"/>
  <c r="F43" i="4"/>
  <c r="F45" i="4"/>
  <c r="F46" i="4"/>
  <c r="F52" i="4"/>
  <c r="F53" i="4"/>
  <c r="F55" i="4"/>
  <c r="F58" i="4"/>
  <c r="F59" i="4"/>
  <c r="F62" i="4"/>
  <c r="F8" i="4"/>
  <c r="F7" i="4"/>
  <c r="F6" i="4"/>
  <c r="E100" i="4"/>
  <c r="E91" i="4"/>
  <c r="E90" i="4"/>
  <c r="E83" i="4"/>
  <c r="E76" i="4"/>
  <c r="E73" i="4"/>
  <c r="E72" i="4"/>
  <c r="E69" i="4"/>
  <c r="E70" i="4" s="1"/>
  <c r="E14" i="4"/>
  <c r="E15" i="4"/>
  <c r="E19" i="4"/>
  <c r="E21" i="4"/>
  <c r="E23" i="4"/>
  <c r="E24" i="4"/>
  <c r="E25" i="4"/>
  <c r="E28" i="4"/>
  <c r="E30" i="4"/>
  <c r="E33" i="4"/>
  <c r="E36" i="4"/>
  <c r="E37" i="4"/>
  <c r="E38" i="4"/>
  <c r="E39" i="4"/>
  <c r="E43" i="4"/>
  <c r="H43" i="4" s="1"/>
  <c r="E44" i="4"/>
  <c r="E48" i="4"/>
  <c r="E50" i="4"/>
  <c r="E51" i="4"/>
  <c r="E52" i="4"/>
  <c r="E54" i="4"/>
  <c r="E57" i="4"/>
  <c r="E59" i="4"/>
  <c r="E62" i="4"/>
  <c r="E8" i="4"/>
  <c r="E6" i="4"/>
  <c r="G2" i="5"/>
  <c r="G25" i="4"/>
  <c r="F18" i="4"/>
  <c r="E64" i="5" l="1"/>
  <c r="F64" i="5"/>
  <c r="F6" i="5"/>
  <c r="H19" i="4"/>
  <c r="E74" i="4"/>
  <c r="H14" i="4"/>
  <c r="H59" i="4"/>
  <c r="E56" i="4"/>
  <c r="E42" i="4"/>
  <c r="E27" i="4"/>
  <c r="H27" i="4" s="1"/>
  <c r="E13" i="4"/>
  <c r="H13" i="4" s="1"/>
  <c r="E98" i="4"/>
  <c r="F57" i="4"/>
  <c r="H57" i="4" s="1"/>
  <c r="F44" i="4"/>
  <c r="H44" i="4" s="1"/>
  <c r="G31" i="4"/>
  <c r="F17" i="4"/>
  <c r="F80" i="4"/>
  <c r="F81" i="4" s="1"/>
  <c r="H15" i="4"/>
  <c r="E55" i="4"/>
  <c r="H55" i="4" s="1"/>
  <c r="E40" i="4"/>
  <c r="H40" i="4" s="1"/>
  <c r="E26" i="4"/>
  <c r="E65" i="4"/>
  <c r="E99" i="4"/>
  <c r="F56" i="4"/>
  <c r="G43" i="4"/>
  <c r="F31" i="4"/>
  <c r="F16" i="4"/>
  <c r="F84" i="4"/>
  <c r="F9" i="4"/>
  <c r="H52" i="4"/>
  <c r="F26" i="4"/>
  <c r="F65" i="4"/>
  <c r="F94" i="4"/>
  <c r="F95" i="4" s="1"/>
  <c r="E12" i="4"/>
  <c r="E49" i="4"/>
  <c r="E35" i="4"/>
  <c r="E20" i="4"/>
  <c r="H20" i="4" s="1"/>
  <c r="E80" i="4"/>
  <c r="E81" i="4" s="1"/>
  <c r="F12" i="4"/>
  <c r="F51" i="4"/>
  <c r="H51" i="4" s="1"/>
  <c r="F38" i="4"/>
  <c r="H38" i="4" s="1"/>
  <c r="F25" i="4"/>
  <c r="H25" i="4" s="1"/>
  <c r="F66" i="4"/>
  <c r="F99" i="4"/>
  <c r="G55" i="4"/>
  <c r="F37" i="4"/>
  <c r="F100" i="4"/>
  <c r="E61" i="4"/>
  <c r="E47" i="4"/>
  <c r="E32" i="4"/>
  <c r="H32" i="4" s="1"/>
  <c r="E18" i="4"/>
  <c r="H18" i="4" s="1"/>
  <c r="E84" i="4"/>
  <c r="G61" i="4"/>
  <c r="F49" i="4"/>
  <c r="F35" i="4"/>
  <c r="F22" i="4"/>
  <c r="F72" i="4"/>
  <c r="F50" i="4"/>
  <c r="H50" i="4" s="1"/>
  <c r="F23" i="4"/>
  <c r="H23" i="4" s="1"/>
  <c r="F69" i="4"/>
  <c r="E60" i="4"/>
  <c r="E45" i="4"/>
  <c r="H45" i="4" s="1"/>
  <c r="E31" i="4"/>
  <c r="E16" i="4"/>
  <c r="E87" i="4"/>
  <c r="E88" i="4" s="1"/>
  <c r="F61" i="4"/>
  <c r="F47" i="4"/>
  <c r="F34" i="4"/>
  <c r="F21" i="4"/>
  <c r="H21" i="4" s="1"/>
  <c r="F73" i="4"/>
  <c r="H73" i="4" s="1"/>
  <c r="H62" i="4"/>
  <c r="H37" i="4"/>
  <c r="H28" i="4"/>
  <c r="F60" i="5"/>
  <c r="F52" i="5"/>
  <c r="F46" i="5"/>
  <c r="F36" i="5"/>
  <c r="F12" i="5"/>
  <c r="F16" i="5"/>
  <c r="F20" i="5"/>
  <c r="F24" i="5"/>
  <c r="F28" i="5"/>
  <c r="E60" i="5"/>
  <c r="E52" i="5"/>
  <c r="E46" i="5"/>
  <c r="E36" i="5"/>
  <c r="E6" i="5"/>
  <c r="E13" i="5"/>
  <c r="E17" i="5"/>
  <c r="E21" i="5"/>
  <c r="E25" i="5"/>
  <c r="E29" i="5"/>
  <c r="E14" i="5"/>
  <c r="E22" i="5"/>
  <c r="F59" i="5"/>
  <c r="F51" i="5"/>
  <c r="F43" i="5"/>
  <c r="F44" i="5" s="1"/>
  <c r="F35" i="5"/>
  <c r="F13" i="5"/>
  <c r="F17" i="5"/>
  <c r="F21" i="5"/>
  <c r="F25" i="5"/>
  <c r="F29" i="5"/>
  <c r="E59" i="5"/>
  <c r="E51" i="5"/>
  <c r="E43" i="5"/>
  <c r="E35" i="5"/>
  <c r="E18" i="5"/>
  <c r="E26" i="5"/>
  <c r="F71" i="5"/>
  <c r="F56" i="5"/>
  <c r="F50" i="5"/>
  <c r="F40" i="5"/>
  <c r="F14" i="5"/>
  <c r="F18" i="5"/>
  <c r="F22" i="5"/>
  <c r="F26" i="5"/>
  <c r="F11" i="5"/>
  <c r="E71" i="5"/>
  <c r="E72" i="5" s="1"/>
  <c r="E56" i="5"/>
  <c r="E50" i="5"/>
  <c r="E40" i="5"/>
  <c r="E11" i="5"/>
  <c r="E15" i="5"/>
  <c r="E19" i="5"/>
  <c r="E23" i="5"/>
  <c r="E27" i="5"/>
  <c r="F65" i="5"/>
  <c r="F55" i="5"/>
  <c r="F47" i="5"/>
  <c r="F39" i="5"/>
  <c r="F32" i="5"/>
  <c r="F33" i="5" s="1"/>
  <c r="F15" i="5"/>
  <c r="F19" i="5"/>
  <c r="F23" i="5"/>
  <c r="F27" i="5"/>
  <c r="F7" i="5"/>
  <c r="E65" i="5"/>
  <c r="E55" i="5"/>
  <c r="E47" i="5"/>
  <c r="E39" i="5"/>
  <c r="E32" i="5"/>
  <c r="E33" i="5" s="1"/>
  <c r="E7" i="5"/>
  <c r="E12" i="5"/>
  <c r="E16" i="5"/>
  <c r="E20" i="5"/>
  <c r="E24" i="5"/>
  <c r="E28" i="5"/>
  <c r="G49" i="4"/>
  <c r="G37" i="4"/>
  <c r="G16" i="4"/>
  <c r="G22" i="4"/>
  <c r="G28" i="4"/>
  <c r="G34" i="4"/>
  <c r="G40" i="4"/>
  <c r="G46" i="4"/>
  <c r="G52" i="4"/>
  <c r="G58" i="4"/>
  <c r="G90" i="4"/>
  <c r="G76" i="4"/>
  <c r="H76" i="4" s="1"/>
  <c r="G65" i="4"/>
  <c r="G7" i="4"/>
  <c r="G17" i="4"/>
  <c r="G23" i="4"/>
  <c r="G29" i="4"/>
  <c r="G35" i="4"/>
  <c r="G41" i="4"/>
  <c r="G47" i="4"/>
  <c r="G53" i="4"/>
  <c r="G59" i="4"/>
  <c r="G84" i="4"/>
  <c r="G100" i="4"/>
  <c r="G87" i="4"/>
  <c r="G88" i="4" s="1"/>
  <c r="G73" i="4"/>
  <c r="G6" i="4"/>
  <c r="G18" i="4"/>
  <c r="G24" i="4"/>
  <c r="G30" i="4"/>
  <c r="G36" i="4"/>
  <c r="G42" i="4"/>
  <c r="G48" i="4"/>
  <c r="G54" i="4"/>
  <c r="G60" i="4"/>
  <c r="G99" i="4"/>
  <c r="G72" i="4"/>
  <c r="G74" i="4" s="1"/>
  <c r="G3" i="5"/>
  <c r="G64" i="5" s="1"/>
  <c r="G13" i="4"/>
  <c r="G19" i="4"/>
  <c r="G98" i="4"/>
  <c r="G83" i="4"/>
  <c r="G14" i="4"/>
  <c r="G20" i="4"/>
  <c r="G26" i="4"/>
  <c r="G32" i="4"/>
  <c r="G38" i="4"/>
  <c r="G44" i="4"/>
  <c r="G50" i="4"/>
  <c r="G56" i="4"/>
  <c r="G62" i="4"/>
  <c r="G94" i="4"/>
  <c r="G95" i="4" s="1"/>
  <c r="G80" i="4"/>
  <c r="G81" i="4" s="1"/>
  <c r="G69" i="4"/>
  <c r="G12" i="4"/>
  <c r="G15" i="4"/>
  <c r="G21" i="4"/>
  <c r="G27" i="4"/>
  <c r="G33" i="4"/>
  <c r="G39" i="4"/>
  <c r="G45" i="4"/>
  <c r="G51" i="4"/>
  <c r="G57" i="4"/>
  <c r="G91" i="4"/>
  <c r="G77" i="4"/>
  <c r="G78" i="4" s="1"/>
  <c r="G66" i="4"/>
  <c r="G8" i="4"/>
  <c r="H8" i="4" s="1"/>
  <c r="H69" i="4"/>
  <c r="H70" i="4" s="1"/>
  <c r="E92" i="4"/>
  <c r="H33" i="4"/>
  <c r="E58" i="4"/>
  <c r="H58" i="4" s="1"/>
  <c r="E46" i="4"/>
  <c r="H46" i="4" s="1"/>
  <c r="E34" i="4"/>
  <c r="E22" i="4"/>
  <c r="E66" i="4"/>
  <c r="E94" i="4"/>
  <c r="E95" i="4" s="1"/>
  <c r="F83" i="4"/>
  <c r="F98" i="4"/>
  <c r="E7" i="4"/>
  <c r="E9" i="4" s="1"/>
  <c r="E53" i="4"/>
  <c r="H53" i="4" s="1"/>
  <c r="E41" i="4"/>
  <c r="H41" i="4" s="1"/>
  <c r="E29" i="4"/>
  <c r="H29" i="4" s="1"/>
  <c r="E17" i="4"/>
  <c r="E77" i="4"/>
  <c r="F60" i="4"/>
  <c r="H60" i="4" s="1"/>
  <c r="F54" i="4"/>
  <c r="H54" i="4" s="1"/>
  <c r="F48" i="4"/>
  <c r="H48" i="4" s="1"/>
  <c r="F42" i="4"/>
  <c r="F36" i="4"/>
  <c r="H36" i="4" s="1"/>
  <c r="F30" i="4"/>
  <c r="H30" i="4" s="1"/>
  <c r="F24" i="4"/>
  <c r="H24" i="4" s="1"/>
  <c r="F92" i="4"/>
  <c r="F70" i="4"/>
  <c r="F78" i="4"/>
  <c r="H39" i="4"/>
  <c r="H100" i="4"/>
  <c r="H91" i="4"/>
  <c r="E66" i="5" l="1"/>
  <c r="H83" i="4"/>
  <c r="F74" i="4"/>
  <c r="H84" i="4"/>
  <c r="H98" i="4"/>
  <c r="H64" i="5"/>
  <c r="H31" i="4"/>
  <c r="E41" i="5"/>
  <c r="H13" i="5"/>
  <c r="H56" i="4"/>
  <c r="H47" i="4"/>
  <c r="H12" i="4"/>
  <c r="H72" i="4"/>
  <c r="H74" i="4" s="1"/>
  <c r="F57" i="5"/>
  <c r="E85" i="4"/>
  <c r="H61" i="4"/>
  <c r="H35" i="4"/>
  <c r="F8" i="5"/>
  <c r="E101" i="4"/>
  <c r="H22" i="4"/>
  <c r="H17" i="4"/>
  <c r="H16" i="4"/>
  <c r="H20" i="5"/>
  <c r="E48" i="5"/>
  <c r="H12" i="5"/>
  <c r="H56" i="5"/>
  <c r="C10" i="3"/>
  <c r="H40" i="5"/>
  <c r="H16" i="5"/>
  <c r="F41" i="5"/>
  <c r="H60" i="5"/>
  <c r="H34" i="4"/>
  <c r="E57" i="5"/>
  <c r="H29" i="5"/>
  <c r="H28" i="5"/>
  <c r="H15" i="5"/>
  <c r="H21" i="5"/>
  <c r="H24" i="5"/>
  <c r="H49" i="4"/>
  <c r="H99" i="4"/>
  <c r="H101" i="4" s="1"/>
  <c r="H42" i="4"/>
  <c r="F85" i="4"/>
  <c r="E8" i="5"/>
  <c r="H65" i="4"/>
  <c r="H52" i="5"/>
  <c r="H26" i="4"/>
  <c r="F37" i="5"/>
  <c r="H18" i="5"/>
  <c r="F30" i="5"/>
  <c r="H22" i="5"/>
  <c r="H27" i="5"/>
  <c r="H94" i="4"/>
  <c r="H95" i="4" s="1"/>
  <c r="H80" i="4"/>
  <c r="H81" i="4" s="1"/>
  <c r="H77" i="4"/>
  <c r="H78" i="4" s="1"/>
  <c r="E78" i="4"/>
  <c r="H7" i="4"/>
  <c r="F63" i="4"/>
  <c r="G63" i="4"/>
  <c r="H87" i="4"/>
  <c r="H88" i="4" s="1"/>
  <c r="H47" i="5"/>
  <c r="E44" i="5"/>
  <c r="G68" i="5"/>
  <c r="G12" i="5"/>
  <c r="G16" i="5"/>
  <c r="G20" i="5"/>
  <c r="G24" i="5"/>
  <c r="G28" i="5"/>
  <c r="G59" i="5"/>
  <c r="G51" i="5"/>
  <c r="G43" i="5"/>
  <c r="G44" i="5" s="1"/>
  <c r="G35" i="5"/>
  <c r="H35" i="5" s="1"/>
  <c r="G71" i="5"/>
  <c r="G72" i="5" s="1"/>
  <c r="G11" i="5"/>
  <c r="G13" i="5"/>
  <c r="G17" i="5"/>
  <c r="G21" i="5"/>
  <c r="G25" i="5"/>
  <c r="G29" i="5"/>
  <c r="G56" i="5"/>
  <c r="G50" i="5"/>
  <c r="G40" i="5"/>
  <c r="G14" i="5"/>
  <c r="G18" i="5"/>
  <c r="G22" i="5"/>
  <c r="G26" i="5"/>
  <c r="G65" i="5"/>
  <c r="G55" i="5"/>
  <c r="G47" i="5"/>
  <c r="G39" i="5"/>
  <c r="G32" i="5"/>
  <c r="G7" i="5"/>
  <c r="H7" i="5" s="1"/>
  <c r="G15" i="5"/>
  <c r="G19" i="5"/>
  <c r="G23" i="5"/>
  <c r="G27" i="5"/>
  <c r="G60" i="5"/>
  <c r="G52" i="5"/>
  <c r="G46" i="5"/>
  <c r="G36" i="5"/>
  <c r="G6" i="5"/>
  <c r="E53" i="5"/>
  <c r="H51" i="5"/>
  <c r="H14" i="5"/>
  <c r="H65" i="5"/>
  <c r="H66" i="5" s="1"/>
  <c r="H23" i="5"/>
  <c r="H59" i="5"/>
  <c r="E30" i="5"/>
  <c r="G92" i="4"/>
  <c r="H19" i="5"/>
  <c r="H25" i="5"/>
  <c r="E63" i="4"/>
  <c r="H11" i="5"/>
  <c r="H17" i="5"/>
  <c r="C9" i="3"/>
  <c r="H32" i="5"/>
  <c r="H33" i="5" s="1"/>
  <c r="F53" i="5"/>
  <c r="G9" i="4"/>
  <c r="H6" i="4"/>
  <c r="E61" i="5"/>
  <c r="G85" i="4"/>
  <c r="F48" i="5"/>
  <c r="E37" i="5"/>
  <c r="H90" i="4"/>
  <c r="H92" i="4" s="1"/>
  <c r="H50" i="5"/>
  <c r="H36" i="5"/>
  <c r="H66" i="4"/>
  <c r="E67" i="4"/>
  <c r="H26" i="5"/>
  <c r="F61" i="5"/>
  <c r="C8" i="3"/>
  <c r="H85" i="4"/>
  <c r="E74" i="5" l="1"/>
  <c r="C8" i="6" s="1"/>
  <c r="F74" i="5"/>
  <c r="C9" i="6" s="1"/>
  <c r="H37" i="5"/>
  <c r="H61" i="5"/>
  <c r="H67" i="4"/>
  <c r="H43" i="5"/>
  <c r="H44" i="5" s="1"/>
  <c r="H63" i="4"/>
  <c r="H53" i="5"/>
  <c r="G57" i="5"/>
  <c r="F103" i="4"/>
  <c r="C6" i="6" s="1"/>
  <c r="H9" i="4"/>
  <c r="H71" i="5"/>
  <c r="H72" i="5" s="1"/>
  <c r="G41" i="5"/>
  <c r="G103" i="4"/>
  <c r="C7" i="6" s="1"/>
  <c r="H96" i="4"/>
  <c r="E103" i="4"/>
  <c r="C5" i="6" s="1"/>
  <c r="H55" i="5"/>
  <c r="H57" i="5" s="1"/>
  <c r="G48" i="5"/>
  <c r="H46" i="5"/>
  <c r="H48" i="5" s="1"/>
  <c r="G69" i="5"/>
  <c r="H68" i="5"/>
  <c r="H69" i="5" s="1"/>
  <c r="G37" i="5"/>
  <c r="H6" i="5"/>
  <c r="H8" i="5" s="1"/>
  <c r="G8" i="5"/>
  <c r="H30" i="5"/>
  <c r="G53" i="5"/>
  <c r="H39" i="5"/>
  <c r="H41" i="5" s="1"/>
  <c r="C5" i="3"/>
  <c r="C7" i="3"/>
  <c r="C6" i="3"/>
  <c r="H74" i="5" l="1"/>
  <c r="G74" i="5"/>
  <c r="C10" i="6" s="1"/>
  <c r="C11" i="6" s="1"/>
  <c r="H103" i="4"/>
  <c r="C11" i="3"/>
</calcChain>
</file>

<file path=xl/sharedStrings.xml><?xml version="1.0" encoding="utf-8"?>
<sst xmlns="http://schemas.openxmlformats.org/spreadsheetml/2006/main" count="958" uniqueCount="396">
  <si>
    <t>Specificatie behorende bij brandverzekering ten behoeve van Waterschap Hunze en Aa's</t>
  </si>
  <si>
    <t>Polisnummer 0154566</t>
  </si>
  <si>
    <t>District Noord</t>
  </si>
  <si>
    <t>Kostenplaats</t>
  </si>
  <si>
    <t>Object</t>
  </si>
  <si>
    <t xml:space="preserve">Herbouwwaarde </t>
  </si>
  <si>
    <t>Functionele Inrichting</t>
  </si>
  <si>
    <t>Inventaris</t>
  </si>
  <si>
    <t>verzekerde waarde NOORD</t>
  </si>
  <si>
    <t>Werkplaats Siddeburen Asbest golfplaten</t>
  </si>
  <si>
    <t>Hoofdweg 88a</t>
  </si>
  <si>
    <t>9628 ZG Siddeburen</t>
  </si>
  <si>
    <t>05101</t>
  </si>
  <si>
    <t>Dijkmagazijn de Fiemel</t>
  </si>
  <si>
    <t>Dallingweersterweg 33</t>
  </si>
  <si>
    <t>9947 TB Termunten</t>
  </si>
  <si>
    <t>Dijkmagazijn Nieuw-Statenzijl incl. Schotbalkenloods Asbest</t>
  </si>
  <si>
    <t>Nieuw Statenzijl 15</t>
  </si>
  <si>
    <t>9688 TN Drieborg</t>
  </si>
  <si>
    <t>Totaal dijkmagazijnen NO</t>
  </si>
  <si>
    <t>09201</t>
  </si>
  <si>
    <t>Gemaal Rozema</t>
  </si>
  <si>
    <t>Antonius Verbrughwijk 2b</t>
  </si>
  <si>
    <t>9948 PE Termunterzijl</t>
  </si>
  <si>
    <t>Gemaal Duurswold</t>
  </si>
  <si>
    <t>Duurswoldlaan 4</t>
  </si>
  <si>
    <t>9936 HA Farmsum</t>
  </si>
  <si>
    <t>Gemaal de Munte</t>
  </si>
  <si>
    <t>Vogelzangsterweg 21/23</t>
  </si>
  <si>
    <t>9679 HT Scheemda</t>
  </si>
  <si>
    <t>Gemaal Roode Til</t>
  </si>
  <si>
    <t>Scheemderstraat 49</t>
  </si>
  <si>
    <t>9635 AE Noordbroek</t>
  </si>
  <si>
    <t>Gemaal Herleving</t>
  </si>
  <si>
    <t>Trekweg 3</t>
  </si>
  <si>
    <t>9679 TA Scheemda</t>
  </si>
  <si>
    <t>Gemaal Nonnegaat</t>
  </si>
  <si>
    <t>Heemweg 20</t>
  </si>
  <si>
    <t>9946 TB Woldendorp</t>
  </si>
  <si>
    <t>Gemaal Tonnistil</t>
  </si>
  <si>
    <t>Scheve Klap nabij 6</t>
  </si>
  <si>
    <t>9945 TD Wagenborgen</t>
  </si>
  <si>
    <t>Gemaal de Borg</t>
  </si>
  <si>
    <t>Hoofdweg 191</t>
  </si>
  <si>
    <t>9617 AE Harkstede</t>
  </si>
  <si>
    <t>Gemaal Woudbloem</t>
  </si>
  <si>
    <t>Scharmer Ae 2</t>
  </si>
  <si>
    <t>9618 PC Woudbloem</t>
  </si>
  <si>
    <t>Gemaal Blauwe Molen</t>
  </si>
  <si>
    <t>Westerpaauwenweg 6</t>
  </si>
  <si>
    <t>9625 TG Harkstede</t>
  </si>
  <si>
    <t>Gemaal Sans Souci</t>
  </si>
  <si>
    <t>Schildmaarweg nabij nr. 1</t>
  </si>
  <si>
    <t>9628 AA Schildwolde</t>
  </si>
  <si>
    <t>Gemaal de Groeve, Laskwerd</t>
  </si>
  <si>
    <t>De Groeve Oostzijde 1</t>
  </si>
  <si>
    <t>9902 TD Appingedam</t>
  </si>
  <si>
    <t>Gemaal Wold en Weer</t>
  </si>
  <si>
    <t>Hoofdweg 85</t>
  </si>
  <si>
    <t>9939 PC Tjuchem</t>
  </si>
  <si>
    <t>Gemaal de Dellen, 't Waar</t>
  </si>
  <si>
    <t>De Dellen 2</t>
  </si>
  <si>
    <t>9944 VC 't Waar</t>
  </si>
  <si>
    <t>Gemaal Weiwerd-Geefsweer</t>
  </si>
  <si>
    <t>Geefsweersterweg 11</t>
  </si>
  <si>
    <t>9937 TB Meedhuizen</t>
  </si>
  <si>
    <t>Gemaal de Oude Geut</t>
  </si>
  <si>
    <t>Kerkelaan 21</t>
  </si>
  <si>
    <t>9681 TP Midwolda</t>
  </si>
  <si>
    <t>Gemaal Geereweg</t>
  </si>
  <si>
    <t>Pastorieweg nabij nr.14</t>
  </si>
  <si>
    <t>9943 TG 't Waar</t>
  </si>
  <si>
    <t>Gemaal Oude Ae</t>
  </si>
  <si>
    <t>Wartumerweg (nabij de brug)</t>
  </si>
  <si>
    <t>Borgweer</t>
  </si>
  <si>
    <t>Gemaal 't Veen</t>
  </si>
  <si>
    <t>Volmachtenweg 1</t>
  </si>
  <si>
    <t>9628 TR Siddeburen</t>
  </si>
  <si>
    <t>Gemaal Laskwerd</t>
  </si>
  <si>
    <t>Damsterweg 38</t>
  </si>
  <si>
    <t>9629 PD Steendam</t>
  </si>
  <si>
    <t>Gemaal Koediep</t>
  </si>
  <si>
    <t>Kerkelaan 5</t>
  </si>
  <si>
    <t>9944 BJ Midwolda</t>
  </si>
  <si>
    <t>Gemaal Tichelwaark</t>
  </si>
  <si>
    <t>Pastorieweg 2</t>
  </si>
  <si>
    <t>9943 TG Nw-Scheemda</t>
  </si>
  <si>
    <t>Gemaal Amsweer</t>
  </si>
  <si>
    <t>Meedhuizerweg 5</t>
  </si>
  <si>
    <t>9937 TJ Meedhuizen</t>
  </si>
  <si>
    <t>Gemaal Nijverheid</t>
  </si>
  <si>
    <t>Tolweg 1</t>
  </si>
  <si>
    <t>9902 TK Appingedam</t>
  </si>
  <si>
    <t>Gemaal Lageland</t>
  </si>
  <si>
    <t>Slochterdiep 13</t>
  </si>
  <si>
    <t>9623 TH Lageland</t>
  </si>
  <si>
    <t>Gemaal Grote polder</t>
  </si>
  <si>
    <t>Schepperbuurt 2</t>
  </si>
  <si>
    <t>9948 PP Termunterzijl</t>
  </si>
  <si>
    <t>Gemaal Booneschans</t>
  </si>
  <si>
    <t>Hamdijk 51</t>
  </si>
  <si>
    <t>9693 TC Bad Nw-schans</t>
  </si>
  <si>
    <t>Gemaal Klein Ulsda</t>
  </si>
  <si>
    <t>Hamdijk 5</t>
  </si>
  <si>
    <t>9693 TB Bad Nw-schans</t>
  </si>
  <si>
    <t xml:space="preserve">Gemaal Winschoterzijl, Blijham </t>
  </si>
  <si>
    <t>Tweekarspelenweg 6</t>
  </si>
  <si>
    <t>9697 XZ Blijham</t>
  </si>
  <si>
    <t>Gemaal Fiemel, Termunten</t>
  </si>
  <si>
    <t>Dallingweersterwg 30/32</t>
  </si>
  <si>
    <t xml:space="preserve">Vispassage Fiemel </t>
  </si>
  <si>
    <t>Dallingeweersterweg</t>
  </si>
  <si>
    <t>Gemaal Oude Zijl</t>
  </si>
  <si>
    <t>Polderweg 2</t>
  </si>
  <si>
    <t>9682 XS Oostwold gem Oldambt</t>
  </si>
  <si>
    <t>Gemaal Breebaart Finsterwolde</t>
  </si>
  <si>
    <t>Dallingweersterwg 29</t>
  </si>
  <si>
    <t>9947 TB Termunterzijl</t>
  </si>
  <si>
    <t>Gemaal Hongerige Wolf, Finsterwolde</t>
  </si>
  <si>
    <t>Oude Sluisbuurt 18</t>
  </si>
  <si>
    <t>9684 TH Finsterwolde</t>
  </si>
  <si>
    <t>Gemaal Heveskes, Farmsum</t>
  </si>
  <si>
    <t>Oosterhoorn 16</t>
  </si>
  <si>
    <t>9936 HD Farmsum</t>
  </si>
  <si>
    <t>Gemaal Dorkwerd, Dorkwerd</t>
  </si>
  <si>
    <t>Sprikkenburg 29</t>
  </si>
  <si>
    <t>9747 AK Dorkwerd</t>
  </si>
  <si>
    <t>Gemaal Zijlvest Oterdum</t>
  </si>
  <si>
    <t>Oosterwierum 25</t>
  </si>
  <si>
    <t>9936 HJ Farmsum</t>
  </si>
  <si>
    <t>Gemaal Wedderveer</t>
  </si>
  <si>
    <t>Eltjo Mulderweg nabij 5</t>
  </si>
  <si>
    <t>9698 PH Wedde</t>
  </si>
  <si>
    <t>Gemaal Bellingwolderveen</t>
  </si>
  <si>
    <t>Kanaaldijk Oostzijde 16</t>
  </si>
  <si>
    <t>9695 VB Bellingwolde</t>
  </si>
  <si>
    <t>Gemaal Loosterveen</t>
  </si>
  <si>
    <t>B.L.Tijdensweg 8</t>
  </si>
  <si>
    <t>9695 TJ Bellingwolde</t>
  </si>
  <si>
    <t>Gemaal De Poale Wedde</t>
  </si>
  <si>
    <t>Hoornderweg 8</t>
  </si>
  <si>
    <t>9698 PL Wedde</t>
  </si>
  <si>
    <t>Gemaal Vriescheloo</t>
  </si>
  <si>
    <t>Bisschopsweg 2</t>
  </si>
  <si>
    <t>9699 PM Vriescheloo</t>
  </si>
  <si>
    <t xml:space="preserve">Gemaal Zuiderveen </t>
  </si>
  <si>
    <t>Zuiderveen 58</t>
  </si>
  <si>
    <t>9673 TB Winschoten</t>
  </si>
  <si>
    <t>Gemaal Oude-Pekela</t>
  </si>
  <si>
    <t>Gemaal Onnerpolder</t>
  </si>
  <si>
    <t>Zuiderhooidijk 0</t>
  </si>
  <si>
    <t>9755 PJ Onnen</t>
  </si>
  <si>
    <t>Gemaal Folkers</t>
  </si>
  <si>
    <t>Waterhuizerweg 16</t>
  </si>
  <si>
    <t>9723 CH Groningen</t>
  </si>
  <si>
    <t>Gemaal Rolkewoldepolder, Foxhol</t>
  </si>
  <si>
    <t>Energieweg nabij 21</t>
  </si>
  <si>
    <t>9607 PW Foxhol</t>
  </si>
  <si>
    <t>Gemaal De Leest</t>
  </si>
  <si>
    <t>Achter de Wal 23/24</t>
  </si>
  <si>
    <t>9636 BN Zuidbroek</t>
  </si>
  <si>
    <t>Gemaal Westerpolder</t>
  </si>
  <si>
    <t>Nesciolaan nabij 107</t>
  </si>
  <si>
    <t>9752 HW Haren</t>
  </si>
  <si>
    <t>Gemaal Borgercompagnie, Sappemeer</t>
  </si>
  <si>
    <t>Borgercompagnie 11</t>
  </si>
  <si>
    <t>9611 TA Sappemeer</t>
  </si>
  <si>
    <t>Gemaal Silenca</t>
  </si>
  <si>
    <t>Madepolderweg 6</t>
  </si>
  <si>
    <t>9608 PX Westerbroek</t>
  </si>
  <si>
    <t>Totaal gemalen Noord</t>
  </si>
  <si>
    <t>Woonhuis Noorderhooidijk 2, Onnen</t>
  </si>
  <si>
    <t>Noorderhooidijk 2</t>
  </si>
  <si>
    <t>Woonhuis Nieuw-Statenzijl 15-17</t>
  </si>
  <si>
    <t>Totaal woningen Noord</t>
  </si>
  <si>
    <t>Spui - en schutsluis Nieuw-Statenzijl</t>
  </si>
  <si>
    <t>Totaal sluizen</t>
  </si>
  <si>
    <t>RWZI Scheemda</t>
  </si>
  <si>
    <t>Hof van Brussel 6</t>
  </si>
  <si>
    <t>9679 TW Scheemda</t>
  </si>
  <si>
    <t>12201</t>
  </si>
  <si>
    <t>Rioolgemaal Winschoten</t>
  </si>
  <si>
    <t>Hoorntjesweg 61</t>
  </si>
  <si>
    <t>9675 NB Winschoten</t>
  </si>
  <si>
    <t>Totaal RWZI Scheemda</t>
  </si>
  <si>
    <t>RWZI Foxhol</t>
  </si>
  <si>
    <t>Energieweg bij 21</t>
  </si>
  <si>
    <t>Vm. RWZI, Rioolgemaal Zuidlaren</t>
  </si>
  <si>
    <t>Osbroeken 1</t>
  </si>
  <si>
    <t>9471 TZ Zuidlaren</t>
  </si>
  <si>
    <t>Totaal RWZI Foxhol</t>
  </si>
  <si>
    <t xml:space="preserve">RWZI Bellingwolde </t>
  </si>
  <si>
    <t>Wymeersterweg nabij 10</t>
  </si>
  <si>
    <t>9695 XA Bellingwolde</t>
  </si>
  <si>
    <t>Totaal RWZI Bellingwolde</t>
  </si>
  <si>
    <t>RWZI Hoogezand</t>
  </si>
  <si>
    <t>Rijksweg Oost 101</t>
  </si>
  <si>
    <t>9611 CE Sappemeer</t>
  </si>
  <si>
    <t>Rioolgemaal Kalkoven</t>
  </si>
  <si>
    <t>De Polder 18</t>
  </si>
  <si>
    <t>9603 HV Hoogezand</t>
  </si>
  <si>
    <t>Totaal RWZI Hoogezand</t>
  </si>
  <si>
    <t>RWZI Scheve Klap</t>
  </si>
  <si>
    <t>Heemweg nabij 20-21</t>
  </si>
  <si>
    <t>Totaal RWZI Scheve Klap</t>
  </si>
  <si>
    <t>RWZI Oude-Pekela</t>
  </si>
  <si>
    <t>Flessingterrein 35</t>
  </si>
  <si>
    <t>9665 BZ Oude-Pekela</t>
  </si>
  <si>
    <t>Rioolgemaal Oude-Pekela</t>
  </si>
  <si>
    <t>Burg.Snaterlaan naast nr D2</t>
  </si>
  <si>
    <t>9665 HP Oude-Pekela</t>
  </si>
  <si>
    <t>Totaal RWZI Oude-Pekela</t>
  </si>
  <si>
    <t>RWZI Vriescheloo</t>
  </si>
  <si>
    <t>Dijkweg 29</t>
  </si>
  <si>
    <t>9699 TD Vriescheloo</t>
  </si>
  <si>
    <t>Totaal RWZI Vriescheloo</t>
  </si>
  <si>
    <t>Totaal RWZI</t>
  </si>
  <si>
    <t>07701</t>
  </si>
  <si>
    <t>Molen De Wedderbergen</t>
  </si>
  <si>
    <t>Molenweg 9</t>
  </si>
  <si>
    <t>9698 XV Wedde</t>
  </si>
  <si>
    <t>Molen De Biks</t>
  </si>
  <si>
    <t>Molen De Witte Molen</t>
  </si>
  <si>
    <t>Rijksweg 1</t>
  </si>
  <si>
    <t>9752 XZ Haren</t>
  </si>
  <si>
    <t>Totaal Molens</t>
  </si>
  <si>
    <t>Totaal</t>
  </si>
  <si>
    <t>District Zuid</t>
  </si>
  <si>
    <t>Herbouwwaarde</t>
  </si>
  <si>
    <t>verzekerde waarde ZUID</t>
  </si>
  <si>
    <t>Werkplaats Veele Asbest golfplaten</t>
  </si>
  <si>
    <t>Wedderstraat 39</t>
  </si>
  <si>
    <t>9641 ED Vlagtwedde</t>
  </si>
  <si>
    <t>Werkplaats Borger Asbest</t>
  </si>
  <si>
    <t>Eeserstraat 26a</t>
  </si>
  <si>
    <t>9531 CM Borger</t>
  </si>
  <si>
    <t>Totaal werkplaatsen zuid</t>
  </si>
  <si>
    <t xml:space="preserve">Gemaal Korte Akkers </t>
  </si>
  <si>
    <t>Korte Akkers 24</t>
  </si>
  <si>
    <t>9644 XT Veendam</t>
  </si>
  <si>
    <t xml:space="preserve">Gemaal Heerendiep </t>
  </si>
  <si>
    <t>Beneden Polderweg A 137/polderdwarsweg</t>
  </si>
  <si>
    <t>9663 PZ Nw-Pekela</t>
  </si>
  <si>
    <t xml:space="preserve">Gemaal Doorsnee </t>
  </si>
  <si>
    <t>Doorsneeweg 1</t>
  </si>
  <si>
    <t>9663 HH Nw-Pekela</t>
  </si>
  <si>
    <t>Aanvoergemaal Veendam Sluisweg</t>
  </si>
  <si>
    <t>Sluisweg 0</t>
  </si>
  <si>
    <t>9644 TS Veendam</t>
  </si>
  <si>
    <t>Aanvoergemaal Vennix Stadskanaal</t>
  </si>
  <si>
    <t>Zuider Kanaalweg 1</t>
  </si>
  <si>
    <t>9581 DD Musselkanaal</t>
  </si>
  <si>
    <t>Gemaal Boven Ooster</t>
  </si>
  <si>
    <t>Adriaan Tripweg 102</t>
  </si>
  <si>
    <t>9641 KN Veendam</t>
  </si>
  <si>
    <t>Gemaal Pleuger, Gasseltenijveenschemond</t>
  </si>
  <si>
    <t>Paterslaan nabij 71</t>
  </si>
  <si>
    <t>9515 PM Gasselternijveenschemond</t>
  </si>
  <si>
    <t>Gemaal Nw-Weerdinge</t>
  </si>
  <si>
    <t>Weerdingerkanaal ZZ 260</t>
  </si>
  <si>
    <t>7831 AR Nw-Weerdinge</t>
  </si>
  <si>
    <t>Gemaal Wildervank Sportveld</t>
  </si>
  <si>
    <t>Sportterreinstraat 31</t>
  </si>
  <si>
    <t>9648 CA Wildervank</t>
  </si>
  <si>
    <t>Gemaal Wildervank Landbouw</t>
  </si>
  <si>
    <t>Torenstraat 15</t>
  </si>
  <si>
    <t>9648 CR Wildervank</t>
  </si>
  <si>
    <t>Gemaal De Maten</t>
  </si>
  <si>
    <t>De Runde achter nr. 23</t>
  </si>
  <si>
    <t>9561 JR ter Apel</t>
  </si>
  <si>
    <t>Aanvoergemaal Ter Apelkanaal</t>
  </si>
  <si>
    <t>Ter Apelkanaal Oost 133a</t>
  </si>
  <si>
    <t>9563 RG Ter Apelkanaal</t>
  </si>
  <si>
    <t>Gemaal de Punt</t>
  </si>
  <si>
    <t>Groningerstraat 169</t>
  </si>
  <si>
    <t>9593 TE De Punt</t>
  </si>
  <si>
    <t>Gemaal De Waker</t>
  </si>
  <si>
    <t>Sluisweg 5</t>
  </si>
  <si>
    <t>9605 PR Kielwindeweer</t>
  </si>
  <si>
    <t>Gemaal Oostermoer, De Groeve</t>
  </si>
  <si>
    <t>Hunzeweg 4</t>
  </si>
  <si>
    <t>9473 TE De Groeve</t>
  </si>
  <si>
    <t>Gemaal De Bulten</t>
  </si>
  <si>
    <t>Hunzeweg 32</t>
  </si>
  <si>
    <t>9657 PD Nw-Annerveen</t>
  </si>
  <si>
    <t>Gemaal De Leine</t>
  </si>
  <si>
    <t>Woldweg 174/178</t>
  </si>
  <si>
    <t>9606 PK Kropswolde</t>
  </si>
  <si>
    <t xml:space="preserve">Gemaal Meerwijck </t>
  </si>
  <si>
    <t>Strandweg 2</t>
  </si>
  <si>
    <t>9606 PR Kropswolde</t>
  </si>
  <si>
    <t>Gemaal Kielsterpomp</t>
  </si>
  <si>
    <t>Pieter Venemakade 199</t>
  </si>
  <si>
    <t>9605 PN Kielwindeweer</t>
  </si>
  <si>
    <t>Totaal gemalen ZO</t>
  </si>
  <si>
    <t>Verdeelwerk Loon</t>
  </si>
  <si>
    <t xml:space="preserve">Meanderdijk </t>
  </si>
  <si>
    <t>Loon</t>
  </si>
  <si>
    <t>Totaal stuwen ZW</t>
  </si>
  <si>
    <t xml:space="preserve">RWZI Veendam </t>
  </si>
  <si>
    <t>Vosseveld 4a</t>
  </si>
  <si>
    <t>9644 XW Veendam</t>
  </si>
  <si>
    <t>Rioolgemaal Grote Vennen</t>
  </si>
  <si>
    <t>Oosterweg t.h.v. 41b</t>
  </si>
  <si>
    <t>9649 JV Muntendam</t>
  </si>
  <si>
    <t>Totaal RWZI Veendam</t>
  </si>
  <si>
    <t>RWZI Stadskanaal</t>
  </si>
  <si>
    <t>1e Veldweg 2</t>
  </si>
  <si>
    <t>9501 LH Stadkanaal</t>
  </si>
  <si>
    <t>Rioolgemaal Stadskanaal</t>
  </si>
  <si>
    <t>krommewijk nabij 1</t>
  </si>
  <si>
    <t>9501 LA Stadskanaal</t>
  </si>
  <si>
    <t>Totaal RWZI Stadskanaal</t>
  </si>
  <si>
    <t>13201</t>
  </si>
  <si>
    <t>RWZI Ter Apel</t>
  </si>
  <si>
    <t>Ruiten A Kanaal west 1a</t>
  </si>
  <si>
    <t>9561 TP Ter Apel</t>
  </si>
  <si>
    <t>Totaal RWZI Ter Apel</t>
  </si>
  <si>
    <t>RWZI 2e Exloërmond</t>
  </si>
  <si>
    <t>Zuiderdiep 227 a</t>
  </si>
  <si>
    <t>7571 MB Tweede Exl.mond</t>
  </si>
  <si>
    <t>Rioolgemaal Emmercompascuum</t>
  </si>
  <si>
    <t>Kalkovenwijk westzijde 7</t>
  </si>
  <si>
    <t>7881 LK Emmercompascuum</t>
  </si>
  <si>
    <t>Totaal RWZI 2e Exloërmond</t>
  </si>
  <si>
    <t>RWZI Assen</t>
  </si>
  <si>
    <t>W.A.Scholtenstraat 16</t>
  </si>
  <si>
    <t>9403 AK Assen</t>
  </si>
  <si>
    <t>Rioolgemaal Assen</t>
  </si>
  <si>
    <t>Havenkade 0</t>
  </si>
  <si>
    <t>9403 AH Assen</t>
  </si>
  <si>
    <t>Rioolgemaal Koelandsdijk, Rolde</t>
  </si>
  <si>
    <t>Koelandsdijk</t>
  </si>
  <si>
    <t>9451 BR Rolde</t>
  </si>
  <si>
    <t>Totaal RWZI Assen</t>
  </si>
  <si>
    <t>RWZI Gieten</t>
  </si>
  <si>
    <t>Spekstoep 25</t>
  </si>
  <si>
    <t>9461 AL Gieten</t>
  </si>
  <si>
    <t>Rioolgemaal Kostvlies</t>
  </si>
  <si>
    <t>Grotenend 0</t>
  </si>
  <si>
    <t>Kostvlies</t>
  </si>
  <si>
    <t>Totaal RWZI Gieten</t>
  </si>
  <si>
    <t>Rioolgemaal Paterswolde</t>
  </si>
  <si>
    <t>Oosterland naast 6</t>
  </si>
  <si>
    <t>9765 BM Paterswolde</t>
  </si>
  <si>
    <t>Rioolgemaal Bargercompascuum</t>
  </si>
  <si>
    <t>Verlengde Oosterdiep Wzijde 167</t>
  </si>
  <si>
    <t>7884 RH Bargercompascuum</t>
  </si>
  <si>
    <t>Totaal RWZI Zuidlaren</t>
  </si>
  <si>
    <t xml:space="preserve">Totaal RWZI </t>
  </si>
  <si>
    <t>54101</t>
  </si>
  <si>
    <t>Hoofdkantoor, Aquapark 5, Veendam</t>
  </si>
  <si>
    <t>Aquapark 5</t>
  </si>
  <si>
    <t>9641 PJ veendam</t>
  </si>
  <si>
    <t>Zonnecarport  met 610 zonnepanelen</t>
  </si>
  <si>
    <t>Totaal Hoofdkantoor Veendam</t>
  </si>
  <si>
    <t>53101</t>
  </si>
  <si>
    <t>Computerapparatuur en inventaris</t>
  </si>
  <si>
    <t>div.lokaties</t>
  </si>
  <si>
    <t>Totaal computerapparatuur</t>
  </si>
  <si>
    <t>Laboratorium</t>
  </si>
  <si>
    <t>Aquapark 1</t>
  </si>
  <si>
    <t>9641 PJ Veendam</t>
  </si>
  <si>
    <t>Totaal laboratorium</t>
  </si>
  <si>
    <t>District Noord en Zuid</t>
  </si>
  <si>
    <t>Herbouwwaarde Noord</t>
  </si>
  <si>
    <t>Functionele inrichting Noord</t>
  </si>
  <si>
    <t>Inventaris Noord</t>
  </si>
  <si>
    <t>Herbouwwaarde Zuid</t>
  </si>
  <si>
    <t>Functionele inrichting Zuid</t>
  </si>
  <si>
    <t>Inventaris Zuid</t>
  </si>
  <si>
    <t>TOTAAL</t>
  </si>
  <si>
    <t>index gebouwen</t>
  </si>
  <si>
    <t>index inventaris</t>
  </si>
  <si>
    <t>Herbouwwaarde index 136,2/131,8</t>
  </si>
  <si>
    <t>Functionele Inrichting index 136,2/131,8</t>
  </si>
  <si>
    <t>Inventaris index 132,4/128,3</t>
  </si>
  <si>
    <t>Werkplaats Siddeburen</t>
  </si>
  <si>
    <t>Dijkmagazijn Nieuw-Statenzijl incl. Schotbalkenloods</t>
  </si>
  <si>
    <t xml:space="preserve"> </t>
  </si>
  <si>
    <r>
      <t>Gemaal de Groeve,</t>
    </r>
    <r>
      <rPr>
        <strike/>
        <sz val="11"/>
        <color theme="1"/>
        <rFont val="Calibri"/>
        <family val="2"/>
        <scheme val="minor"/>
      </rPr>
      <t xml:space="preserve"> Laskwerd</t>
    </r>
  </si>
  <si>
    <r>
      <t>Gemaal Weiwerd-</t>
    </r>
    <r>
      <rPr>
        <strike/>
        <sz val="11"/>
        <color theme="1"/>
        <rFont val="Calibri"/>
        <family val="2"/>
        <scheme val="minor"/>
      </rPr>
      <t>Geefsweer</t>
    </r>
  </si>
  <si>
    <r>
      <t>Gemaal Winschoterzijl</t>
    </r>
    <r>
      <rPr>
        <strike/>
        <sz val="11"/>
        <color theme="1"/>
        <rFont val="Calibri"/>
        <family val="2"/>
        <scheme val="minor"/>
      </rPr>
      <t>, Blijham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</si>
  <si>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Gemaal Breebaart </t>
    </r>
    <r>
      <rPr>
        <strike/>
        <sz val="11"/>
        <color theme="1"/>
        <rFont val="Calibri"/>
        <family val="2"/>
        <scheme val="minor"/>
      </rPr>
      <t>Finsterwolde</t>
    </r>
  </si>
  <si>
    <r>
      <t xml:space="preserve">Gemaal Hongerige Wolf, </t>
    </r>
    <r>
      <rPr>
        <strike/>
        <sz val="11"/>
        <color theme="1"/>
        <rFont val="Calibri"/>
        <family val="2"/>
        <scheme val="minor"/>
      </rPr>
      <t>Finsterwolde</t>
    </r>
  </si>
  <si>
    <r>
      <t>Gemaal Heveskes</t>
    </r>
    <r>
      <rPr>
        <strike/>
        <sz val="11"/>
        <color theme="1"/>
        <rFont val="Calibri"/>
        <family val="2"/>
        <scheme val="minor"/>
      </rPr>
      <t>, Farmsum</t>
    </r>
  </si>
  <si>
    <r>
      <t>Gemaal Dorkwerd,</t>
    </r>
    <r>
      <rPr>
        <strike/>
        <sz val="11"/>
        <color theme="1"/>
        <rFont val="Calibri"/>
        <family val="2"/>
        <scheme val="minor"/>
      </rPr>
      <t xml:space="preserve"> Dorkwerd</t>
    </r>
  </si>
  <si>
    <r>
      <t xml:space="preserve">Gemaal De Poale </t>
    </r>
    <r>
      <rPr>
        <strike/>
        <sz val="11"/>
        <color theme="1"/>
        <rFont val="Calibri"/>
        <family val="2"/>
        <scheme val="minor"/>
      </rPr>
      <t>Wedde</t>
    </r>
  </si>
  <si>
    <r>
      <t xml:space="preserve">Gemaal Rolkewoldepolder, </t>
    </r>
    <r>
      <rPr>
        <strike/>
        <sz val="11"/>
        <color theme="1"/>
        <rFont val="Calibri"/>
        <family val="2"/>
        <scheme val="minor"/>
      </rPr>
      <t>Foxhol</t>
    </r>
  </si>
  <si>
    <r>
      <t>Gemaal Borgercompagnie</t>
    </r>
    <r>
      <rPr>
        <strike/>
        <sz val="11"/>
        <color theme="1"/>
        <rFont val="Calibri"/>
        <family val="2"/>
        <scheme val="minor"/>
      </rPr>
      <t>, Sappemeer</t>
    </r>
  </si>
  <si>
    <r>
      <t>Werkplaats Veele</t>
    </r>
    <r>
      <rPr>
        <sz val="11"/>
        <color indexed="10"/>
        <rFont val="Calibri"/>
        <family val="2"/>
      </rPr>
      <t xml:space="preserve"> </t>
    </r>
  </si>
  <si>
    <t xml:space="preserve">Werkplaats Borger </t>
  </si>
  <si>
    <r>
      <rPr>
        <sz val="11"/>
        <color rgb="FF000000"/>
        <rFont val="Calibri"/>
        <scheme val="minor"/>
      </rPr>
      <t>Aanvoergemaal</t>
    </r>
    <r>
      <rPr>
        <b/>
        <sz val="11"/>
        <color rgb="FFFF0000"/>
        <rFont val="Calibri"/>
        <scheme val="minor"/>
      </rPr>
      <t xml:space="preserve"> Kupers </t>
    </r>
    <r>
      <rPr>
        <strike/>
        <sz val="11"/>
        <color rgb="FF000000"/>
        <rFont val="Calibri"/>
        <scheme val="minor"/>
      </rPr>
      <t>Sluisweg</t>
    </r>
  </si>
  <si>
    <r>
      <t xml:space="preserve">Aanvoergemaal Vennix </t>
    </r>
    <r>
      <rPr>
        <strike/>
        <sz val="11"/>
        <color theme="1"/>
        <rFont val="Calibri"/>
        <family val="2"/>
        <scheme val="minor"/>
      </rPr>
      <t>Stadskanaal</t>
    </r>
  </si>
  <si>
    <r>
      <t>Gemaal Pleuger</t>
    </r>
    <r>
      <rPr>
        <strike/>
        <sz val="11"/>
        <color theme="1"/>
        <rFont val="Calibri"/>
        <family val="2"/>
        <scheme val="minor"/>
      </rPr>
      <t>, Gasseltenijveenschemond</t>
    </r>
  </si>
  <si>
    <r>
      <t>Gemaal Oostermoer</t>
    </r>
    <r>
      <rPr>
        <strike/>
        <sz val="11"/>
        <color theme="1"/>
        <rFont val="Calibri"/>
        <family val="2"/>
        <scheme val="minor"/>
      </rPr>
      <t>, De Groeve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</si>
</sst>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_-;_-* #,##0\-;_-* &quot;-&quot;_-;_-@_-"/>
    <numFmt numFmtId="165" formatCode="#,##0.00_ ;[Red]\-#,##0.00\ 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trike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strike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8" fillId="0" borderId="0" xfId="0" applyFont="1"/>
    <xf numFmtId="4" fontId="0" fillId="0" borderId="0" xfId="0" applyNumberFormat="1"/>
    <xf numFmtId="0" fontId="0" fillId="0" borderId="1" xfId="0" applyBorder="1"/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/>
    </xf>
    <xf numFmtId="164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0" borderId="3" xfId="0" applyNumberFormat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7" xfId="0" applyBorder="1"/>
    <xf numFmtId="0" fontId="0" fillId="0" borderId="8" xfId="0" applyBorder="1"/>
    <xf numFmtId="49" fontId="0" fillId="0" borderId="4" xfId="0" applyNumberFormat="1" applyBorder="1" applyAlignment="1">
      <alignment horizontal="right"/>
    </xf>
    <xf numFmtId="0" fontId="0" fillId="0" borderId="4" xfId="0" applyBorder="1"/>
    <xf numFmtId="166" fontId="0" fillId="0" borderId="0" xfId="0" applyNumberFormat="1"/>
    <xf numFmtId="0" fontId="4" fillId="0" borderId="3" xfId="0" applyFont="1" applyBorder="1"/>
    <xf numFmtId="0" fontId="0" fillId="0" borderId="10" xfId="0" applyBorder="1"/>
    <xf numFmtId="0" fontId="4" fillId="0" borderId="10" xfId="0" applyFont="1" applyBorder="1"/>
    <xf numFmtId="49" fontId="11" fillId="0" borderId="3" xfId="0" applyNumberFormat="1" applyFont="1" applyBorder="1" applyAlignment="1">
      <alignment horizontal="right"/>
    </xf>
    <xf numFmtId="0" fontId="11" fillId="0" borderId="3" xfId="0" applyFont="1" applyBorder="1"/>
    <xf numFmtId="0" fontId="11" fillId="0" borderId="0" xfId="0" applyFont="1"/>
    <xf numFmtId="0" fontId="4" fillId="0" borderId="1" xfId="0" applyFont="1" applyBorder="1"/>
    <xf numFmtId="49" fontId="0" fillId="0" borderId="5" xfId="0" applyNumberFormat="1" applyBorder="1" applyAlignment="1">
      <alignment horizontal="right"/>
    </xf>
    <xf numFmtId="49" fontId="5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49" fontId="5" fillId="0" borderId="6" xfId="0" applyNumberFormat="1" applyFont="1" applyBorder="1" applyAlignment="1">
      <alignment horizontal="right"/>
    </xf>
    <xf numFmtId="0" fontId="0" fillId="0" borderId="11" xfId="0" applyBorder="1"/>
    <xf numFmtId="49" fontId="5" fillId="0" borderId="2" xfId="0" applyNumberFormat="1" applyFont="1" applyBorder="1" applyAlignment="1">
      <alignment horizontal="right"/>
    </xf>
    <xf numFmtId="0" fontId="0" fillId="0" borderId="2" xfId="0" applyBorder="1"/>
    <xf numFmtId="0" fontId="0" fillId="0" borderId="12" xfId="0" applyBorder="1"/>
    <xf numFmtId="0" fontId="0" fillId="0" borderId="13" xfId="0" applyBorder="1"/>
    <xf numFmtId="49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left"/>
    </xf>
    <xf numFmtId="49" fontId="4" fillId="0" borderId="11" xfId="0" applyNumberFormat="1" applyFont="1" applyBorder="1" applyAlignment="1">
      <alignment horizontal="right"/>
    </xf>
    <xf numFmtId="0" fontId="11" fillId="0" borderId="8" xfId="0" applyFont="1" applyBorder="1"/>
    <xf numFmtId="0" fontId="11" fillId="0" borderId="5" xfId="0" applyFont="1" applyBorder="1"/>
    <xf numFmtId="0" fontId="11" fillId="0" borderId="6" xfId="0" applyFont="1" applyBorder="1"/>
    <xf numFmtId="0" fontId="3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7" fillId="0" borderId="0" xfId="0" applyFont="1"/>
    <xf numFmtId="0" fontId="4" fillId="0" borderId="2" xfId="0" applyFont="1" applyBorder="1" applyAlignment="1">
      <alignment horizontal="left"/>
    </xf>
    <xf numFmtId="49" fontId="0" fillId="0" borderId="12" xfId="0" applyNumberFormat="1" applyBorder="1" applyAlignment="1">
      <alignment horizontal="right"/>
    </xf>
    <xf numFmtId="14" fontId="7" fillId="0" borderId="0" xfId="0" applyNumberFormat="1" applyFont="1"/>
    <xf numFmtId="0" fontId="6" fillId="0" borderId="0" xfId="0" applyFont="1"/>
    <xf numFmtId="0" fontId="0" fillId="0" borderId="2" xfId="0" applyBorder="1" applyAlignment="1">
      <alignment vertical="top"/>
    </xf>
    <xf numFmtId="0" fontId="0" fillId="0" borderId="0" xfId="0" applyAlignment="1">
      <alignment horizontal="left"/>
    </xf>
    <xf numFmtId="49" fontId="0" fillId="0" borderId="9" xfId="0" applyNumberForma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0" xfId="0" applyFont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15" xfId="0" applyNumberFormat="1" applyBorder="1" applyAlignment="1">
      <alignment horizontal="right"/>
    </xf>
    <xf numFmtId="0" fontId="0" fillId="0" borderId="2" xfId="0" applyBorder="1" applyAlignment="1">
      <alignment horizontal="left"/>
    </xf>
    <xf numFmtId="49" fontId="5" fillId="0" borderId="3" xfId="0" applyNumberFormat="1" applyFont="1" applyBorder="1" applyAlignment="1">
      <alignment horizontal="right"/>
    </xf>
    <xf numFmtId="0" fontId="0" fillId="0" borderId="13" xfId="0" applyBorder="1" applyAlignment="1">
      <alignment wrapText="1"/>
    </xf>
    <xf numFmtId="0" fontId="3" fillId="0" borderId="12" xfId="0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2" xfId="0" applyBorder="1" applyAlignment="1">
      <alignment horizontal="left"/>
    </xf>
    <xf numFmtId="49" fontId="4" fillId="0" borderId="0" xfId="0" applyNumberFormat="1" applyFont="1" applyAlignment="1">
      <alignment horizontal="right"/>
    </xf>
    <xf numFmtId="0" fontId="11" fillId="0" borderId="2" xfId="0" applyFont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14" fontId="0" fillId="0" borderId="0" xfId="0" applyNumberFormat="1"/>
    <xf numFmtId="165" fontId="0" fillId="0" borderId="0" xfId="0" applyNumberFormat="1"/>
    <xf numFmtId="165" fontId="7" fillId="0" borderId="0" xfId="0" applyNumberFormat="1" applyFont="1"/>
    <xf numFmtId="4" fontId="6" fillId="0" borderId="16" xfId="0" applyNumberFormat="1" applyFont="1" applyBorder="1"/>
    <xf numFmtId="41" fontId="4" fillId="0" borderId="1" xfId="0" applyNumberFormat="1" applyFont="1" applyBorder="1"/>
    <xf numFmtId="41" fontId="9" fillId="0" borderId="4" xfId="0" applyNumberFormat="1" applyFont="1" applyBorder="1"/>
    <xf numFmtId="41" fontId="4" fillId="0" borderId="1" xfId="0" applyNumberFormat="1" applyFont="1" applyBorder="1" applyAlignment="1">
      <alignment wrapText="1"/>
    </xf>
    <xf numFmtId="41" fontId="9" fillId="0" borderId="1" xfId="0" applyNumberFormat="1" applyFont="1" applyBorder="1" applyAlignment="1">
      <alignment wrapText="1"/>
    </xf>
    <xf numFmtId="41" fontId="9" fillId="0" borderId="1" xfId="0" applyNumberFormat="1" applyFont="1" applyBorder="1"/>
    <xf numFmtId="41" fontId="4" fillId="0" borderId="6" xfId="0" applyNumberFormat="1" applyFont="1" applyBorder="1"/>
    <xf numFmtId="41" fontId="9" fillId="0" borderId="6" xfId="0" applyNumberFormat="1" applyFont="1" applyBorder="1"/>
    <xf numFmtId="41" fontId="3" fillId="0" borderId="2" xfId="0" applyNumberFormat="1" applyFont="1" applyBorder="1"/>
    <xf numFmtId="41" fontId="0" fillId="0" borderId="0" xfId="0" applyNumberFormat="1"/>
    <xf numFmtId="41" fontId="4" fillId="0" borderId="9" xfId="0" applyNumberFormat="1" applyFont="1" applyBorder="1"/>
    <xf numFmtId="41" fontId="9" fillId="0" borderId="9" xfId="0" applyNumberFormat="1" applyFont="1" applyBorder="1"/>
    <xf numFmtId="41" fontId="9" fillId="0" borderId="3" xfId="0" applyNumberFormat="1" applyFont="1" applyBorder="1"/>
    <xf numFmtId="41" fontId="4" fillId="0" borderId="3" xfId="0" applyNumberFormat="1" applyFont="1" applyBorder="1"/>
    <xf numFmtId="41" fontId="10" fillId="0" borderId="3" xfId="0" applyNumberFormat="1" applyFont="1" applyBorder="1"/>
    <xf numFmtId="41" fontId="4" fillId="0" borderId="0" xfId="0" applyNumberFormat="1" applyFont="1"/>
    <xf numFmtId="41" fontId="0" fillId="0" borderId="0" xfId="0" applyNumberFormat="1" applyAlignment="1">
      <alignment horizontal="center"/>
    </xf>
    <xf numFmtId="41" fontId="0" fillId="0" borderId="1" xfId="0" applyNumberFormat="1" applyBorder="1" applyAlignment="1">
      <alignment horizontal="right"/>
    </xf>
    <xf numFmtId="41" fontId="0" fillId="0" borderId="5" xfId="0" applyNumberFormat="1" applyBorder="1" applyAlignment="1">
      <alignment horizontal="right"/>
    </xf>
    <xf numFmtId="41" fontId="9" fillId="0" borderId="5" xfId="0" applyNumberFormat="1" applyFont="1" applyBorder="1"/>
    <xf numFmtId="41" fontId="3" fillId="0" borderId="5" xfId="0" applyNumberFormat="1" applyFont="1" applyBorder="1"/>
    <xf numFmtId="41" fontId="4" fillId="0" borderId="2" xfId="0" applyNumberFormat="1" applyFont="1" applyBorder="1"/>
    <xf numFmtId="41" fontId="9" fillId="0" borderId="2" xfId="0" applyNumberFormat="1" applyFont="1" applyBorder="1"/>
    <xf numFmtId="41" fontId="12" fillId="0" borderId="2" xfId="0" applyNumberFormat="1" applyFont="1" applyBorder="1"/>
    <xf numFmtId="41" fontId="4" fillId="0" borderId="13" xfId="0" applyNumberFormat="1" applyFont="1" applyBorder="1"/>
    <xf numFmtId="41" fontId="9" fillId="0" borderId="13" xfId="0" applyNumberFormat="1" applyFont="1" applyBorder="1"/>
    <xf numFmtId="41" fontId="9" fillId="0" borderId="0" xfId="0" applyNumberFormat="1" applyFont="1"/>
    <xf numFmtId="41" fontId="4" fillId="0" borderId="5" xfId="0" applyNumberFormat="1" applyFont="1" applyBorder="1"/>
    <xf numFmtId="41" fontId="4" fillId="0" borderId="4" xfId="0" applyNumberFormat="1" applyFont="1" applyBorder="1"/>
    <xf numFmtId="41" fontId="9" fillId="0" borderId="0" xfId="0" applyNumberFormat="1" applyFont="1" applyAlignment="1">
      <alignment horizontal="center"/>
    </xf>
    <xf numFmtId="41" fontId="4" fillId="0" borderId="2" xfId="0" applyNumberFormat="1" applyFont="1" applyBorder="1" applyAlignment="1">
      <alignment horizontal="center"/>
    </xf>
    <xf numFmtId="41" fontId="3" fillId="0" borderId="2" xfId="0" applyNumberFormat="1" applyFont="1" applyBorder="1" applyAlignment="1">
      <alignment horizontal="center"/>
    </xf>
    <xf numFmtId="41" fontId="3" fillId="0" borderId="0" xfId="0" applyNumberFormat="1" applyFont="1"/>
    <xf numFmtId="41" fontId="4" fillId="0" borderId="7" xfId="0" applyNumberFormat="1" applyFont="1" applyBorder="1"/>
    <xf numFmtId="41" fontId="3" fillId="0" borderId="12" xfId="0" applyNumberFormat="1" applyFont="1" applyBorder="1"/>
    <xf numFmtId="41" fontId="3" fillId="0" borderId="11" xfId="0" applyNumberFormat="1" applyFont="1" applyBorder="1"/>
    <xf numFmtId="41" fontId="10" fillId="0" borderId="2" xfId="0" applyNumberFormat="1" applyFont="1" applyBorder="1"/>
    <xf numFmtId="41" fontId="3" fillId="0" borderId="0" xfId="0" applyNumberFormat="1" applyFont="1" applyAlignment="1">
      <alignment horizontal="center"/>
    </xf>
    <xf numFmtId="41" fontId="10" fillId="0" borderId="4" xfId="0" applyNumberFormat="1" applyFont="1" applyBorder="1"/>
    <xf numFmtId="41" fontId="6" fillId="0" borderId="16" xfId="0" applyNumberFormat="1" applyFont="1" applyBorder="1"/>
    <xf numFmtId="0" fontId="0" fillId="0" borderId="12" xfId="0" applyBorder="1" applyAlignment="1">
      <alignment horizontal="left" wrapText="1"/>
    </xf>
    <xf numFmtId="0" fontId="0" fillId="0" borderId="9" xfId="0" applyBorder="1"/>
    <xf numFmtId="41" fontId="0" fillId="0" borderId="8" xfId="0" applyNumberFormat="1" applyBorder="1"/>
    <xf numFmtId="41" fontId="0" fillId="0" borderId="7" xfId="0" applyNumberFormat="1" applyBorder="1"/>
    <xf numFmtId="41" fontId="4" fillId="0" borderId="14" xfId="0" applyNumberFormat="1" applyFont="1" applyBorder="1"/>
    <xf numFmtId="41" fontId="9" fillId="0" borderId="8" xfId="0" applyNumberFormat="1" applyFont="1" applyBorder="1"/>
    <xf numFmtId="49" fontId="0" fillId="0" borderId="7" xfId="0" applyNumberFormat="1" applyBorder="1" applyAlignment="1">
      <alignment horizontal="right"/>
    </xf>
    <xf numFmtId="0" fontId="6" fillId="0" borderId="1" xfId="0" applyFont="1" applyBorder="1"/>
    <xf numFmtId="0" fontId="0" fillId="0" borderId="6" xfId="0" applyBorder="1" applyAlignment="1">
      <alignment horizontal="left"/>
    </xf>
    <xf numFmtId="0" fontId="0" fillId="3" borderId="3" xfId="0" applyFill="1" applyBorder="1"/>
    <xf numFmtId="0" fontId="4" fillId="3" borderId="3" xfId="0" applyFont="1" applyFill="1" applyBorder="1"/>
    <xf numFmtId="0" fontId="11" fillId="3" borderId="3" xfId="0" applyFont="1" applyFill="1" applyBorder="1"/>
    <xf numFmtId="0" fontId="0" fillId="3" borderId="1" xfId="0" applyFill="1" applyBorder="1"/>
    <xf numFmtId="0" fontId="0" fillId="3" borderId="7" xfId="0" applyFill="1" applyBorder="1"/>
    <xf numFmtId="0" fontId="11" fillId="3" borderId="8" xfId="0" applyFont="1" applyFill="1" applyBorder="1"/>
    <xf numFmtId="0" fontId="0" fillId="3" borderId="4" xfId="0" applyFill="1" applyBorder="1" applyAlignment="1">
      <alignment horizontal="left"/>
    </xf>
    <xf numFmtId="0" fontId="0" fillId="3" borderId="4" xfId="0" applyFill="1" applyBorder="1"/>
    <xf numFmtId="0" fontId="4" fillId="3" borderId="2" xfId="0" applyFont="1" applyFill="1" applyBorder="1" applyAlignment="1">
      <alignment horizontal="left"/>
    </xf>
    <xf numFmtId="0" fontId="0" fillId="3" borderId="3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3" xfId="0" applyFill="1" applyBorder="1" applyAlignment="1">
      <alignment horizontal="left"/>
    </xf>
    <xf numFmtId="0" fontId="0" fillId="3" borderId="5" xfId="0" applyFill="1" applyBorder="1"/>
    <xf numFmtId="0" fontId="0" fillId="3" borderId="2" xfId="0" applyFill="1" applyBorder="1"/>
    <xf numFmtId="0" fontId="0" fillId="3" borderId="13" xfId="0" applyFill="1" applyBorder="1" applyAlignment="1">
      <alignment wrapText="1"/>
    </xf>
    <xf numFmtId="0" fontId="0" fillId="3" borderId="13" xfId="0" applyFill="1" applyBorder="1"/>
    <xf numFmtId="0" fontId="0" fillId="3" borderId="13" xfId="0" applyFill="1" applyBorder="1" applyAlignment="1">
      <alignment horizontal="left"/>
    </xf>
    <xf numFmtId="0" fontId="0" fillId="3" borderId="0" xfId="0" applyFill="1" applyAlignment="1">
      <alignment horizontal="left" wrapText="1"/>
    </xf>
    <xf numFmtId="0" fontId="11" fillId="3" borderId="2" xfId="0" applyFont="1" applyFill="1" applyBorder="1" applyAlignment="1">
      <alignment horizontal="left" wrapText="1"/>
    </xf>
    <xf numFmtId="0" fontId="0" fillId="3" borderId="2" xfId="0" applyFill="1" applyBorder="1" applyAlignment="1">
      <alignment horizontal="left"/>
    </xf>
    <xf numFmtId="0" fontId="0" fillId="3" borderId="11" xfId="0" applyFill="1" applyBorder="1"/>
    <xf numFmtId="0" fontId="0" fillId="3" borderId="10" xfId="0" applyFill="1" applyBorder="1"/>
    <xf numFmtId="0" fontId="0" fillId="3" borderId="11" xfId="0" applyFill="1" applyBorder="1" applyAlignment="1">
      <alignment horizontal="left"/>
    </xf>
    <xf numFmtId="0" fontId="0" fillId="3" borderId="0" xfId="0" applyFill="1"/>
    <xf numFmtId="0" fontId="1" fillId="3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8"/>
  <sheetViews>
    <sheetView topLeftCell="B1" zoomScale="69" zoomScaleNormal="69" workbookViewId="0">
      <selection activeCell="I13" sqref="I13"/>
    </sheetView>
  </sheetViews>
  <sheetFormatPr defaultRowHeight="15" x14ac:dyDescent="0.25"/>
  <cols>
    <col min="1" max="1" width="12.85546875" hidden="1" customWidth="1"/>
    <col min="2" max="2" width="42.85546875" customWidth="1"/>
    <col min="3" max="3" width="24.85546875" bestFit="1" customWidth="1"/>
    <col min="4" max="4" width="28.42578125" customWidth="1"/>
    <col min="5" max="5" width="23.5703125" customWidth="1"/>
    <col min="6" max="6" width="14.42578125" bestFit="1" customWidth="1"/>
    <col min="7" max="7" width="14.42578125" customWidth="1"/>
    <col min="8" max="8" width="19.42578125" bestFit="1" customWidth="1"/>
    <col min="9" max="9" width="15.5703125" bestFit="1" customWidth="1"/>
    <col min="10" max="10" width="12.42578125" bestFit="1" customWidth="1"/>
  </cols>
  <sheetData>
    <row r="1" spans="1:13" x14ac:dyDescent="0.25">
      <c r="A1" s="1" t="s">
        <v>0</v>
      </c>
    </row>
    <row r="2" spans="1:13" x14ac:dyDescent="0.25">
      <c r="A2" t="s">
        <v>1</v>
      </c>
    </row>
    <row r="3" spans="1:13" x14ac:dyDescent="0.25">
      <c r="B3" s="3" t="s">
        <v>2</v>
      </c>
    </row>
    <row r="4" spans="1:13" x14ac:dyDescent="0.25">
      <c r="B4" s="3"/>
    </row>
    <row r="5" spans="1:13" s="8" customFormat="1" ht="25.5" x14ac:dyDescent="0.25">
      <c r="A5" s="4" t="s">
        <v>3</v>
      </c>
      <c r="B5" s="5" t="s">
        <v>4</v>
      </c>
      <c r="C5" s="5"/>
      <c r="D5" s="5"/>
      <c r="E5" s="6" t="s">
        <v>5</v>
      </c>
      <c r="F5" s="7" t="s">
        <v>6</v>
      </c>
      <c r="G5" s="7" t="s">
        <v>7</v>
      </c>
      <c r="H5" s="6" t="s">
        <v>8</v>
      </c>
    </row>
    <row r="6" spans="1:13" x14ac:dyDescent="0.25">
      <c r="A6" s="9">
        <v>62103</v>
      </c>
      <c r="B6" s="10" t="s">
        <v>9</v>
      </c>
      <c r="C6" s="10" t="s">
        <v>10</v>
      </c>
      <c r="D6" s="10" t="s">
        <v>11</v>
      </c>
      <c r="E6" s="79">
        <v>1922083</v>
      </c>
      <c r="F6" s="79">
        <v>0</v>
      </c>
      <c r="G6" s="79">
        <v>371884</v>
      </c>
      <c r="H6" s="80">
        <v>2293967</v>
      </c>
    </row>
    <row r="7" spans="1:13" s="12" customFormat="1" x14ac:dyDescent="0.25">
      <c r="A7" s="9" t="s">
        <v>12</v>
      </c>
      <c r="B7" s="11" t="s">
        <v>13</v>
      </c>
      <c r="C7" s="11" t="s">
        <v>14</v>
      </c>
      <c r="D7" s="11" t="s">
        <v>15</v>
      </c>
      <c r="E7" s="81">
        <v>341703</v>
      </c>
      <c r="F7" s="82">
        <v>0</v>
      </c>
      <c r="G7" s="83">
        <v>92971</v>
      </c>
      <c r="H7" s="83">
        <v>434674</v>
      </c>
      <c r="L7" s="13"/>
    </row>
    <row r="8" spans="1:13" ht="30" x14ac:dyDescent="0.25">
      <c r="A8" s="9" t="s">
        <v>12</v>
      </c>
      <c r="B8" s="14" t="s">
        <v>16</v>
      </c>
      <c r="C8" s="15" t="s">
        <v>17</v>
      </c>
      <c r="D8" s="15" t="s">
        <v>18</v>
      </c>
      <c r="E8" s="84">
        <v>1128842</v>
      </c>
      <c r="F8" s="85">
        <v>0</v>
      </c>
      <c r="G8" s="83">
        <v>123962</v>
      </c>
      <c r="H8" s="83">
        <v>1252804</v>
      </c>
      <c r="M8" s="12"/>
    </row>
    <row r="9" spans="1:13" x14ac:dyDescent="0.25">
      <c r="B9" s="16" t="s">
        <v>19</v>
      </c>
      <c r="C9" s="17"/>
      <c r="D9" s="17"/>
      <c r="E9" s="86">
        <v>3392628</v>
      </c>
      <c r="F9" s="86">
        <v>0</v>
      </c>
      <c r="G9" s="86">
        <v>588817</v>
      </c>
      <c r="H9" s="86">
        <v>3981445</v>
      </c>
      <c r="M9" s="12"/>
    </row>
    <row r="10" spans="1:13" x14ac:dyDescent="0.25">
      <c r="B10" s="18"/>
      <c r="E10" s="87"/>
      <c r="F10" s="87"/>
      <c r="G10" s="87"/>
      <c r="H10" s="87"/>
      <c r="M10" s="12"/>
    </row>
    <row r="11" spans="1:13" x14ac:dyDescent="0.25">
      <c r="B11" s="19"/>
      <c r="E11" s="87"/>
      <c r="F11" s="87"/>
      <c r="G11" s="87"/>
      <c r="H11" s="87"/>
      <c r="M11" s="12"/>
    </row>
    <row r="12" spans="1:13" x14ac:dyDescent="0.25">
      <c r="A12" s="20" t="s">
        <v>20</v>
      </c>
      <c r="B12" s="10" t="s">
        <v>21</v>
      </c>
      <c r="C12" s="21" t="s">
        <v>22</v>
      </c>
      <c r="D12" s="21" t="s">
        <v>23</v>
      </c>
      <c r="E12" s="88">
        <v>6528981</v>
      </c>
      <c r="F12" s="89">
        <v>7688333</v>
      </c>
      <c r="G12" s="89">
        <v>123962</v>
      </c>
      <c r="H12" s="80">
        <v>14341276</v>
      </c>
    </row>
    <row r="13" spans="1:13" x14ac:dyDescent="0.25">
      <c r="A13" s="9" t="s">
        <v>20</v>
      </c>
      <c r="B13" s="10" t="s">
        <v>24</v>
      </c>
      <c r="C13" s="10" t="s">
        <v>25</v>
      </c>
      <c r="D13" s="10" t="s">
        <v>26</v>
      </c>
      <c r="E13" s="79">
        <v>2959397</v>
      </c>
      <c r="F13" s="83">
        <v>2593287</v>
      </c>
      <c r="G13" s="83">
        <v>0</v>
      </c>
      <c r="H13" s="90">
        <v>5552684</v>
      </c>
      <c r="L13" s="22"/>
      <c r="M13" s="12"/>
    </row>
    <row r="14" spans="1:13" x14ac:dyDescent="0.25">
      <c r="A14" s="9" t="s">
        <v>20</v>
      </c>
      <c r="B14" s="10" t="s">
        <v>27</v>
      </c>
      <c r="C14" s="10" t="s">
        <v>28</v>
      </c>
      <c r="D14" s="10" t="s">
        <v>29</v>
      </c>
      <c r="E14" s="79">
        <v>457639</v>
      </c>
      <c r="F14" s="83">
        <v>640694</v>
      </c>
      <c r="G14" s="83">
        <v>0</v>
      </c>
      <c r="H14" s="90">
        <v>1098333</v>
      </c>
    </row>
    <row r="15" spans="1:13" x14ac:dyDescent="0.25">
      <c r="A15" s="9" t="s">
        <v>20</v>
      </c>
      <c r="B15" s="10" t="s">
        <v>30</v>
      </c>
      <c r="C15" s="10" t="s">
        <v>31</v>
      </c>
      <c r="D15" s="10" t="s">
        <v>32</v>
      </c>
      <c r="E15" s="79">
        <v>469842</v>
      </c>
      <c r="F15" s="83">
        <v>640694</v>
      </c>
      <c r="G15" s="83">
        <v>0</v>
      </c>
      <c r="H15" s="90">
        <v>1110536</v>
      </c>
    </row>
    <row r="16" spans="1:13" x14ac:dyDescent="0.25">
      <c r="A16" s="9" t="s">
        <v>20</v>
      </c>
      <c r="B16" s="10" t="s">
        <v>33</v>
      </c>
      <c r="C16" s="10" t="s">
        <v>34</v>
      </c>
      <c r="D16" s="10" t="s">
        <v>35</v>
      </c>
      <c r="E16" s="79">
        <v>213564</v>
      </c>
      <c r="F16" s="83">
        <v>225769</v>
      </c>
      <c r="G16" s="83">
        <v>0</v>
      </c>
      <c r="H16" s="90">
        <v>439333</v>
      </c>
    </row>
    <row r="17" spans="1:9" x14ac:dyDescent="0.25">
      <c r="A17" s="9" t="s">
        <v>20</v>
      </c>
      <c r="B17" s="10" t="s">
        <v>36</v>
      </c>
      <c r="C17" s="10" t="s">
        <v>37</v>
      </c>
      <c r="D17" s="10" t="s">
        <v>38</v>
      </c>
      <c r="E17" s="79">
        <v>494250</v>
      </c>
      <c r="F17" s="83">
        <v>597981</v>
      </c>
      <c r="G17" s="83">
        <v>0</v>
      </c>
      <c r="H17" s="90">
        <v>1092231</v>
      </c>
    </row>
    <row r="18" spans="1:9" x14ac:dyDescent="0.25">
      <c r="A18" s="9" t="s">
        <v>20</v>
      </c>
      <c r="B18" s="23" t="s">
        <v>39</v>
      </c>
      <c r="C18" s="10" t="s">
        <v>40</v>
      </c>
      <c r="D18" s="10" t="s">
        <v>41</v>
      </c>
      <c r="E18" s="79">
        <v>231870</v>
      </c>
      <c r="F18" s="83">
        <v>225769</v>
      </c>
      <c r="G18" s="83">
        <v>0</v>
      </c>
      <c r="H18" s="90">
        <v>457639</v>
      </c>
    </row>
    <row r="19" spans="1:9" x14ac:dyDescent="0.25">
      <c r="A19" s="9" t="s">
        <v>20</v>
      </c>
      <c r="B19" s="10" t="s">
        <v>42</v>
      </c>
      <c r="C19" s="10" t="s">
        <v>43</v>
      </c>
      <c r="D19" s="10" t="s">
        <v>44</v>
      </c>
      <c r="E19" s="79">
        <v>628491</v>
      </c>
      <c r="F19" s="83">
        <v>640694</v>
      </c>
      <c r="G19" s="83">
        <v>0</v>
      </c>
      <c r="H19" s="90">
        <v>1269185</v>
      </c>
    </row>
    <row r="20" spans="1:9" x14ac:dyDescent="0.25">
      <c r="A20" s="9" t="s">
        <v>20</v>
      </c>
      <c r="B20" s="10" t="s">
        <v>45</v>
      </c>
      <c r="C20" s="10" t="s">
        <v>46</v>
      </c>
      <c r="D20" s="10" t="s">
        <v>47</v>
      </c>
      <c r="E20" s="79">
        <v>1159353</v>
      </c>
      <c r="F20" s="83">
        <v>1098333</v>
      </c>
      <c r="G20" s="83">
        <v>0</v>
      </c>
      <c r="H20" s="90">
        <v>2257686</v>
      </c>
    </row>
    <row r="21" spans="1:9" x14ac:dyDescent="0.25">
      <c r="A21" s="9" t="s">
        <v>20</v>
      </c>
      <c r="B21" s="10" t="s">
        <v>48</v>
      </c>
      <c r="C21" s="10" t="s">
        <v>49</v>
      </c>
      <c r="D21" s="10" t="s">
        <v>50</v>
      </c>
      <c r="E21" s="79">
        <v>427130</v>
      </c>
      <c r="F21" s="83">
        <v>530861</v>
      </c>
      <c r="G21" s="83">
        <v>0</v>
      </c>
      <c r="H21" s="90">
        <v>957991</v>
      </c>
      <c r="I21" s="76"/>
    </row>
    <row r="22" spans="1:9" x14ac:dyDescent="0.25">
      <c r="A22" s="9" t="s">
        <v>20</v>
      </c>
      <c r="B22" s="10" t="s">
        <v>51</v>
      </c>
      <c r="C22" s="10" t="s">
        <v>52</v>
      </c>
      <c r="D22" s="10" t="s">
        <v>53</v>
      </c>
      <c r="E22" s="79">
        <v>421027</v>
      </c>
      <c r="F22" s="83">
        <v>573574</v>
      </c>
      <c r="G22" s="83">
        <v>0</v>
      </c>
      <c r="H22" s="90">
        <v>994601</v>
      </c>
    </row>
    <row r="23" spans="1:9" x14ac:dyDescent="0.25">
      <c r="A23" s="9" t="s">
        <v>20</v>
      </c>
      <c r="B23" s="10" t="s">
        <v>54</v>
      </c>
      <c r="C23" s="10" t="s">
        <v>55</v>
      </c>
      <c r="D23" s="10" t="s">
        <v>56</v>
      </c>
      <c r="E23" s="79">
        <v>384417</v>
      </c>
      <c r="F23" s="83">
        <v>518658</v>
      </c>
      <c r="G23" s="83">
        <v>0</v>
      </c>
      <c r="H23" s="90">
        <v>903075</v>
      </c>
    </row>
    <row r="24" spans="1:9" x14ac:dyDescent="0.25">
      <c r="A24" s="9" t="s">
        <v>20</v>
      </c>
      <c r="B24" s="10" t="s">
        <v>57</v>
      </c>
      <c r="C24" s="10" t="s">
        <v>58</v>
      </c>
      <c r="D24" s="10" t="s">
        <v>59</v>
      </c>
      <c r="E24" s="79">
        <v>793241</v>
      </c>
      <c r="F24" s="83">
        <v>604083</v>
      </c>
      <c r="G24" s="83">
        <v>0</v>
      </c>
      <c r="H24" s="90">
        <v>1397324</v>
      </c>
    </row>
    <row r="25" spans="1:9" x14ac:dyDescent="0.25">
      <c r="A25" s="9" t="s">
        <v>20</v>
      </c>
      <c r="B25" s="10" t="s">
        <v>60</v>
      </c>
      <c r="C25" s="10" t="s">
        <v>61</v>
      </c>
      <c r="D25" s="10" t="s">
        <v>62</v>
      </c>
      <c r="E25" s="79">
        <v>597981</v>
      </c>
      <c r="F25" s="83">
        <v>549167</v>
      </c>
      <c r="G25" s="83">
        <v>0</v>
      </c>
      <c r="H25" s="90">
        <v>1147148</v>
      </c>
    </row>
    <row r="26" spans="1:9" x14ac:dyDescent="0.25">
      <c r="A26" s="9" t="s">
        <v>20</v>
      </c>
      <c r="B26" s="10" t="s">
        <v>63</v>
      </c>
      <c r="C26" s="10" t="s">
        <v>64</v>
      </c>
      <c r="D26" s="10" t="s">
        <v>65</v>
      </c>
      <c r="E26" s="79">
        <v>225769</v>
      </c>
      <c r="F26" s="83">
        <v>335603</v>
      </c>
      <c r="G26" s="83">
        <v>0</v>
      </c>
      <c r="H26" s="90">
        <v>561372</v>
      </c>
    </row>
    <row r="27" spans="1:9" x14ac:dyDescent="0.25">
      <c r="A27" s="9" t="s">
        <v>20</v>
      </c>
      <c r="B27" s="10" t="s">
        <v>66</v>
      </c>
      <c r="C27" s="10" t="s">
        <v>67</v>
      </c>
      <c r="D27" s="10" t="s">
        <v>68</v>
      </c>
      <c r="E27" s="79">
        <v>457639</v>
      </c>
      <c r="F27" s="83">
        <v>457639</v>
      </c>
      <c r="G27" s="83">
        <v>0</v>
      </c>
      <c r="H27" s="90">
        <v>915278</v>
      </c>
    </row>
    <row r="28" spans="1:9" x14ac:dyDescent="0.25">
      <c r="A28" s="9" t="s">
        <v>20</v>
      </c>
      <c r="B28" s="10" t="s">
        <v>69</v>
      </c>
      <c r="C28" s="10" t="s">
        <v>70</v>
      </c>
      <c r="D28" s="10" t="s">
        <v>71</v>
      </c>
      <c r="E28" s="79">
        <v>305092</v>
      </c>
      <c r="F28" s="83">
        <v>457639</v>
      </c>
      <c r="G28" s="83">
        <v>0</v>
      </c>
      <c r="H28" s="90">
        <v>762731</v>
      </c>
    </row>
    <row r="29" spans="1:9" x14ac:dyDescent="0.25">
      <c r="A29" s="9" t="s">
        <v>20</v>
      </c>
      <c r="B29" s="10" t="s">
        <v>72</v>
      </c>
      <c r="C29" s="10" t="s">
        <v>73</v>
      </c>
      <c r="D29" s="10" t="s">
        <v>74</v>
      </c>
      <c r="E29" s="79">
        <v>347806</v>
      </c>
      <c r="F29" s="83">
        <v>353908</v>
      </c>
      <c r="G29" s="83">
        <v>0</v>
      </c>
      <c r="H29" s="90">
        <v>701714</v>
      </c>
    </row>
    <row r="30" spans="1:9" x14ac:dyDescent="0.25">
      <c r="A30" s="9" t="s">
        <v>20</v>
      </c>
      <c r="B30" s="10" t="s">
        <v>75</v>
      </c>
      <c r="C30" s="10" t="s">
        <v>76</v>
      </c>
      <c r="D30" s="10" t="s">
        <v>77</v>
      </c>
      <c r="E30" s="79">
        <v>408824</v>
      </c>
      <c r="F30" s="83">
        <v>543064</v>
      </c>
      <c r="G30" s="83">
        <v>0</v>
      </c>
      <c r="H30" s="90">
        <v>951888</v>
      </c>
    </row>
    <row r="31" spans="1:9" x14ac:dyDescent="0.25">
      <c r="A31" s="9" t="s">
        <v>20</v>
      </c>
      <c r="B31" s="10" t="s">
        <v>78</v>
      </c>
      <c r="C31" s="10" t="s">
        <v>79</v>
      </c>
      <c r="D31" s="10" t="s">
        <v>80</v>
      </c>
      <c r="E31" s="79">
        <v>427130</v>
      </c>
      <c r="F31" s="83">
        <v>488147</v>
      </c>
      <c r="G31" s="83">
        <v>0</v>
      </c>
      <c r="H31" s="90">
        <v>915277</v>
      </c>
    </row>
    <row r="32" spans="1:9" x14ac:dyDescent="0.25">
      <c r="A32" s="9" t="s">
        <v>20</v>
      </c>
      <c r="B32" s="10" t="s">
        <v>81</v>
      </c>
      <c r="C32" s="10" t="s">
        <v>82</v>
      </c>
      <c r="D32" s="10" t="s">
        <v>83</v>
      </c>
      <c r="E32" s="79">
        <v>457639</v>
      </c>
      <c r="F32" s="83">
        <v>439333</v>
      </c>
      <c r="G32" s="83">
        <v>0</v>
      </c>
      <c r="H32" s="90">
        <v>896972</v>
      </c>
    </row>
    <row r="33" spans="1:8" x14ac:dyDescent="0.25">
      <c r="A33" s="9" t="s">
        <v>20</v>
      </c>
      <c r="B33" s="10" t="s">
        <v>84</v>
      </c>
      <c r="C33" s="10" t="s">
        <v>85</v>
      </c>
      <c r="D33" s="10" t="s">
        <v>86</v>
      </c>
      <c r="E33" s="79">
        <v>225769</v>
      </c>
      <c r="F33" s="83">
        <v>207463</v>
      </c>
      <c r="G33" s="83">
        <v>0</v>
      </c>
      <c r="H33" s="90">
        <v>433232</v>
      </c>
    </row>
    <row r="34" spans="1:8" x14ac:dyDescent="0.25">
      <c r="A34" s="9" t="s">
        <v>20</v>
      </c>
      <c r="B34" s="10" t="s">
        <v>87</v>
      </c>
      <c r="C34" s="10" t="s">
        <v>88</v>
      </c>
      <c r="D34" s="10" t="s">
        <v>89</v>
      </c>
      <c r="E34" s="79">
        <v>164750</v>
      </c>
      <c r="F34" s="83">
        <v>244074</v>
      </c>
      <c r="G34" s="83">
        <v>0</v>
      </c>
      <c r="H34" s="90">
        <v>408824</v>
      </c>
    </row>
    <row r="35" spans="1:8" x14ac:dyDescent="0.25">
      <c r="A35" s="9" t="s">
        <v>20</v>
      </c>
      <c r="B35" s="10" t="s">
        <v>90</v>
      </c>
      <c r="C35" s="10" t="s">
        <v>91</v>
      </c>
      <c r="D35" s="10" t="s">
        <v>92</v>
      </c>
      <c r="E35" s="79">
        <v>207463</v>
      </c>
      <c r="F35" s="83">
        <v>268481</v>
      </c>
      <c r="G35" s="83">
        <v>0</v>
      </c>
      <c r="H35" s="90">
        <v>475944</v>
      </c>
    </row>
    <row r="36" spans="1:8" x14ac:dyDescent="0.25">
      <c r="A36" s="9" t="s">
        <v>20</v>
      </c>
      <c r="B36" s="10" t="s">
        <v>93</v>
      </c>
      <c r="C36" s="10" t="s">
        <v>94</v>
      </c>
      <c r="D36" s="10" t="s">
        <v>95</v>
      </c>
      <c r="E36" s="79">
        <v>390519</v>
      </c>
      <c r="F36" s="83">
        <v>536963</v>
      </c>
      <c r="G36" s="83">
        <v>0</v>
      </c>
      <c r="H36" s="90">
        <v>927482</v>
      </c>
    </row>
    <row r="37" spans="1:8" x14ac:dyDescent="0.25">
      <c r="A37" s="9" t="s">
        <v>20</v>
      </c>
      <c r="B37" s="10" t="s">
        <v>96</v>
      </c>
      <c r="C37" s="10" t="s">
        <v>97</v>
      </c>
      <c r="D37" s="10" t="s">
        <v>98</v>
      </c>
      <c r="E37" s="79">
        <v>244074</v>
      </c>
      <c r="F37" s="83">
        <v>183056</v>
      </c>
      <c r="G37" s="83">
        <v>0</v>
      </c>
      <c r="H37" s="90">
        <v>427130</v>
      </c>
    </row>
    <row r="38" spans="1:8" x14ac:dyDescent="0.25">
      <c r="A38" s="9" t="s">
        <v>20</v>
      </c>
      <c r="B38" s="10" t="s">
        <v>99</v>
      </c>
      <c r="C38" s="10" t="s">
        <v>100</v>
      </c>
      <c r="D38" s="10" t="s">
        <v>101</v>
      </c>
      <c r="E38" s="79">
        <v>274583</v>
      </c>
      <c r="F38" s="83">
        <v>396620</v>
      </c>
      <c r="G38" s="83">
        <v>0</v>
      </c>
      <c r="H38" s="90">
        <v>671203</v>
      </c>
    </row>
    <row r="39" spans="1:8" x14ac:dyDescent="0.25">
      <c r="A39" s="9" t="s">
        <v>20</v>
      </c>
      <c r="B39" s="10" t="s">
        <v>102</v>
      </c>
      <c r="C39" s="10" t="s">
        <v>103</v>
      </c>
      <c r="D39" s="10" t="s">
        <v>104</v>
      </c>
      <c r="E39" s="79">
        <v>732223</v>
      </c>
      <c r="F39" s="83">
        <v>701713</v>
      </c>
      <c r="G39" s="83">
        <v>0</v>
      </c>
      <c r="H39" s="90">
        <v>1433936</v>
      </c>
    </row>
    <row r="40" spans="1:8" x14ac:dyDescent="0.25">
      <c r="A40" s="9" t="s">
        <v>20</v>
      </c>
      <c r="B40" s="10" t="s">
        <v>105</v>
      </c>
      <c r="C40" s="10" t="s">
        <v>106</v>
      </c>
      <c r="D40" s="10" t="s">
        <v>107</v>
      </c>
      <c r="E40" s="79">
        <v>488147</v>
      </c>
      <c r="F40" s="90">
        <v>488147</v>
      </c>
      <c r="G40" s="90">
        <v>0</v>
      </c>
      <c r="H40" s="90">
        <v>976294</v>
      </c>
    </row>
    <row r="41" spans="1:8" x14ac:dyDescent="0.25">
      <c r="A41" s="9" t="s">
        <v>20</v>
      </c>
      <c r="B41" s="10" t="s">
        <v>108</v>
      </c>
      <c r="C41" s="10" t="s">
        <v>109</v>
      </c>
      <c r="D41" s="10" t="s">
        <v>15</v>
      </c>
      <c r="E41" s="79">
        <v>1525463</v>
      </c>
      <c r="F41" s="90">
        <v>2013611</v>
      </c>
      <c r="G41" s="90">
        <v>0</v>
      </c>
      <c r="H41" s="90">
        <v>3539074</v>
      </c>
    </row>
    <row r="42" spans="1:8" x14ac:dyDescent="0.25">
      <c r="A42" s="9" t="s">
        <v>20</v>
      </c>
      <c r="B42" s="27" t="s">
        <v>110</v>
      </c>
      <c r="C42" s="10" t="s">
        <v>111</v>
      </c>
      <c r="D42" s="10" t="s">
        <v>15</v>
      </c>
      <c r="E42" s="79">
        <v>170853</v>
      </c>
      <c r="F42" s="91">
        <v>134241</v>
      </c>
      <c r="G42" s="92">
        <v>0</v>
      </c>
      <c r="H42" s="90">
        <v>305094</v>
      </c>
    </row>
    <row r="43" spans="1:8" x14ac:dyDescent="0.25">
      <c r="A43" s="9" t="s">
        <v>20</v>
      </c>
      <c r="B43" s="10" t="s">
        <v>112</v>
      </c>
      <c r="C43" s="10" t="s">
        <v>113</v>
      </c>
      <c r="D43" s="10" t="s">
        <v>114</v>
      </c>
      <c r="E43" s="79">
        <v>335603</v>
      </c>
      <c r="F43" s="90">
        <v>518658</v>
      </c>
      <c r="G43" s="90">
        <v>0</v>
      </c>
      <c r="H43" s="90">
        <v>854261</v>
      </c>
    </row>
    <row r="44" spans="1:8" x14ac:dyDescent="0.25">
      <c r="A44" s="9" t="s">
        <v>20</v>
      </c>
      <c r="B44" s="10" t="s">
        <v>115</v>
      </c>
      <c r="C44" s="10" t="s">
        <v>116</v>
      </c>
      <c r="D44" s="10" t="s">
        <v>117</v>
      </c>
      <c r="E44" s="79">
        <v>176953</v>
      </c>
      <c r="F44" s="90">
        <v>213564</v>
      </c>
      <c r="G44" s="90">
        <v>0</v>
      </c>
      <c r="H44" s="90">
        <v>390517</v>
      </c>
    </row>
    <row r="45" spans="1:8" x14ac:dyDescent="0.25">
      <c r="A45" s="9" t="s">
        <v>20</v>
      </c>
      <c r="B45" s="10" t="s">
        <v>118</v>
      </c>
      <c r="C45" s="10" t="s">
        <v>119</v>
      </c>
      <c r="D45" s="10" t="s">
        <v>120</v>
      </c>
      <c r="E45" s="93">
        <v>1616991</v>
      </c>
      <c r="F45" s="90">
        <v>1952592</v>
      </c>
      <c r="G45" s="90">
        <v>0</v>
      </c>
      <c r="H45" s="90">
        <v>3569583</v>
      </c>
    </row>
    <row r="46" spans="1:8" x14ac:dyDescent="0.25">
      <c r="A46" s="9" t="s">
        <v>20</v>
      </c>
      <c r="B46" s="10" t="s">
        <v>121</v>
      </c>
      <c r="C46" s="10" t="s">
        <v>122</v>
      </c>
      <c r="D46" s="10" t="s">
        <v>123</v>
      </c>
      <c r="E46" s="93">
        <v>122037</v>
      </c>
      <c r="F46" s="90">
        <v>128139</v>
      </c>
      <c r="G46" s="90">
        <v>0</v>
      </c>
      <c r="H46" s="90">
        <v>250176</v>
      </c>
    </row>
    <row r="47" spans="1:8" x14ac:dyDescent="0.25">
      <c r="A47" s="9" t="s">
        <v>20</v>
      </c>
      <c r="B47" s="10" t="s">
        <v>124</v>
      </c>
      <c r="C47" s="24" t="s">
        <v>125</v>
      </c>
      <c r="D47" s="25" t="s">
        <v>126</v>
      </c>
      <c r="E47" s="93">
        <v>2013611</v>
      </c>
      <c r="F47" s="90">
        <v>1983103</v>
      </c>
      <c r="G47" s="90">
        <v>0</v>
      </c>
      <c r="H47" s="90">
        <v>3996714</v>
      </c>
    </row>
    <row r="48" spans="1:8" x14ac:dyDescent="0.25">
      <c r="A48" s="9" t="s">
        <v>20</v>
      </c>
      <c r="B48" s="10" t="s">
        <v>127</v>
      </c>
      <c r="C48" s="24" t="s">
        <v>128</v>
      </c>
      <c r="D48" s="24" t="s">
        <v>129</v>
      </c>
      <c r="E48" s="93">
        <v>378314</v>
      </c>
      <c r="F48" s="90">
        <v>488147</v>
      </c>
      <c r="G48" s="90">
        <v>0</v>
      </c>
      <c r="H48" s="90">
        <v>866461</v>
      </c>
    </row>
    <row r="49" spans="1:8" x14ac:dyDescent="0.25">
      <c r="A49" s="9" t="s">
        <v>20</v>
      </c>
      <c r="B49" s="10" t="s">
        <v>130</v>
      </c>
      <c r="C49" s="10" t="s">
        <v>131</v>
      </c>
      <c r="D49" s="10" t="s">
        <v>132</v>
      </c>
      <c r="E49" s="79">
        <v>292889</v>
      </c>
      <c r="F49" s="90">
        <v>408824</v>
      </c>
      <c r="G49" s="90">
        <v>0</v>
      </c>
      <c r="H49" s="90">
        <v>701713</v>
      </c>
    </row>
    <row r="50" spans="1:8" x14ac:dyDescent="0.25">
      <c r="A50" s="9" t="s">
        <v>20</v>
      </c>
      <c r="B50" s="10" t="s">
        <v>133</v>
      </c>
      <c r="C50" s="10" t="s">
        <v>134</v>
      </c>
      <c r="D50" s="10" t="s">
        <v>135</v>
      </c>
      <c r="E50" s="79">
        <v>268481</v>
      </c>
      <c r="F50" s="90">
        <v>323397</v>
      </c>
      <c r="G50" s="90">
        <v>0</v>
      </c>
      <c r="H50" s="90">
        <v>591878</v>
      </c>
    </row>
    <row r="51" spans="1:8" x14ac:dyDescent="0.25">
      <c r="A51" s="9" t="s">
        <v>20</v>
      </c>
      <c r="B51" s="10" t="s">
        <v>136</v>
      </c>
      <c r="C51" s="10" t="s">
        <v>137</v>
      </c>
      <c r="D51" s="10" t="s">
        <v>138</v>
      </c>
      <c r="E51" s="79">
        <v>347806</v>
      </c>
      <c r="F51" s="90">
        <v>457639</v>
      </c>
      <c r="G51" s="90">
        <v>0</v>
      </c>
      <c r="H51" s="90">
        <v>805445</v>
      </c>
    </row>
    <row r="52" spans="1:8" x14ac:dyDescent="0.25">
      <c r="A52" s="9" t="s">
        <v>20</v>
      </c>
      <c r="B52" s="10" t="s">
        <v>139</v>
      </c>
      <c r="C52" s="10" t="s">
        <v>140</v>
      </c>
      <c r="D52" s="10" t="s">
        <v>141</v>
      </c>
      <c r="E52" s="79">
        <v>195259</v>
      </c>
      <c r="F52" s="83">
        <v>323397</v>
      </c>
      <c r="G52" s="83">
        <v>0</v>
      </c>
      <c r="H52" s="90">
        <v>518656</v>
      </c>
    </row>
    <row r="53" spans="1:8" x14ac:dyDescent="0.25">
      <c r="A53" s="9" t="s">
        <v>20</v>
      </c>
      <c r="B53" s="10" t="s">
        <v>142</v>
      </c>
      <c r="C53" s="10" t="s">
        <v>143</v>
      </c>
      <c r="D53" s="10" t="s">
        <v>144</v>
      </c>
      <c r="E53" s="79">
        <v>475944</v>
      </c>
      <c r="F53" s="83">
        <v>518658</v>
      </c>
      <c r="G53" s="83">
        <v>0</v>
      </c>
      <c r="H53" s="90">
        <v>994602</v>
      </c>
    </row>
    <row r="54" spans="1:8" x14ac:dyDescent="0.25">
      <c r="A54" s="9" t="s">
        <v>20</v>
      </c>
      <c r="B54" s="10" t="s">
        <v>145</v>
      </c>
      <c r="C54" s="10" t="s">
        <v>146</v>
      </c>
      <c r="D54" s="10" t="s">
        <v>147</v>
      </c>
      <c r="E54" s="79">
        <v>244074</v>
      </c>
      <c r="F54" s="83">
        <v>488147</v>
      </c>
      <c r="G54" s="83">
        <v>0</v>
      </c>
      <c r="H54" s="90">
        <v>732221</v>
      </c>
    </row>
    <row r="55" spans="1:8" s="28" customFormat="1" x14ac:dyDescent="0.25">
      <c r="A55" s="26" t="s">
        <v>20</v>
      </c>
      <c r="B55" s="27" t="s">
        <v>148</v>
      </c>
      <c r="C55" s="27" t="s">
        <v>146</v>
      </c>
      <c r="D55" s="27" t="s">
        <v>147</v>
      </c>
      <c r="E55" s="79">
        <v>518658</v>
      </c>
      <c r="F55" s="79">
        <v>640694</v>
      </c>
      <c r="G55" s="79">
        <v>0</v>
      </c>
      <c r="H55" s="91">
        <v>1159352</v>
      </c>
    </row>
    <row r="56" spans="1:8" x14ac:dyDescent="0.25">
      <c r="A56" s="9" t="s">
        <v>20</v>
      </c>
      <c r="B56" s="3" t="s">
        <v>149</v>
      </c>
      <c r="C56" s="29" t="s">
        <v>150</v>
      </c>
      <c r="D56" s="3" t="s">
        <v>151</v>
      </c>
      <c r="E56" s="79">
        <v>915277</v>
      </c>
      <c r="F56" s="79">
        <v>579676</v>
      </c>
      <c r="G56" s="79">
        <v>0</v>
      </c>
      <c r="H56" s="90">
        <v>1494953</v>
      </c>
    </row>
    <row r="57" spans="1:8" x14ac:dyDescent="0.25">
      <c r="A57" s="9" t="s">
        <v>20</v>
      </c>
      <c r="B57" s="3" t="s">
        <v>152</v>
      </c>
      <c r="C57" s="3" t="s">
        <v>153</v>
      </c>
      <c r="D57" s="3" t="s">
        <v>154</v>
      </c>
      <c r="E57" s="79">
        <v>366111</v>
      </c>
      <c r="F57" s="83">
        <v>488147</v>
      </c>
      <c r="G57" s="83">
        <v>0</v>
      </c>
      <c r="H57" s="90">
        <v>854258</v>
      </c>
    </row>
    <row r="58" spans="1:8" x14ac:dyDescent="0.25">
      <c r="A58" s="9" t="s">
        <v>20</v>
      </c>
      <c r="B58" s="3" t="s">
        <v>155</v>
      </c>
      <c r="C58" s="3" t="s">
        <v>156</v>
      </c>
      <c r="D58" s="3" t="s">
        <v>157</v>
      </c>
      <c r="E58" s="79">
        <v>274583</v>
      </c>
      <c r="F58" s="83">
        <v>488147</v>
      </c>
      <c r="G58" s="83">
        <v>0</v>
      </c>
      <c r="H58" s="90">
        <v>762730</v>
      </c>
    </row>
    <row r="59" spans="1:8" x14ac:dyDescent="0.25">
      <c r="A59" s="9" t="s">
        <v>20</v>
      </c>
      <c r="B59" s="3" t="s">
        <v>158</v>
      </c>
      <c r="C59" s="3" t="s">
        <v>159</v>
      </c>
      <c r="D59" s="3" t="s">
        <v>160</v>
      </c>
      <c r="E59" s="79">
        <v>305092</v>
      </c>
      <c r="F59" s="83">
        <v>396620</v>
      </c>
      <c r="G59" s="83">
        <v>0</v>
      </c>
      <c r="H59" s="90">
        <v>701712</v>
      </c>
    </row>
    <row r="60" spans="1:8" x14ac:dyDescent="0.25">
      <c r="A60" s="9" t="s">
        <v>20</v>
      </c>
      <c r="B60" s="3" t="s">
        <v>161</v>
      </c>
      <c r="C60" s="3" t="s">
        <v>162</v>
      </c>
      <c r="D60" s="3" t="s">
        <v>163</v>
      </c>
      <c r="E60" s="79">
        <v>305092</v>
      </c>
      <c r="F60" s="83">
        <v>274583</v>
      </c>
      <c r="G60" s="83">
        <v>0</v>
      </c>
      <c r="H60" s="90">
        <v>579675</v>
      </c>
    </row>
    <row r="61" spans="1:8" x14ac:dyDescent="0.25">
      <c r="A61" s="30" t="s">
        <v>20</v>
      </c>
      <c r="B61" s="3" t="s">
        <v>164</v>
      </c>
      <c r="C61" s="3" t="s">
        <v>165</v>
      </c>
      <c r="D61" s="3" t="s">
        <v>166</v>
      </c>
      <c r="E61" s="79">
        <v>274583</v>
      </c>
      <c r="F61" s="83">
        <v>427130</v>
      </c>
      <c r="G61" s="83">
        <v>0</v>
      </c>
      <c r="H61" s="90">
        <v>701713</v>
      </c>
    </row>
    <row r="62" spans="1:8" x14ac:dyDescent="0.25">
      <c r="A62" s="41"/>
      <c r="B62" s="3" t="s">
        <v>167</v>
      </c>
      <c r="C62" s="3" t="s">
        <v>168</v>
      </c>
      <c r="D62" s="3" t="s">
        <v>169</v>
      </c>
      <c r="E62" s="79">
        <v>213564</v>
      </c>
      <c r="F62" s="83">
        <v>244074</v>
      </c>
      <c r="G62" s="83">
        <v>0</v>
      </c>
      <c r="H62" s="90">
        <v>457638</v>
      </c>
    </row>
    <row r="63" spans="1:8" x14ac:dyDescent="0.25">
      <c r="B63" s="17" t="s">
        <v>170</v>
      </c>
      <c r="C63" s="17"/>
      <c r="D63" s="17"/>
      <c r="E63" s="86">
        <v>32461848</v>
      </c>
      <c r="F63" s="86">
        <v>36720935</v>
      </c>
      <c r="G63" s="86">
        <v>123962</v>
      </c>
      <c r="H63" s="86">
        <v>69306745</v>
      </c>
    </row>
    <row r="64" spans="1:8" x14ac:dyDescent="0.25">
      <c r="B64" s="3"/>
      <c r="E64" s="87"/>
      <c r="F64" s="94"/>
      <c r="G64" s="94"/>
      <c r="H64" s="87"/>
    </row>
    <row r="65" spans="1:8" x14ac:dyDescent="0.25">
      <c r="A65" s="31">
        <v>68037</v>
      </c>
      <c r="B65" s="32" t="s">
        <v>171</v>
      </c>
      <c r="C65" s="32" t="s">
        <v>172</v>
      </c>
      <c r="D65" s="32" t="s">
        <v>151</v>
      </c>
      <c r="E65" s="79">
        <v>945787</v>
      </c>
      <c r="F65" s="95">
        <v>0</v>
      </c>
      <c r="G65" s="95">
        <v>0</v>
      </c>
      <c r="H65" s="90">
        <v>945787</v>
      </c>
    </row>
    <row r="66" spans="1:8" x14ac:dyDescent="0.25">
      <c r="A66" s="33">
        <v>68037</v>
      </c>
      <c r="B66" s="15" t="s">
        <v>173</v>
      </c>
      <c r="C66" s="34" t="s">
        <v>17</v>
      </c>
      <c r="D66" s="34" t="s">
        <v>18</v>
      </c>
      <c r="E66" s="84">
        <v>1159353</v>
      </c>
      <c r="F66" s="96">
        <v>0</v>
      </c>
      <c r="G66" s="96">
        <v>0</v>
      </c>
      <c r="H66" s="97">
        <v>1159353</v>
      </c>
    </row>
    <row r="67" spans="1:8" x14ac:dyDescent="0.25">
      <c r="B67" s="17" t="s">
        <v>174</v>
      </c>
      <c r="C67" s="17"/>
      <c r="D67" s="17"/>
      <c r="E67" s="86">
        <v>2105140</v>
      </c>
      <c r="F67" s="98"/>
      <c r="G67" s="98"/>
      <c r="H67" s="98">
        <v>2105140</v>
      </c>
    </row>
    <row r="68" spans="1:8" x14ac:dyDescent="0.25">
      <c r="B68" s="3"/>
      <c r="E68" s="87"/>
      <c r="F68" s="87"/>
      <c r="G68" s="87"/>
      <c r="H68" s="87"/>
    </row>
    <row r="69" spans="1:8" x14ac:dyDescent="0.25">
      <c r="A69" s="35">
        <v>68054</v>
      </c>
      <c r="B69" s="36" t="s">
        <v>175</v>
      </c>
      <c r="C69" s="37" t="s">
        <v>17</v>
      </c>
      <c r="D69" s="36" t="s">
        <v>18</v>
      </c>
      <c r="E69" s="99">
        <v>4271297</v>
      </c>
      <c r="F69" s="100">
        <v>2745833</v>
      </c>
      <c r="G69" s="100">
        <v>0</v>
      </c>
      <c r="H69" s="100">
        <v>7017130</v>
      </c>
    </row>
    <row r="70" spans="1:8" x14ac:dyDescent="0.25">
      <c r="B70" s="17" t="s">
        <v>176</v>
      </c>
      <c r="C70" s="17"/>
      <c r="D70" s="17"/>
      <c r="E70" s="86">
        <v>4271297</v>
      </c>
      <c r="F70" s="101">
        <v>2745833</v>
      </c>
      <c r="G70" s="101"/>
      <c r="H70" s="86">
        <v>7017130</v>
      </c>
    </row>
    <row r="71" spans="1:8" x14ac:dyDescent="0.25">
      <c r="B71" s="3"/>
      <c r="E71" s="87"/>
      <c r="F71" s="87"/>
      <c r="G71" s="87"/>
      <c r="H71" s="87"/>
    </row>
    <row r="72" spans="1:8" x14ac:dyDescent="0.25">
      <c r="A72" s="20">
        <v>13201</v>
      </c>
      <c r="B72" s="21" t="s">
        <v>177</v>
      </c>
      <c r="C72" s="38" t="s">
        <v>178</v>
      </c>
      <c r="D72" s="38" t="s">
        <v>179</v>
      </c>
      <c r="E72" s="88">
        <v>4698426</v>
      </c>
      <c r="F72" s="80">
        <v>6467963</v>
      </c>
      <c r="G72" s="80">
        <v>402874</v>
      </c>
      <c r="H72" s="80">
        <v>11569263</v>
      </c>
    </row>
    <row r="73" spans="1:8" x14ac:dyDescent="0.25">
      <c r="A73" s="9" t="s">
        <v>180</v>
      </c>
      <c r="B73" s="10" t="s">
        <v>181</v>
      </c>
      <c r="C73" s="24" t="s">
        <v>182</v>
      </c>
      <c r="D73" s="24" t="s">
        <v>183</v>
      </c>
      <c r="E73" s="84">
        <v>366111</v>
      </c>
      <c r="F73" s="97">
        <v>518658</v>
      </c>
      <c r="G73" s="97">
        <v>0</v>
      </c>
      <c r="H73" s="97">
        <v>884769</v>
      </c>
    </row>
    <row r="74" spans="1:8" x14ac:dyDescent="0.25">
      <c r="A74" s="39"/>
      <c r="B74" s="17" t="s">
        <v>184</v>
      </c>
      <c r="C74" s="40"/>
      <c r="D74" s="40"/>
      <c r="E74" s="98">
        <v>5064537</v>
      </c>
      <c r="F74" s="86">
        <v>6986621</v>
      </c>
      <c r="G74" s="98">
        <v>402874</v>
      </c>
      <c r="H74" s="98">
        <v>12454032</v>
      </c>
    </row>
    <row r="75" spans="1:8" x14ac:dyDescent="0.25">
      <c r="A75" s="41"/>
      <c r="B75" s="42"/>
      <c r="C75" s="43"/>
      <c r="D75" s="43"/>
      <c r="E75" s="87"/>
      <c r="F75" s="87"/>
      <c r="G75" s="87"/>
      <c r="H75" s="87"/>
    </row>
    <row r="76" spans="1:8" x14ac:dyDescent="0.25">
      <c r="A76" s="20">
        <v>13201</v>
      </c>
      <c r="B76" s="44" t="s">
        <v>185</v>
      </c>
      <c r="C76" s="44" t="s">
        <v>186</v>
      </c>
      <c r="D76" s="44" t="s">
        <v>157</v>
      </c>
      <c r="E76" s="88">
        <v>793241</v>
      </c>
      <c r="F76" s="80">
        <v>2410231</v>
      </c>
      <c r="G76" s="80">
        <v>12396</v>
      </c>
      <c r="H76" s="80">
        <v>3215868</v>
      </c>
    </row>
    <row r="77" spans="1:8" x14ac:dyDescent="0.25">
      <c r="A77" s="9" t="s">
        <v>180</v>
      </c>
      <c r="B77" s="10" t="s">
        <v>187</v>
      </c>
      <c r="C77" s="24" t="s">
        <v>188</v>
      </c>
      <c r="D77" s="24" t="s">
        <v>189</v>
      </c>
      <c r="E77" s="84">
        <v>762731</v>
      </c>
      <c r="F77" s="97">
        <v>396620</v>
      </c>
      <c r="G77" s="97">
        <v>99169</v>
      </c>
      <c r="H77" s="97">
        <v>1258520</v>
      </c>
    </row>
    <row r="78" spans="1:8" x14ac:dyDescent="0.25">
      <c r="A78" s="39"/>
      <c r="B78" s="17" t="s">
        <v>190</v>
      </c>
      <c r="C78" s="40"/>
      <c r="D78" s="40"/>
      <c r="E78" s="86">
        <v>1555972</v>
      </c>
      <c r="F78" s="86">
        <v>2806851</v>
      </c>
      <c r="G78" s="98">
        <v>111565</v>
      </c>
      <c r="H78" s="98">
        <v>4474388</v>
      </c>
    </row>
    <row r="79" spans="1:8" x14ac:dyDescent="0.25">
      <c r="A79" s="41"/>
      <c r="B79" s="3"/>
      <c r="E79" s="87"/>
      <c r="F79" s="87"/>
      <c r="G79" s="87"/>
      <c r="H79" s="87"/>
    </row>
    <row r="80" spans="1:8" x14ac:dyDescent="0.25">
      <c r="A80" s="39">
        <v>13201</v>
      </c>
      <c r="B80" s="21" t="s">
        <v>191</v>
      </c>
      <c r="C80" s="38" t="s">
        <v>192</v>
      </c>
      <c r="D80" s="38" t="s">
        <v>193</v>
      </c>
      <c r="E80" s="102">
        <v>488147</v>
      </c>
      <c r="F80" s="103">
        <v>518658</v>
      </c>
      <c r="G80" s="103">
        <v>24793</v>
      </c>
      <c r="H80" s="100">
        <v>1031598</v>
      </c>
    </row>
    <row r="81" spans="1:8" x14ac:dyDescent="0.25">
      <c r="B81" s="17" t="s">
        <v>194</v>
      </c>
      <c r="C81" s="40"/>
      <c r="D81" s="40"/>
      <c r="E81" s="86">
        <v>488147</v>
      </c>
      <c r="F81" s="86">
        <v>518658</v>
      </c>
      <c r="G81" s="86">
        <v>24793</v>
      </c>
      <c r="H81" s="86">
        <v>1031598</v>
      </c>
    </row>
    <row r="82" spans="1:8" x14ac:dyDescent="0.25">
      <c r="B82" s="42"/>
      <c r="C82" s="43"/>
      <c r="D82" s="43"/>
      <c r="E82" s="87"/>
      <c r="F82" s="87"/>
      <c r="G82" s="87"/>
      <c r="H82" s="87"/>
    </row>
    <row r="83" spans="1:8" x14ac:dyDescent="0.25">
      <c r="A83" s="20">
        <v>13201</v>
      </c>
      <c r="B83" s="21" t="s">
        <v>195</v>
      </c>
      <c r="C83" s="21" t="s">
        <v>196</v>
      </c>
      <c r="D83" s="21" t="s">
        <v>197</v>
      </c>
      <c r="E83" s="88">
        <v>2196667</v>
      </c>
      <c r="F83" s="89">
        <v>3356019</v>
      </c>
      <c r="G83" s="89">
        <v>68178</v>
      </c>
      <c r="H83" s="80">
        <v>5620864</v>
      </c>
    </row>
    <row r="84" spans="1:8" x14ac:dyDescent="0.25">
      <c r="A84" s="9" t="s">
        <v>180</v>
      </c>
      <c r="B84" s="10" t="s">
        <v>198</v>
      </c>
      <c r="C84" s="10" t="s">
        <v>199</v>
      </c>
      <c r="D84" s="10" t="s">
        <v>200</v>
      </c>
      <c r="E84" s="79">
        <v>1281389</v>
      </c>
      <c r="F84" s="83">
        <v>457639</v>
      </c>
      <c r="G84" s="97">
        <v>0</v>
      </c>
      <c r="H84" s="97">
        <v>1739028</v>
      </c>
    </row>
    <row r="85" spans="1:8" x14ac:dyDescent="0.25">
      <c r="A85" s="39"/>
      <c r="B85" s="17" t="s">
        <v>201</v>
      </c>
      <c r="C85" s="40"/>
      <c r="D85" s="40"/>
      <c r="E85" s="86">
        <v>3478056</v>
      </c>
      <c r="F85" s="86">
        <v>3813658</v>
      </c>
      <c r="G85" s="98">
        <v>68178</v>
      </c>
      <c r="H85" s="98">
        <v>7359892</v>
      </c>
    </row>
    <row r="86" spans="1:8" x14ac:dyDescent="0.25">
      <c r="A86" s="41"/>
      <c r="B86" s="3"/>
      <c r="E86" s="87"/>
      <c r="F86" s="104"/>
      <c r="G86" s="104"/>
      <c r="H86" s="104"/>
    </row>
    <row r="87" spans="1:8" x14ac:dyDescent="0.25">
      <c r="A87" s="20">
        <v>13201</v>
      </c>
      <c r="B87" s="21" t="s">
        <v>202</v>
      </c>
      <c r="C87" s="38" t="s">
        <v>203</v>
      </c>
      <c r="D87" s="38" t="s">
        <v>38</v>
      </c>
      <c r="E87" s="102">
        <v>640694</v>
      </c>
      <c r="F87" s="103">
        <v>1037314</v>
      </c>
      <c r="G87" s="103">
        <v>37188</v>
      </c>
      <c r="H87" s="100">
        <v>1715196</v>
      </c>
    </row>
    <row r="88" spans="1:8" x14ac:dyDescent="0.25">
      <c r="A88" s="39"/>
      <c r="B88" s="17" t="s">
        <v>204</v>
      </c>
      <c r="C88" s="40"/>
      <c r="D88" s="40"/>
      <c r="E88" s="86">
        <v>640694</v>
      </c>
      <c r="F88" s="86">
        <v>1037314</v>
      </c>
      <c r="G88" s="86">
        <v>37188</v>
      </c>
      <c r="H88" s="86">
        <v>1715196</v>
      </c>
    </row>
    <row r="89" spans="1:8" x14ac:dyDescent="0.25">
      <c r="A89" s="41"/>
      <c r="B89" s="3"/>
      <c r="E89" s="87"/>
      <c r="F89" s="104"/>
      <c r="G89" s="104"/>
      <c r="H89" s="104"/>
    </row>
    <row r="90" spans="1:8" x14ac:dyDescent="0.25">
      <c r="A90" s="20">
        <v>13201</v>
      </c>
      <c r="B90" s="21" t="s">
        <v>205</v>
      </c>
      <c r="C90" s="38" t="s">
        <v>206</v>
      </c>
      <c r="D90" s="38" t="s">
        <v>207</v>
      </c>
      <c r="E90" s="102">
        <v>732223</v>
      </c>
      <c r="F90" s="103">
        <v>1037314</v>
      </c>
      <c r="G90" s="103">
        <v>30991</v>
      </c>
      <c r="H90" s="80">
        <v>1800528</v>
      </c>
    </row>
    <row r="91" spans="1:8" s="28" customFormat="1" x14ac:dyDescent="0.25">
      <c r="A91" s="45" t="s">
        <v>180</v>
      </c>
      <c r="B91" s="46" t="s">
        <v>208</v>
      </c>
      <c r="C91" s="47" t="s">
        <v>209</v>
      </c>
      <c r="D91" s="48" t="s">
        <v>210</v>
      </c>
      <c r="E91" s="84">
        <v>305092</v>
      </c>
      <c r="F91" s="84">
        <v>549167</v>
      </c>
      <c r="G91" s="84">
        <v>0</v>
      </c>
      <c r="H91" s="105">
        <v>854259</v>
      </c>
    </row>
    <row r="92" spans="1:8" x14ac:dyDescent="0.25">
      <c r="A92" s="30"/>
      <c r="B92" s="49" t="s">
        <v>211</v>
      </c>
      <c r="C92" s="50"/>
      <c r="D92" s="50"/>
      <c r="E92" s="98">
        <v>1037315</v>
      </c>
      <c r="F92" s="98">
        <v>1586481</v>
      </c>
      <c r="G92" s="98">
        <v>30991</v>
      </c>
      <c r="H92" s="98">
        <v>2654787</v>
      </c>
    </row>
    <row r="93" spans="1:8" x14ac:dyDescent="0.25">
      <c r="A93" s="41"/>
      <c r="B93" s="42"/>
      <c r="C93" s="43"/>
      <c r="D93" s="43"/>
      <c r="E93" s="87"/>
      <c r="F93" s="104"/>
      <c r="G93" s="104"/>
      <c r="H93" s="104"/>
    </row>
    <row r="94" spans="1:8" x14ac:dyDescent="0.25">
      <c r="A94" s="20">
        <v>13201</v>
      </c>
      <c r="B94" s="21" t="s">
        <v>212</v>
      </c>
      <c r="C94" s="21" t="s">
        <v>213</v>
      </c>
      <c r="D94" s="21" t="s">
        <v>214</v>
      </c>
      <c r="E94" s="106">
        <v>518658</v>
      </c>
      <c r="F94" s="80">
        <v>1098333</v>
      </c>
      <c r="G94" s="80">
        <v>24793</v>
      </c>
      <c r="H94" s="100">
        <v>1641784</v>
      </c>
    </row>
    <row r="95" spans="1:8" x14ac:dyDescent="0.25">
      <c r="A95" s="39"/>
      <c r="B95" s="17" t="s">
        <v>215</v>
      </c>
      <c r="C95" s="40"/>
      <c r="D95" s="40"/>
      <c r="E95" s="86">
        <v>518658</v>
      </c>
      <c r="F95" s="86">
        <v>1098333</v>
      </c>
      <c r="G95" s="86">
        <v>24793</v>
      </c>
      <c r="H95" s="86">
        <v>1641784</v>
      </c>
    </row>
    <row r="96" spans="1:8" x14ac:dyDescent="0.25">
      <c r="B96" s="49" t="s">
        <v>216</v>
      </c>
      <c r="C96" s="49"/>
      <c r="D96" s="49"/>
      <c r="E96" s="98"/>
      <c r="F96" s="98"/>
      <c r="G96" s="98"/>
      <c r="H96" s="86">
        <v>31331677</v>
      </c>
    </row>
    <row r="97" spans="1:8" x14ac:dyDescent="0.25">
      <c r="B97" s="42"/>
      <c r="C97" s="43"/>
      <c r="D97" s="43"/>
      <c r="E97" s="87"/>
      <c r="F97" s="107"/>
      <c r="G97" s="107"/>
      <c r="H97" s="104"/>
    </row>
    <row r="98" spans="1:8" x14ac:dyDescent="0.25">
      <c r="A98" s="39" t="s">
        <v>217</v>
      </c>
      <c r="B98" s="52" t="s">
        <v>218</v>
      </c>
      <c r="C98" s="52" t="s">
        <v>219</v>
      </c>
      <c r="D98" s="52" t="s">
        <v>220</v>
      </c>
      <c r="E98" s="99">
        <v>1433936</v>
      </c>
      <c r="F98" s="99">
        <v>0</v>
      </c>
      <c r="G98" s="108">
        <v>0</v>
      </c>
      <c r="H98" s="100">
        <v>1433936</v>
      </c>
    </row>
    <row r="99" spans="1:8" x14ac:dyDescent="0.25">
      <c r="A99" s="53"/>
      <c r="B99" s="52" t="s">
        <v>221</v>
      </c>
      <c r="C99" s="52" t="s">
        <v>172</v>
      </c>
      <c r="D99" s="52" t="s">
        <v>151</v>
      </c>
      <c r="E99" s="99">
        <v>1708519</v>
      </c>
      <c r="F99" s="99">
        <v>0</v>
      </c>
      <c r="G99" s="108">
        <v>0</v>
      </c>
      <c r="H99" s="100">
        <v>1708519</v>
      </c>
    </row>
    <row r="100" spans="1:8" x14ac:dyDescent="0.25">
      <c r="A100" s="53"/>
      <c r="B100" s="52" t="s">
        <v>222</v>
      </c>
      <c r="C100" s="52" t="s">
        <v>223</v>
      </c>
      <c r="D100" s="52" t="s">
        <v>224</v>
      </c>
      <c r="E100" s="99">
        <v>1433936</v>
      </c>
      <c r="F100" s="99">
        <v>0</v>
      </c>
      <c r="G100" s="108">
        <v>0</v>
      </c>
      <c r="H100" s="100">
        <v>1433936</v>
      </c>
    </row>
    <row r="101" spans="1:8" x14ac:dyDescent="0.25">
      <c r="B101" s="17" t="s">
        <v>225</v>
      </c>
      <c r="C101" s="17"/>
      <c r="D101" s="17"/>
      <c r="E101" s="86">
        <v>4576391</v>
      </c>
      <c r="F101" s="86">
        <v>0</v>
      </c>
      <c r="G101" s="109"/>
      <c r="H101" s="86">
        <v>4576391</v>
      </c>
    </row>
    <row r="102" spans="1:8" x14ac:dyDescent="0.25">
      <c r="B102" s="15"/>
      <c r="C102" s="15"/>
      <c r="D102" s="15"/>
      <c r="E102" s="87"/>
      <c r="F102" s="94"/>
      <c r="G102" s="94"/>
      <c r="H102" s="87"/>
    </row>
    <row r="103" spans="1:8" x14ac:dyDescent="0.25">
      <c r="B103" s="17" t="s">
        <v>226</v>
      </c>
      <c r="C103" s="17"/>
      <c r="D103" s="17"/>
      <c r="E103" s="86">
        <f>SUM(E9+E63+E67+E70+E74+E78+E81+E85+E88+E92+E95+E101)</f>
        <v>59590683</v>
      </c>
      <c r="F103" s="86">
        <f>SUM(F9+F63+F67+F70+F74+F78+F81+F85+F88+F92+F95+F101)</f>
        <v>57314684</v>
      </c>
      <c r="G103" s="86">
        <f>SUM(G74,G78,G9,G81,G85,G88,G92,G95,G63)</f>
        <v>1413161</v>
      </c>
      <c r="H103" s="86">
        <f>SUM(E103:G103)</f>
        <v>118318528</v>
      </c>
    </row>
    <row r="104" spans="1:8" x14ac:dyDescent="0.25">
      <c r="E104" s="2"/>
    </row>
    <row r="106" spans="1:8" x14ac:dyDescent="0.25">
      <c r="A106" s="51"/>
      <c r="B106" s="54"/>
      <c r="C106" s="51"/>
      <c r="D106" s="51"/>
      <c r="E106" s="51"/>
      <c r="F106" s="51"/>
      <c r="G106" s="51"/>
      <c r="H106" s="77"/>
    </row>
    <row r="107" spans="1:8" x14ac:dyDescent="0.25">
      <c r="A107" s="51"/>
      <c r="B107" s="51"/>
      <c r="C107" s="51"/>
      <c r="D107" s="51"/>
      <c r="E107" s="51"/>
      <c r="F107" s="51"/>
      <c r="G107" s="51"/>
      <c r="H107" s="51"/>
    </row>
    <row r="108" spans="1:8" x14ac:dyDescent="0.25">
      <c r="A108" s="51"/>
      <c r="B108" s="51"/>
      <c r="C108" s="51"/>
      <c r="D108" s="51"/>
      <c r="E108" s="51"/>
      <c r="F108" s="51"/>
      <c r="G108" s="51"/>
      <c r="H108" s="51"/>
    </row>
  </sheetData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Footer>&amp;L&amp;Z&amp;F&amp;R&amp;A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6"/>
  <sheetViews>
    <sheetView topLeftCell="A60" workbookViewId="0">
      <selection activeCell="I15" sqref="I15"/>
    </sheetView>
  </sheetViews>
  <sheetFormatPr defaultRowHeight="15" x14ac:dyDescent="0.25"/>
  <cols>
    <col min="1" max="1" width="12.42578125" bestFit="1" customWidth="1"/>
    <col min="2" max="2" width="38.7109375" customWidth="1"/>
    <col min="3" max="3" width="42.28515625" customWidth="1"/>
    <col min="4" max="4" width="37.28515625" customWidth="1"/>
    <col min="5" max="5" width="19" customWidth="1"/>
    <col min="6" max="8" width="14.7109375" customWidth="1"/>
  </cols>
  <sheetData>
    <row r="1" spans="1:9" x14ac:dyDescent="0.25">
      <c r="B1" s="55" t="s">
        <v>0</v>
      </c>
    </row>
    <row r="2" spans="1:9" x14ac:dyDescent="0.25">
      <c r="B2" s="55" t="s">
        <v>1</v>
      </c>
    </row>
    <row r="3" spans="1:9" x14ac:dyDescent="0.25">
      <c r="B3" t="s">
        <v>227</v>
      </c>
    </row>
    <row r="5" spans="1:9" s="8" customFormat="1" ht="25.5" x14ac:dyDescent="0.25">
      <c r="A5" s="56" t="s">
        <v>3</v>
      </c>
      <c r="B5" s="5" t="s">
        <v>4</v>
      </c>
      <c r="C5" s="5"/>
      <c r="D5" s="5"/>
      <c r="E5" s="6" t="s">
        <v>228</v>
      </c>
      <c r="F5" s="7" t="s">
        <v>6</v>
      </c>
      <c r="G5" s="7" t="s">
        <v>7</v>
      </c>
      <c r="H5" s="6" t="s">
        <v>229</v>
      </c>
    </row>
    <row r="6" spans="1:9" x14ac:dyDescent="0.25">
      <c r="A6" s="9">
        <v>54207</v>
      </c>
      <c r="B6" s="10" t="s">
        <v>230</v>
      </c>
      <c r="C6" s="10" t="s">
        <v>231</v>
      </c>
      <c r="D6" s="10" t="s">
        <v>232</v>
      </c>
      <c r="E6" s="79">
        <v>6834074</v>
      </c>
      <c r="F6" s="79">
        <v>0</v>
      </c>
      <c r="G6" s="79">
        <v>1586706</v>
      </c>
      <c r="H6" s="80">
        <v>8420780</v>
      </c>
    </row>
    <row r="7" spans="1:9" x14ac:dyDescent="0.25">
      <c r="A7" s="9">
        <v>62109</v>
      </c>
      <c r="B7" s="32" t="s">
        <v>233</v>
      </c>
      <c r="C7" s="57" t="s">
        <v>234</v>
      </c>
      <c r="D7" s="32" t="s">
        <v>235</v>
      </c>
      <c r="E7" s="79">
        <v>1403426</v>
      </c>
      <c r="F7" s="79">
        <v>0</v>
      </c>
      <c r="G7" s="79">
        <v>92971</v>
      </c>
      <c r="H7" s="90">
        <v>1496397</v>
      </c>
      <c r="I7" t="s">
        <v>379</v>
      </c>
    </row>
    <row r="8" spans="1:9" x14ac:dyDescent="0.25">
      <c r="A8" s="58"/>
      <c r="B8" s="59" t="s">
        <v>236</v>
      </c>
      <c r="C8" s="60"/>
      <c r="D8" s="60"/>
      <c r="E8" s="86">
        <v>8237500</v>
      </c>
      <c r="F8" s="86">
        <v>0</v>
      </c>
      <c r="G8" s="86">
        <v>1679677</v>
      </c>
      <c r="H8" s="86">
        <v>9917177</v>
      </c>
    </row>
    <row r="9" spans="1:9" x14ac:dyDescent="0.25">
      <c r="A9" s="41"/>
      <c r="B9" s="61"/>
      <c r="C9" s="61"/>
      <c r="D9" s="61"/>
      <c r="E9" s="110"/>
      <c r="F9" s="110"/>
      <c r="G9" s="110"/>
      <c r="H9" s="104"/>
    </row>
    <row r="10" spans="1:9" x14ac:dyDescent="0.25">
      <c r="A10" s="41"/>
      <c r="E10" s="87"/>
      <c r="F10" s="104"/>
      <c r="G10" s="104"/>
      <c r="H10" s="104"/>
    </row>
    <row r="11" spans="1:9" x14ac:dyDescent="0.25">
      <c r="A11" s="20" t="s">
        <v>20</v>
      </c>
      <c r="B11" s="21" t="s">
        <v>237</v>
      </c>
      <c r="C11" s="21" t="s">
        <v>238</v>
      </c>
      <c r="D11" s="21" t="s">
        <v>239</v>
      </c>
      <c r="E11" s="88">
        <v>305092</v>
      </c>
      <c r="F11" s="89">
        <v>518658</v>
      </c>
      <c r="G11" s="89">
        <v>0</v>
      </c>
      <c r="H11" s="80">
        <v>823750</v>
      </c>
    </row>
    <row r="12" spans="1:9" x14ac:dyDescent="0.25">
      <c r="A12" s="9" t="s">
        <v>20</v>
      </c>
      <c r="B12" s="10" t="s">
        <v>240</v>
      </c>
      <c r="C12" s="10" t="s">
        <v>241</v>
      </c>
      <c r="D12" s="10" t="s">
        <v>242</v>
      </c>
      <c r="E12" s="79">
        <v>231870</v>
      </c>
      <c r="F12" s="83">
        <v>408824</v>
      </c>
      <c r="G12" s="83">
        <v>0</v>
      </c>
      <c r="H12" s="90">
        <v>640694</v>
      </c>
    </row>
    <row r="13" spans="1:9" x14ac:dyDescent="0.25">
      <c r="A13" s="9" t="s">
        <v>20</v>
      </c>
      <c r="B13" s="10" t="s">
        <v>243</v>
      </c>
      <c r="C13" s="10" t="s">
        <v>244</v>
      </c>
      <c r="D13" s="10" t="s">
        <v>245</v>
      </c>
      <c r="E13" s="79">
        <v>335603</v>
      </c>
      <c r="F13" s="83">
        <v>439333</v>
      </c>
      <c r="G13" s="83">
        <v>0</v>
      </c>
      <c r="H13" s="90">
        <v>774936</v>
      </c>
    </row>
    <row r="14" spans="1:9" x14ac:dyDescent="0.25">
      <c r="A14" s="9" t="s">
        <v>20</v>
      </c>
      <c r="B14" s="10" t="s">
        <v>246</v>
      </c>
      <c r="C14" s="10" t="s">
        <v>247</v>
      </c>
      <c r="D14" s="10" t="s">
        <v>248</v>
      </c>
      <c r="E14" s="79">
        <v>805444</v>
      </c>
      <c r="F14" s="83">
        <v>1055620</v>
      </c>
      <c r="G14" s="83">
        <v>0</v>
      </c>
      <c r="H14" s="90">
        <v>1861064</v>
      </c>
    </row>
    <row r="15" spans="1:9" x14ac:dyDescent="0.25">
      <c r="A15" s="9" t="s">
        <v>20</v>
      </c>
      <c r="B15" s="10" t="s">
        <v>249</v>
      </c>
      <c r="C15" s="10" t="s">
        <v>250</v>
      </c>
      <c r="D15" s="23" t="s">
        <v>251</v>
      </c>
      <c r="E15" s="79">
        <v>1354611</v>
      </c>
      <c r="F15" s="79">
        <v>1372917</v>
      </c>
      <c r="G15" s="79">
        <v>0</v>
      </c>
      <c r="H15" s="90">
        <v>2727528</v>
      </c>
    </row>
    <row r="16" spans="1:9" x14ac:dyDescent="0.25">
      <c r="A16" s="9" t="s">
        <v>20</v>
      </c>
      <c r="B16" s="10" t="s">
        <v>252</v>
      </c>
      <c r="C16" s="10" t="s">
        <v>253</v>
      </c>
      <c r="D16" s="10" t="s">
        <v>254</v>
      </c>
      <c r="E16" s="79">
        <v>213564</v>
      </c>
      <c r="F16" s="83">
        <v>457639</v>
      </c>
      <c r="G16" s="83">
        <v>0</v>
      </c>
      <c r="H16" s="90">
        <v>671203</v>
      </c>
    </row>
    <row r="17" spans="1:8" x14ac:dyDescent="0.25">
      <c r="A17" s="9" t="s">
        <v>20</v>
      </c>
      <c r="B17" s="32" t="s">
        <v>255</v>
      </c>
      <c r="C17" s="32" t="s">
        <v>256</v>
      </c>
      <c r="D17" s="32" t="s">
        <v>257</v>
      </c>
      <c r="E17" s="79">
        <v>244074</v>
      </c>
      <c r="F17" s="83">
        <v>396620</v>
      </c>
      <c r="G17" s="83">
        <v>0</v>
      </c>
      <c r="H17" s="90">
        <v>640694</v>
      </c>
    </row>
    <row r="18" spans="1:8" x14ac:dyDescent="0.25">
      <c r="A18" s="9" t="s">
        <v>20</v>
      </c>
      <c r="B18" s="32" t="s">
        <v>258</v>
      </c>
      <c r="C18" s="32" t="s">
        <v>259</v>
      </c>
      <c r="D18" s="32" t="s">
        <v>260</v>
      </c>
      <c r="E18" s="79">
        <v>366111</v>
      </c>
      <c r="F18" s="83">
        <v>421027</v>
      </c>
      <c r="G18" s="83">
        <v>0</v>
      </c>
      <c r="H18" s="90">
        <v>787138</v>
      </c>
    </row>
    <row r="19" spans="1:8" x14ac:dyDescent="0.25">
      <c r="A19" s="9" t="s">
        <v>20</v>
      </c>
      <c r="B19" s="32" t="s">
        <v>261</v>
      </c>
      <c r="C19" s="32" t="s">
        <v>262</v>
      </c>
      <c r="D19" s="32" t="s">
        <v>263</v>
      </c>
      <c r="E19" s="79">
        <v>274583</v>
      </c>
      <c r="F19" s="83">
        <v>427130</v>
      </c>
      <c r="G19" s="83">
        <v>0</v>
      </c>
      <c r="H19" s="90">
        <v>701713</v>
      </c>
    </row>
    <row r="20" spans="1:8" x14ac:dyDescent="0.25">
      <c r="A20" s="9" t="s">
        <v>20</v>
      </c>
      <c r="B20" s="32" t="s">
        <v>264</v>
      </c>
      <c r="C20" s="32" t="s">
        <v>265</v>
      </c>
      <c r="D20" s="32" t="s">
        <v>266</v>
      </c>
      <c r="E20" s="79">
        <v>610186</v>
      </c>
      <c r="F20" s="83">
        <v>640694</v>
      </c>
      <c r="G20" s="83">
        <v>0</v>
      </c>
      <c r="H20" s="90">
        <v>1250880</v>
      </c>
    </row>
    <row r="21" spans="1:8" x14ac:dyDescent="0.25">
      <c r="A21" s="9" t="s">
        <v>20</v>
      </c>
      <c r="B21" s="32" t="s">
        <v>267</v>
      </c>
      <c r="C21" s="32" t="s">
        <v>268</v>
      </c>
      <c r="D21" s="32" t="s">
        <v>269</v>
      </c>
      <c r="E21" s="79">
        <v>195259</v>
      </c>
      <c r="F21" s="83">
        <v>250176</v>
      </c>
      <c r="G21" s="83">
        <v>0</v>
      </c>
      <c r="H21" s="90">
        <v>445435</v>
      </c>
    </row>
    <row r="22" spans="1:8" x14ac:dyDescent="0.25">
      <c r="A22" s="9" t="s">
        <v>20</v>
      </c>
      <c r="B22" s="32" t="s">
        <v>270</v>
      </c>
      <c r="C22" s="32" t="s">
        <v>271</v>
      </c>
      <c r="D22" s="32" t="s">
        <v>272</v>
      </c>
      <c r="E22" s="79">
        <v>366111</v>
      </c>
      <c r="F22" s="83">
        <v>610186</v>
      </c>
      <c r="G22" s="83">
        <v>0</v>
      </c>
      <c r="H22" s="90">
        <v>976297</v>
      </c>
    </row>
    <row r="23" spans="1:8" x14ac:dyDescent="0.25">
      <c r="A23" s="9" t="s">
        <v>20</v>
      </c>
      <c r="B23" s="3" t="s">
        <v>273</v>
      </c>
      <c r="C23" s="3" t="s">
        <v>274</v>
      </c>
      <c r="D23" s="3" t="s">
        <v>275</v>
      </c>
      <c r="E23" s="79">
        <v>183056</v>
      </c>
      <c r="F23" s="83">
        <v>427130</v>
      </c>
      <c r="G23" s="83">
        <v>0</v>
      </c>
      <c r="H23" s="90">
        <v>610186</v>
      </c>
    </row>
    <row r="24" spans="1:8" x14ac:dyDescent="0.25">
      <c r="A24" s="9" t="s">
        <v>20</v>
      </c>
      <c r="B24" s="3" t="s">
        <v>276</v>
      </c>
      <c r="C24" s="3" t="s">
        <v>277</v>
      </c>
      <c r="D24" s="3" t="s">
        <v>278</v>
      </c>
      <c r="E24" s="79">
        <v>305092</v>
      </c>
      <c r="F24" s="83">
        <v>549167</v>
      </c>
      <c r="G24" s="83">
        <v>0</v>
      </c>
      <c r="H24" s="90">
        <v>854259</v>
      </c>
    </row>
    <row r="25" spans="1:8" x14ac:dyDescent="0.25">
      <c r="A25" s="9" t="s">
        <v>20</v>
      </c>
      <c r="B25" s="3" t="s">
        <v>279</v>
      </c>
      <c r="C25" s="3" t="s">
        <v>280</v>
      </c>
      <c r="D25" s="3" t="s">
        <v>281</v>
      </c>
      <c r="E25" s="79">
        <v>1220370</v>
      </c>
      <c r="F25" s="83">
        <v>1342408</v>
      </c>
      <c r="G25" s="83">
        <v>0</v>
      </c>
      <c r="H25" s="90">
        <v>2562778</v>
      </c>
    </row>
    <row r="26" spans="1:8" x14ac:dyDescent="0.25">
      <c r="A26" s="9" t="s">
        <v>20</v>
      </c>
      <c r="B26" s="3" t="s">
        <v>282</v>
      </c>
      <c r="C26" s="3" t="s">
        <v>283</v>
      </c>
      <c r="D26" s="3" t="s">
        <v>284</v>
      </c>
      <c r="E26" s="79">
        <v>152547</v>
      </c>
      <c r="F26" s="83">
        <v>366111</v>
      </c>
      <c r="G26" s="83">
        <v>0</v>
      </c>
      <c r="H26" s="90">
        <v>518658</v>
      </c>
    </row>
    <row r="27" spans="1:8" x14ac:dyDescent="0.25">
      <c r="A27" s="9" t="s">
        <v>20</v>
      </c>
      <c r="B27" s="3" t="s">
        <v>285</v>
      </c>
      <c r="C27" s="3" t="s">
        <v>286</v>
      </c>
      <c r="D27" s="3" t="s">
        <v>287</v>
      </c>
      <c r="E27" s="79">
        <v>274583</v>
      </c>
      <c r="F27" s="83">
        <v>518658</v>
      </c>
      <c r="G27" s="83">
        <v>0</v>
      </c>
      <c r="H27" s="90">
        <v>793241</v>
      </c>
    </row>
    <row r="28" spans="1:8" x14ac:dyDescent="0.25">
      <c r="A28" s="9" t="s">
        <v>20</v>
      </c>
      <c r="B28" s="3" t="s">
        <v>288</v>
      </c>
      <c r="C28" s="3" t="s">
        <v>289</v>
      </c>
      <c r="D28" s="3" t="s">
        <v>290</v>
      </c>
      <c r="E28" s="79">
        <v>244074</v>
      </c>
      <c r="F28" s="83">
        <v>305092</v>
      </c>
      <c r="G28" s="83">
        <v>0</v>
      </c>
      <c r="H28" s="90">
        <v>549166</v>
      </c>
    </row>
    <row r="29" spans="1:8" x14ac:dyDescent="0.25">
      <c r="A29" s="62" t="s">
        <v>20</v>
      </c>
      <c r="B29" s="15" t="s">
        <v>291</v>
      </c>
      <c r="C29" s="3" t="s">
        <v>292</v>
      </c>
      <c r="D29" s="3" t="s">
        <v>293</v>
      </c>
      <c r="E29" s="79">
        <v>457639</v>
      </c>
      <c r="F29" s="83">
        <v>579676</v>
      </c>
      <c r="G29" s="83">
        <v>0</v>
      </c>
      <c r="H29" s="90">
        <v>1037315</v>
      </c>
    </row>
    <row r="30" spans="1:8" x14ac:dyDescent="0.25">
      <c r="A30" s="41"/>
      <c r="B30" s="17" t="s">
        <v>294</v>
      </c>
      <c r="C30" s="17"/>
      <c r="D30" s="17"/>
      <c r="E30" s="86">
        <v>8139869</v>
      </c>
      <c r="F30" s="86">
        <v>11087066</v>
      </c>
      <c r="G30" s="86"/>
      <c r="H30" s="86">
        <v>19226935</v>
      </c>
    </row>
    <row r="31" spans="1:8" x14ac:dyDescent="0.25">
      <c r="A31" s="63"/>
      <c r="B31" s="43"/>
      <c r="C31" s="43"/>
      <c r="D31" s="43"/>
      <c r="E31" s="87"/>
      <c r="F31" s="104"/>
      <c r="G31" s="104"/>
      <c r="H31" s="104"/>
    </row>
    <row r="32" spans="1:8" x14ac:dyDescent="0.25">
      <c r="A32" s="30" t="s">
        <v>20</v>
      </c>
      <c r="B32" s="64" t="s">
        <v>295</v>
      </c>
      <c r="C32" s="44" t="s">
        <v>296</v>
      </c>
      <c r="D32" s="44" t="s">
        <v>297</v>
      </c>
      <c r="E32" s="106">
        <v>91527</v>
      </c>
      <c r="F32" s="100">
        <v>244074</v>
      </c>
      <c r="G32" s="100">
        <v>0</v>
      </c>
      <c r="H32" s="100">
        <v>335601</v>
      </c>
    </row>
    <row r="33" spans="1:8" x14ac:dyDescent="0.25">
      <c r="A33" s="41"/>
      <c r="B33" s="17" t="s">
        <v>298</v>
      </c>
      <c r="C33" s="17"/>
      <c r="D33" s="17"/>
      <c r="E33" s="86">
        <v>91527</v>
      </c>
      <c r="F33" s="98">
        <v>244074</v>
      </c>
      <c r="G33" s="98"/>
      <c r="H33" s="86">
        <v>335601</v>
      </c>
    </row>
    <row r="34" spans="1:8" x14ac:dyDescent="0.25">
      <c r="A34" s="65"/>
      <c r="B34" s="43"/>
      <c r="C34" s="43"/>
      <c r="D34" s="43"/>
      <c r="E34" s="87"/>
      <c r="F34" s="104"/>
      <c r="G34" s="104"/>
      <c r="H34" s="104"/>
    </row>
    <row r="35" spans="1:8" x14ac:dyDescent="0.25">
      <c r="A35" s="20">
        <v>13201</v>
      </c>
      <c r="B35" s="66" t="s">
        <v>299</v>
      </c>
      <c r="C35" s="21" t="s">
        <v>300</v>
      </c>
      <c r="D35" s="21" t="s">
        <v>301</v>
      </c>
      <c r="E35" s="88">
        <v>5186574</v>
      </c>
      <c r="F35" s="89">
        <v>6101853</v>
      </c>
      <c r="G35" s="89">
        <v>433864</v>
      </c>
      <c r="H35" s="80">
        <v>11722291</v>
      </c>
    </row>
    <row r="36" spans="1:8" x14ac:dyDescent="0.25">
      <c r="A36" s="30" t="s">
        <v>180</v>
      </c>
      <c r="B36" s="34" t="s">
        <v>302</v>
      </c>
      <c r="C36" s="15" t="s">
        <v>303</v>
      </c>
      <c r="D36" s="15" t="s">
        <v>304</v>
      </c>
      <c r="E36" s="84">
        <v>823750</v>
      </c>
      <c r="F36" s="85">
        <v>488147</v>
      </c>
      <c r="G36" s="85">
        <v>0</v>
      </c>
      <c r="H36" s="97">
        <v>1311897</v>
      </c>
    </row>
    <row r="37" spans="1:8" x14ac:dyDescent="0.25">
      <c r="A37" s="41"/>
      <c r="B37" s="49" t="s">
        <v>305</v>
      </c>
      <c r="C37" s="49"/>
      <c r="D37" s="49"/>
      <c r="E37" s="98">
        <v>6010324</v>
      </c>
      <c r="F37" s="98">
        <v>6590000</v>
      </c>
      <c r="G37" s="98">
        <v>433864</v>
      </c>
      <c r="H37" s="98">
        <v>13034188</v>
      </c>
    </row>
    <row r="38" spans="1:8" x14ac:dyDescent="0.25">
      <c r="A38" s="41"/>
      <c r="E38" s="87"/>
      <c r="F38" s="104"/>
      <c r="G38" s="104"/>
      <c r="H38" s="104"/>
    </row>
    <row r="39" spans="1:8" x14ac:dyDescent="0.25">
      <c r="A39" s="20">
        <v>13201</v>
      </c>
      <c r="B39" s="38" t="s">
        <v>306</v>
      </c>
      <c r="C39" s="38" t="s">
        <v>307</v>
      </c>
      <c r="D39" s="38" t="s">
        <v>308</v>
      </c>
      <c r="E39" s="106">
        <v>549167</v>
      </c>
      <c r="F39" s="80">
        <v>488147</v>
      </c>
      <c r="G39" s="80">
        <v>74378</v>
      </c>
      <c r="H39" s="80">
        <v>1111692</v>
      </c>
    </row>
    <row r="40" spans="1:8" x14ac:dyDescent="0.25">
      <c r="A40" s="30" t="s">
        <v>180</v>
      </c>
      <c r="B40" s="24" t="s">
        <v>309</v>
      </c>
      <c r="C40" s="24" t="s">
        <v>310</v>
      </c>
      <c r="D40" s="24" t="s">
        <v>311</v>
      </c>
      <c r="E40" s="105">
        <v>732223</v>
      </c>
      <c r="F40" s="97">
        <v>1189861</v>
      </c>
      <c r="G40" s="97">
        <v>0</v>
      </c>
      <c r="H40" s="97">
        <v>1922084</v>
      </c>
    </row>
    <row r="41" spans="1:8" x14ac:dyDescent="0.25">
      <c r="A41" s="9"/>
      <c r="B41" s="67" t="s">
        <v>312</v>
      </c>
      <c r="C41" s="17"/>
      <c r="D41" s="17"/>
      <c r="E41" s="86">
        <v>1281390</v>
      </c>
      <c r="F41" s="86">
        <v>1678008</v>
      </c>
      <c r="G41" s="98">
        <v>74378</v>
      </c>
      <c r="H41" s="98">
        <v>3033776</v>
      </c>
    </row>
    <row r="42" spans="1:8" x14ac:dyDescent="0.25">
      <c r="A42" s="41"/>
      <c r="E42" s="87"/>
      <c r="F42" s="104"/>
      <c r="G42" s="104"/>
      <c r="H42" s="104"/>
    </row>
    <row r="43" spans="1:8" x14ac:dyDescent="0.25">
      <c r="A43" s="39" t="s">
        <v>313</v>
      </c>
      <c r="B43" s="21" t="s">
        <v>314</v>
      </c>
      <c r="C43" s="38" t="s">
        <v>315</v>
      </c>
      <c r="D43" s="38" t="s">
        <v>316</v>
      </c>
      <c r="E43" s="102">
        <v>1830556</v>
      </c>
      <c r="F43" s="103">
        <v>1342408</v>
      </c>
      <c r="G43" s="103">
        <v>30991</v>
      </c>
      <c r="H43" s="100">
        <v>3203955</v>
      </c>
    </row>
    <row r="44" spans="1:8" x14ac:dyDescent="0.25">
      <c r="A44" s="41"/>
      <c r="B44" s="17" t="s">
        <v>317</v>
      </c>
      <c r="C44" s="17"/>
      <c r="D44" s="17"/>
      <c r="E44" s="86">
        <v>1830556</v>
      </c>
      <c r="F44" s="86">
        <v>1342408</v>
      </c>
      <c r="G44" s="86">
        <v>30991</v>
      </c>
      <c r="H44" s="86">
        <v>3203955</v>
      </c>
    </row>
    <row r="45" spans="1:8" x14ac:dyDescent="0.25">
      <c r="A45" s="68"/>
      <c r="E45" s="87"/>
      <c r="F45" s="104"/>
      <c r="G45" s="104"/>
      <c r="H45" s="104"/>
    </row>
    <row r="46" spans="1:8" x14ac:dyDescent="0.25">
      <c r="A46" s="20">
        <v>13201</v>
      </c>
      <c r="B46" s="44" t="s">
        <v>318</v>
      </c>
      <c r="C46" s="44" t="s">
        <v>319</v>
      </c>
      <c r="D46" s="44" t="s">
        <v>320</v>
      </c>
      <c r="E46" s="88">
        <v>610186</v>
      </c>
      <c r="F46" s="89">
        <v>1311897</v>
      </c>
      <c r="G46" s="89">
        <v>37188</v>
      </c>
      <c r="H46" s="80">
        <v>1959271</v>
      </c>
    </row>
    <row r="47" spans="1:8" x14ac:dyDescent="0.25">
      <c r="A47" s="30" t="s">
        <v>180</v>
      </c>
      <c r="B47" s="69" t="s">
        <v>321</v>
      </c>
      <c r="C47" s="70" t="s">
        <v>322</v>
      </c>
      <c r="D47" s="70" t="s">
        <v>323</v>
      </c>
      <c r="E47" s="84">
        <v>274583</v>
      </c>
      <c r="F47" s="85">
        <v>457639</v>
      </c>
      <c r="G47" s="85">
        <v>0</v>
      </c>
      <c r="H47" s="97">
        <v>732222</v>
      </c>
    </row>
    <row r="48" spans="1:8" x14ac:dyDescent="0.25">
      <c r="A48" s="41"/>
      <c r="B48" s="17" t="s">
        <v>324</v>
      </c>
      <c r="C48" s="17"/>
      <c r="D48" s="17"/>
      <c r="E48" s="86">
        <v>884769</v>
      </c>
      <c r="F48" s="86">
        <v>1769536</v>
      </c>
      <c r="G48" s="98">
        <v>37188</v>
      </c>
      <c r="H48" s="98">
        <v>2691493</v>
      </c>
    </row>
    <row r="49" spans="1:8" x14ac:dyDescent="0.25">
      <c r="A49" s="41"/>
      <c r="E49" s="87"/>
      <c r="F49" s="104"/>
      <c r="G49" s="104"/>
      <c r="H49" s="104"/>
    </row>
    <row r="50" spans="1:8" x14ac:dyDescent="0.25">
      <c r="A50" s="20">
        <v>13201</v>
      </c>
      <c r="B50" s="38" t="s">
        <v>325</v>
      </c>
      <c r="C50" s="38" t="s">
        <v>326</v>
      </c>
      <c r="D50" s="38" t="s">
        <v>327</v>
      </c>
      <c r="E50" s="111">
        <v>5491667</v>
      </c>
      <c r="F50" s="80">
        <v>7627314</v>
      </c>
      <c r="G50" s="80">
        <v>433864</v>
      </c>
      <c r="H50" s="80">
        <v>13552845</v>
      </c>
    </row>
    <row r="51" spans="1:8" x14ac:dyDescent="0.25">
      <c r="A51" s="9" t="s">
        <v>180</v>
      </c>
      <c r="B51" s="24" t="s">
        <v>328</v>
      </c>
      <c r="C51" s="24" t="s">
        <v>329</v>
      </c>
      <c r="D51" s="24" t="s">
        <v>330</v>
      </c>
      <c r="E51" s="93">
        <v>183056</v>
      </c>
      <c r="F51" s="90">
        <v>457639</v>
      </c>
      <c r="G51" s="90">
        <v>0</v>
      </c>
      <c r="H51" s="90">
        <v>640695</v>
      </c>
    </row>
    <row r="52" spans="1:8" x14ac:dyDescent="0.25">
      <c r="A52" s="30" t="s">
        <v>180</v>
      </c>
      <c r="B52" s="24" t="s">
        <v>331</v>
      </c>
      <c r="C52" s="24" t="s">
        <v>332</v>
      </c>
      <c r="D52" s="24" t="s">
        <v>333</v>
      </c>
      <c r="E52" s="93">
        <v>335603</v>
      </c>
      <c r="F52" s="97">
        <v>427130</v>
      </c>
      <c r="G52" s="97">
        <v>0</v>
      </c>
      <c r="H52" s="97">
        <v>762733</v>
      </c>
    </row>
    <row r="53" spans="1:8" x14ac:dyDescent="0.25">
      <c r="A53" s="41"/>
      <c r="B53" s="17" t="s">
        <v>334</v>
      </c>
      <c r="C53" s="17"/>
      <c r="D53" s="17"/>
      <c r="E53" s="86">
        <v>6010326</v>
      </c>
      <c r="F53" s="86">
        <v>8512083</v>
      </c>
      <c r="G53" s="98">
        <v>433864</v>
      </c>
      <c r="H53" s="98">
        <v>14956273</v>
      </c>
    </row>
    <row r="54" spans="1:8" x14ac:dyDescent="0.25">
      <c r="A54" s="68"/>
      <c r="E54" s="87"/>
      <c r="F54" s="104"/>
      <c r="G54" s="104"/>
      <c r="H54" s="104"/>
    </row>
    <row r="55" spans="1:8" x14ac:dyDescent="0.25">
      <c r="A55" s="20">
        <v>13201</v>
      </c>
      <c r="B55" s="21" t="s">
        <v>335</v>
      </c>
      <c r="C55" s="38" t="s">
        <v>336</v>
      </c>
      <c r="D55" s="38" t="s">
        <v>337</v>
      </c>
      <c r="E55" s="111">
        <v>2074630</v>
      </c>
      <c r="F55" s="80">
        <v>3050926</v>
      </c>
      <c r="G55" s="80">
        <v>309903</v>
      </c>
      <c r="H55" s="80">
        <v>5435459</v>
      </c>
    </row>
    <row r="56" spans="1:8" x14ac:dyDescent="0.25">
      <c r="A56" s="30" t="s">
        <v>180</v>
      </c>
      <c r="B56" s="24" t="s">
        <v>338</v>
      </c>
      <c r="C56" s="24" t="s">
        <v>339</v>
      </c>
      <c r="D56" s="24" t="s">
        <v>340</v>
      </c>
      <c r="E56" s="93">
        <v>488147</v>
      </c>
      <c r="F56" s="97">
        <v>366111</v>
      </c>
      <c r="G56" s="97">
        <v>0</v>
      </c>
      <c r="H56" s="97">
        <v>854258</v>
      </c>
    </row>
    <row r="57" spans="1:8" x14ac:dyDescent="0.25">
      <c r="A57" s="41"/>
      <c r="B57" s="17" t="s">
        <v>341</v>
      </c>
      <c r="C57" s="17"/>
      <c r="D57" s="17"/>
      <c r="E57" s="86">
        <v>2562777</v>
      </c>
      <c r="F57" s="86">
        <v>3417037</v>
      </c>
      <c r="G57" s="98">
        <v>309903</v>
      </c>
      <c r="H57" s="98">
        <v>6289717</v>
      </c>
    </row>
    <row r="58" spans="1:8" x14ac:dyDescent="0.25">
      <c r="A58" s="41"/>
      <c r="B58" s="43"/>
      <c r="C58" s="43"/>
      <c r="D58" s="43"/>
      <c r="E58" s="87"/>
      <c r="F58" s="104"/>
      <c r="G58" s="104"/>
      <c r="H58" s="104"/>
    </row>
    <row r="59" spans="1:8" x14ac:dyDescent="0.25">
      <c r="A59" s="20" t="s">
        <v>180</v>
      </c>
      <c r="B59" s="18" t="s">
        <v>342</v>
      </c>
      <c r="C59" s="21" t="s">
        <v>343</v>
      </c>
      <c r="D59" s="38" t="s">
        <v>344</v>
      </c>
      <c r="E59" s="111">
        <v>305092</v>
      </c>
      <c r="F59" s="89">
        <v>427130</v>
      </c>
      <c r="G59" s="89">
        <v>0</v>
      </c>
      <c r="H59" s="80">
        <v>732222</v>
      </c>
    </row>
    <row r="60" spans="1:8" x14ac:dyDescent="0.25">
      <c r="A60" s="30" t="s">
        <v>180</v>
      </c>
      <c r="B60" t="s">
        <v>345</v>
      </c>
      <c r="C60" s="10" t="s">
        <v>346</v>
      </c>
      <c r="D60" s="24" t="s">
        <v>347</v>
      </c>
      <c r="E60" s="93">
        <v>231870</v>
      </c>
      <c r="F60" s="85">
        <v>396620</v>
      </c>
      <c r="G60" s="85">
        <v>0</v>
      </c>
      <c r="H60" s="97">
        <v>628490</v>
      </c>
    </row>
    <row r="61" spans="1:8" x14ac:dyDescent="0.25">
      <c r="A61" s="9"/>
      <c r="B61" s="59" t="s">
        <v>348</v>
      </c>
      <c r="C61" s="17"/>
      <c r="D61" s="17"/>
      <c r="E61" s="86">
        <v>536962</v>
      </c>
      <c r="F61" s="112">
        <v>823750</v>
      </c>
      <c r="G61" s="113"/>
      <c r="H61" s="98">
        <v>1360712</v>
      </c>
    </row>
    <row r="62" spans="1:8" x14ac:dyDescent="0.25">
      <c r="A62" s="41"/>
      <c r="B62" s="17" t="s">
        <v>349</v>
      </c>
      <c r="C62" s="49"/>
      <c r="D62" s="49"/>
      <c r="E62" s="86"/>
      <c r="F62" s="86"/>
      <c r="G62" s="86"/>
      <c r="H62" s="86"/>
    </row>
    <row r="63" spans="1:8" x14ac:dyDescent="0.25">
      <c r="A63" s="41"/>
      <c r="B63" s="43"/>
      <c r="C63" s="43"/>
      <c r="D63" s="43"/>
      <c r="E63" s="87"/>
      <c r="F63" s="107"/>
      <c r="G63" s="107"/>
      <c r="H63" s="104"/>
    </row>
    <row r="64" spans="1:8" x14ac:dyDescent="0.25">
      <c r="A64" s="39" t="s">
        <v>350</v>
      </c>
      <c r="B64" s="71" t="s">
        <v>351</v>
      </c>
      <c r="C64" s="64" t="s">
        <v>352</v>
      </c>
      <c r="D64" s="64" t="s">
        <v>353</v>
      </c>
      <c r="E64" s="99">
        <v>21088000</v>
      </c>
      <c r="F64" s="114">
        <v>0</v>
      </c>
      <c r="G64" s="114">
        <v>0</v>
      </c>
      <c r="H64" s="100">
        <v>21088000</v>
      </c>
    </row>
    <row r="65" spans="1:8" x14ac:dyDescent="0.25">
      <c r="A65" s="39" t="s">
        <v>350</v>
      </c>
      <c r="B65" s="118" t="s">
        <v>354</v>
      </c>
      <c r="C65" s="64" t="s">
        <v>352</v>
      </c>
      <c r="D65" s="64" t="s">
        <v>353</v>
      </c>
      <c r="E65" s="99">
        <v>436877</v>
      </c>
      <c r="F65" s="114">
        <v>0</v>
      </c>
      <c r="G65" s="114">
        <v>0</v>
      </c>
      <c r="H65" s="100">
        <v>436877</v>
      </c>
    </row>
    <row r="66" spans="1:8" x14ac:dyDescent="0.25">
      <c r="A66" s="41"/>
      <c r="B66" s="17" t="s">
        <v>355</v>
      </c>
      <c r="C66" s="17"/>
      <c r="D66" s="17"/>
      <c r="E66" s="86">
        <v>21524877</v>
      </c>
      <c r="F66" s="86"/>
      <c r="G66" s="86"/>
      <c r="H66" s="86">
        <v>436877</v>
      </c>
    </row>
    <row r="67" spans="1:8" x14ac:dyDescent="0.25">
      <c r="A67" s="72"/>
      <c r="B67" s="61"/>
      <c r="C67" s="61"/>
      <c r="D67" s="61"/>
      <c r="E67" s="87"/>
      <c r="F67" s="115"/>
      <c r="G67" s="115"/>
      <c r="H67" s="104"/>
    </row>
    <row r="68" spans="1:8" x14ac:dyDescent="0.25">
      <c r="A68" s="39" t="s">
        <v>356</v>
      </c>
      <c r="B68" s="52" t="s">
        <v>357</v>
      </c>
      <c r="C68" s="52" t="s">
        <v>358</v>
      </c>
      <c r="D68" s="52"/>
      <c r="E68" s="99"/>
      <c r="F68" s="108"/>
      <c r="G68" s="99">
        <v>6445991</v>
      </c>
      <c r="H68" s="100">
        <v>6445991</v>
      </c>
    </row>
    <row r="69" spans="1:8" x14ac:dyDescent="0.25">
      <c r="A69" s="41"/>
      <c r="B69" s="17" t="s">
        <v>359</v>
      </c>
      <c r="C69" s="17"/>
      <c r="D69" s="17"/>
      <c r="E69" s="86"/>
      <c r="F69" s="109"/>
      <c r="G69" s="86">
        <v>6445991</v>
      </c>
      <c r="H69" s="86">
        <v>6445991</v>
      </c>
    </row>
    <row r="70" spans="1:8" x14ac:dyDescent="0.25">
      <c r="A70" s="68"/>
      <c r="B70" s="43"/>
      <c r="C70" s="43"/>
      <c r="D70" s="43"/>
      <c r="E70" s="87"/>
      <c r="F70" s="107"/>
      <c r="G70" s="104"/>
      <c r="H70" s="104"/>
    </row>
    <row r="71" spans="1:8" x14ac:dyDescent="0.25">
      <c r="A71" s="36">
        <v>55101</v>
      </c>
      <c r="B71" s="73" t="s">
        <v>360</v>
      </c>
      <c r="C71" s="74" t="s">
        <v>361</v>
      </c>
      <c r="D71" s="74" t="s">
        <v>362</v>
      </c>
      <c r="E71" s="106">
        <v>6406944</v>
      </c>
      <c r="F71" s="116">
        <v>0</v>
      </c>
      <c r="G71" s="106">
        <v>4338648</v>
      </c>
      <c r="H71" s="100">
        <v>10745592</v>
      </c>
    </row>
    <row r="72" spans="1:8" x14ac:dyDescent="0.25">
      <c r="B72" s="17" t="s">
        <v>363</v>
      </c>
      <c r="C72" s="17"/>
      <c r="D72" s="17"/>
      <c r="E72" s="86">
        <v>6406944</v>
      </c>
      <c r="F72" s="86"/>
      <c r="G72" s="86">
        <v>4338648</v>
      </c>
      <c r="H72" s="86">
        <v>10745592</v>
      </c>
    </row>
    <row r="73" spans="1:8" x14ac:dyDescent="0.25">
      <c r="B73" s="36"/>
      <c r="C73" s="36"/>
      <c r="D73" s="36"/>
      <c r="E73" s="87"/>
      <c r="F73" s="107"/>
      <c r="G73" s="107"/>
      <c r="H73" s="104"/>
    </row>
    <row r="74" spans="1:8" x14ac:dyDescent="0.25">
      <c r="B74" s="17" t="s">
        <v>226</v>
      </c>
      <c r="C74" s="17"/>
      <c r="D74" s="17"/>
      <c r="E74" s="86">
        <f>SUM(E8+E30+E33+E37+E41+E44+E48+E53+E57+E61+E66+E69+E72)</f>
        <v>63517821</v>
      </c>
      <c r="F74" s="86">
        <f>SUM(F8+F30+F33+F37+F41+F44+F48+F53+F57+F61+F66+F69+F69+F72)</f>
        <v>35463962</v>
      </c>
      <c r="G74" s="86">
        <f>SUM(G72,G69,G57,G53,G37,G41,G44,G48,G8)</f>
        <v>13784504</v>
      </c>
      <c r="H74" s="86">
        <f>SUM(H8+H30+H33+H37+H41+H44+H48+H53+H57+H61+H66+H69+H72)</f>
        <v>91678287</v>
      </c>
    </row>
    <row r="76" spans="1:8" x14ac:dyDescent="0.25">
      <c r="C76" s="75"/>
    </row>
  </sheetData>
  <pageMargins left="0.70866141732283472" right="0.70866141732283472" top="0.74803149606299213" bottom="0.74803149606299213" header="0.31496062992125984" footer="0.31496062992125984"/>
  <pageSetup paperSize="8" scale="91" fitToHeight="0" orientation="landscape" r:id="rId1"/>
  <headerFooter>
    <oddFooter>&amp;L&amp;Z&amp;F&amp;R&amp;A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workbookViewId="0">
      <selection activeCell="F17" sqref="F17"/>
    </sheetView>
  </sheetViews>
  <sheetFormatPr defaultRowHeight="15" x14ac:dyDescent="0.25"/>
  <cols>
    <col min="1" max="1" width="20.7109375" customWidth="1"/>
    <col min="2" max="2" width="27" bestFit="1" customWidth="1"/>
    <col min="3" max="3" width="13.85546875" bestFit="1" customWidth="1"/>
  </cols>
  <sheetData>
    <row r="1" spans="1:3" x14ac:dyDescent="0.25">
      <c r="A1" s="55" t="s">
        <v>0</v>
      </c>
    </row>
    <row r="2" spans="1:3" x14ac:dyDescent="0.25">
      <c r="A2" s="55" t="s">
        <v>1</v>
      </c>
    </row>
    <row r="3" spans="1:3" x14ac:dyDescent="0.25">
      <c r="B3" t="s">
        <v>364</v>
      </c>
    </row>
    <row r="5" spans="1:3" x14ac:dyDescent="0.25">
      <c r="B5" s="75" t="s">
        <v>365</v>
      </c>
      <c r="C5" s="2">
        <f>'Noord excl. index'!E103</f>
        <v>59590683</v>
      </c>
    </row>
    <row r="6" spans="1:3" x14ac:dyDescent="0.25">
      <c r="B6" s="75" t="s">
        <v>366</v>
      </c>
      <c r="C6" s="2">
        <f>'Noord excl. index'!F103</f>
        <v>57314684</v>
      </c>
    </row>
    <row r="7" spans="1:3" x14ac:dyDescent="0.25">
      <c r="B7" s="75" t="s">
        <v>367</v>
      </c>
      <c r="C7" s="2">
        <f>'Noord excl. index'!G103</f>
        <v>1413161</v>
      </c>
    </row>
    <row r="8" spans="1:3" x14ac:dyDescent="0.25">
      <c r="B8" t="s">
        <v>368</v>
      </c>
      <c r="C8" s="2">
        <f>'Zuid excl. index'!E74</f>
        <v>63517821</v>
      </c>
    </row>
    <row r="9" spans="1:3" x14ac:dyDescent="0.25">
      <c r="B9" s="75" t="s">
        <v>369</v>
      </c>
      <c r="C9" s="2">
        <f>'Zuid excl. index'!F74</f>
        <v>35463962</v>
      </c>
    </row>
    <row r="10" spans="1:3" x14ac:dyDescent="0.25">
      <c r="B10" t="s">
        <v>370</v>
      </c>
      <c r="C10" s="2">
        <f>'Zuid excl. index'!G74</f>
        <v>13784504</v>
      </c>
    </row>
    <row r="11" spans="1:3" ht="15.75" thickBot="1" x14ac:dyDescent="0.3">
      <c r="B11" s="55" t="s">
        <v>371</v>
      </c>
      <c r="C11" s="78">
        <f>SUM(C5:C10)</f>
        <v>231084815</v>
      </c>
    </row>
    <row r="12" spans="1:3" ht="15.75" thickTop="1" x14ac:dyDescent="0.25"/>
    <row r="15" spans="1:3" x14ac:dyDescent="0.25">
      <c r="C15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&amp;L&amp;Z&amp;F&amp;R&amp;A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08"/>
  <sheetViews>
    <sheetView topLeftCell="B71" zoomScale="65" zoomScaleNormal="65" workbookViewId="0">
      <selection activeCell="G110" sqref="G110"/>
    </sheetView>
  </sheetViews>
  <sheetFormatPr defaultRowHeight="15" x14ac:dyDescent="0.25"/>
  <cols>
    <col min="1" max="1" width="12.85546875" hidden="1" customWidth="1"/>
    <col min="2" max="2" width="42.85546875" customWidth="1"/>
    <col min="3" max="3" width="24.85546875" bestFit="1" customWidth="1"/>
    <col min="4" max="4" width="28.42578125" customWidth="1"/>
    <col min="5" max="5" width="19.28515625" customWidth="1"/>
    <col min="6" max="6" width="16.28515625" customWidth="1"/>
    <col min="7" max="7" width="14.42578125" customWidth="1"/>
    <col min="8" max="8" width="19.42578125" bestFit="1" customWidth="1"/>
  </cols>
  <sheetData>
    <row r="1" spans="1:9" x14ac:dyDescent="0.25">
      <c r="B1" s="1" t="s">
        <v>0</v>
      </c>
    </row>
    <row r="2" spans="1:9" x14ac:dyDescent="0.25">
      <c r="B2" s="55"/>
      <c r="F2" t="s">
        <v>372</v>
      </c>
      <c r="G2">
        <f>136.2/131.8</f>
        <v>1.0333839150227615</v>
      </c>
    </row>
    <row r="3" spans="1:9" x14ac:dyDescent="0.25">
      <c r="B3" s="125" t="s">
        <v>2</v>
      </c>
      <c r="C3" s="55">
        <v>2026</v>
      </c>
      <c r="F3" t="s">
        <v>373</v>
      </c>
      <c r="G3">
        <f>132.4/128.3</f>
        <v>1.0319563522992985</v>
      </c>
    </row>
    <row r="4" spans="1:9" x14ac:dyDescent="0.25">
      <c r="B4" s="3"/>
    </row>
    <row r="5" spans="1:9" s="8" customFormat="1" ht="38.25" x14ac:dyDescent="0.25">
      <c r="A5" s="4" t="s">
        <v>3</v>
      </c>
      <c r="B5" s="5" t="s">
        <v>4</v>
      </c>
      <c r="C5" s="5"/>
      <c r="D5" s="5"/>
      <c r="E5" s="6" t="s">
        <v>374</v>
      </c>
      <c r="F5" s="7" t="s">
        <v>375</v>
      </c>
      <c r="G5" s="7" t="s">
        <v>376</v>
      </c>
      <c r="H5" s="6" t="s">
        <v>8</v>
      </c>
    </row>
    <row r="6" spans="1:9" x14ac:dyDescent="0.25">
      <c r="A6" s="9">
        <v>62103</v>
      </c>
      <c r="B6" s="127" t="s">
        <v>377</v>
      </c>
      <c r="C6" s="10" t="s">
        <v>10</v>
      </c>
      <c r="D6" s="10" t="s">
        <v>11</v>
      </c>
      <c r="E6" s="79">
        <f>ROUND('Noord excl. index'!E6*'Noord incl. index'!$G$2,0)</f>
        <v>1986250</v>
      </c>
      <c r="F6" s="79">
        <f>ROUND('Noord excl. index'!F6*'Noord incl. index'!$G$2,0)</f>
        <v>0</v>
      </c>
      <c r="G6" s="79">
        <f>ROUND('Noord excl. index'!G6*'Noord incl. index'!$G$3,0)</f>
        <v>383768</v>
      </c>
      <c r="H6" s="80">
        <f>SUM(E6+F6+G6)</f>
        <v>2370018</v>
      </c>
    </row>
    <row r="7" spans="1:9" s="12" customFormat="1" x14ac:dyDescent="0.25">
      <c r="A7" s="9" t="s">
        <v>12</v>
      </c>
      <c r="B7" s="136" t="s">
        <v>13</v>
      </c>
      <c r="C7" s="11" t="s">
        <v>14</v>
      </c>
      <c r="D7" s="11" t="s">
        <v>15</v>
      </c>
      <c r="E7" s="79">
        <f>ROUND('Noord excl. index'!E7*'Noord incl. index'!$G$2,0)</f>
        <v>353110</v>
      </c>
      <c r="F7" s="79">
        <f>ROUND('Noord excl. index'!F7*'Noord incl. index'!$G$2,0)</f>
        <v>0</v>
      </c>
      <c r="G7" s="79">
        <f>ROUND('Noord excl. index'!G7*'Noord incl. index'!$G$3,0)</f>
        <v>95942</v>
      </c>
      <c r="H7" s="83">
        <f>SUM(E7+F7+G7)</f>
        <v>449052</v>
      </c>
    </row>
    <row r="8" spans="1:9" ht="16.5" customHeight="1" x14ac:dyDescent="0.25">
      <c r="A8" s="9" t="s">
        <v>12</v>
      </c>
      <c r="B8" s="137" t="s">
        <v>378</v>
      </c>
      <c r="C8" s="15" t="s">
        <v>17</v>
      </c>
      <c r="D8" s="15" t="s">
        <v>18</v>
      </c>
      <c r="E8" s="79">
        <f>ROUND('Noord excl. index'!E8*'Noord incl. index'!$G$2,0)</f>
        <v>1166527</v>
      </c>
      <c r="F8" s="79">
        <f>ROUND('Noord excl. index'!F8*'Noord incl. index'!$G$2,0)</f>
        <v>0</v>
      </c>
      <c r="G8" s="79">
        <f>ROUND('Noord excl. index'!G8*'Noord incl. index'!$G$3,0)</f>
        <v>127923</v>
      </c>
      <c r="H8" s="83">
        <f>SUM(E8+F8+G8)</f>
        <v>1294450</v>
      </c>
      <c r="I8" s="12"/>
    </row>
    <row r="9" spans="1:9" x14ac:dyDescent="0.25">
      <c r="B9" s="16" t="s">
        <v>19</v>
      </c>
      <c r="C9" s="17"/>
      <c r="D9" s="17"/>
      <c r="E9" s="86">
        <f>E6+E7+E8</f>
        <v>3505887</v>
      </c>
      <c r="F9" s="86">
        <f>SUM(F6:F8)</f>
        <v>0</v>
      </c>
      <c r="G9" s="86">
        <f>SUM(G6:G8)</f>
        <v>607633</v>
      </c>
      <c r="H9" s="86">
        <f>SUM(H6:H8)</f>
        <v>4113520</v>
      </c>
      <c r="I9" s="12"/>
    </row>
    <row r="10" spans="1:9" x14ac:dyDescent="0.25">
      <c r="B10" s="18"/>
      <c r="E10" s="87"/>
      <c r="F10" s="87"/>
      <c r="G10" s="87"/>
      <c r="H10" s="87"/>
      <c r="I10" s="12"/>
    </row>
    <row r="11" spans="1:9" x14ac:dyDescent="0.25">
      <c r="B11" s="19"/>
      <c r="E11" s="120"/>
      <c r="F11" s="120"/>
      <c r="G11" s="120"/>
      <c r="H11" s="87"/>
      <c r="I11" s="12"/>
    </row>
    <row r="12" spans="1:9" x14ac:dyDescent="0.25">
      <c r="A12" s="20" t="s">
        <v>20</v>
      </c>
      <c r="B12" s="127" t="s">
        <v>21</v>
      </c>
      <c r="C12" s="21" t="s">
        <v>22</v>
      </c>
      <c r="D12" s="119" t="s">
        <v>23</v>
      </c>
      <c r="E12" s="88">
        <f>ROUND('Noord excl. index'!E12*'Noord incl. index'!$G$2,0)</f>
        <v>6746944</v>
      </c>
      <c r="F12" s="106">
        <f>ROUND('Noord excl. index'!F12*'Noord incl. index'!$G$2,0)</f>
        <v>7945000</v>
      </c>
      <c r="G12" s="106">
        <f>ROUND('Noord excl. index'!G12*'Noord incl. index'!$G$3,0)</f>
        <v>127923</v>
      </c>
      <c r="H12" s="80">
        <f>SUM(E12:G12)</f>
        <v>14819867</v>
      </c>
    </row>
    <row r="13" spans="1:9" x14ac:dyDescent="0.25">
      <c r="A13" s="9" t="s">
        <v>20</v>
      </c>
      <c r="B13" s="127" t="s">
        <v>24</v>
      </c>
      <c r="C13" s="10" t="s">
        <v>25</v>
      </c>
      <c r="D13" s="3" t="s">
        <v>26</v>
      </c>
      <c r="E13" s="79">
        <f>ROUND('Noord excl. index'!E13*'Noord incl. index'!$G$2,0)</f>
        <v>3058193</v>
      </c>
      <c r="F13" s="91">
        <f>ROUND('Noord excl. index'!F13*'Noord incl. index'!$G$2,0)</f>
        <v>2679861</v>
      </c>
      <c r="G13" s="91">
        <f>ROUND('Noord excl. index'!G13*'Noord incl. index'!$G$3,0)</f>
        <v>0</v>
      </c>
      <c r="H13" s="90">
        <f t="shared" ref="H13:H62" si="0">SUM(E13+F13)</f>
        <v>5738054</v>
      </c>
      <c r="I13" s="12"/>
    </row>
    <row r="14" spans="1:9" x14ac:dyDescent="0.25">
      <c r="A14" s="9" t="s">
        <v>20</v>
      </c>
      <c r="B14" s="127" t="s">
        <v>27</v>
      </c>
      <c r="C14" s="10" t="s">
        <v>28</v>
      </c>
      <c r="D14" s="10" t="s">
        <v>29</v>
      </c>
      <c r="E14" s="79">
        <f>ROUND('Noord excl. index'!E14*'Noord incl. index'!$G$2,0)</f>
        <v>472917</v>
      </c>
      <c r="F14" s="79">
        <f>ROUND('Noord excl. index'!F14*'Noord incl. index'!$G$2,0)</f>
        <v>662083</v>
      </c>
      <c r="G14" s="79">
        <f>ROUND('Noord excl. index'!G14*'Noord incl. index'!$G$3,0)</f>
        <v>0</v>
      </c>
      <c r="H14" s="90">
        <f t="shared" si="0"/>
        <v>1135000</v>
      </c>
    </row>
    <row r="15" spans="1:9" x14ac:dyDescent="0.25">
      <c r="A15" s="9" t="s">
        <v>20</v>
      </c>
      <c r="B15" s="127" t="s">
        <v>30</v>
      </c>
      <c r="C15" s="10" t="s">
        <v>31</v>
      </c>
      <c r="D15" s="10" t="s">
        <v>32</v>
      </c>
      <c r="E15" s="79">
        <f>ROUND('Noord excl. index'!E15*'Noord incl. index'!$G$2,0)</f>
        <v>485527</v>
      </c>
      <c r="F15" s="79">
        <f>ROUND('Noord excl. index'!F15*'Noord incl. index'!$G$2,0)</f>
        <v>662083</v>
      </c>
      <c r="G15" s="79">
        <f>ROUND('Noord excl. index'!G15*'Noord incl. index'!$G$3,0)</f>
        <v>0</v>
      </c>
      <c r="H15" s="90">
        <f t="shared" si="0"/>
        <v>1147610</v>
      </c>
    </row>
    <row r="16" spans="1:9" x14ac:dyDescent="0.25">
      <c r="A16" s="9" t="s">
        <v>20</v>
      </c>
      <c r="B16" s="127" t="s">
        <v>33</v>
      </c>
      <c r="C16" s="10" t="s">
        <v>34</v>
      </c>
      <c r="D16" s="10" t="s">
        <v>35</v>
      </c>
      <c r="E16" s="79">
        <f>ROUND('Noord excl. index'!E16*'Noord incl. index'!$G$2,0)</f>
        <v>220694</v>
      </c>
      <c r="F16" s="79">
        <f>ROUND('Noord excl. index'!F16*'Noord incl. index'!$G$2,0)</f>
        <v>233306</v>
      </c>
      <c r="G16" s="79">
        <f>ROUND('Noord excl. index'!G16*'Noord incl. index'!$G$3,0)</f>
        <v>0</v>
      </c>
      <c r="H16" s="90">
        <f t="shared" si="0"/>
        <v>454000</v>
      </c>
    </row>
    <row r="17" spans="1:8" x14ac:dyDescent="0.25">
      <c r="A17" s="9" t="s">
        <v>20</v>
      </c>
      <c r="B17" s="127" t="s">
        <v>36</v>
      </c>
      <c r="C17" s="10" t="s">
        <v>37</v>
      </c>
      <c r="D17" s="10" t="s">
        <v>38</v>
      </c>
      <c r="E17" s="79">
        <f>ROUND('Noord excl. index'!E17*'Noord incl. index'!$G$2,0)</f>
        <v>510750</v>
      </c>
      <c r="F17" s="79">
        <f>ROUND('Noord excl. index'!F17*'Noord incl. index'!$G$2,0)</f>
        <v>617944</v>
      </c>
      <c r="G17" s="79">
        <f>ROUND('Noord excl. index'!G17*'Noord incl. index'!$G$3,0)</f>
        <v>0</v>
      </c>
      <c r="H17" s="90">
        <f t="shared" si="0"/>
        <v>1128694</v>
      </c>
    </row>
    <row r="18" spans="1:8" x14ac:dyDescent="0.25">
      <c r="A18" s="9" t="s">
        <v>20</v>
      </c>
      <c r="B18" s="128" t="s">
        <v>39</v>
      </c>
      <c r="C18" s="10" t="s">
        <v>40</v>
      </c>
      <c r="D18" s="10" t="s">
        <v>41</v>
      </c>
      <c r="E18" s="79">
        <f>ROUND('Noord excl. index'!E18*'Noord incl. index'!$G$2,0)</f>
        <v>239611</v>
      </c>
      <c r="F18" s="79">
        <f>ROUND('Noord excl. index'!F18*'Noord incl. index'!$G$2,0)</f>
        <v>233306</v>
      </c>
      <c r="G18" s="79">
        <f>ROUND('Noord excl. index'!G18*'Noord incl. index'!$G$3,0)</f>
        <v>0</v>
      </c>
      <c r="H18" s="90">
        <f t="shared" si="0"/>
        <v>472917</v>
      </c>
    </row>
    <row r="19" spans="1:8" x14ac:dyDescent="0.25">
      <c r="A19" s="9" t="s">
        <v>20</v>
      </c>
      <c r="B19" s="127" t="s">
        <v>42</v>
      </c>
      <c r="C19" s="10" t="s">
        <v>43</v>
      </c>
      <c r="D19" s="10" t="s">
        <v>44</v>
      </c>
      <c r="E19" s="79">
        <f>ROUND('Noord excl. index'!E19*'Noord incl. index'!$G$2,0)</f>
        <v>649472</v>
      </c>
      <c r="F19" s="79">
        <f>ROUND('Noord excl. index'!F19*'Noord incl. index'!$G$2,0)</f>
        <v>662083</v>
      </c>
      <c r="G19" s="79">
        <f>ROUND('Noord excl. index'!G19*'Noord incl. index'!$G$3,0)</f>
        <v>0</v>
      </c>
      <c r="H19" s="90">
        <f t="shared" si="0"/>
        <v>1311555</v>
      </c>
    </row>
    <row r="20" spans="1:8" x14ac:dyDescent="0.25">
      <c r="A20" s="9" t="s">
        <v>20</v>
      </c>
      <c r="B20" s="127" t="s">
        <v>45</v>
      </c>
      <c r="C20" s="10" t="s">
        <v>46</v>
      </c>
      <c r="D20" s="10" t="s">
        <v>47</v>
      </c>
      <c r="E20" s="79">
        <f>ROUND('Noord excl. index'!E20*'Noord incl. index'!$G$2,0)</f>
        <v>1198057</v>
      </c>
      <c r="F20" s="79">
        <f>ROUND('Noord excl. index'!F20*'Noord incl. index'!$G$2,0)</f>
        <v>1135000</v>
      </c>
      <c r="G20" s="79">
        <f>ROUND('Noord excl. index'!G20*'Noord incl. index'!$G$3,0)</f>
        <v>0</v>
      </c>
      <c r="H20" s="90">
        <f t="shared" si="0"/>
        <v>2333057</v>
      </c>
    </row>
    <row r="21" spans="1:8" x14ac:dyDescent="0.25">
      <c r="A21" s="9" t="s">
        <v>20</v>
      </c>
      <c r="B21" s="127" t="s">
        <v>48</v>
      </c>
      <c r="C21" s="10" t="s">
        <v>49</v>
      </c>
      <c r="D21" s="10" t="s">
        <v>50</v>
      </c>
      <c r="E21" s="79">
        <f>ROUND('Noord excl. index'!E21*'Noord incl. index'!$G$2,0)</f>
        <v>441389</v>
      </c>
      <c r="F21" s="79">
        <f>ROUND('Noord excl. index'!F21*'Noord incl. index'!$G$2,0)</f>
        <v>548583</v>
      </c>
      <c r="G21" s="79">
        <f>ROUND('Noord excl. index'!G21*'Noord incl. index'!$G$3,0)</f>
        <v>0</v>
      </c>
      <c r="H21" s="90">
        <f t="shared" si="0"/>
        <v>989972</v>
      </c>
    </row>
    <row r="22" spans="1:8" x14ac:dyDescent="0.25">
      <c r="A22" s="9" t="s">
        <v>20</v>
      </c>
      <c r="B22" s="127" t="s">
        <v>51</v>
      </c>
      <c r="C22" s="10" t="s">
        <v>52</v>
      </c>
      <c r="D22" s="10" t="s">
        <v>53</v>
      </c>
      <c r="E22" s="79">
        <f>ROUND('Noord excl. index'!E22*'Noord incl. index'!$G$2,0)</f>
        <v>435083</v>
      </c>
      <c r="F22" s="79">
        <f>ROUND('Noord excl. index'!F22*'Noord incl. index'!$G$2,0)</f>
        <v>592722</v>
      </c>
      <c r="G22" s="79">
        <f>ROUND('Noord excl. index'!G22*'Noord incl. index'!$G$3,0)</f>
        <v>0</v>
      </c>
      <c r="H22" s="90">
        <f t="shared" si="0"/>
        <v>1027805</v>
      </c>
    </row>
    <row r="23" spans="1:8" x14ac:dyDescent="0.25">
      <c r="A23" s="9" t="s">
        <v>20</v>
      </c>
      <c r="B23" s="127" t="s">
        <v>380</v>
      </c>
      <c r="C23" s="10" t="s">
        <v>55</v>
      </c>
      <c r="D23" s="10" t="s">
        <v>56</v>
      </c>
      <c r="E23" s="79">
        <f>ROUND('Noord excl. index'!E23*'Noord incl. index'!$G$2,0)</f>
        <v>397250</v>
      </c>
      <c r="F23" s="79">
        <f>ROUND('Noord excl. index'!F23*'Noord incl. index'!$G$2,0)</f>
        <v>535973</v>
      </c>
      <c r="G23" s="79">
        <f>ROUND('Noord excl. index'!G23*'Noord incl. index'!$G$3,0)</f>
        <v>0</v>
      </c>
      <c r="H23" s="90">
        <f t="shared" si="0"/>
        <v>933223</v>
      </c>
    </row>
    <row r="24" spans="1:8" x14ac:dyDescent="0.25">
      <c r="A24" s="9" t="s">
        <v>20</v>
      </c>
      <c r="B24" s="127" t="s">
        <v>57</v>
      </c>
      <c r="C24" s="10" t="s">
        <v>58</v>
      </c>
      <c r="D24" s="10" t="s">
        <v>59</v>
      </c>
      <c r="E24" s="79">
        <f>ROUND('Noord excl. index'!E24*'Noord incl. index'!$G$2,0)</f>
        <v>819722</v>
      </c>
      <c r="F24" s="79">
        <f>ROUND('Noord excl. index'!F24*'Noord incl. index'!$G$2,0)</f>
        <v>624250</v>
      </c>
      <c r="G24" s="79">
        <f>ROUND('Noord excl. index'!G24*'Noord incl. index'!$G$3,0)</f>
        <v>0</v>
      </c>
      <c r="H24" s="90">
        <f t="shared" si="0"/>
        <v>1443972</v>
      </c>
    </row>
    <row r="25" spans="1:8" x14ac:dyDescent="0.25">
      <c r="A25" s="9" t="s">
        <v>20</v>
      </c>
      <c r="B25" s="127" t="s">
        <v>60</v>
      </c>
      <c r="C25" s="10" t="s">
        <v>61</v>
      </c>
      <c r="D25" s="10" t="s">
        <v>62</v>
      </c>
      <c r="E25" s="79">
        <f>ROUND('Noord excl. index'!E25*'Noord incl. index'!$G$2,0)</f>
        <v>617944</v>
      </c>
      <c r="F25" s="79">
        <f>ROUND('Noord excl. index'!F25*'Noord incl. index'!$G$2,0)</f>
        <v>567500</v>
      </c>
      <c r="G25" s="79">
        <f>ROUND('Noord excl. index'!G25*'Noord incl. index'!$G$3,0)</f>
        <v>0</v>
      </c>
      <c r="H25" s="90">
        <f t="shared" si="0"/>
        <v>1185444</v>
      </c>
    </row>
    <row r="26" spans="1:8" x14ac:dyDescent="0.25">
      <c r="A26" s="9" t="s">
        <v>20</v>
      </c>
      <c r="B26" s="127" t="s">
        <v>381</v>
      </c>
      <c r="C26" s="10" t="s">
        <v>64</v>
      </c>
      <c r="D26" s="10" t="s">
        <v>65</v>
      </c>
      <c r="E26" s="79">
        <f>ROUND('Noord excl. index'!E26*'Noord incl. index'!$G$2,0)</f>
        <v>233306</v>
      </c>
      <c r="F26" s="79">
        <f>ROUND('Noord excl. index'!F26*'Noord incl. index'!$G$2,0)</f>
        <v>346807</v>
      </c>
      <c r="G26" s="79">
        <f>ROUND('Noord excl. index'!G26*'Noord incl. index'!$G$3,0)</f>
        <v>0</v>
      </c>
      <c r="H26" s="90">
        <f t="shared" si="0"/>
        <v>580113</v>
      </c>
    </row>
    <row r="27" spans="1:8" x14ac:dyDescent="0.25">
      <c r="A27" s="9" t="s">
        <v>20</v>
      </c>
      <c r="B27" s="127" t="s">
        <v>66</v>
      </c>
      <c r="C27" s="10" t="s">
        <v>67</v>
      </c>
      <c r="D27" s="10" t="s">
        <v>68</v>
      </c>
      <c r="E27" s="79">
        <f>ROUND('Noord excl. index'!E27*'Noord incl. index'!$G$2,0)</f>
        <v>472917</v>
      </c>
      <c r="F27" s="79">
        <f>ROUND('Noord excl. index'!F27*'Noord incl. index'!$G$2,0)</f>
        <v>472917</v>
      </c>
      <c r="G27" s="79">
        <f>ROUND('Noord excl. index'!G27*'Noord incl. index'!$G$3,0)</f>
        <v>0</v>
      </c>
      <c r="H27" s="90">
        <f t="shared" si="0"/>
        <v>945834</v>
      </c>
    </row>
    <row r="28" spans="1:8" x14ac:dyDescent="0.25">
      <c r="A28" s="9" t="s">
        <v>20</v>
      </c>
      <c r="B28" s="127" t="s">
        <v>69</v>
      </c>
      <c r="C28" s="10" t="s">
        <v>70</v>
      </c>
      <c r="D28" s="10" t="s">
        <v>71</v>
      </c>
      <c r="E28" s="79">
        <f>ROUND('Noord excl. index'!E28*'Noord incl. index'!$G$2,0)</f>
        <v>315277</v>
      </c>
      <c r="F28" s="79">
        <f>ROUND('Noord excl. index'!F28*'Noord incl. index'!$G$2,0)</f>
        <v>472917</v>
      </c>
      <c r="G28" s="79">
        <f>ROUND('Noord excl. index'!G28*'Noord incl. index'!$G$3,0)</f>
        <v>0</v>
      </c>
      <c r="H28" s="90">
        <f t="shared" si="0"/>
        <v>788194</v>
      </c>
    </row>
    <row r="29" spans="1:8" x14ac:dyDescent="0.25">
      <c r="A29" s="9" t="s">
        <v>20</v>
      </c>
      <c r="B29" s="127" t="s">
        <v>72</v>
      </c>
      <c r="C29" s="10" t="s">
        <v>73</v>
      </c>
      <c r="D29" s="10" t="s">
        <v>74</v>
      </c>
      <c r="E29" s="79">
        <f>ROUND('Noord excl. index'!E29*'Noord incl. index'!$G$2,0)</f>
        <v>359417</v>
      </c>
      <c r="F29" s="79">
        <f>ROUND('Noord excl. index'!F29*'Noord incl. index'!$G$2,0)</f>
        <v>365723</v>
      </c>
      <c r="G29" s="79">
        <f>ROUND('Noord excl. index'!G29*'Noord incl. index'!$G$3,0)</f>
        <v>0</v>
      </c>
      <c r="H29" s="90">
        <f t="shared" si="0"/>
        <v>725140</v>
      </c>
    </row>
    <row r="30" spans="1:8" x14ac:dyDescent="0.25">
      <c r="A30" s="9" t="s">
        <v>20</v>
      </c>
      <c r="B30" s="127" t="s">
        <v>75</v>
      </c>
      <c r="C30" s="10" t="s">
        <v>76</v>
      </c>
      <c r="D30" s="10" t="s">
        <v>77</v>
      </c>
      <c r="E30" s="79">
        <f>ROUND('Noord excl. index'!E30*'Noord incl. index'!$G$2,0)</f>
        <v>422472</v>
      </c>
      <c r="F30" s="79">
        <f>ROUND('Noord excl. index'!F30*'Noord incl. index'!$G$2,0)</f>
        <v>561194</v>
      </c>
      <c r="G30" s="79">
        <f>ROUND('Noord excl. index'!G30*'Noord incl. index'!$G$3,0)</f>
        <v>0</v>
      </c>
      <c r="H30" s="90">
        <f t="shared" si="0"/>
        <v>983666</v>
      </c>
    </row>
    <row r="31" spans="1:8" x14ac:dyDescent="0.25">
      <c r="A31" s="9" t="s">
        <v>20</v>
      </c>
      <c r="B31" s="127" t="s">
        <v>78</v>
      </c>
      <c r="C31" s="10" t="s">
        <v>79</v>
      </c>
      <c r="D31" s="10" t="s">
        <v>80</v>
      </c>
      <c r="E31" s="79">
        <f>ROUND('Noord excl. index'!E31*'Noord incl. index'!$G$2,0)</f>
        <v>441389</v>
      </c>
      <c r="F31" s="79">
        <f>ROUND('Noord excl. index'!F31*'Noord incl. index'!$G$2,0)</f>
        <v>504443</v>
      </c>
      <c r="G31" s="79">
        <f>ROUND('Noord excl. index'!G31*'Noord incl. index'!$G$3,0)</f>
        <v>0</v>
      </c>
      <c r="H31" s="90">
        <f t="shared" si="0"/>
        <v>945832</v>
      </c>
    </row>
    <row r="32" spans="1:8" x14ac:dyDescent="0.25">
      <c r="A32" s="9" t="s">
        <v>20</v>
      </c>
      <c r="B32" s="127" t="s">
        <v>81</v>
      </c>
      <c r="C32" s="10" t="s">
        <v>82</v>
      </c>
      <c r="D32" s="10" t="s">
        <v>83</v>
      </c>
      <c r="E32" s="79">
        <f>ROUND('Noord excl. index'!E32*'Noord incl. index'!$G$2,0)</f>
        <v>472917</v>
      </c>
      <c r="F32" s="79">
        <f>ROUND('Noord excl. index'!F32*'Noord incl. index'!$G$2,0)</f>
        <v>454000</v>
      </c>
      <c r="G32" s="79">
        <f>ROUND('Noord excl. index'!G32*'Noord incl. index'!$G$3,0)</f>
        <v>0</v>
      </c>
      <c r="H32" s="90">
        <f t="shared" si="0"/>
        <v>926917</v>
      </c>
    </row>
    <row r="33" spans="1:8" x14ac:dyDescent="0.25">
      <c r="A33" s="9" t="s">
        <v>20</v>
      </c>
      <c r="B33" s="127" t="s">
        <v>84</v>
      </c>
      <c r="C33" s="10" t="s">
        <v>85</v>
      </c>
      <c r="D33" s="10" t="s">
        <v>86</v>
      </c>
      <c r="E33" s="79">
        <f>ROUND('Noord excl. index'!E33*'Noord incl. index'!$G$2,0)</f>
        <v>233306</v>
      </c>
      <c r="F33" s="79">
        <f>ROUND('Noord excl. index'!F33*'Noord incl. index'!$G$2,0)</f>
        <v>214389</v>
      </c>
      <c r="G33" s="79">
        <f>ROUND('Noord excl. index'!G33*'Noord incl. index'!$G$3,0)</f>
        <v>0</v>
      </c>
      <c r="H33" s="90">
        <f t="shared" si="0"/>
        <v>447695</v>
      </c>
    </row>
    <row r="34" spans="1:8" x14ac:dyDescent="0.25">
      <c r="A34" s="9" t="s">
        <v>20</v>
      </c>
      <c r="B34" s="127" t="s">
        <v>87</v>
      </c>
      <c r="C34" s="10" t="s">
        <v>88</v>
      </c>
      <c r="D34" s="10" t="s">
        <v>89</v>
      </c>
      <c r="E34" s="79">
        <f>ROUND('Noord excl. index'!E34*'Noord incl. index'!$G$2,0)</f>
        <v>170250</v>
      </c>
      <c r="F34" s="79">
        <f>ROUND('Noord excl. index'!F34*'Noord incl. index'!$G$2,0)</f>
        <v>252222</v>
      </c>
      <c r="G34" s="79">
        <f>ROUND('Noord excl. index'!G34*'Noord incl. index'!$G$3,0)</f>
        <v>0</v>
      </c>
      <c r="H34" s="90">
        <f t="shared" si="0"/>
        <v>422472</v>
      </c>
    </row>
    <row r="35" spans="1:8" x14ac:dyDescent="0.25">
      <c r="A35" s="9" t="s">
        <v>20</v>
      </c>
      <c r="B35" s="127" t="s">
        <v>90</v>
      </c>
      <c r="C35" s="10" t="s">
        <v>91</v>
      </c>
      <c r="D35" s="10" t="s">
        <v>92</v>
      </c>
      <c r="E35" s="79">
        <f>ROUND('Noord excl. index'!E35*'Noord incl. index'!$G$2,0)</f>
        <v>214389</v>
      </c>
      <c r="F35" s="79">
        <f>ROUND('Noord excl. index'!F35*'Noord incl. index'!$G$2,0)</f>
        <v>277444</v>
      </c>
      <c r="G35" s="79">
        <f>ROUND('Noord excl. index'!G35*'Noord incl. index'!$G$3,0)</f>
        <v>0</v>
      </c>
      <c r="H35" s="90">
        <f t="shared" si="0"/>
        <v>491833</v>
      </c>
    </row>
    <row r="36" spans="1:8" x14ac:dyDescent="0.25">
      <c r="A36" s="9" t="s">
        <v>20</v>
      </c>
      <c r="B36" s="127" t="s">
        <v>93</v>
      </c>
      <c r="C36" s="10" t="s">
        <v>94</v>
      </c>
      <c r="D36" s="10" t="s">
        <v>95</v>
      </c>
      <c r="E36" s="79">
        <f>ROUND('Noord excl. index'!E36*'Noord incl. index'!$G$2,0)</f>
        <v>403556</v>
      </c>
      <c r="F36" s="79">
        <f>ROUND('Noord excl. index'!F36*'Noord incl. index'!$G$2,0)</f>
        <v>554889</v>
      </c>
      <c r="G36" s="79">
        <f>ROUND('Noord excl. index'!G36*'Noord incl. index'!$G$3,0)</f>
        <v>0</v>
      </c>
      <c r="H36" s="90">
        <f t="shared" si="0"/>
        <v>958445</v>
      </c>
    </row>
    <row r="37" spans="1:8" x14ac:dyDescent="0.25">
      <c r="A37" s="9" t="s">
        <v>20</v>
      </c>
      <c r="B37" s="127" t="s">
        <v>96</v>
      </c>
      <c r="C37" s="10" t="s">
        <v>97</v>
      </c>
      <c r="D37" s="10" t="s">
        <v>98</v>
      </c>
      <c r="E37" s="79">
        <f>ROUND('Noord excl. index'!E37*'Noord incl. index'!$G$2,0)</f>
        <v>252222</v>
      </c>
      <c r="F37" s="79">
        <f>ROUND('Noord excl. index'!F37*'Noord incl. index'!$G$2,0)</f>
        <v>189167</v>
      </c>
      <c r="G37" s="79">
        <f>ROUND('Noord excl. index'!G37*'Noord incl. index'!$G$3,0)</f>
        <v>0</v>
      </c>
      <c r="H37" s="90">
        <f t="shared" si="0"/>
        <v>441389</v>
      </c>
    </row>
    <row r="38" spans="1:8" x14ac:dyDescent="0.25">
      <c r="A38" s="9" t="s">
        <v>20</v>
      </c>
      <c r="B38" s="127" t="s">
        <v>99</v>
      </c>
      <c r="C38" s="10" t="s">
        <v>100</v>
      </c>
      <c r="D38" s="10" t="s">
        <v>101</v>
      </c>
      <c r="E38" s="79">
        <f>ROUND('Noord excl. index'!E38*'Noord incl. index'!$G$2,0)</f>
        <v>283750</v>
      </c>
      <c r="F38" s="79">
        <f>ROUND('Noord excl. index'!F38*'Noord incl. index'!$G$2,0)</f>
        <v>409861</v>
      </c>
      <c r="G38" s="79">
        <f>ROUND('Noord excl. index'!G38*'Noord incl. index'!$G$3,0)</f>
        <v>0</v>
      </c>
      <c r="H38" s="90">
        <f t="shared" si="0"/>
        <v>693611</v>
      </c>
    </row>
    <row r="39" spans="1:8" x14ac:dyDescent="0.25">
      <c r="A39" s="9" t="s">
        <v>20</v>
      </c>
      <c r="B39" s="127" t="s">
        <v>102</v>
      </c>
      <c r="C39" s="10" t="s">
        <v>103</v>
      </c>
      <c r="D39" s="10" t="s">
        <v>104</v>
      </c>
      <c r="E39" s="79">
        <f>ROUND('Noord excl. index'!E39*'Noord incl. index'!$G$2,0)</f>
        <v>756667</v>
      </c>
      <c r="F39" s="79">
        <f>ROUND('Noord excl. index'!F39*'Noord incl. index'!$G$2,0)</f>
        <v>725139</v>
      </c>
      <c r="G39" s="79">
        <f>ROUND('Noord excl. index'!G39*'Noord incl. index'!$G$3,0)</f>
        <v>0</v>
      </c>
      <c r="H39" s="90">
        <f t="shared" si="0"/>
        <v>1481806</v>
      </c>
    </row>
    <row r="40" spans="1:8" x14ac:dyDescent="0.25">
      <c r="A40" s="9" t="s">
        <v>20</v>
      </c>
      <c r="B40" s="127" t="s">
        <v>382</v>
      </c>
      <c r="C40" s="10" t="s">
        <v>106</v>
      </c>
      <c r="D40" s="10" t="s">
        <v>107</v>
      </c>
      <c r="E40" s="79">
        <f>ROUND('Noord excl. index'!E40*'Noord incl. index'!$G$2,0)</f>
        <v>504443</v>
      </c>
      <c r="F40" s="79">
        <f>ROUND('Noord excl. index'!F40*'Noord incl. index'!$G$2,0)</f>
        <v>504443</v>
      </c>
      <c r="G40" s="79">
        <f>ROUND('Noord excl. index'!G40*'Noord incl. index'!$G$3,0)</f>
        <v>0</v>
      </c>
      <c r="H40" s="90">
        <f t="shared" si="0"/>
        <v>1008886</v>
      </c>
    </row>
    <row r="41" spans="1:8" x14ac:dyDescent="0.25">
      <c r="A41" s="9" t="s">
        <v>20</v>
      </c>
      <c r="B41" s="127" t="s">
        <v>108</v>
      </c>
      <c r="C41" s="10" t="s">
        <v>109</v>
      </c>
      <c r="D41" s="10" t="s">
        <v>15</v>
      </c>
      <c r="E41" s="79">
        <f>ROUND('Noord excl. index'!E41*'Noord incl. index'!$G$2,0)</f>
        <v>1576389</v>
      </c>
      <c r="F41" s="79">
        <f>ROUND('Noord excl. index'!F41*'Noord incl. index'!$G$2,0)</f>
        <v>2080833</v>
      </c>
      <c r="G41" s="79">
        <f>ROUND('Noord excl. index'!G41*'Noord incl. index'!$G$3,0)</f>
        <v>0</v>
      </c>
      <c r="H41" s="90">
        <f t="shared" si="0"/>
        <v>3657222</v>
      </c>
    </row>
    <row r="42" spans="1:8" x14ac:dyDescent="0.25">
      <c r="A42" s="9" t="s">
        <v>20</v>
      </c>
      <c r="B42" s="129" t="s">
        <v>110</v>
      </c>
      <c r="C42" s="10" t="s">
        <v>111</v>
      </c>
      <c r="D42" s="10" t="s">
        <v>15</v>
      </c>
      <c r="E42" s="79">
        <f>ROUND('Noord excl. index'!E42*'Noord incl. index'!$G$2,0)</f>
        <v>176557</v>
      </c>
      <c r="F42" s="79">
        <f>ROUND('Noord excl. index'!F42*'Noord incl. index'!$G$2,0)</f>
        <v>138722</v>
      </c>
      <c r="G42" s="79">
        <f>ROUND('Noord excl. index'!G42*'Noord incl. index'!$G$3,0)</f>
        <v>0</v>
      </c>
      <c r="H42" s="90">
        <f t="shared" si="0"/>
        <v>315279</v>
      </c>
    </row>
    <row r="43" spans="1:8" x14ac:dyDescent="0.25">
      <c r="A43" s="9" t="s">
        <v>20</v>
      </c>
      <c r="B43" s="127" t="s">
        <v>112</v>
      </c>
      <c r="C43" s="10" t="s">
        <v>113</v>
      </c>
      <c r="D43" s="10" t="s">
        <v>114</v>
      </c>
      <c r="E43" s="79">
        <f>ROUND('Noord excl. index'!E43*'Noord incl. index'!$G$2,0)</f>
        <v>346807</v>
      </c>
      <c r="F43" s="79">
        <f>ROUND('Noord excl. index'!F43*'Noord incl. index'!$G$2,0)</f>
        <v>535973</v>
      </c>
      <c r="G43" s="79">
        <f>ROUND('Noord excl. index'!G43*'Noord incl. index'!$G$3,0)</f>
        <v>0</v>
      </c>
      <c r="H43" s="90">
        <f t="shared" si="0"/>
        <v>882780</v>
      </c>
    </row>
    <row r="44" spans="1:8" x14ac:dyDescent="0.25">
      <c r="A44" s="9" t="s">
        <v>20</v>
      </c>
      <c r="B44" s="127" t="s">
        <v>383</v>
      </c>
      <c r="C44" s="10" t="s">
        <v>116</v>
      </c>
      <c r="D44" s="10" t="s">
        <v>117</v>
      </c>
      <c r="E44" s="79">
        <f>ROUND('Noord excl. index'!E44*'Noord incl. index'!$G$2,0)</f>
        <v>182860</v>
      </c>
      <c r="F44" s="79">
        <f>ROUND('Noord excl. index'!F44*'Noord incl. index'!$G$2,0)</f>
        <v>220694</v>
      </c>
      <c r="G44" s="79">
        <f>ROUND('Noord excl. index'!G44*'Noord incl. index'!$G$3,0)</f>
        <v>0</v>
      </c>
      <c r="H44" s="90">
        <f t="shared" si="0"/>
        <v>403554</v>
      </c>
    </row>
    <row r="45" spans="1:8" x14ac:dyDescent="0.25">
      <c r="A45" s="9" t="s">
        <v>20</v>
      </c>
      <c r="B45" s="127" t="s">
        <v>384</v>
      </c>
      <c r="C45" s="10" t="s">
        <v>119</v>
      </c>
      <c r="D45" s="10" t="s">
        <v>120</v>
      </c>
      <c r="E45" s="79">
        <f>ROUND('Noord excl. index'!E45*'Noord incl. index'!$G$2,0)</f>
        <v>1670972</v>
      </c>
      <c r="F45" s="79">
        <f>ROUND('Noord excl. index'!F45*'Noord incl. index'!$G$2,0)</f>
        <v>2017777</v>
      </c>
      <c r="G45" s="79">
        <f>ROUND('Noord excl. index'!G45*'Noord incl. index'!$G$3,0)</f>
        <v>0</v>
      </c>
      <c r="H45" s="90">
        <f t="shared" si="0"/>
        <v>3688749</v>
      </c>
    </row>
    <row r="46" spans="1:8" x14ac:dyDescent="0.25">
      <c r="A46" s="9" t="s">
        <v>20</v>
      </c>
      <c r="B46" s="127" t="s">
        <v>385</v>
      </c>
      <c r="C46" s="10" t="s">
        <v>122</v>
      </c>
      <c r="D46" s="10" t="s">
        <v>123</v>
      </c>
      <c r="E46" s="79">
        <f>ROUND('Noord excl. index'!E46*'Noord incl. index'!$G$2,0)</f>
        <v>126111</v>
      </c>
      <c r="F46" s="79">
        <f>ROUND('Noord excl. index'!F46*'Noord incl. index'!$G$2,0)</f>
        <v>132417</v>
      </c>
      <c r="G46" s="79">
        <f>ROUND('Noord excl. index'!G46*'Noord incl. index'!$G$3,0)</f>
        <v>0</v>
      </c>
      <c r="H46" s="90">
        <f t="shared" si="0"/>
        <v>258528</v>
      </c>
    </row>
    <row r="47" spans="1:8" x14ac:dyDescent="0.25">
      <c r="A47" s="9" t="s">
        <v>20</v>
      </c>
      <c r="B47" s="127" t="s">
        <v>386</v>
      </c>
      <c r="C47" s="24" t="s">
        <v>125</v>
      </c>
      <c r="D47" s="25" t="s">
        <v>126</v>
      </c>
      <c r="E47" s="79">
        <f>ROUND('Noord excl. index'!E47*'Noord incl. index'!$G$2,0)</f>
        <v>2080833</v>
      </c>
      <c r="F47" s="79">
        <f>ROUND('Noord excl. index'!F47*'Noord incl. index'!$G$2,0)</f>
        <v>2049307</v>
      </c>
      <c r="G47" s="79">
        <f>ROUND('Noord excl. index'!G47*'Noord incl. index'!$G$3,0)</f>
        <v>0</v>
      </c>
      <c r="H47" s="90">
        <f t="shared" si="0"/>
        <v>4130140</v>
      </c>
    </row>
    <row r="48" spans="1:8" x14ac:dyDescent="0.25">
      <c r="A48" s="9" t="s">
        <v>20</v>
      </c>
      <c r="B48" s="127" t="s">
        <v>127</v>
      </c>
      <c r="C48" s="24" t="s">
        <v>128</v>
      </c>
      <c r="D48" s="24" t="s">
        <v>129</v>
      </c>
      <c r="E48" s="79">
        <f>ROUND('Noord excl. index'!E48*'Noord incl. index'!$G$2,0)</f>
        <v>390944</v>
      </c>
      <c r="F48" s="79">
        <f>ROUND('Noord excl. index'!F48*'Noord incl. index'!$G$2,0)</f>
        <v>504443</v>
      </c>
      <c r="G48" s="79">
        <f>ROUND('Noord excl. index'!G48*'Noord incl. index'!$G$3,0)</f>
        <v>0</v>
      </c>
      <c r="H48" s="90">
        <f t="shared" si="0"/>
        <v>895387</v>
      </c>
    </row>
    <row r="49" spans="1:8" x14ac:dyDescent="0.25">
      <c r="A49" s="9" t="s">
        <v>20</v>
      </c>
      <c r="B49" s="127" t="s">
        <v>130</v>
      </c>
      <c r="C49" s="10" t="s">
        <v>131</v>
      </c>
      <c r="D49" s="10" t="s">
        <v>132</v>
      </c>
      <c r="E49" s="79">
        <f>ROUND('Noord excl. index'!E49*'Noord incl. index'!$G$2,0)</f>
        <v>302667</v>
      </c>
      <c r="F49" s="79">
        <f>ROUND('Noord excl. index'!F49*'Noord incl. index'!$G$2,0)</f>
        <v>422472</v>
      </c>
      <c r="G49" s="79">
        <f>ROUND('Noord excl. index'!G49*'Noord incl. index'!$G$3,0)</f>
        <v>0</v>
      </c>
      <c r="H49" s="90">
        <f t="shared" si="0"/>
        <v>725139</v>
      </c>
    </row>
    <row r="50" spans="1:8" x14ac:dyDescent="0.25">
      <c r="A50" s="9" t="s">
        <v>20</v>
      </c>
      <c r="B50" s="127" t="s">
        <v>133</v>
      </c>
      <c r="C50" s="10" t="s">
        <v>134</v>
      </c>
      <c r="D50" s="10" t="s">
        <v>135</v>
      </c>
      <c r="E50" s="79">
        <f>ROUND('Noord excl. index'!E50*'Noord incl. index'!$G$2,0)</f>
        <v>277444</v>
      </c>
      <c r="F50" s="79">
        <f>ROUND('Noord excl. index'!F50*'Noord incl. index'!$G$2,0)</f>
        <v>334193</v>
      </c>
      <c r="G50" s="79">
        <f>ROUND('Noord excl. index'!G50*'Noord incl. index'!$G$3,0)</f>
        <v>0</v>
      </c>
      <c r="H50" s="90">
        <f t="shared" si="0"/>
        <v>611637</v>
      </c>
    </row>
    <row r="51" spans="1:8" x14ac:dyDescent="0.25">
      <c r="A51" s="9" t="s">
        <v>20</v>
      </c>
      <c r="B51" s="127" t="s">
        <v>136</v>
      </c>
      <c r="C51" s="10" t="s">
        <v>137</v>
      </c>
      <c r="D51" s="10" t="s">
        <v>138</v>
      </c>
      <c r="E51" s="79">
        <f>ROUND('Noord excl. index'!E51*'Noord incl. index'!$G$2,0)</f>
        <v>359417</v>
      </c>
      <c r="F51" s="79">
        <f>ROUND('Noord excl. index'!F51*'Noord incl. index'!$G$2,0)</f>
        <v>472917</v>
      </c>
      <c r="G51" s="79">
        <f>ROUND('Noord excl. index'!G51*'Noord incl. index'!$G$3,0)</f>
        <v>0</v>
      </c>
      <c r="H51" s="90">
        <f t="shared" si="0"/>
        <v>832334</v>
      </c>
    </row>
    <row r="52" spans="1:8" x14ac:dyDescent="0.25">
      <c r="A52" s="9" t="s">
        <v>20</v>
      </c>
      <c r="B52" s="127" t="s">
        <v>387</v>
      </c>
      <c r="C52" s="10" t="s">
        <v>140</v>
      </c>
      <c r="D52" s="10" t="s">
        <v>141</v>
      </c>
      <c r="E52" s="79">
        <f>ROUND('Noord excl. index'!E52*'Noord incl. index'!$G$2,0)</f>
        <v>201778</v>
      </c>
      <c r="F52" s="79">
        <f>ROUND('Noord excl. index'!F52*'Noord incl. index'!$G$2,0)</f>
        <v>334193</v>
      </c>
      <c r="G52" s="79">
        <f>ROUND('Noord excl. index'!G52*'Noord incl. index'!$G$3,0)</f>
        <v>0</v>
      </c>
      <c r="H52" s="90">
        <f t="shared" si="0"/>
        <v>535971</v>
      </c>
    </row>
    <row r="53" spans="1:8" x14ac:dyDescent="0.25">
      <c r="A53" s="9" t="s">
        <v>20</v>
      </c>
      <c r="B53" s="127" t="s">
        <v>142</v>
      </c>
      <c r="C53" s="10" t="s">
        <v>143</v>
      </c>
      <c r="D53" s="10" t="s">
        <v>144</v>
      </c>
      <c r="E53" s="79">
        <f>ROUND('Noord excl. index'!E53*'Noord incl. index'!$G$2,0)</f>
        <v>491833</v>
      </c>
      <c r="F53" s="79">
        <f>ROUND('Noord excl. index'!F53*'Noord incl. index'!$G$2,0)</f>
        <v>535973</v>
      </c>
      <c r="G53" s="79">
        <f>ROUND('Noord excl. index'!G53*'Noord incl. index'!$G$3,0)</f>
        <v>0</v>
      </c>
      <c r="H53" s="90">
        <f t="shared" si="0"/>
        <v>1027806</v>
      </c>
    </row>
    <row r="54" spans="1:8" x14ac:dyDescent="0.25">
      <c r="A54" s="9" t="s">
        <v>20</v>
      </c>
      <c r="B54" s="127" t="s">
        <v>145</v>
      </c>
      <c r="C54" s="10" t="s">
        <v>146</v>
      </c>
      <c r="D54" s="10" t="s">
        <v>147</v>
      </c>
      <c r="E54" s="79">
        <f>ROUND('Noord excl. index'!E54*'Noord incl. index'!$G$2,0)</f>
        <v>252222</v>
      </c>
      <c r="F54" s="79">
        <f>ROUND('Noord excl. index'!F54*'Noord incl. index'!$G$2,0)</f>
        <v>504443</v>
      </c>
      <c r="G54" s="79">
        <f>ROUND('Noord excl. index'!G54*'Noord incl. index'!$G$3,0)</f>
        <v>0</v>
      </c>
      <c r="H54" s="90">
        <f t="shared" si="0"/>
        <v>756665</v>
      </c>
    </row>
    <row r="55" spans="1:8" s="28" customFormat="1" x14ac:dyDescent="0.25">
      <c r="A55" s="26" t="s">
        <v>20</v>
      </c>
      <c r="B55" s="129" t="s">
        <v>148</v>
      </c>
      <c r="C55" s="27" t="s">
        <v>146</v>
      </c>
      <c r="D55" s="27" t="s">
        <v>147</v>
      </c>
      <c r="E55" s="79">
        <f>ROUND('Noord excl. index'!E55*'Noord incl. index'!$G$2,0)</f>
        <v>535973</v>
      </c>
      <c r="F55" s="79">
        <f>ROUND('Noord excl. index'!F55*'Noord incl. index'!$G$2,0)</f>
        <v>662083</v>
      </c>
      <c r="G55" s="79">
        <f>ROUND('Noord excl. index'!G55*'Noord incl. index'!$G$3,0)</f>
        <v>0</v>
      </c>
      <c r="H55" s="91">
        <f t="shared" si="0"/>
        <v>1198056</v>
      </c>
    </row>
    <row r="56" spans="1:8" x14ac:dyDescent="0.25">
      <c r="A56" s="9" t="s">
        <v>20</v>
      </c>
      <c r="B56" s="130" t="s">
        <v>149</v>
      </c>
      <c r="C56" s="29" t="s">
        <v>150</v>
      </c>
      <c r="D56" s="3" t="s">
        <v>151</v>
      </c>
      <c r="E56" s="79">
        <f>ROUND('Noord excl. index'!E56*'Noord incl. index'!$G$2,0)</f>
        <v>945833</v>
      </c>
      <c r="F56" s="79">
        <f>ROUND('Noord excl. index'!F56*'Noord incl. index'!$G$2,0)</f>
        <v>599028</v>
      </c>
      <c r="G56" s="79">
        <f>ROUND('Noord excl. index'!G56*'Noord incl. index'!$G$3,0)</f>
        <v>0</v>
      </c>
      <c r="H56" s="90">
        <f t="shared" si="0"/>
        <v>1544861</v>
      </c>
    </row>
    <row r="57" spans="1:8" x14ac:dyDescent="0.25">
      <c r="A57" s="9" t="s">
        <v>20</v>
      </c>
      <c r="B57" s="130" t="s">
        <v>152</v>
      </c>
      <c r="C57" s="3" t="s">
        <v>153</v>
      </c>
      <c r="D57" s="3" t="s">
        <v>154</v>
      </c>
      <c r="E57" s="79">
        <f>ROUND('Noord excl. index'!E57*'Noord incl. index'!$G$2,0)</f>
        <v>378333</v>
      </c>
      <c r="F57" s="79">
        <f>ROUND('Noord excl. index'!F57*'Noord incl. index'!$G$2,0)</f>
        <v>504443</v>
      </c>
      <c r="G57" s="79">
        <f>ROUND('Noord excl. index'!G57*'Noord incl. index'!$G$3,0)</f>
        <v>0</v>
      </c>
      <c r="H57" s="90">
        <f t="shared" si="0"/>
        <v>882776</v>
      </c>
    </row>
    <row r="58" spans="1:8" x14ac:dyDescent="0.25">
      <c r="A58" s="9" t="s">
        <v>20</v>
      </c>
      <c r="B58" s="130" t="s">
        <v>388</v>
      </c>
      <c r="C58" s="3" t="s">
        <v>156</v>
      </c>
      <c r="D58" s="3" t="s">
        <v>157</v>
      </c>
      <c r="E58" s="79">
        <f>ROUND('Noord excl. index'!E58*'Noord incl. index'!$G$2,0)</f>
        <v>283750</v>
      </c>
      <c r="F58" s="79">
        <f>ROUND('Noord excl. index'!F58*'Noord incl. index'!$G$2,0)</f>
        <v>504443</v>
      </c>
      <c r="G58" s="79">
        <f>ROUND('Noord excl. index'!G58*'Noord incl. index'!$G$3,0)</f>
        <v>0</v>
      </c>
      <c r="H58" s="90">
        <f t="shared" si="0"/>
        <v>788193</v>
      </c>
    </row>
    <row r="59" spans="1:8" x14ac:dyDescent="0.25">
      <c r="A59" s="9" t="s">
        <v>20</v>
      </c>
      <c r="B59" s="130" t="s">
        <v>158</v>
      </c>
      <c r="C59" s="3" t="s">
        <v>159</v>
      </c>
      <c r="D59" s="3" t="s">
        <v>160</v>
      </c>
      <c r="E59" s="79">
        <f>ROUND('Noord excl. index'!E59*'Noord incl. index'!$G$2,0)</f>
        <v>315277</v>
      </c>
      <c r="F59" s="79">
        <f>ROUND('Noord excl. index'!F59*'Noord incl. index'!$G$2,0)</f>
        <v>409861</v>
      </c>
      <c r="G59" s="79">
        <f>ROUND('Noord excl. index'!G59*'Noord incl. index'!$G$3,0)</f>
        <v>0</v>
      </c>
      <c r="H59" s="90">
        <f t="shared" si="0"/>
        <v>725138</v>
      </c>
    </row>
    <row r="60" spans="1:8" x14ac:dyDescent="0.25">
      <c r="A60" s="9" t="s">
        <v>20</v>
      </c>
      <c r="B60" s="130" t="s">
        <v>161</v>
      </c>
      <c r="C60" s="3" t="s">
        <v>162</v>
      </c>
      <c r="D60" s="3" t="s">
        <v>163</v>
      </c>
      <c r="E60" s="79">
        <f>ROUND('Noord excl. index'!E60*'Noord incl. index'!$G$2,0)</f>
        <v>315277</v>
      </c>
      <c r="F60" s="79">
        <f>ROUND('Noord excl. index'!F60*'Noord incl. index'!$G$2,0)</f>
        <v>283750</v>
      </c>
      <c r="G60" s="79">
        <f>ROUND('Noord excl. index'!G60*'Noord incl. index'!$G$3,0)</f>
        <v>0</v>
      </c>
      <c r="H60" s="90">
        <f t="shared" si="0"/>
        <v>599027</v>
      </c>
    </row>
    <row r="61" spans="1:8" x14ac:dyDescent="0.25">
      <c r="A61" s="30" t="s">
        <v>20</v>
      </c>
      <c r="B61" s="130" t="s">
        <v>389</v>
      </c>
      <c r="C61" s="3" t="s">
        <v>165</v>
      </c>
      <c r="D61" s="3" t="s">
        <v>166</v>
      </c>
      <c r="E61" s="79">
        <f>ROUND('Noord excl. index'!E61*'Noord incl. index'!$G$2,0)</f>
        <v>283750</v>
      </c>
      <c r="F61" s="79">
        <f>ROUND('Noord excl. index'!F61*'Noord incl. index'!$G$2,0)</f>
        <v>441389</v>
      </c>
      <c r="G61" s="79">
        <f>ROUND('Noord excl. index'!G61*'Noord incl. index'!$G$3,0)</f>
        <v>0</v>
      </c>
      <c r="H61" s="90">
        <f t="shared" si="0"/>
        <v>725139</v>
      </c>
    </row>
    <row r="62" spans="1:8" x14ac:dyDescent="0.25">
      <c r="A62" s="41"/>
      <c r="B62" s="130" t="s">
        <v>167</v>
      </c>
      <c r="C62" s="3" t="s">
        <v>168</v>
      </c>
      <c r="D62" s="3" t="s">
        <v>169</v>
      </c>
      <c r="E62" s="79">
        <f>ROUND('Noord excl. index'!E62*'Noord incl. index'!$G$2,0)</f>
        <v>220694</v>
      </c>
      <c r="F62" s="79">
        <f>ROUND('Noord excl. index'!F62*'Noord incl. index'!$G$2,0)</f>
        <v>252222</v>
      </c>
      <c r="G62" s="79">
        <f>ROUND('Noord excl. index'!G62*'Noord incl. index'!$G$3,0)</f>
        <v>0</v>
      </c>
      <c r="H62" s="90">
        <f t="shared" si="0"/>
        <v>472916</v>
      </c>
    </row>
    <row r="63" spans="1:8" x14ac:dyDescent="0.25">
      <c r="B63" s="17" t="s">
        <v>170</v>
      </c>
      <c r="C63" s="17"/>
      <c r="D63" s="17"/>
      <c r="E63" s="86">
        <f>SUM(E12:E62)</f>
        <v>33545552</v>
      </c>
      <c r="F63" s="86">
        <f>SUM(F12:F62)</f>
        <v>37946825</v>
      </c>
      <c r="G63" s="86">
        <f>SUM(G12:G62)</f>
        <v>127923</v>
      </c>
      <c r="H63" s="86">
        <f>SUM(H12:H62)</f>
        <v>71620300</v>
      </c>
    </row>
    <row r="64" spans="1:8" x14ac:dyDescent="0.25">
      <c r="B64" s="3"/>
      <c r="E64" s="87"/>
      <c r="F64" s="94"/>
      <c r="G64" s="94"/>
      <c r="H64" s="87"/>
    </row>
    <row r="65" spans="1:8" x14ac:dyDescent="0.25">
      <c r="A65" s="31">
        <v>68037</v>
      </c>
      <c r="B65" s="133" t="s">
        <v>171</v>
      </c>
      <c r="C65" s="44" t="s">
        <v>172</v>
      </c>
      <c r="D65" s="44" t="s">
        <v>151</v>
      </c>
      <c r="E65" s="88">
        <f>ROUND('Noord excl. index'!E65*'Noord incl. index'!$G$2,0)</f>
        <v>977361</v>
      </c>
      <c r="F65" s="88">
        <f>ROUND('Noord excl. index'!F65*'Noord incl. index'!$G$2,0)</f>
        <v>0</v>
      </c>
      <c r="G65" s="106">
        <f>ROUND('Noord excl. index'!G65*'Noord incl. index'!$G$3,0)</f>
        <v>0</v>
      </c>
      <c r="H65" s="80">
        <f>SUM(E65+F65)</f>
        <v>977361</v>
      </c>
    </row>
    <row r="66" spans="1:8" x14ac:dyDescent="0.25">
      <c r="A66" s="33">
        <v>68037</v>
      </c>
      <c r="B66" s="139" t="s">
        <v>173</v>
      </c>
      <c r="C66" s="34" t="s">
        <v>17</v>
      </c>
      <c r="D66" s="34" t="s">
        <v>18</v>
      </c>
      <c r="E66" s="79">
        <f>ROUND('Noord excl. index'!E66*'Noord incl. index'!$G$2,0)</f>
        <v>1198057</v>
      </c>
      <c r="F66" s="79">
        <f>ROUND('Noord excl. index'!F66*'Noord incl. index'!$G$2,0)</f>
        <v>0</v>
      </c>
      <c r="G66" s="79">
        <f>ROUND('Noord excl. index'!G66*'Noord incl. index'!$G$3,0)</f>
        <v>0</v>
      </c>
      <c r="H66" s="97">
        <f>SUM(E66+F66)</f>
        <v>1198057</v>
      </c>
    </row>
    <row r="67" spans="1:8" x14ac:dyDescent="0.25">
      <c r="B67" s="17" t="s">
        <v>174</v>
      </c>
      <c r="C67" s="17"/>
      <c r="D67" s="17"/>
      <c r="E67" s="86">
        <f>SUM(E65:E66)</f>
        <v>2175418</v>
      </c>
      <c r="F67" s="36"/>
      <c r="G67" s="86"/>
      <c r="H67" s="98">
        <f>SUM(H65:H66)</f>
        <v>2175418</v>
      </c>
    </row>
    <row r="68" spans="1:8" x14ac:dyDescent="0.25">
      <c r="B68" s="3"/>
      <c r="E68" s="87"/>
      <c r="F68" s="121"/>
      <c r="G68" s="87"/>
      <c r="H68" s="87"/>
    </row>
    <row r="69" spans="1:8" x14ac:dyDescent="0.25">
      <c r="A69" s="35">
        <v>68054</v>
      </c>
      <c r="B69" s="140" t="s">
        <v>175</v>
      </c>
      <c r="C69" s="37" t="s">
        <v>17</v>
      </c>
      <c r="D69" s="36" t="s">
        <v>18</v>
      </c>
      <c r="E69" s="122">
        <f>ROUND('Noord excl. index'!E69*'Noord incl. index'!$G$2,0)</f>
        <v>4413890</v>
      </c>
      <c r="F69" s="122">
        <f>ROUND('Noord excl. index'!F69*'Noord incl. index'!$G$2,0)</f>
        <v>2837500</v>
      </c>
      <c r="G69" s="99">
        <f>ROUND('Noord excl. index'!G69*'Noord incl. index'!$G$3,0)</f>
        <v>0</v>
      </c>
      <c r="H69" s="100">
        <f>SUM(E69+F69)</f>
        <v>7251390</v>
      </c>
    </row>
    <row r="70" spans="1:8" x14ac:dyDescent="0.25">
      <c r="B70" s="17" t="s">
        <v>176</v>
      </c>
      <c r="C70" s="17"/>
      <c r="D70" s="17"/>
      <c r="E70" s="86">
        <f>SUM(E69)</f>
        <v>4413890</v>
      </c>
      <c r="F70" s="101">
        <f>SUM(F69)</f>
        <v>2837500</v>
      </c>
      <c r="G70" s="101"/>
      <c r="H70" s="86">
        <f>SUM(H69)</f>
        <v>7251390</v>
      </c>
    </row>
    <row r="71" spans="1:8" x14ac:dyDescent="0.25">
      <c r="B71" s="3"/>
      <c r="E71" s="87"/>
      <c r="F71" s="87"/>
      <c r="G71" s="87"/>
      <c r="H71" s="87"/>
    </row>
    <row r="72" spans="1:8" x14ac:dyDescent="0.25">
      <c r="A72" s="20">
        <v>13201</v>
      </c>
      <c r="B72" s="134" t="s">
        <v>177</v>
      </c>
      <c r="C72" s="38" t="s">
        <v>178</v>
      </c>
      <c r="D72" s="38" t="s">
        <v>179</v>
      </c>
      <c r="E72" s="88">
        <f>ROUND('Noord excl. index'!E72*'Noord incl. index'!$G$2,0)</f>
        <v>4855278</v>
      </c>
      <c r="F72" s="88">
        <f>ROUND('Noord excl. index'!F72*'Noord incl. index'!$G$2,0)</f>
        <v>6683889</v>
      </c>
      <c r="G72" s="106">
        <f>ROUND('Noord excl. index'!G72*'Noord incl. index'!$G$3,0)</f>
        <v>415748</v>
      </c>
      <c r="H72" s="80">
        <f>SUM(E72:G72)</f>
        <v>11954915</v>
      </c>
    </row>
    <row r="73" spans="1:8" x14ac:dyDescent="0.25">
      <c r="A73" s="9" t="s">
        <v>180</v>
      </c>
      <c r="B73" s="127" t="s">
        <v>181</v>
      </c>
      <c r="C73" s="24" t="s">
        <v>182</v>
      </c>
      <c r="D73" s="24" t="s">
        <v>183</v>
      </c>
      <c r="E73" s="79">
        <f>ROUND('Noord excl. index'!E73*'Noord incl. index'!$G$2,0)</f>
        <v>378333</v>
      </c>
      <c r="F73" s="79">
        <f>ROUND('Noord excl. index'!F73*'Noord incl. index'!$G$2,0)</f>
        <v>535973</v>
      </c>
      <c r="G73" s="79">
        <f>ROUND('Noord excl. index'!G73*'Noord incl. index'!$G$3,0)</f>
        <v>0</v>
      </c>
      <c r="H73" s="97">
        <f>SUM(E73+F73)</f>
        <v>914306</v>
      </c>
    </row>
    <row r="74" spans="1:8" x14ac:dyDescent="0.25">
      <c r="A74" s="39"/>
      <c r="B74" s="17" t="s">
        <v>184</v>
      </c>
      <c r="C74" s="40"/>
      <c r="D74" s="40"/>
      <c r="E74" s="86">
        <f>SUM(E72:E73)</f>
        <v>5233611</v>
      </c>
      <c r="F74" s="86">
        <f>SUM(F72:F73)</f>
        <v>7219862</v>
      </c>
      <c r="G74" s="86">
        <f>SUM(G72:G73)</f>
        <v>415748</v>
      </c>
      <c r="H74" s="98">
        <f>SUM(H72:H73)</f>
        <v>12869221</v>
      </c>
    </row>
    <row r="75" spans="1:8" x14ac:dyDescent="0.25">
      <c r="A75" s="41"/>
      <c r="B75" s="42"/>
      <c r="C75" s="43"/>
      <c r="D75" s="43"/>
      <c r="E75" s="87"/>
      <c r="F75" s="87"/>
      <c r="G75" s="87"/>
      <c r="H75" s="87"/>
    </row>
    <row r="76" spans="1:8" x14ac:dyDescent="0.25">
      <c r="A76" s="20">
        <v>13201</v>
      </c>
      <c r="B76" s="133" t="s">
        <v>185</v>
      </c>
      <c r="C76" s="44" t="s">
        <v>186</v>
      </c>
      <c r="D76" s="44" t="s">
        <v>157</v>
      </c>
      <c r="E76" s="88">
        <f>ROUND('Noord excl. index'!E76*'Noord incl. index'!$G$2,0)</f>
        <v>819722</v>
      </c>
      <c r="F76" s="88">
        <f>ROUND('Noord excl. index'!F76*'Noord incl. index'!$G$2,0)</f>
        <v>2490694</v>
      </c>
      <c r="G76" s="106">
        <f>ROUND('Noord excl. index'!G76*'Noord incl. index'!$G$3,0)</f>
        <v>12792</v>
      </c>
      <c r="H76" s="80">
        <f>SUM(E76:G76)</f>
        <v>3323208</v>
      </c>
    </row>
    <row r="77" spans="1:8" x14ac:dyDescent="0.25">
      <c r="A77" s="9" t="s">
        <v>180</v>
      </c>
      <c r="B77" s="127" t="s">
        <v>187</v>
      </c>
      <c r="C77" s="24" t="s">
        <v>188</v>
      </c>
      <c r="D77" s="24" t="s">
        <v>189</v>
      </c>
      <c r="E77" s="79">
        <f>ROUND('Noord excl. index'!E77*'Noord incl. index'!$G$2,0)</f>
        <v>788194</v>
      </c>
      <c r="F77" s="79">
        <f>ROUND('Noord excl. index'!F77*'Noord incl. index'!$G$2,0)</f>
        <v>409861</v>
      </c>
      <c r="G77" s="91">
        <f>ROUND('Noord excl. index'!G77*'Noord incl. index'!$G$3,0)</f>
        <v>102338</v>
      </c>
      <c r="H77" s="97">
        <f>SUM(E77:G77)</f>
        <v>1300393</v>
      </c>
    </row>
    <row r="78" spans="1:8" x14ac:dyDescent="0.25">
      <c r="A78" s="39"/>
      <c r="B78" s="17" t="s">
        <v>190</v>
      </c>
      <c r="C78" s="40"/>
      <c r="D78" s="40"/>
      <c r="E78" s="86">
        <f>SUM(E76:E77)</f>
        <v>1607916</v>
      </c>
      <c r="F78" s="86">
        <f>SUM(F76:F77)</f>
        <v>2900555</v>
      </c>
      <c r="G78" s="86">
        <f>SUM(G76:G77)</f>
        <v>115130</v>
      </c>
      <c r="H78" s="98">
        <f>SUM(H76:H77)</f>
        <v>4623601</v>
      </c>
    </row>
    <row r="79" spans="1:8" x14ac:dyDescent="0.25">
      <c r="A79" s="41"/>
      <c r="B79" s="3"/>
      <c r="E79" s="87"/>
      <c r="F79" s="87"/>
      <c r="G79" s="87"/>
      <c r="H79" s="87"/>
    </row>
    <row r="80" spans="1:8" x14ac:dyDescent="0.25">
      <c r="A80" s="39">
        <v>13201</v>
      </c>
      <c r="B80" s="134" t="s">
        <v>191</v>
      </c>
      <c r="C80" s="38" t="s">
        <v>192</v>
      </c>
      <c r="D80" s="38" t="s">
        <v>193</v>
      </c>
      <c r="E80" s="122">
        <f>ROUND('Noord excl. index'!E80*'Noord incl. index'!$G$2,0)</f>
        <v>504443</v>
      </c>
      <c r="F80" s="122">
        <f>ROUND('Noord excl. index'!F80*'Noord incl. index'!$G$2,0)</f>
        <v>535973</v>
      </c>
      <c r="G80" s="99">
        <f>ROUND('Noord excl. index'!G80*'Noord incl. index'!$G$3,0)</f>
        <v>25585</v>
      </c>
      <c r="H80" s="100">
        <f>SUM(E80:G80)</f>
        <v>1066001</v>
      </c>
    </row>
    <row r="81" spans="1:8" x14ac:dyDescent="0.25">
      <c r="B81" s="17" t="s">
        <v>194</v>
      </c>
      <c r="C81" s="40"/>
      <c r="D81" s="40"/>
      <c r="E81" s="86">
        <f>SUM(E80)</f>
        <v>504443</v>
      </c>
      <c r="F81" s="86">
        <f>SUM(F80)</f>
        <v>535973</v>
      </c>
      <c r="G81" s="86">
        <f>SUM(G80)</f>
        <v>25585</v>
      </c>
      <c r="H81" s="86">
        <f>SUM(H80)</f>
        <v>1066001</v>
      </c>
    </row>
    <row r="82" spans="1:8" x14ac:dyDescent="0.25">
      <c r="B82" s="42"/>
      <c r="C82" s="43"/>
      <c r="D82" s="43"/>
      <c r="E82" s="87"/>
      <c r="F82" s="87"/>
      <c r="G82" s="87"/>
      <c r="H82" s="87"/>
    </row>
    <row r="83" spans="1:8" x14ac:dyDescent="0.25">
      <c r="A83" s="20">
        <v>13201</v>
      </c>
      <c r="B83" s="134" t="s">
        <v>195</v>
      </c>
      <c r="C83" s="21" t="s">
        <v>196</v>
      </c>
      <c r="D83" s="21" t="s">
        <v>197</v>
      </c>
      <c r="E83" s="88">
        <f>ROUND('Noord excl. index'!E83*'Noord incl. index'!$G$2,0)</f>
        <v>2270000</v>
      </c>
      <c r="F83" s="88">
        <f>ROUND('Noord excl. index'!F83*'Noord incl. index'!$G$2,0)</f>
        <v>3468056</v>
      </c>
      <c r="G83" s="106">
        <f>ROUND('Noord excl. index'!G83*'Noord incl. index'!$G$3,0)</f>
        <v>70357</v>
      </c>
      <c r="H83" s="80">
        <f>SUM(E83:G83)</f>
        <v>5808413</v>
      </c>
    </row>
    <row r="84" spans="1:8" x14ac:dyDescent="0.25">
      <c r="A84" s="9" t="s">
        <v>180</v>
      </c>
      <c r="B84" s="127" t="s">
        <v>198</v>
      </c>
      <c r="C84" s="10" t="s">
        <v>199</v>
      </c>
      <c r="D84" s="10" t="s">
        <v>200</v>
      </c>
      <c r="E84" s="79">
        <f>ROUND('Noord excl. index'!E84*'Noord incl. index'!$G$2,0)</f>
        <v>1324167</v>
      </c>
      <c r="F84" s="79">
        <f>ROUND('Noord excl. index'!F84*'Noord incl. index'!$G$2,0)</f>
        <v>472917</v>
      </c>
      <c r="G84" s="79">
        <f>ROUND('Noord excl. index'!G84*'Noord incl. index'!$G$3,0)</f>
        <v>0</v>
      </c>
      <c r="H84" s="97">
        <f>SUM(E84+F84)</f>
        <v>1797084</v>
      </c>
    </row>
    <row r="85" spans="1:8" x14ac:dyDescent="0.25">
      <c r="A85" s="39"/>
      <c r="B85" s="17" t="s">
        <v>201</v>
      </c>
      <c r="C85" s="40"/>
      <c r="D85" s="40"/>
      <c r="E85" s="86">
        <f>SUM(E83:E84)</f>
        <v>3594167</v>
      </c>
      <c r="F85" s="86">
        <f>SUM(F83:F84)</f>
        <v>3940973</v>
      </c>
      <c r="G85" s="86">
        <f>SUM(G83:G84)</f>
        <v>70357</v>
      </c>
      <c r="H85" s="98">
        <f>SUM(H83:H84)</f>
        <v>7605497</v>
      </c>
    </row>
    <row r="86" spans="1:8" x14ac:dyDescent="0.25">
      <c r="A86" s="41"/>
      <c r="B86" s="3"/>
      <c r="E86" s="87"/>
      <c r="F86" s="104"/>
      <c r="G86" s="104"/>
      <c r="H86" s="104"/>
    </row>
    <row r="87" spans="1:8" x14ac:dyDescent="0.25">
      <c r="A87" s="20">
        <v>13201</v>
      </c>
      <c r="B87" s="134" t="s">
        <v>202</v>
      </c>
      <c r="C87" s="38" t="s">
        <v>203</v>
      </c>
      <c r="D87" s="38" t="s">
        <v>38</v>
      </c>
      <c r="E87" s="88">
        <f>ROUND('Noord excl. index'!E87*'Noord incl. index'!$G$2,0)</f>
        <v>662083</v>
      </c>
      <c r="F87" s="88">
        <f>ROUND('Noord excl. index'!F87*'Noord incl. index'!$G$2,0)</f>
        <v>1071944</v>
      </c>
      <c r="G87" s="106">
        <f>ROUND('Noord excl. index'!G87*'Noord incl. index'!$G$3,0)</f>
        <v>38376</v>
      </c>
      <c r="H87" s="100">
        <f>SUM(E87:G87)</f>
        <v>1772403</v>
      </c>
    </row>
    <row r="88" spans="1:8" x14ac:dyDescent="0.25">
      <c r="A88" s="39"/>
      <c r="B88" s="17" t="s">
        <v>204</v>
      </c>
      <c r="C88" s="40"/>
      <c r="D88" s="40"/>
      <c r="E88" s="86">
        <f>SUM(E87)</f>
        <v>662083</v>
      </c>
      <c r="F88" s="86">
        <f>SUM(F87)</f>
        <v>1071944</v>
      </c>
      <c r="G88" s="86">
        <f>SUM(G87)</f>
        <v>38376</v>
      </c>
      <c r="H88" s="86">
        <f>SUM(H87)</f>
        <v>1772403</v>
      </c>
    </row>
    <row r="89" spans="1:8" x14ac:dyDescent="0.25">
      <c r="A89" s="41"/>
      <c r="B89" s="3"/>
      <c r="E89" s="87"/>
      <c r="F89" s="104"/>
      <c r="G89" s="104"/>
      <c r="H89" s="104"/>
    </row>
    <row r="90" spans="1:8" x14ac:dyDescent="0.25">
      <c r="A90" s="20">
        <v>13201</v>
      </c>
      <c r="B90" s="134" t="s">
        <v>205</v>
      </c>
      <c r="C90" s="38" t="s">
        <v>206</v>
      </c>
      <c r="D90" s="38" t="s">
        <v>207</v>
      </c>
      <c r="E90" s="88">
        <f>ROUND('Noord excl. index'!E90*'Noord incl. index'!$G$2,0)</f>
        <v>756667</v>
      </c>
      <c r="F90" s="88">
        <f>ROUND('Noord excl. index'!F90*'Noord incl. index'!$G$2,0)</f>
        <v>1071944</v>
      </c>
      <c r="G90" s="106">
        <f>ROUND('Noord excl. index'!G90*'Noord incl. index'!$G$3,0)</f>
        <v>31981</v>
      </c>
      <c r="H90" s="80">
        <f>SUM(E90:G90)</f>
        <v>1860592</v>
      </c>
    </row>
    <row r="91" spans="1:8" s="28" customFormat="1" x14ac:dyDescent="0.25">
      <c r="A91" s="45" t="s">
        <v>180</v>
      </c>
      <c r="B91" s="132" t="s">
        <v>208</v>
      </c>
      <c r="C91" s="47" t="s">
        <v>209</v>
      </c>
      <c r="D91" s="48" t="s">
        <v>210</v>
      </c>
      <c r="E91" s="79">
        <f>ROUND('Noord excl. index'!E91*'Noord incl. index'!$G$2,0)</f>
        <v>315277</v>
      </c>
      <c r="F91" s="79">
        <f>ROUND('Noord excl. index'!F91*'Noord incl. index'!$G$2,0)</f>
        <v>567500</v>
      </c>
      <c r="G91" s="91">
        <f>ROUND('Noord excl. index'!G91*'Noord incl. index'!$G$3,0)</f>
        <v>0</v>
      </c>
      <c r="H91" s="105">
        <f>(E91+F91)</f>
        <v>882777</v>
      </c>
    </row>
    <row r="92" spans="1:8" x14ac:dyDescent="0.25">
      <c r="A92" s="30"/>
      <c r="B92" s="49" t="s">
        <v>211</v>
      </c>
      <c r="C92" s="50"/>
      <c r="D92" s="50"/>
      <c r="E92" s="86">
        <f>SUM(E90:E91)</f>
        <v>1071944</v>
      </c>
      <c r="F92" s="86">
        <f>SUM(F90:F91)</f>
        <v>1639444</v>
      </c>
      <c r="G92" s="86">
        <f>SUM(G90:G91)</f>
        <v>31981</v>
      </c>
      <c r="H92" s="98">
        <f>SUM(H90+H91)</f>
        <v>2743369</v>
      </c>
    </row>
    <row r="93" spans="1:8" x14ac:dyDescent="0.25">
      <c r="A93" s="41"/>
      <c r="B93" s="42"/>
      <c r="C93" s="43"/>
      <c r="D93" s="43"/>
      <c r="E93" s="87"/>
      <c r="F93" s="104"/>
      <c r="G93" s="104"/>
      <c r="H93" s="104"/>
    </row>
    <row r="94" spans="1:8" x14ac:dyDescent="0.25">
      <c r="A94" s="20">
        <v>13201</v>
      </c>
      <c r="B94" s="134" t="s">
        <v>212</v>
      </c>
      <c r="C94" s="21" t="s">
        <v>213</v>
      </c>
      <c r="D94" s="21" t="s">
        <v>214</v>
      </c>
      <c r="E94" s="88">
        <f>ROUND('Noord excl. index'!E94*'Noord incl. index'!$G$2,0)</f>
        <v>535973</v>
      </c>
      <c r="F94" s="88">
        <f>ROUND('Noord excl. index'!F94*'Noord incl. index'!$G$2,0)</f>
        <v>1135000</v>
      </c>
      <c r="G94" s="106">
        <f>ROUND('Noord excl. index'!G94*'Noord incl. index'!$G$3,0)</f>
        <v>25585</v>
      </c>
      <c r="H94" s="100">
        <f>SUM(E94:G94)</f>
        <v>1696558</v>
      </c>
    </row>
    <row r="95" spans="1:8" x14ac:dyDescent="0.25">
      <c r="A95" s="39"/>
      <c r="B95" s="17" t="s">
        <v>215</v>
      </c>
      <c r="C95" s="40"/>
      <c r="D95" s="40"/>
      <c r="E95" s="86">
        <f>SUM(E94)</f>
        <v>535973</v>
      </c>
      <c r="F95" s="86">
        <f>SUM(F94)</f>
        <v>1135000</v>
      </c>
      <c r="G95" s="86">
        <f>SUM(G94)</f>
        <v>25585</v>
      </c>
      <c r="H95" s="86">
        <f>SUM(H94)</f>
        <v>1696558</v>
      </c>
    </row>
    <row r="96" spans="1:8" x14ac:dyDescent="0.25">
      <c r="B96" s="49" t="s">
        <v>216</v>
      </c>
      <c r="C96" s="49"/>
      <c r="D96" s="49"/>
      <c r="E96" s="98"/>
      <c r="F96" s="98"/>
      <c r="G96" s="98"/>
      <c r="H96" s="86">
        <f>SUM(H74+H78+H81+H85+H88+H92+H95)</f>
        <v>32376650</v>
      </c>
    </row>
    <row r="97" spans="1:8" x14ac:dyDescent="0.25">
      <c r="B97" s="42"/>
      <c r="C97" s="43"/>
      <c r="D97" s="43"/>
      <c r="E97" s="87"/>
      <c r="F97" s="107"/>
      <c r="G97" s="107"/>
      <c r="H97" s="104"/>
    </row>
    <row r="98" spans="1:8" x14ac:dyDescent="0.25">
      <c r="A98" s="39" t="s">
        <v>217</v>
      </c>
      <c r="B98" s="135" t="s">
        <v>218</v>
      </c>
      <c r="C98" s="52" t="s">
        <v>219</v>
      </c>
      <c r="D98" s="52" t="s">
        <v>220</v>
      </c>
      <c r="E98" s="88">
        <f>ROUND('Noord excl. index'!E98*'Noord incl. index'!$G$2,0)</f>
        <v>1481806</v>
      </c>
      <c r="F98" s="88">
        <f>ROUND('Noord excl. index'!F98*'Noord incl. index'!$G$2,0)</f>
        <v>0</v>
      </c>
      <c r="G98" s="106">
        <f>ROUND('Noord excl. index'!G98*'Noord incl. index'!$G$3,0)</f>
        <v>0</v>
      </c>
      <c r="H98" s="100">
        <f>SUM(E98+F98)</f>
        <v>1481806</v>
      </c>
    </row>
    <row r="99" spans="1:8" x14ac:dyDescent="0.25">
      <c r="A99" s="53"/>
      <c r="B99" s="52" t="s">
        <v>221</v>
      </c>
      <c r="C99" s="52" t="s">
        <v>172</v>
      </c>
      <c r="D99" s="52" t="s">
        <v>151</v>
      </c>
      <c r="E99" s="88">
        <f>ROUND('Noord excl. index'!E99*'Noord incl. index'!$G$2,0)</f>
        <v>1765556</v>
      </c>
      <c r="F99" s="88">
        <f>ROUND('Noord excl. index'!F99*'Noord incl. index'!$G$2,0)</f>
        <v>0</v>
      </c>
      <c r="G99" s="106">
        <f>ROUND('Noord excl. index'!G99*'Noord incl. index'!$G$3,0)</f>
        <v>0</v>
      </c>
      <c r="H99" s="100">
        <f>SUM(E99+F99)</f>
        <v>1765556</v>
      </c>
    </row>
    <row r="100" spans="1:8" x14ac:dyDescent="0.25">
      <c r="A100" s="53"/>
      <c r="B100" s="52" t="s">
        <v>222</v>
      </c>
      <c r="C100" s="52" t="s">
        <v>223</v>
      </c>
      <c r="D100" s="52" t="s">
        <v>224</v>
      </c>
      <c r="E100" s="88">
        <f>ROUND('Noord excl. index'!E100*'Noord incl. index'!$G$2,0)</f>
        <v>1481806</v>
      </c>
      <c r="F100" s="88">
        <f>ROUND('Noord excl. index'!F100*'Noord incl. index'!$G$2,0)</f>
        <v>0</v>
      </c>
      <c r="G100" s="106">
        <f>ROUND('Noord excl. index'!G100*'Noord incl. index'!$G$3,0)</f>
        <v>0</v>
      </c>
      <c r="H100" s="100">
        <f>SUM(E100+F100)</f>
        <v>1481806</v>
      </c>
    </row>
    <row r="101" spans="1:8" x14ac:dyDescent="0.25">
      <c r="B101" s="17" t="s">
        <v>225</v>
      </c>
      <c r="C101" s="17"/>
      <c r="D101" s="17"/>
      <c r="E101" s="86">
        <f>SUM(E98:E100)</f>
        <v>4729168</v>
      </c>
      <c r="F101" s="86">
        <v>0</v>
      </c>
      <c r="G101" s="109"/>
      <c r="H101" s="86">
        <f>SUM(H98:H100)</f>
        <v>4729168</v>
      </c>
    </row>
    <row r="102" spans="1:8" x14ac:dyDescent="0.25">
      <c r="B102" s="15"/>
      <c r="C102" s="15"/>
      <c r="D102" s="15"/>
      <c r="E102" s="87"/>
      <c r="F102" s="94"/>
      <c r="G102" s="94"/>
      <c r="H102" s="87"/>
    </row>
    <row r="103" spans="1:8" x14ac:dyDescent="0.25">
      <c r="B103" s="17" t="s">
        <v>226</v>
      </c>
      <c r="C103" s="17"/>
      <c r="D103" s="17"/>
      <c r="E103" s="86">
        <f>SUM(E9+E63+E67+E70+E74+E78+E81+E85+E88+E92+E95+E101)</f>
        <v>61580052</v>
      </c>
      <c r="F103" s="86">
        <f>SUM(F9+F63+G67+F70+F74+F78+F81+F85+F88+F92+F95+F101)</f>
        <v>59228076</v>
      </c>
      <c r="G103" s="86">
        <f>SUM(G74,G78,G9,G81,G85,G88,G92,G95,G63)</f>
        <v>1458318</v>
      </c>
      <c r="H103" s="86">
        <f>SUM(E103:G103)</f>
        <v>122266446</v>
      </c>
    </row>
    <row r="104" spans="1:8" x14ac:dyDescent="0.25">
      <c r="E104" s="2"/>
    </row>
    <row r="106" spans="1:8" x14ac:dyDescent="0.25">
      <c r="A106" s="51"/>
      <c r="B106" s="54"/>
      <c r="C106" s="51"/>
      <c r="D106" s="51"/>
      <c r="E106" s="51"/>
      <c r="F106" s="51"/>
      <c r="G106" s="51"/>
      <c r="H106" s="77"/>
    </row>
    <row r="107" spans="1:8" x14ac:dyDescent="0.25">
      <c r="A107" s="51"/>
      <c r="B107" s="51"/>
      <c r="C107" s="51"/>
      <c r="D107" s="51"/>
      <c r="E107" s="51"/>
      <c r="F107" s="51"/>
      <c r="G107" s="51"/>
      <c r="H107" s="51"/>
    </row>
    <row r="108" spans="1:8" x14ac:dyDescent="0.25">
      <c r="A108" s="51"/>
      <c r="B108" s="51"/>
      <c r="C108" s="51"/>
      <c r="D108" s="51"/>
      <c r="E108" s="51"/>
      <c r="F108" s="51"/>
      <c r="G108" s="51"/>
      <c r="H108" s="51"/>
    </row>
  </sheetData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Footer>&amp;L&amp;Z&amp;F&amp;R&amp;A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6"/>
  <sheetViews>
    <sheetView topLeftCell="B31" zoomScale="60" zoomScaleNormal="60" workbookViewId="0">
      <selection activeCell="I1" sqref="I1:N1048576"/>
    </sheetView>
  </sheetViews>
  <sheetFormatPr defaultRowHeight="15" x14ac:dyDescent="0.25"/>
  <cols>
    <col min="1" max="1" width="12.42578125" hidden="1" customWidth="1"/>
    <col min="2" max="2" width="38.7109375" customWidth="1"/>
    <col min="3" max="3" width="42.28515625" customWidth="1"/>
    <col min="4" max="4" width="37.28515625" customWidth="1"/>
    <col min="5" max="5" width="19" customWidth="1"/>
    <col min="6" max="8" width="14.7109375" customWidth="1"/>
  </cols>
  <sheetData>
    <row r="1" spans="1:8" x14ac:dyDescent="0.25">
      <c r="B1" s="55" t="s">
        <v>0</v>
      </c>
    </row>
    <row r="2" spans="1:8" x14ac:dyDescent="0.25">
      <c r="B2" s="55"/>
      <c r="D2" s="55">
        <v>2026</v>
      </c>
      <c r="F2" t="s">
        <v>372</v>
      </c>
      <c r="G2">
        <f>'Noord incl. index'!G2</f>
        <v>1.0333839150227615</v>
      </c>
    </row>
    <row r="3" spans="1:8" x14ac:dyDescent="0.25">
      <c r="B3" s="55" t="s">
        <v>227</v>
      </c>
      <c r="F3" t="s">
        <v>373</v>
      </c>
      <c r="G3">
        <f>'Noord incl. index'!G3</f>
        <v>1.0319563522992985</v>
      </c>
    </row>
    <row r="5" spans="1:8" s="8" customFormat="1" ht="51" x14ac:dyDescent="0.25">
      <c r="A5" s="56" t="s">
        <v>3</v>
      </c>
      <c r="B5" s="5" t="s">
        <v>4</v>
      </c>
      <c r="C5" s="5"/>
      <c r="D5" s="5"/>
      <c r="E5" s="6" t="s">
        <v>374</v>
      </c>
      <c r="F5" s="7" t="s">
        <v>375</v>
      </c>
      <c r="G5" s="7" t="s">
        <v>376</v>
      </c>
      <c r="H5" s="6" t="s">
        <v>229</v>
      </c>
    </row>
    <row r="6" spans="1:8" x14ac:dyDescent="0.25">
      <c r="A6" s="9">
        <v>54207</v>
      </c>
      <c r="B6" s="127" t="s">
        <v>390</v>
      </c>
      <c r="C6" s="10" t="s">
        <v>231</v>
      </c>
      <c r="D6" s="10" t="s">
        <v>232</v>
      </c>
      <c r="E6" s="79">
        <f>ROUND('Zuid excl. index'!E6*'Zuid incl. index'!$G$2,0)</f>
        <v>7062222</v>
      </c>
      <c r="F6" s="79">
        <f>ROUND('Zuid excl. index'!F6*'Zuid incl. index'!$G$2,0)</f>
        <v>0</v>
      </c>
      <c r="G6" s="79">
        <f>ROUND('Zuid excl. index'!G6*'Zuid incl. index'!$G$3,0)</f>
        <v>1637411</v>
      </c>
      <c r="H6" s="80">
        <f>SUM(E6:G6)</f>
        <v>8699633</v>
      </c>
    </row>
    <row r="7" spans="1:8" x14ac:dyDescent="0.25">
      <c r="A7" s="9">
        <v>62109</v>
      </c>
      <c r="B7" s="138" t="s">
        <v>391</v>
      </c>
      <c r="C7" s="57" t="s">
        <v>234</v>
      </c>
      <c r="D7" s="32" t="s">
        <v>235</v>
      </c>
      <c r="E7" s="79">
        <f>ROUND('Zuid excl. index'!E7*'Zuid incl. index'!$G$2,0)</f>
        <v>1450278</v>
      </c>
      <c r="F7" s="79">
        <f>ROUND('Zuid excl. index'!F7*'Zuid incl. index'!$G$2,0)</f>
        <v>0</v>
      </c>
      <c r="G7" s="79">
        <f>ROUND('Zuid excl. index'!G7*'Zuid incl. index'!$G$3,0)</f>
        <v>95942</v>
      </c>
      <c r="H7" s="90">
        <f>SUM(E7:G7)</f>
        <v>1546220</v>
      </c>
    </row>
    <row r="8" spans="1:8" x14ac:dyDescent="0.25">
      <c r="A8" s="58"/>
      <c r="B8" s="59" t="s">
        <v>236</v>
      </c>
      <c r="C8" s="60"/>
      <c r="D8" s="60"/>
      <c r="E8" s="86">
        <f>SUM(E6:E7)</f>
        <v>8512500</v>
      </c>
      <c r="F8" s="86">
        <f>SUM(F6:F7)</f>
        <v>0</v>
      </c>
      <c r="G8" s="86">
        <f>SUM(G6:G7)</f>
        <v>1733353</v>
      </c>
      <c r="H8" s="86">
        <f>SUM(H6:H7)</f>
        <v>10245853</v>
      </c>
    </row>
    <row r="9" spans="1:8" x14ac:dyDescent="0.25">
      <c r="A9" s="41"/>
      <c r="B9" s="61"/>
      <c r="C9" s="61"/>
      <c r="D9" s="61"/>
      <c r="E9" s="110"/>
      <c r="F9" s="110"/>
      <c r="G9" s="110"/>
      <c r="H9" s="104"/>
    </row>
    <row r="10" spans="1:8" x14ac:dyDescent="0.25">
      <c r="A10" s="41"/>
      <c r="E10" s="87"/>
      <c r="F10" s="104"/>
      <c r="G10" s="104"/>
      <c r="H10" s="104"/>
    </row>
    <row r="11" spans="1:8" x14ac:dyDescent="0.25">
      <c r="A11" s="20" t="s">
        <v>20</v>
      </c>
      <c r="B11" s="134" t="s">
        <v>237</v>
      </c>
      <c r="C11" s="21" t="s">
        <v>238</v>
      </c>
      <c r="D11" s="21" t="s">
        <v>239</v>
      </c>
      <c r="E11" s="88">
        <f>ROUND('Zuid excl. index'!E11*'Zuid incl. index'!$G$2,0)</f>
        <v>315277</v>
      </c>
      <c r="F11" s="88">
        <f>ROUND('Zuid excl. index'!F11*'Zuid incl. index'!$G$2,0)</f>
        <v>535973</v>
      </c>
      <c r="G11" s="106">
        <f>ROUND('Zuid excl. index'!G11*'Zuid incl. index'!$G$3,0)</f>
        <v>0</v>
      </c>
      <c r="H11" s="80">
        <f t="shared" ref="H11:H29" si="0">SUM(E11+F11)</f>
        <v>851250</v>
      </c>
    </row>
    <row r="12" spans="1:8" x14ac:dyDescent="0.25">
      <c r="A12" s="9" t="s">
        <v>20</v>
      </c>
      <c r="B12" s="127" t="s">
        <v>240</v>
      </c>
      <c r="C12" s="10" t="s">
        <v>241</v>
      </c>
      <c r="D12" s="10" t="s">
        <v>242</v>
      </c>
      <c r="E12" s="79">
        <f>ROUND('Zuid excl. index'!E12*'Zuid incl. index'!$G$2,0)</f>
        <v>239611</v>
      </c>
      <c r="F12" s="79">
        <f>ROUND('Zuid excl. index'!F12*'Zuid incl. index'!$G$2,0)</f>
        <v>422472</v>
      </c>
      <c r="G12" s="79">
        <f>ROUND('Zuid excl. index'!G12*'Zuid incl. index'!$G$3,0)</f>
        <v>0</v>
      </c>
      <c r="H12" s="90">
        <f t="shared" si="0"/>
        <v>662083</v>
      </c>
    </row>
    <row r="13" spans="1:8" x14ac:dyDescent="0.25">
      <c r="A13" s="9" t="s">
        <v>20</v>
      </c>
      <c r="B13" s="127" t="s">
        <v>243</v>
      </c>
      <c r="C13" s="10" t="s">
        <v>244</v>
      </c>
      <c r="D13" s="10" t="s">
        <v>245</v>
      </c>
      <c r="E13" s="79">
        <f>ROUND('Zuid excl. index'!E13*'Zuid incl. index'!$G$2,0)</f>
        <v>346807</v>
      </c>
      <c r="F13" s="79">
        <f>ROUND('Zuid excl. index'!F13*'Zuid incl. index'!$G$2,0)</f>
        <v>454000</v>
      </c>
      <c r="G13" s="79">
        <f>ROUND('Zuid excl. index'!G13*'Zuid incl. index'!$G$3,0)</f>
        <v>0</v>
      </c>
      <c r="H13" s="90">
        <f t="shared" si="0"/>
        <v>800807</v>
      </c>
    </row>
    <row r="14" spans="1:8" x14ac:dyDescent="0.25">
      <c r="A14" s="9" t="s">
        <v>20</v>
      </c>
      <c r="B14" s="151" t="s">
        <v>392</v>
      </c>
      <c r="C14" s="10" t="s">
        <v>247</v>
      </c>
      <c r="D14" s="10" t="s">
        <v>248</v>
      </c>
      <c r="E14" s="79">
        <f>ROUND('Zuid excl. index'!E14*'Zuid incl. index'!$G$2,0)</f>
        <v>832333</v>
      </c>
      <c r="F14" s="79">
        <f>ROUND('Zuid excl. index'!F14*'Zuid incl. index'!$G$2,0)</f>
        <v>1090861</v>
      </c>
      <c r="G14" s="79">
        <f>ROUND('Zuid excl. index'!G14*'Zuid incl. index'!$G$3,0)</f>
        <v>0</v>
      </c>
      <c r="H14" s="90">
        <f t="shared" si="0"/>
        <v>1923194</v>
      </c>
    </row>
    <row r="15" spans="1:8" x14ac:dyDescent="0.25">
      <c r="A15" s="9" t="s">
        <v>20</v>
      </c>
      <c r="B15" s="127" t="s">
        <v>393</v>
      </c>
      <c r="C15" s="10" t="s">
        <v>250</v>
      </c>
      <c r="D15" s="23" t="s">
        <v>251</v>
      </c>
      <c r="E15" s="79">
        <f>ROUND('Zuid excl. index'!E15*'Zuid incl. index'!$G$2,0)</f>
        <v>1399833</v>
      </c>
      <c r="F15" s="79">
        <f>ROUND('Zuid excl. index'!F15*'Zuid incl. index'!$G$2,0)</f>
        <v>1418750</v>
      </c>
      <c r="G15" s="79">
        <f>ROUND('Zuid excl. index'!G15*'Zuid incl. index'!$G$3,0)</f>
        <v>0</v>
      </c>
      <c r="H15" s="90">
        <f t="shared" si="0"/>
        <v>2818583</v>
      </c>
    </row>
    <row r="16" spans="1:8" x14ac:dyDescent="0.25">
      <c r="A16" s="9" t="s">
        <v>20</v>
      </c>
      <c r="B16" s="127" t="s">
        <v>252</v>
      </c>
      <c r="C16" s="10" t="s">
        <v>253</v>
      </c>
      <c r="D16" s="10" t="s">
        <v>254</v>
      </c>
      <c r="E16" s="79">
        <f>ROUND('Zuid excl. index'!E16*'Zuid incl. index'!$G$2,0)</f>
        <v>220694</v>
      </c>
      <c r="F16" s="79">
        <f>ROUND('Zuid excl. index'!F16*'Zuid incl. index'!$G$2,0)</f>
        <v>472917</v>
      </c>
      <c r="G16" s="79">
        <f>ROUND('Zuid excl. index'!G16*'Zuid incl. index'!$G$3,0)</f>
        <v>0</v>
      </c>
      <c r="H16" s="90">
        <f t="shared" si="0"/>
        <v>693611</v>
      </c>
    </row>
    <row r="17" spans="1:8" x14ac:dyDescent="0.25">
      <c r="A17" s="9" t="s">
        <v>20</v>
      </c>
      <c r="B17" s="138" t="s">
        <v>394</v>
      </c>
      <c r="C17" s="32" t="s">
        <v>256</v>
      </c>
      <c r="D17" s="32" t="s">
        <v>257</v>
      </c>
      <c r="E17" s="79">
        <f>ROUND('Zuid excl. index'!E17*'Zuid incl. index'!$G$2,0)</f>
        <v>252222</v>
      </c>
      <c r="F17" s="79">
        <f>ROUND('Zuid excl. index'!F17*'Zuid incl. index'!$G$2,0)</f>
        <v>409861</v>
      </c>
      <c r="G17" s="79">
        <f>ROUND('Zuid excl. index'!G17*'Zuid incl. index'!$G$3,0)</f>
        <v>0</v>
      </c>
      <c r="H17" s="90">
        <f t="shared" si="0"/>
        <v>662083</v>
      </c>
    </row>
    <row r="18" spans="1:8" x14ac:dyDescent="0.25">
      <c r="A18" s="9" t="s">
        <v>20</v>
      </c>
      <c r="B18" s="138" t="s">
        <v>258</v>
      </c>
      <c r="C18" s="32" t="s">
        <v>259</v>
      </c>
      <c r="D18" s="32" t="s">
        <v>260</v>
      </c>
      <c r="E18" s="79">
        <f>ROUND('Zuid excl. index'!E18*'Zuid incl. index'!$G$2,0)</f>
        <v>378333</v>
      </c>
      <c r="F18" s="79">
        <f>ROUND('Zuid excl. index'!F18*'Zuid incl. index'!$G$2,0)</f>
        <v>435083</v>
      </c>
      <c r="G18" s="79">
        <f>ROUND('Zuid excl. index'!G18*'Zuid incl. index'!$G$3,0)</f>
        <v>0</v>
      </c>
      <c r="H18" s="90">
        <f t="shared" si="0"/>
        <v>813416</v>
      </c>
    </row>
    <row r="19" spans="1:8" x14ac:dyDescent="0.25">
      <c r="A19" s="9" t="s">
        <v>20</v>
      </c>
      <c r="B19" s="138" t="s">
        <v>261</v>
      </c>
      <c r="C19" s="32" t="s">
        <v>262</v>
      </c>
      <c r="D19" s="32" t="s">
        <v>263</v>
      </c>
      <c r="E19" s="79">
        <f>ROUND('Zuid excl. index'!E19*'Zuid incl. index'!$G$2,0)</f>
        <v>283750</v>
      </c>
      <c r="F19" s="79">
        <f>ROUND('Zuid excl. index'!F19*'Zuid incl. index'!$G$2,0)</f>
        <v>441389</v>
      </c>
      <c r="G19" s="79">
        <f>ROUND('Zuid excl. index'!G19*'Zuid incl. index'!$G$3,0)</f>
        <v>0</v>
      </c>
      <c r="H19" s="90">
        <f t="shared" si="0"/>
        <v>725139</v>
      </c>
    </row>
    <row r="20" spans="1:8" x14ac:dyDescent="0.25">
      <c r="A20" s="9" t="s">
        <v>20</v>
      </c>
      <c r="B20" s="138" t="s">
        <v>264</v>
      </c>
      <c r="C20" s="32" t="s">
        <v>265</v>
      </c>
      <c r="D20" s="32" t="s">
        <v>266</v>
      </c>
      <c r="E20" s="79">
        <f>ROUND('Zuid excl. index'!E20*'Zuid incl. index'!$G$2,0)</f>
        <v>630556</v>
      </c>
      <c r="F20" s="79">
        <f>ROUND('Zuid excl. index'!F20*'Zuid incl. index'!$G$2,0)</f>
        <v>662083</v>
      </c>
      <c r="G20" s="79">
        <f>ROUND('Zuid excl. index'!G20*'Zuid incl. index'!$G$3,0)</f>
        <v>0</v>
      </c>
      <c r="H20" s="90">
        <f t="shared" si="0"/>
        <v>1292639</v>
      </c>
    </row>
    <row r="21" spans="1:8" x14ac:dyDescent="0.25">
      <c r="A21" s="9" t="s">
        <v>20</v>
      </c>
      <c r="B21" s="138" t="s">
        <v>267</v>
      </c>
      <c r="C21" s="32" t="s">
        <v>268</v>
      </c>
      <c r="D21" s="32" t="s">
        <v>269</v>
      </c>
      <c r="E21" s="79">
        <f>ROUND('Zuid excl. index'!E21*'Zuid incl. index'!$G$2,0)</f>
        <v>201778</v>
      </c>
      <c r="F21" s="79">
        <f>ROUND('Zuid excl. index'!F21*'Zuid incl. index'!$G$2,0)</f>
        <v>258528</v>
      </c>
      <c r="G21" s="79">
        <f>ROUND('Zuid excl. index'!G21*'Zuid incl. index'!$G$3,0)</f>
        <v>0</v>
      </c>
      <c r="H21" s="90">
        <f t="shared" si="0"/>
        <v>460306</v>
      </c>
    </row>
    <row r="22" spans="1:8" x14ac:dyDescent="0.25">
      <c r="A22" s="9" t="s">
        <v>20</v>
      </c>
      <c r="B22" s="138" t="s">
        <v>270</v>
      </c>
      <c r="C22" s="32" t="s">
        <v>271</v>
      </c>
      <c r="D22" s="32" t="s">
        <v>272</v>
      </c>
      <c r="E22" s="79">
        <f>ROUND('Zuid excl. index'!E22*'Zuid incl. index'!$G$2,0)</f>
        <v>378333</v>
      </c>
      <c r="F22" s="79">
        <f>ROUND('Zuid excl. index'!F22*'Zuid incl. index'!$G$2,0)</f>
        <v>630556</v>
      </c>
      <c r="G22" s="79">
        <f>ROUND('Zuid excl. index'!G22*'Zuid incl. index'!$G$3,0)</f>
        <v>0</v>
      </c>
      <c r="H22" s="90">
        <f t="shared" si="0"/>
        <v>1008889</v>
      </c>
    </row>
    <row r="23" spans="1:8" x14ac:dyDescent="0.25">
      <c r="A23" s="9" t="s">
        <v>20</v>
      </c>
      <c r="B23" s="130" t="s">
        <v>273</v>
      </c>
      <c r="C23" s="3" t="s">
        <v>274</v>
      </c>
      <c r="D23" s="3" t="s">
        <v>275</v>
      </c>
      <c r="E23" s="79">
        <f>ROUND('Zuid excl. index'!E23*'Zuid incl. index'!$G$2,0)</f>
        <v>189167</v>
      </c>
      <c r="F23" s="79">
        <f>ROUND('Zuid excl. index'!F23*'Zuid incl. index'!$G$2,0)</f>
        <v>441389</v>
      </c>
      <c r="G23" s="79">
        <f>ROUND('Zuid excl. index'!G23*'Zuid incl. index'!$G$3,0)</f>
        <v>0</v>
      </c>
      <c r="H23" s="90">
        <f t="shared" si="0"/>
        <v>630556</v>
      </c>
    </row>
    <row r="24" spans="1:8" x14ac:dyDescent="0.25">
      <c r="A24" s="9" t="s">
        <v>20</v>
      </c>
      <c r="B24" s="130" t="s">
        <v>276</v>
      </c>
      <c r="C24" s="3" t="s">
        <v>277</v>
      </c>
      <c r="D24" s="3" t="s">
        <v>278</v>
      </c>
      <c r="E24" s="79">
        <f>ROUND('Zuid excl. index'!E24*'Zuid incl. index'!$G$2,0)</f>
        <v>315277</v>
      </c>
      <c r="F24" s="79">
        <f>ROUND('Zuid excl. index'!F24*'Zuid incl. index'!$G$2,0)</f>
        <v>567500</v>
      </c>
      <c r="G24" s="79">
        <f>ROUND('Zuid excl. index'!G24*'Zuid incl. index'!$G$3,0)</f>
        <v>0</v>
      </c>
      <c r="H24" s="90">
        <f t="shared" si="0"/>
        <v>882777</v>
      </c>
    </row>
    <row r="25" spans="1:8" x14ac:dyDescent="0.25">
      <c r="A25" s="9" t="s">
        <v>20</v>
      </c>
      <c r="B25" s="130" t="s">
        <v>395</v>
      </c>
      <c r="C25" s="3" t="s">
        <v>280</v>
      </c>
      <c r="D25" s="3" t="s">
        <v>281</v>
      </c>
      <c r="E25" s="79">
        <f>ROUND('Zuid excl. index'!E25*'Zuid incl. index'!$G$2,0)</f>
        <v>1261111</v>
      </c>
      <c r="F25" s="79">
        <f>ROUND('Zuid excl. index'!F25*'Zuid incl. index'!$G$2,0)</f>
        <v>1387223</v>
      </c>
      <c r="G25" s="79">
        <f>ROUND('Zuid excl. index'!G25*'Zuid incl. index'!$G$3,0)</f>
        <v>0</v>
      </c>
      <c r="H25" s="90">
        <f t="shared" si="0"/>
        <v>2648334</v>
      </c>
    </row>
    <row r="26" spans="1:8" x14ac:dyDescent="0.25">
      <c r="A26" s="9" t="s">
        <v>20</v>
      </c>
      <c r="B26" s="130" t="s">
        <v>282</v>
      </c>
      <c r="C26" s="3" t="s">
        <v>283</v>
      </c>
      <c r="D26" s="3" t="s">
        <v>284</v>
      </c>
      <c r="E26" s="79">
        <f>ROUND('Zuid excl. index'!E26*'Zuid incl. index'!$G$2,0)</f>
        <v>157640</v>
      </c>
      <c r="F26" s="79">
        <f>ROUND('Zuid excl. index'!F26*'Zuid incl. index'!$G$2,0)</f>
        <v>378333</v>
      </c>
      <c r="G26" s="79">
        <f>ROUND('Zuid excl. index'!G26*'Zuid incl. index'!$G$3,0)</f>
        <v>0</v>
      </c>
      <c r="H26" s="90">
        <f t="shared" si="0"/>
        <v>535973</v>
      </c>
    </row>
    <row r="27" spans="1:8" x14ac:dyDescent="0.25">
      <c r="A27" s="9" t="s">
        <v>20</v>
      </c>
      <c r="B27" s="130" t="s">
        <v>285</v>
      </c>
      <c r="C27" s="3" t="s">
        <v>286</v>
      </c>
      <c r="D27" s="3" t="s">
        <v>287</v>
      </c>
      <c r="E27" s="79">
        <f>ROUND('Zuid excl. index'!E27*'Zuid incl. index'!$G$2,0)</f>
        <v>283750</v>
      </c>
      <c r="F27" s="79">
        <f>ROUND('Zuid excl. index'!F27*'Zuid incl. index'!$G$2,0)</f>
        <v>535973</v>
      </c>
      <c r="G27" s="79">
        <f>ROUND('Zuid excl. index'!G27*'Zuid incl. index'!$G$3,0)</f>
        <v>0</v>
      </c>
      <c r="H27" s="90">
        <f t="shared" si="0"/>
        <v>819723</v>
      </c>
    </row>
    <row r="28" spans="1:8" x14ac:dyDescent="0.25">
      <c r="A28" s="9" t="s">
        <v>20</v>
      </c>
      <c r="B28" s="130" t="s">
        <v>288</v>
      </c>
      <c r="C28" s="3" t="s">
        <v>289</v>
      </c>
      <c r="D28" s="3" t="s">
        <v>290</v>
      </c>
      <c r="E28" s="79">
        <f>ROUND('Zuid excl. index'!E28*'Zuid incl. index'!$G$2,0)</f>
        <v>252222</v>
      </c>
      <c r="F28" s="79">
        <f>ROUND('Zuid excl. index'!F28*'Zuid incl. index'!$G$2,0)</f>
        <v>315277</v>
      </c>
      <c r="G28" s="79">
        <f>ROUND('Zuid excl. index'!G28*'Zuid incl. index'!$G$3,0)</f>
        <v>0</v>
      </c>
      <c r="H28" s="90">
        <f t="shared" si="0"/>
        <v>567499</v>
      </c>
    </row>
    <row r="29" spans="1:8" x14ac:dyDescent="0.25">
      <c r="A29" s="62" t="s">
        <v>20</v>
      </c>
      <c r="B29" s="139" t="s">
        <v>291</v>
      </c>
      <c r="C29" s="3" t="s">
        <v>292</v>
      </c>
      <c r="D29" s="3" t="s">
        <v>293</v>
      </c>
      <c r="E29" s="79">
        <f>ROUND('Zuid excl. index'!E29*'Zuid incl. index'!$G$2,0)</f>
        <v>472917</v>
      </c>
      <c r="F29" s="79">
        <f>ROUND('Zuid excl. index'!F29*'Zuid incl. index'!$G$2,0)</f>
        <v>599028</v>
      </c>
      <c r="G29" s="79">
        <f>ROUND('Zuid excl. index'!G29*'Zuid incl. index'!$G$3,0)</f>
        <v>0</v>
      </c>
      <c r="H29" s="90">
        <f t="shared" si="0"/>
        <v>1071945</v>
      </c>
    </row>
    <row r="30" spans="1:8" x14ac:dyDescent="0.25">
      <c r="A30" s="41"/>
      <c r="B30" s="17" t="s">
        <v>294</v>
      </c>
      <c r="C30" s="17"/>
      <c r="D30" s="17"/>
      <c r="E30" s="86">
        <f>SUM(E11:E29)</f>
        <v>8411611</v>
      </c>
      <c r="F30" s="86">
        <f>SUM(F11:F29)</f>
        <v>11457196</v>
      </c>
      <c r="G30" s="86"/>
      <c r="H30" s="86">
        <f>SUM(H11:H29)</f>
        <v>19868807</v>
      </c>
    </row>
    <row r="31" spans="1:8" x14ac:dyDescent="0.25">
      <c r="A31" s="41"/>
      <c r="B31" s="61"/>
      <c r="C31" s="61"/>
      <c r="D31" s="61"/>
      <c r="E31" s="110"/>
      <c r="F31" s="110"/>
      <c r="G31" s="110"/>
      <c r="H31" s="110"/>
    </row>
    <row r="32" spans="1:8" x14ac:dyDescent="0.25">
      <c r="A32" s="30" t="s">
        <v>20</v>
      </c>
      <c r="B32" s="146" t="s">
        <v>295</v>
      </c>
      <c r="C32" s="44" t="s">
        <v>296</v>
      </c>
      <c r="D32" s="44" t="s">
        <v>297</v>
      </c>
      <c r="E32" s="88">
        <f>ROUND('Zuid excl. index'!E32*'Zuid incl. index'!$G$2,0)</f>
        <v>94583</v>
      </c>
      <c r="F32" s="88">
        <f>ROUND('Zuid excl. index'!F32*'Zuid incl. index'!$G$2,0)</f>
        <v>252222</v>
      </c>
      <c r="G32" s="106">
        <f>ROUND('Zuid excl. index'!G32*'Zuid incl. index'!$G$3,0)</f>
        <v>0</v>
      </c>
      <c r="H32" s="100">
        <f>SUM(E32+F32)</f>
        <v>346805</v>
      </c>
    </row>
    <row r="33" spans="1:8" x14ac:dyDescent="0.25">
      <c r="A33" s="41"/>
      <c r="B33" s="17" t="s">
        <v>298</v>
      </c>
      <c r="C33" s="17"/>
      <c r="D33" s="17"/>
      <c r="E33" s="86">
        <f>SUM(E32)</f>
        <v>94583</v>
      </c>
      <c r="F33" s="86">
        <f>SUM(F32)</f>
        <v>252222</v>
      </c>
      <c r="G33" s="86"/>
      <c r="H33" s="86">
        <f>SUM(H32)</f>
        <v>346805</v>
      </c>
    </row>
    <row r="34" spans="1:8" x14ac:dyDescent="0.25">
      <c r="A34" s="65"/>
      <c r="B34" s="43"/>
      <c r="C34" s="43"/>
      <c r="D34" s="43"/>
      <c r="E34" s="87"/>
      <c r="F34" s="104"/>
      <c r="G34" s="104"/>
      <c r="H34" s="104"/>
    </row>
    <row r="35" spans="1:8" x14ac:dyDescent="0.25">
      <c r="A35" s="20">
        <v>13201</v>
      </c>
      <c r="B35" s="141" t="s">
        <v>299</v>
      </c>
      <c r="C35" s="21" t="s">
        <v>300</v>
      </c>
      <c r="D35" s="21" t="s">
        <v>301</v>
      </c>
      <c r="E35" s="88">
        <f>ROUND('Zuid excl. index'!E35*'Zuid incl. index'!$G$2,0)</f>
        <v>5359722</v>
      </c>
      <c r="F35" s="88">
        <f>ROUND('Zuid excl. index'!F35*'Zuid incl. index'!$G$2,0)</f>
        <v>6305557</v>
      </c>
      <c r="G35" s="106">
        <f>ROUND('Zuid excl. index'!G35*'Zuid incl. index'!$G$3,0)</f>
        <v>447729</v>
      </c>
      <c r="H35" s="80">
        <f>SUM(E35:G35)</f>
        <v>12113008</v>
      </c>
    </row>
    <row r="36" spans="1:8" x14ac:dyDescent="0.25">
      <c r="A36" s="30" t="s">
        <v>180</v>
      </c>
      <c r="B36" s="147" t="s">
        <v>302</v>
      </c>
      <c r="C36" s="15" t="s">
        <v>303</v>
      </c>
      <c r="D36" s="15" t="s">
        <v>304</v>
      </c>
      <c r="E36" s="79">
        <f>ROUND('Zuid excl. index'!E36*'Zuid incl. index'!$G$2,0)</f>
        <v>851250</v>
      </c>
      <c r="F36" s="79">
        <f>ROUND('Zuid excl. index'!F36*'Zuid incl. index'!$G$2,0)</f>
        <v>504443</v>
      </c>
      <c r="G36" s="91">
        <f>ROUND('Zuid excl. index'!G36*'Zuid incl. index'!$G$3,0)</f>
        <v>0</v>
      </c>
      <c r="H36" s="97">
        <f>SUM(E36+F36)</f>
        <v>1355693</v>
      </c>
    </row>
    <row r="37" spans="1:8" x14ac:dyDescent="0.25">
      <c r="A37" s="41"/>
      <c r="B37" s="49" t="s">
        <v>305</v>
      </c>
      <c r="C37" s="49"/>
      <c r="D37" s="49"/>
      <c r="E37" s="86">
        <f>SUM(E35:E36)</f>
        <v>6210972</v>
      </c>
      <c r="F37" s="86">
        <f>SUM(F35:F36)</f>
        <v>6810000</v>
      </c>
      <c r="G37" s="86">
        <f>SUM(G35:G36)</f>
        <v>447729</v>
      </c>
      <c r="H37" s="98">
        <f>SUM(H35:H36)</f>
        <v>13468701</v>
      </c>
    </row>
    <row r="38" spans="1:8" x14ac:dyDescent="0.25">
      <c r="A38" s="41"/>
      <c r="E38" s="120"/>
      <c r="F38" s="123"/>
      <c r="G38" s="123"/>
      <c r="H38" s="104"/>
    </row>
    <row r="39" spans="1:8" x14ac:dyDescent="0.25">
      <c r="A39" s="20">
        <v>13201</v>
      </c>
      <c r="B39" s="142" t="s">
        <v>306</v>
      </c>
      <c r="C39" s="38" t="s">
        <v>307</v>
      </c>
      <c r="D39" s="38" t="s">
        <v>308</v>
      </c>
      <c r="E39" s="88">
        <f>ROUND('Zuid excl. index'!E39*'Zuid incl. index'!$G$2,0)</f>
        <v>567500</v>
      </c>
      <c r="F39" s="88">
        <f>ROUND('Zuid excl. index'!F39*'Zuid incl. index'!$G$2,0)</f>
        <v>504443</v>
      </c>
      <c r="G39" s="106">
        <f>ROUND('Zuid excl. index'!G39*'Zuid incl. index'!$G$3,0)</f>
        <v>76755</v>
      </c>
      <c r="H39" s="80">
        <f>SUM(E39:G39)</f>
        <v>1148698</v>
      </c>
    </row>
    <row r="40" spans="1:8" x14ac:dyDescent="0.25">
      <c r="A40" s="30" t="s">
        <v>180</v>
      </c>
      <c r="B40" s="148" t="s">
        <v>309</v>
      </c>
      <c r="C40" s="24" t="s">
        <v>310</v>
      </c>
      <c r="D40" s="24" t="s">
        <v>311</v>
      </c>
      <c r="E40" s="79">
        <f>ROUND('Zuid excl. index'!E40*'Zuid incl. index'!$G$2,0)</f>
        <v>756667</v>
      </c>
      <c r="F40" s="79">
        <f>ROUND('Zuid excl. index'!F40*'Zuid incl. index'!$G$2,0)</f>
        <v>1229583</v>
      </c>
      <c r="G40" s="91">
        <f>ROUND('Zuid excl. index'!G40*'Zuid incl. index'!$G$3,0)</f>
        <v>0</v>
      </c>
      <c r="H40" s="97">
        <f>SUM(E40+F40)</f>
        <v>1986250</v>
      </c>
    </row>
    <row r="41" spans="1:8" x14ac:dyDescent="0.25">
      <c r="A41" s="9"/>
      <c r="B41" s="67" t="s">
        <v>312</v>
      </c>
      <c r="C41" s="17"/>
      <c r="D41" s="17"/>
      <c r="E41" s="86">
        <f>SUM(E39:E40)</f>
        <v>1324167</v>
      </c>
      <c r="F41" s="86">
        <f>SUM(F39:F40)</f>
        <v>1734026</v>
      </c>
      <c r="G41" s="86">
        <f>SUM(G39:G40)</f>
        <v>76755</v>
      </c>
      <c r="H41" s="98">
        <f>SUM(H39:H40)</f>
        <v>3134948</v>
      </c>
    </row>
    <row r="42" spans="1:8" x14ac:dyDescent="0.25">
      <c r="A42" s="41"/>
      <c r="E42" s="87"/>
      <c r="F42" s="104"/>
      <c r="G42" s="104"/>
      <c r="H42" s="104"/>
    </row>
    <row r="43" spans="1:8" x14ac:dyDescent="0.25">
      <c r="A43" s="39" t="s">
        <v>313</v>
      </c>
      <c r="B43" s="134" t="s">
        <v>314</v>
      </c>
      <c r="C43" s="38" t="s">
        <v>315</v>
      </c>
      <c r="D43" s="38" t="s">
        <v>316</v>
      </c>
      <c r="E43" s="88">
        <f>ROUND('Zuid excl. index'!E43*'Zuid incl. index'!$G$2,0)</f>
        <v>1891667</v>
      </c>
      <c r="F43" s="88">
        <f>ROUND('Zuid excl. index'!F43*'Zuid incl. index'!$G$2,0)</f>
        <v>1387223</v>
      </c>
      <c r="G43" s="106">
        <f>ROUND('Zuid excl. index'!G43*'Zuid incl. index'!$G$3,0)</f>
        <v>31981</v>
      </c>
      <c r="H43" s="100">
        <f>SUM(E43:G43)</f>
        <v>3310871</v>
      </c>
    </row>
    <row r="44" spans="1:8" x14ac:dyDescent="0.25">
      <c r="A44" s="41"/>
      <c r="B44" s="17" t="s">
        <v>317</v>
      </c>
      <c r="C44" s="17"/>
      <c r="D44" s="17"/>
      <c r="E44" s="86">
        <f>SUM(E43)</f>
        <v>1891667</v>
      </c>
      <c r="F44" s="86">
        <f>SUM(F43)</f>
        <v>1387223</v>
      </c>
      <c r="G44" s="86">
        <f>SUM(G43)</f>
        <v>31981</v>
      </c>
      <c r="H44" s="86">
        <f>SUM(H43)</f>
        <v>3310871</v>
      </c>
    </row>
    <row r="45" spans="1:8" x14ac:dyDescent="0.25">
      <c r="A45" s="68"/>
      <c r="E45" s="87"/>
      <c r="F45" s="104"/>
      <c r="G45" s="104"/>
      <c r="H45" s="104"/>
    </row>
    <row r="46" spans="1:8" x14ac:dyDescent="0.25">
      <c r="A46" s="20">
        <v>13201</v>
      </c>
      <c r="B46" s="133" t="s">
        <v>318</v>
      </c>
      <c r="C46" s="44" t="s">
        <v>319</v>
      </c>
      <c r="D46" s="44" t="s">
        <v>320</v>
      </c>
      <c r="E46" s="88">
        <f>ROUND('Zuid excl. index'!E46*'Zuid incl. index'!$G$2,0)</f>
        <v>630556</v>
      </c>
      <c r="F46" s="88">
        <f>ROUND('Zuid excl. index'!F46*'Zuid incl. index'!$G$2,0)</f>
        <v>1355693</v>
      </c>
      <c r="G46" s="106">
        <f>ROUND('Zuid excl. index'!G46*'Zuid incl. index'!$G$3,0)</f>
        <v>38376</v>
      </c>
      <c r="H46" s="80">
        <f>SUM(E46:G46)</f>
        <v>2024625</v>
      </c>
    </row>
    <row r="47" spans="1:8" x14ac:dyDescent="0.25">
      <c r="A47" s="30" t="s">
        <v>180</v>
      </c>
      <c r="B47" s="149" t="s">
        <v>321</v>
      </c>
      <c r="C47" s="70" t="s">
        <v>322</v>
      </c>
      <c r="D47" s="70" t="s">
        <v>323</v>
      </c>
      <c r="E47" s="79">
        <f>ROUND('Zuid excl. index'!E47*'Zuid incl. index'!$G$2,0)</f>
        <v>283750</v>
      </c>
      <c r="F47" s="79">
        <f>ROUND('Zuid excl. index'!F47*'Zuid incl. index'!$G$2,0)</f>
        <v>472917</v>
      </c>
      <c r="G47" s="91">
        <f>ROUND('Zuid excl. index'!G47*'Zuid incl. index'!$G$3,0)</f>
        <v>0</v>
      </c>
      <c r="H47" s="97">
        <f>SUM(E47+F47)</f>
        <v>756667</v>
      </c>
    </row>
    <row r="48" spans="1:8" x14ac:dyDescent="0.25">
      <c r="A48" s="41"/>
      <c r="B48" s="17" t="s">
        <v>324</v>
      </c>
      <c r="C48" s="17"/>
      <c r="D48" s="17"/>
      <c r="E48" s="86">
        <f>SUM(E46:E47)</f>
        <v>914306</v>
      </c>
      <c r="F48" s="86">
        <f>SUM(F46:F47)</f>
        <v>1828610</v>
      </c>
      <c r="G48" s="86">
        <f>SUM(G46:G47)</f>
        <v>38376</v>
      </c>
      <c r="H48" s="98">
        <f>SUM(H46:H47)</f>
        <v>2781292</v>
      </c>
    </row>
    <row r="49" spans="1:8" x14ac:dyDescent="0.25">
      <c r="A49" s="41"/>
      <c r="E49" s="87"/>
      <c r="F49" s="104"/>
      <c r="G49" s="104"/>
      <c r="H49" s="104"/>
    </row>
    <row r="50" spans="1:8" x14ac:dyDescent="0.25">
      <c r="A50" s="20">
        <v>13201</v>
      </c>
      <c r="B50" s="142" t="s">
        <v>325</v>
      </c>
      <c r="C50" s="38" t="s">
        <v>326</v>
      </c>
      <c r="D50" s="38" t="s">
        <v>327</v>
      </c>
      <c r="E50" s="88">
        <f>ROUND('Zuid excl. index'!E50*'Zuid incl. index'!$G$2,0)</f>
        <v>5675000</v>
      </c>
      <c r="F50" s="88">
        <f>ROUND('Zuid excl. index'!F50*'Zuid incl. index'!$G$2,0)</f>
        <v>7881944</v>
      </c>
      <c r="G50" s="106">
        <f>ROUND('Zuid excl. index'!G50*'Zuid incl. index'!$G$3,0)</f>
        <v>447729</v>
      </c>
      <c r="H50" s="80">
        <f>SUM(E50:G50)</f>
        <v>14004673</v>
      </c>
    </row>
    <row r="51" spans="1:8" x14ac:dyDescent="0.25">
      <c r="A51" s="9" t="s">
        <v>180</v>
      </c>
      <c r="B51" s="148" t="s">
        <v>328</v>
      </c>
      <c r="C51" s="24" t="s">
        <v>329</v>
      </c>
      <c r="D51" s="24" t="s">
        <v>330</v>
      </c>
      <c r="E51" s="79">
        <f>ROUND('Zuid excl. index'!E51*'Zuid incl. index'!$G$2,0)</f>
        <v>189167</v>
      </c>
      <c r="F51" s="79">
        <f>ROUND('Zuid excl. index'!F51*'Zuid incl. index'!$G$2,0)</f>
        <v>472917</v>
      </c>
      <c r="G51" s="91">
        <f>ROUND('Zuid excl. index'!G51*'Zuid incl. index'!$G$3,0)</f>
        <v>0</v>
      </c>
      <c r="H51" s="90">
        <f>SUM(E51+F51)</f>
        <v>662084</v>
      </c>
    </row>
    <row r="52" spans="1:8" x14ac:dyDescent="0.25">
      <c r="A52" s="30" t="s">
        <v>180</v>
      </c>
      <c r="B52" s="148" t="s">
        <v>331</v>
      </c>
      <c r="C52" s="24" t="s">
        <v>332</v>
      </c>
      <c r="D52" s="24" t="s">
        <v>333</v>
      </c>
      <c r="E52" s="79">
        <f>ROUND('Zuid excl. index'!E52*'Zuid incl. index'!$G$2,0)</f>
        <v>346807</v>
      </c>
      <c r="F52" s="79">
        <f>ROUND('Zuid excl. index'!F52*'Zuid incl. index'!$G$2,0)</f>
        <v>441389</v>
      </c>
      <c r="G52" s="79">
        <f>ROUND('Zuid excl. index'!G52*'Zuid incl. index'!$G$3,0)</f>
        <v>0</v>
      </c>
      <c r="H52" s="97">
        <f>SUM(E52+F52)</f>
        <v>788196</v>
      </c>
    </row>
    <row r="53" spans="1:8" x14ac:dyDescent="0.25">
      <c r="A53" s="41"/>
      <c r="B53" s="17" t="s">
        <v>334</v>
      </c>
      <c r="C53" s="17"/>
      <c r="D53" s="17"/>
      <c r="E53" s="86">
        <f>SUM(E50:E52)</f>
        <v>6210974</v>
      </c>
      <c r="F53" s="86">
        <f>SUM(F50:F52)</f>
        <v>8796250</v>
      </c>
      <c r="G53" s="86">
        <f>SUM(G50:G52)</f>
        <v>447729</v>
      </c>
      <c r="H53" s="98">
        <f>SUM(H50:H52)</f>
        <v>15454953</v>
      </c>
    </row>
    <row r="54" spans="1:8" x14ac:dyDescent="0.25">
      <c r="A54" s="68"/>
      <c r="E54" s="87"/>
      <c r="F54" s="104"/>
      <c r="G54" s="104"/>
      <c r="H54" s="104"/>
    </row>
    <row r="55" spans="1:8" x14ac:dyDescent="0.25">
      <c r="A55" s="20">
        <v>13201</v>
      </c>
      <c r="B55" s="134" t="s">
        <v>335</v>
      </c>
      <c r="C55" s="38" t="s">
        <v>336</v>
      </c>
      <c r="D55" s="38" t="s">
        <v>337</v>
      </c>
      <c r="E55" s="88">
        <f>ROUND('Zuid excl. index'!E55*'Zuid incl. index'!$G$2,0)</f>
        <v>2143889</v>
      </c>
      <c r="F55" s="88">
        <f>ROUND('Zuid excl. index'!F55*'Zuid incl. index'!$G$2,0)</f>
        <v>3152778</v>
      </c>
      <c r="G55" s="106">
        <f>ROUND('Zuid excl. index'!G55*'Zuid incl. index'!$G$3,0)</f>
        <v>319806</v>
      </c>
      <c r="H55" s="80">
        <f>SUM(E55:G55)</f>
        <v>5616473</v>
      </c>
    </row>
    <row r="56" spans="1:8" x14ac:dyDescent="0.25">
      <c r="A56" s="30" t="s">
        <v>180</v>
      </c>
      <c r="B56" s="148" t="s">
        <v>338</v>
      </c>
      <c r="C56" s="24" t="s">
        <v>339</v>
      </c>
      <c r="D56" s="24" t="s">
        <v>340</v>
      </c>
      <c r="E56" s="79">
        <f>ROUND('Zuid excl. index'!E56*'Zuid incl. index'!$G$2,0)</f>
        <v>504443</v>
      </c>
      <c r="F56" s="79">
        <f>ROUND('Zuid excl. index'!F56*'Zuid incl. index'!$G$2,0)</f>
        <v>378333</v>
      </c>
      <c r="G56" s="91">
        <f>ROUND('Zuid excl. index'!G56*'Zuid incl. index'!$G$3,0)</f>
        <v>0</v>
      </c>
      <c r="H56" s="97">
        <f>SUM(E56+F56)</f>
        <v>882776</v>
      </c>
    </row>
    <row r="57" spans="1:8" x14ac:dyDescent="0.25">
      <c r="A57" s="41"/>
      <c r="B57" s="17" t="s">
        <v>341</v>
      </c>
      <c r="C57" s="17"/>
      <c r="D57" s="17"/>
      <c r="E57" s="86">
        <f>SUM(E55:E56)</f>
        <v>2648332</v>
      </c>
      <c r="F57" s="86">
        <f>SUM(F55:F56)</f>
        <v>3531111</v>
      </c>
      <c r="G57" s="86">
        <f>SUM(G55:G56)</f>
        <v>319806</v>
      </c>
      <c r="H57" s="98">
        <f>SUM(H55:H56)</f>
        <v>6499249</v>
      </c>
    </row>
    <row r="58" spans="1:8" x14ac:dyDescent="0.25">
      <c r="A58" s="41"/>
      <c r="B58" s="43"/>
      <c r="C58" s="43"/>
      <c r="D58" s="43"/>
      <c r="E58" s="87"/>
      <c r="F58" s="104"/>
      <c r="G58" s="104"/>
      <c r="H58" s="104"/>
    </row>
    <row r="59" spans="1:8" x14ac:dyDescent="0.25">
      <c r="A59" s="20" t="s">
        <v>180</v>
      </c>
      <c r="B59" s="131" t="s">
        <v>342</v>
      </c>
      <c r="C59" s="21" t="s">
        <v>343</v>
      </c>
      <c r="D59" s="38" t="s">
        <v>344</v>
      </c>
      <c r="E59" s="88">
        <f>ROUND('Zuid excl. index'!E59*'Zuid incl. index'!$G$2,0)</f>
        <v>315277</v>
      </c>
      <c r="F59" s="88">
        <f>ROUND('Zuid excl. index'!F59*'Zuid incl. index'!$G$2,0)</f>
        <v>441389</v>
      </c>
      <c r="G59" s="106">
        <f>ROUND('Zuid excl. index'!G59*'Zuid incl. index'!$G$3,0)</f>
        <v>0</v>
      </c>
      <c r="H59" s="80">
        <f>SUM(E59+F59)</f>
        <v>756666</v>
      </c>
    </row>
    <row r="60" spans="1:8" x14ac:dyDescent="0.25">
      <c r="A60" s="30" t="s">
        <v>180</v>
      </c>
      <c r="B60" s="150" t="s">
        <v>345</v>
      </c>
      <c r="C60" s="10" t="s">
        <v>346</v>
      </c>
      <c r="D60" s="24" t="s">
        <v>347</v>
      </c>
      <c r="E60" s="79">
        <f>ROUND('Zuid excl. index'!E60*'Zuid incl. index'!$G$2,0)</f>
        <v>239611</v>
      </c>
      <c r="F60" s="79">
        <f>ROUND('Zuid excl. index'!F60*'Zuid incl. index'!$G$2,0)</f>
        <v>409861</v>
      </c>
      <c r="G60" s="79">
        <f>ROUND('Zuid excl. index'!G60*'Zuid incl. index'!$G$3,0)</f>
        <v>0</v>
      </c>
      <c r="H60" s="97">
        <f>SUM(E60+F60)</f>
        <v>649472</v>
      </c>
    </row>
    <row r="61" spans="1:8" x14ac:dyDescent="0.25">
      <c r="A61" s="9"/>
      <c r="B61" s="59" t="s">
        <v>348</v>
      </c>
      <c r="C61" s="17"/>
      <c r="D61" s="17"/>
      <c r="E61" s="86">
        <f>SUM(E59:E60)</f>
        <v>554888</v>
      </c>
      <c r="F61" s="112">
        <f>SUM(F59:F60)</f>
        <v>851250</v>
      </c>
      <c r="G61" s="86"/>
      <c r="H61" s="98">
        <f>SUM(H59:H60)</f>
        <v>1406138</v>
      </c>
    </row>
    <row r="62" spans="1:8" x14ac:dyDescent="0.25">
      <c r="A62" s="41"/>
      <c r="B62" s="17" t="s">
        <v>349</v>
      </c>
      <c r="C62" s="49"/>
      <c r="D62" s="49"/>
      <c r="E62" s="86"/>
      <c r="F62" s="86"/>
      <c r="G62" s="86"/>
      <c r="H62" s="86"/>
    </row>
    <row r="63" spans="1:8" x14ac:dyDescent="0.25">
      <c r="A63" s="41"/>
      <c r="B63" s="43"/>
      <c r="C63" s="43"/>
      <c r="D63" s="43"/>
      <c r="E63" s="87"/>
      <c r="F63" s="107"/>
      <c r="G63" s="107"/>
      <c r="H63" s="104"/>
    </row>
    <row r="64" spans="1:8" x14ac:dyDescent="0.25">
      <c r="A64" s="20" t="s">
        <v>350</v>
      </c>
      <c r="B64" s="143" t="s">
        <v>351</v>
      </c>
      <c r="C64" s="44" t="s">
        <v>352</v>
      </c>
      <c r="D64" s="44" t="s">
        <v>353</v>
      </c>
      <c r="E64" s="88">
        <f>ROUND('Zuid excl. index'!E64*'Zuid incl. index'!$G$2,0)</f>
        <v>21792000</v>
      </c>
      <c r="F64" s="88">
        <f>ROUND('Zuid excl. index'!F64*'Zuid incl. index'!$G$2,0)</f>
        <v>0</v>
      </c>
      <c r="G64" s="106">
        <f>ROUND('Zuid excl. index'!G64*'Zuid incl. index'!$G$3,0)</f>
        <v>0</v>
      </c>
      <c r="H64" s="80">
        <f>SUM(E64+F64)</f>
        <v>21792000</v>
      </c>
    </row>
    <row r="65" spans="1:8" x14ac:dyDescent="0.25">
      <c r="A65" s="41" t="s">
        <v>350</v>
      </c>
      <c r="B65" s="144" t="s">
        <v>354</v>
      </c>
      <c r="C65" s="126" t="s">
        <v>352</v>
      </c>
      <c r="D65" s="70" t="s">
        <v>353</v>
      </c>
      <c r="E65" s="84">
        <f>ROUND('Zuid excl. index'!E65*'Zuid incl. index'!$G$2,0)</f>
        <v>451462</v>
      </c>
      <c r="F65" s="105">
        <f>ROUND('Zuid excl. index'!F65*'Zuid incl. index'!$G$2,0)</f>
        <v>0</v>
      </c>
      <c r="G65" s="79">
        <f>ROUND('Zuid excl. index'!G65*'Zuid incl. index'!$G$3,0)</f>
        <v>0</v>
      </c>
      <c r="H65" s="97">
        <f>SUM(E65+F65)</f>
        <v>451462</v>
      </c>
    </row>
    <row r="66" spans="1:8" x14ac:dyDescent="0.25">
      <c r="A66" s="124"/>
      <c r="B66" s="17" t="s">
        <v>355</v>
      </c>
      <c r="C66" s="17"/>
      <c r="D66" s="17"/>
      <c r="E66" s="86">
        <f>SUM(E64:E65)</f>
        <v>22243462</v>
      </c>
      <c r="F66" s="86"/>
      <c r="G66" s="86"/>
      <c r="H66" s="86">
        <f>SUM(H65+H64)</f>
        <v>22243462</v>
      </c>
    </row>
    <row r="67" spans="1:8" x14ac:dyDescent="0.25">
      <c r="A67" s="72"/>
      <c r="B67" s="61"/>
      <c r="C67" s="61"/>
      <c r="D67" s="61"/>
      <c r="E67" s="87"/>
      <c r="F67" s="115"/>
      <c r="G67" s="115"/>
      <c r="H67" s="104"/>
    </row>
    <row r="68" spans="1:8" x14ac:dyDescent="0.25">
      <c r="A68" s="39" t="s">
        <v>356</v>
      </c>
      <c r="B68" s="135" t="s">
        <v>357</v>
      </c>
      <c r="C68" s="52" t="s">
        <v>352</v>
      </c>
      <c r="D68" s="52"/>
      <c r="E68" s="99"/>
      <c r="F68" s="108"/>
      <c r="G68" s="99">
        <f>ROUND('Zuid excl. index'!G68*'Zuid incl. index'!$G$3,0)</f>
        <v>6651981</v>
      </c>
      <c r="H68" s="100">
        <f>SUM(G68)</f>
        <v>6651981</v>
      </c>
    </row>
    <row r="69" spans="1:8" x14ac:dyDescent="0.25">
      <c r="A69" s="41"/>
      <c r="B69" s="17" t="s">
        <v>359</v>
      </c>
      <c r="C69" s="17"/>
      <c r="D69" s="17"/>
      <c r="E69" s="86"/>
      <c r="F69" s="109"/>
      <c r="G69" s="86">
        <f>SUM(G68)</f>
        <v>6651981</v>
      </c>
      <c r="H69" s="86">
        <f>SUM(H68)</f>
        <v>6651981</v>
      </c>
    </row>
    <row r="70" spans="1:8" x14ac:dyDescent="0.25">
      <c r="A70" s="68"/>
      <c r="B70" s="43"/>
      <c r="C70" s="43"/>
      <c r="D70" s="43"/>
      <c r="E70" s="87"/>
      <c r="F70" s="107"/>
      <c r="G70" s="104"/>
      <c r="H70" s="104"/>
    </row>
    <row r="71" spans="1:8" x14ac:dyDescent="0.25">
      <c r="A71" s="36">
        <v>55101</v>
      </c>
      <c r="B71" s="145" t="s">
        <v>360</v>
      </c>
      <c r="C71" s="74" t="s">
        <v>361</v>
      </c>
      <c r="D71" s="74" t="s">
        <v>362</v>
      </c>
      <c r="E71" s="122">
        <f>ROUND('Zuid excl. index'!E71*'Zuid incl. index'!$G$2,0)</f>
        <v>6620833</v>
      </c>
      <c r="F71" s="122">
        <f>ROUND('Zuid excl. index'!F71*'Zuid incl. index'!$G$2,0)</f>
        <v>0</v>
      </c>
      <c r="G71" s="122">
        <f>ROUND('Zuid excl. index'!G71*'Zuid incl. index'!$G$3,0)</f>
        <v>4477295</v>
      </c>
      <c r="H71" s="100">
        <f>SUM(E71:G71)</f>
        <v>11098128</v>
      </c>
    </row>
    <row r="72" spans="1:8" x14ac:dyDescent="0.25">
      <c r="B72" s="17" t="s">
        <v>363</v>
      </c>
      <c r="C72" s="17"/>
      <c r="D72" s="17"/>
      <c r="E72" s="86">
        <f>SUM(E71)</f>
        <v>6620833</v>
      </c>
      <c r="F72" s="86"/>
      <c r="G72" s="86">
        <f>SUM(G71)</f>
        <v>4477295</v>
      </c>
      <c r="H72" s="86">
        <f>SUM(H71)</f>
        <v>11098128</v>
      </c>
    </row>
    <row r="73" spans="1:8" x14ac:dyDescent="0.25">
      <c r="B73" s="36"/>
      <c r="C73" s="36"/>
      <c r="D73" s="36"/>
      <c r="E73" s="87"/>
      <c r="F73" s="107"/>
      <c r="G73" s="107"/>
      <c r="H73" s="104"/>
    </row>
    <row r="74" spans="1:8" x14ac:dyDescent="0.25">
      <c r="B74" s="17" t="s">
        <v>226</v>
      </c>
      <c r="C74" s="17"/>
      <c r="D74" s="17"/>
      <c r="E74" s="86">
        <f>SUM(E8+E30+E33+E37+E41+E44+E48+E53+E57+E61+E66+E69+E72)</f>
        <v>65638295</v>
      </c>
      <c r="F74" s="86">
        <f>SUM(F8+F30+F33+F37+F41+F44+F48+F53+F57+F61+F66+F69+F69+F72)</f>
        <v>36647888</v>
      </c>
      <c r="G74" s="86">
        <f>SUM(G72,G69,G57,G53,G37,G41,G44,G48,G8)</f>
        <v>14225005</v>
      </c>
      <c r="H74" s="86">
        <f>SUM(H8+H30+H33+H37+H41+H44+H48+H53+H57+H61+H66+H69+H72)</f>
        <v>116511188</v>
      </c>
    </row>
    <row r="76" spans="1:8" x14ac:dyDescent="0.25">
      <c r="C76" s="75"/>
    </row>
  </sheetData>
  <pageMargins left="0.70866141732283472" right="0.70866141732283472" top="0.74803149606299213" bottom="0.74803149606299213" header="0.31496062992125984" footer="0.31496062992125984"/>
  <pageSetup paperSize="8" scale="91" fitToHeight="0" orientation="landscape" r:id="rId1"/>
  <headerFooter>
    <oddFooter>&amp;L&amp;Z&amp;F&amp;R&amp;A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tabSelected="1" workbookViewId="0">
      <selection activeCell="B15" sqref="B15"/>
    </sheetView>
  </sheetViews>
  <sheetFormatPr defaultRowHeight="15" x14ac:dyDescent="0.25"/>
  <cols>
    <col min="1" max="1" width="20.7109375" customWidth="1"/>
    <col min="2" max="2" width="27" bestFit="1" customWidth="1"/>
    <col min="3" max="3" width="13.85546875" bestFit="1" customWidth="1"/>
    <col min="6" max="6" width="10" bestFit="1" customWidth="1"/>
  </cols>
  <sheetData>
    <row r="1" spans="1:3" x14ac:dyDescent="0.25">
      <c r="A1" s="55" t="s">
        <v>0</v>
      </c>
    </row>
    <row r="2" spans="1:3" x14ac:dyDescent="0.25">
      <c r="A2" s="55"/>
    </row>
    <row r="3" spans="1:3" x14ac:dyDescent="0.25">
      <c r="B3" t="s">
        <v>364</v>
      </c>
    </row>
    <row r="5" spans="1:3" x14ac:dyDescent="0.25">
      <c r="B5" s="75" t="s">
        <v>365</v>
      </c>
      <c r="C5" s="87">
        <f>'Noord incl. index'!E103</f>
        <v>61580052</v>
      </c>
    </row>
    <row r="6" spans="1:3" x14ac:dyDescent="0.25">
      <c r="B6" s="75" t="s">
        <v>366</v>
      </c>
      <c r="C6" s="87">
        <f>'Noord incl. index'!F103</f>
        <v>59228076</v>
      </c>
    </row>
    <row r="7" spans="1:3" x14ac:dyDescent="0.25">
      <c r="B7" s="75" t="s">
        <v>367</v>
      </c>
      <c r="C7" s="87">
        <f>'Noord incl. index'!G103</f>
        <v>1458318</v>
      </c>
    </row>
    <row r="8" spans="1:3" x14ac:dyDescent="0.25">
      <c r="B8" t="s">
        <v>368</v>
      </c>
      <c r="C8" s="87">
        <f>'Zuid incl. index'!E74</f>
        <v>65638295</v>
      </c>
    </row>
    <row r="9" spans="1:3" x14ac:dyDescent="0.25">
      <c r="B9" s="75" t="s">
        <v>369</v>
      </c>
      <c r="C9" s="87">
        <f>'Zuid incl. index'!F74</f>
        <v>36647888</v>
      </c>
    </row>
    <row r="10" spans="1:3" x14ac:dyDescent="0.25">
      <c r="B10" t="s">
        <v>370</v>
      </c>
      <c r="C10" s="87">
        <f>'Zuid incl. index'!G74</f>
        <v>14225005</v>
      </c>
    </row>
    <row r="11" spans="1:3" ht="15.75" thickBot="1" x14ac:dyDescent="0.3">
      <c r="B11" s="55" t="s">
        <v>371</v>
      </c>
      <c r="C11" s="117">
        <f>SUM(C5:C10)</f>
        <v>238777634</v>
      </c>
    </row>
    <row r="12" spans="1:3" ht="15.75" thickTop="1" x14ac:dyDescent="0.25">
      <c r="C12" s="8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&amp;L&amp;Z&amp;F&amp;R&amp;A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Noord excl. index</vt:lpstr>
      <vt:lpstr>Zuid excl. index</vt:lpstr>
      <vt:lpstr>Totaal Noord en Zuid ex index</vt:lpstr>
      <vt:lpstr>Noord incl. index</vt:lpstr>
      <vt:lpstr>Zuid incl. index</vt:lpstr>
      <vt:lpstr>Totaal Noord en Zuid inc index</vt:lpstr>
      <vt:lpstr>Blad4</vt:lpstr>
    </vt:vector>
  </TitlesOfParts>
  <Manager/>
  <Company>Waterschap Hunze en Aa's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Bos- van Leeuwen, Jacqueline</dc:creator>
  <cp:keywords/>
  <dc:description/>
  <cp:lastModifiedBy>John van der Woude</cp:lastModifiedBy>
  <cp:revision/>
  <dcterms:created xsi:type="dcterms:W3CDTF">2021-11-23T12:20:38Z</dcterms:created>
  <dcterms:modified xsi:type="dcterms:W3CDTF">2026-10-08T17:47:47Z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2022-01-05T09:53:31Z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1b97880d-2a6c-4fd1-b1ad-845594a57298</vt:lpwstr>
  </property>
  <property fmtid="{D5CDD505-2E9C-101B-9397-08002B2CF9AE}" pid="8" name="MSIP_Label_d347b247-e90e-43a3-9d7b-004f14ae6873_ContentBits">
    <vt:lpwstr>0</vt:lpwstr>
  </property>
</Properties>
</file>