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tauwgroup.sharepoint.com/sites/1289638/Shared Documents/General/16- Aanbesteding/04 Inschrijvingsleidraad/SECRETARIAAT/"/>
    </mc:Choice>
  </mc:AlternateContent>
  <xr:revisionPtr revIDLastSave="145" documentId="8_{C6A5F7B8-9D44-4D60-AFCF-3822BAE061B4}" xr6:coauthVersionLast="47" xr6:coauthVersionMax="47" xr10:uidLastSave="{A0BAC920-FAC7-4F76-844F-91B554366494}"/>
  <bookViews>
    <workbookView xWindow="-4152" yWindow="-17388" windowWidth="30936" windowHeight="17496" tabRatio="674" xr2:uid="{00000000-000D-0000-FFFF-FFFF00000000}"/>
  </bookViews>
  <sheets>
    <sheet name="Resultaat gunningscriterium SEB" sheetId="21" r:id="rId1"/>
    <sheet name="invulblad aannemer" sheetId="24" r:id="rId2"/>
    <sheet name="logboek aannemer" sheetId="31" r:id="rId3"/>
    <sheet name="subsidie opdrachtgever" sheetId="36" state="hidden" r:id="rId4"/>
    <sheet name="beoordeling opdrachtgever" sheetId="42" state="hidden" r:id="rId5"/>
    <sheet name="machinelijst SEB" sheetId="32" r:id="rId6"/>
  </sheets>
  <externalReferences>
    <externalReference r:id="rId7"/>
  </externalReferences>
  <definedNames>
    <definedName name="_xlnm._FilterDatabase" localSheetId="1" hidden="1">'invulblad aannemer'!$B$9:$H$19</definedName>
    <definedName name="_xlnm._FilterDatabase" localSheetId="3" hidden="1">'subsidie opdrachtgever'!$G$10:$G$57</definedName>
    <definedName name="_GoBack" localSheetId="1">'invulblad aannemer'!#REF!</definedName>
    <definedName name="aantalON">[1]dashboard!$B$5</definedName>
    <definedName name="_xlnm.Print_Area" localSheetId="4">'beoordeling opdrachtgever'!$A$1:$N$23</definedName>
    <definedName name="_xlnm.Print_Area" localSheetId="1">'invulblad aannemer'!$B$1:$G$28</definedName>
    <definedName name="_xlnm.Print_Area" localSheetId="2">'logboek aannemer'!$B$1:$AK$48</definedName>
    <definedName name="_xlnm.Print_Area" localSheetId="5">'machinelijst SEB'!$A$1:$J$92</definedName>
    <definedName name="_xlnm.Print_Area" localSheetId="0">'Resultaat gunningscriterium SEB'!$C$1:$M$33</definedName>
    <definedName name="_xlnm.Print_Area" localSheetId="3">'subsidie opdrachtgever'!$A$1:$N$54</definedName>
    <definedName name="asfaltMAXkorting">#REF!</definedName>
    <definedName name="bandenCIRCdrempel">#REF!</definedName>
    <definedName name="bandenCIRCfactor">#REF!</definedName>
    <definedName name="bandenCIRCkorting">#REF!</definedName>
    <definedName name="bandenCIRCplafond">#REF!</definedName>
    <definedName name="bandenMAXkorting">#REF!</definedName>
    <definedName name="bandenMKIdrempel">#REF!</definedName>
    <definedName name="bandenMKIfactor">#REF!</definedName>
    <definedName name="bandenMKIkorting">#REF!</definedName>
    <definedName name="bandenMKIplafond">#REF!</definedName>
    <definedName name="bandMKIdrempel">#REF!</definedName>
    <definedName name="bandMKIplafond">#REF!</definedName>
    <definedName name="besteksnummer">[1]dashboard!$B$3</definedName>
    <definedName name="betonMAXkorting">#REF!</definedName>
    <definedName name="buizenCIRCdrempel">#REF!</definedName>
    <definedName name="buizenCIRCfactor">#REF!</definedName>
    <definedName name="buizenCIRCkorting">#REF!</definedName>
    <definedName name="buizenCIRCplafond">#REF!</definedName>
    <definedName name="buizenMAXkorting">#REF!</definedName>
    <definedName name="buizenMKIdrempel">#REF!</definedName>
    <definedName name="buizenMKIfactor">#REF!</definedName>
    <definedName name="buizenMKIkorting">#REF!</definedName>
    <definedName name="buizenMKIplafond">#REF!</definedName>
    <definedName name="CAkorting">[1]dashboard!$B$9</definedName>
    <definedName name="deklaagCIRCdrempel">#REF!</definedName>
    <definedName name="deklaagCIRCdrempel2">[1]dashboard!$C$27</definedName>
    <definedName name="deklaagCIRCdrempel3">[1]dashboard!$D$27</definedName>
    <definedName name="deklaagCIRCdrempel4">[1]dashboard!$E$27</definedName>
    <definedName name="deklaagCIRCfactor">#REF!</definedName>
    <definedName name="deklaagCIRCkorting">#REF!</definedName>
    <definedName name="deklaagCIRCplafond">#REF!</definedName>
    <definedName name="deklaagCIRCplafond2">[1]dashboard!$C$28</definedName>
    <definedName name="deklaagCIRCplafond3">[1]dashboard!$D$28</definedName>
    <definedName name="deklaagCIRCplafond4">[1]dashboard!$E$28</definedName>
    <definedName name="deklaagGARdrempel">#REF!</definedName>
    <definedName name="deklaagGARdrempel2">[1]dashboard!$C$29</definedName>
    <definedName name="deklaagGARdrempel3">[1]dashboard!$D$29</definedName>
    <definedName name="deklaagGARdrempel4">[1]dashboard!$E$29</definedName>
    <definedName name="deklaagGARkorting">#REF!</definedName>
    <definedName name="deklaagGARplafond">#REF!</definedName>
    <definedName name="deklaagGARplafond2">[1]dashboard!$C$30</definedName>
    <definedName name="deklaagGARplafond3">[1]dashboard!$D$30</definedName>
    <definedName name="deklaagGARplafond4">[1]dashboard!$E$30</definedName>
    <definedName name="deklaagMAXkorting">#REF!</definedName>
    <definedName name="deklaagMKIdrempel">#REF!</definedName>
    <definedName name="deklaagMKIdrempel2">[1]dashboard!$C$25</definedName>
    <definedName name="deklaagMKIdrempel3">[1]dashboard!$D$25</definedName>
    <definedName name="deklaagMKIdrempel4">[1]dashboard!$E$25</definedName>
    <definedName name="deklaagMKIfactor">#REF!</definedName>
    <definedName name="deklaagMKIkorting">#REF!</definedName>
    <definedName name="deklaagMKIplafond">#REF!</definedName>
    <definedName name="deklaagMKIplafond2">[1]dashboard!$C$26</definedName>
    <definedName name="deklaagMKIplafond3">[1]dashboard!$D$26</definedName>
    <definedName name="deklaagMKIplafond4">[1]dashboard!$E$26</definedName>
    <definedName name="dpost1">[1]dashboard!$B$24</definedName>
    <definedName name="dpost2">[1]dashboard!$C$24</definedName>
    <definedName name="dpost3">[1]dashboard!$D$24</definedName>
    <definedName name="dpost4">[1]dashboard!$E$24</definedName>
    <definedName name="dsoort1">[1]dashboard!$B$23</definedName>
    <definedName name="dsoort2">[1]dashboard!$C$23</definedName>
    <definedName name="dsoort3">[1]dashboard!$D$23</definedName>
    <definedName name="dsoort4">[1]dashboard!$E$23</definedName>
    <definedName name="kortingTOTAAL">#REF!</definedName>
    <definedName name="machinelijst">'machinelijst SEB'!$C$5:$C$87</definedName>
    <definedName name="MAXkorting">[1]dashboard!$B$20</definedName>
    <definedName name="onderCIRCdrempel">#REF!</definedName>
    <definedName name="onderCIRCdrempel2">[1]dashboard!$C$57</definedName>
    <definedName name="onderCIRCdrempel3">[1]dashboard!$D$57</definedName>
    <definedName name="onderCIRCdrempel4">[1]dashboard!$E$57</definedName>
    <definedName name="onderCIRCfactor">#REF!</definedName>
    <definedName name="onderCIRCkorting">#REF!</definedName>
    <definedName name="onderCIRCplafond">#REF!</definedName>
    <definedName name="onderCIRCplafond2">[1]dashboard!$C$58</definedName>
    <definedName name="onderCIRCplafond3">[1]dashboard!$D$58</definedName>
    <definedName name="onderCIRCplafond4">[1]dashboard!$E$58</definedName>
    <definedName name="onderGARdrempel">#REF!</definedName>
    <definedName name="onderGARdrempel2">[1]dashboard!$C$59</definedName>
    <definedName name="onderGARdrempel3">[1]dashboard!$D$59</definedName>
    <definedName name="onderGARdrempel4">[1]dashboard!$E$59</definedName>
    <definedName name="onderGARkorting">#REF!</definedName>
    <definedName name="onderGARplafond">#REF!</definedName>
    <definedName name="onderGARplafond2">[1]dashboard!$C$60</definedName>
    <definedName name="onderGARplafond3">[1]dashboard!$D$60</definedName>
    <definedName name="onderGARplafond4">[1]dashboard!$E$60</definedName>
    <definedName name="onderMAXkorting">#REF!</definedName>
    <definedName name="onderMKIdrempel">#REF!</definedName>
    <definedName name="onderMKIdrempel2">[1]dashboard!$C$55</definedName>
    <definedName name="onderMKIdrempel3">[1]dashboard!$D$55</definedName>
    <definedName name="onderMKIdrempel4">[1]dashboard!$E$55</definedName>
    <definedName name="onderMKIfactor">#REF!</definedName>
    <definedName name="onderMKIkorting">#REF!</definedName>
    <definedName name="onderMKIplafond">#REF!</definedName>
    <definedName name="onderMKIplafond2">[1]dashboard!$C$56</definedName>
    <definedName name="onderMKIplafond3">[1]dashboard!$D$56</definedName>
    <definedName name="onderMKIplafond4">[1]dashboard!$E$56</definedName>
    <definedName name="opost1">[1]dashboard!$B$54</definedName>
    <definedName name="opost2">[1]dashboard!$C$54</definedName>
    <definedName name="opost3">[1]dashboard!$D$54</definedName>
    <definedName name="opost4">[1]dashboard!$E$54</definedName>
    <definedName name="osoort1">[1]dashboard!$B$53</definedName>
    <definedName name="osoort2">[1]dashboard!$C$53</definedName>
    <definedName name="osoort3">[1]dashboard!$D$53</definedName>
    <definedName name="osoort4">[1]dashboard!$E$53</definedName>
    <definedName name="projectnaam">[1]dashboard!$B$4</definedName>
    <definedName name="roodCIRCdrempel">#REF!</definedName>
    <definedName name="roodCIRCdrempel2">[1]dashboard!$C$37</definedName>
    <definedName name="roodCIRCdrempel3">[1]dashboard!$D$37</definedName>
    <definedName name="roodCIRCdrempel4">[1]dashboard!$E$37</definedName>
    <definedName name="roodCIRCkorting">#REF!</definedName>
    <definedName name="roodCIRCplafond">#REF!</definedName>
    <definedName name="roodCIRCplafond2">[1]dashboard!$C$38</definedName>
    <definedName name="roodCIRCplafond3">[1]dashboard!$D$38</definedName>
    <definedName name="roodCIRCplafond4">[1]dashboard!$E$38</definedName>
    <definedName name="roodGARdrempel">#REF!</definedName>
    <definedName name="roodGARdrempel2">[1]dashboard!$C$39</definedName>
    <definedName name="roodGARdrempel3">[1]dashboard!$D$39</definedName>
    <definedName name="roodGARdrempel4">[1]dashboard!$E$39</definedName>
    <definedName name="roodGARkorting">#REF!</definedName>
    <definedName name="roodGARplafond">#REF!</definedName>
    <definedName name="roodGARplafond2">[1]dashboard!$C$40</definedName>
    <definedName name="roodGARplafond3">[1]dashboard!$D$40</definedName>
    <definedName name="roodGARplafond4">[1]dashboard!$E$40</definedName>
    <definedName name="roodMKIdrempel">#REF!</definedName>
    <definedName name="roodMKIdrempel2">[1]dashboard!$C$35</definedName>
    <definedName name="roodMKIdrempel3">[1]dashboard!$D$35</definedName>
    <definedName name="roodMKIdrempel4">[1]dashboard!$E$35</definedName>
    <definedName name="roodMKIkorting">#REF!</definedName>
    <definedName name="roodMKIplafond">#REF!</definedName>
    <definedName name="roodMKIplafond2">[1]dashboard!$C$36</definedName>
    <definedName name="roodMKIplafond3">[1]dashboard!$D$36</definedName>
    <definedName name="roodMKIplafond4">[1]dashboard!$E$36</definedName>
    <definedName name="rpost1">[1]dashboard!$B$34</definedName>
    <definedName name="rpost2">[1]dashboard!$C$34</definedName>
    <definedName name="rpost3">[1]dashboard!$D$34</definedName>
    <definedName name="rpost4">[1]dashboard!$E$34</definedName>
    <definedName name="rsoort1">[1]dashboard!$B$33</definedName>
    <definedName name="rsoort2">[1]dashboard!$C$33</definedName>
    <definedName name="rsoort3">[1]dashboard!$D$33</definedName>
    <definedName name="rsoort4">[1]dashboard!$E$33</definedName>
    <definedName name="stenenCIRdrempel">#REF!</definedName>
    <definedName name="stenenCIRkorting">#REF!</definedName>
    <definedName name="stenenCIRplafond">#REF!</definedName>
    <definedName name="stenenMAXkorting">#REF!</definedName>
    <definedName name="stenenMKIdrempel">#REF!</definedName>
    <definedName name="stenenMKIkorting">#REF!</definedName>
    <definedName name="stenenMKIplafond">#REF!</definedName>
    <definedName name="tegelsCIRdrempel">#REF!</definedName>
    <definedName name="tegelsCIRkorting">#REF!</definedName>
    <definedName name="tegelsCIRplafond">#REF!</definedName>
    <definedName name="tegelsMAXkorting">#REF!</definedName>
    <definedName name="tegelsMKIdrempel">#REF!</definedName>
    <definedName name="tegelsMKIkoritng">#REF!</definedName>
    <definedName name="tegelsMKIkorting">#REF!</definedName>
    <definedName name="tegelsMKIplafond">#REF!</definedName>
    <definedName name="tpost1">[1]dashboard!$B$44</definedName>
    <definedName name="tpost2">[1]dashboard!$C$44</definedName>
    <definedName name="tpost3">[1]dashboard!$D$44</definedName>
    <definedName name="tpost4">[1]dashboard!$E$44</definedName>
    <definedName name="tsoort1">[1]dashboard!$B$43</definedName>
    <definedName name="tsoort2">[1]dashboard!$C$43</definedName>
    <definedName name="tsoort3">[1]dashboard!$D$43</definedName>
    <definedName name="tsoort4">[1]dashboard!$E$43</definedName>
    <definedName name="tussenCIRCdrempel">#REF!</definedName>
    <definedName name="tussenCIRCdrempel2">[1]dashboard!$C$47</definedName>
    <definedName name="tussenCIRCdrempel3">[1]dashboard!$D$47</definedName>
    <definedName name="tussenCIRCdrempel4">[1]dashboard!$E$47</definedName>
    <definedName name="tussenCIRCfactor">#REF!</definedName>
    <definedName name="tussenCIRCkorting">#REF!</definedName>
    <definedName name="tussenCIRCplafond">#REF!</definedName>
    <definedName name="tussenCIRCplafond2">[1]dashboard!$C$48</definedName>
    <definedName name="tussenCIRCplafond3">[1]dashboard!$D$48</definedName>
    <definedName name="tussenCIRCplafond4">[1]dashboard!$E$48</definedName>
    <definedName name="tussenGARdrempel">#REF!</definedName>
    <definedName name="tussenGARdrempel2">[1]dashboard!$C$49</definedName>
    <definedName name="tussenGARdrempel3">[1]dashboard!$D$49</definedName>
    <definedName name="tussenGARdrempel4">[1]dashboard!$E$49</definedName>
    <definedName name="tussenGARkorting">#REF!</definedName>
    <definedName name="tussenGARplafond">#REF!</definedName>
    <definedName name="tussenGARplafond2">[1]dashboard!$C$50</definedName>
    <definedName name="tussenGARplafond3">[1]dashboard!$D$50</definedName>
    <definedName name="tussenGARplafond4">[1]dashboard!$E$50</definedName>
    <definedName name="tussenMAXkorting">#REF!</definedName>
    <definedName name="tussenMKIdrempel">#REF!</definedName>
    <definedName name="tussenMKIdrempel2">[1]dashboard!$C$45</definedName>
    <definedName name="tussenMKIdrempel3">[1]dashboard!$D$45</definedName>
    <definedName name="tussenMKIdrempel4">[1]dashboard!$E$45</definedName>
    <definedName name="tussenMKIkorting">#REF!</definedName>
    <definedName name="tussenMKIplafond">#REF!</definedName>
    <definedName name="tussenMKIplafond2">[1]dashboard!$C$46</definedName>
    <definedName name="tussenMKIplafond3">[1]dashboard!$D$46</definedName>
    <definedName name="tussenMKIplafond4">[1]dashboard!$E$46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24" l="1"/>
  <c r="H12" i="24"/>
  <c r="H13" i="24"/>
  <c r="H14" i="24"/>
  <c r="H15" i="24"/>
  <c r="H16" i="24"/>
  <c r="H17" i="24"/>
  <c r="H18" i="24"/>
  <c r="H19" i="24"/>
  <c r="H10" i="24"/>
  <c r="G20" i="21" l="1"/>
  <c r="F20" i="21" s="1"/>
  <c r="G22" i="21"/>
  <c r="F22" i="21" s="1"/>
  <c r="G23" i="21" l="1"/>
  <c r="F23" i="21" s="1"/>
  <c r="G21" i="21"/>
  <c r="F21" i="21" s="1"/>
  <c r="G19" i="21"/>
  <c r="F19" i="21" s="1"/>
  <c r="G18" i="21" l="1"/>
  <c r="F18" i="21" s="1"/>
  <c r="F12" i="31" l="1"/>
  <c r="F13" i="31"/>
  <c r="F14" i="31"/>
  <c r="F15" i="31"/>
  <c r="F16" i="31"/>
  <c r="F17" i="31"/>
  <c r="F18" i="31"/>
  <c r="F11" i="31"/>
  <c r="F10" i="31"/>
  <c r="E12" i="31"/>
  <c r="E13" i="31"/>
  <c r="E14" i="31"/>
  <c r="E15" i="31"/>
  <c r="E16" i="31"/>
  <c r="E17" i="31"/>
  <c r="E18" i="31"/>
  <c r="E11" i="31"/>
  <c r="E10" i="31"/>
  <c r="D18" i="31"/>
  <c r="D12" i="31"/>
  <c r="D13" i="31"/>
  <c r="D14" i="31"/>
  <c r="D15" i="31"/>
  <c r="D16" i="31"/>
  <c r="D17" i="31"/>
  <c r="D11" i="31"/>
  <c r="D10" i="31"/>
  <c r="D19" i="31"/>
  <c r="C18" i="31"/>
  <c r="C17" i="31"/>
  <c r="C16" i="31"/>
  <c r="C15" i="31"/>
  <c r="C14" i="31"/>
  <c r="C13" i="31"/>
  <c r="C12" i="31"/>
  <c r="C19" i="31"/>
  <c r="C11" i="31"/>
  <c r="C10" i="31"/>
  <c r="D8" i="21"/>
  <c r="D6" i="31"/>
  <c r="C8" i="31"/>
  <c r="C1" i="24" l="1"/>
  <c r="M10" i="31" l="1"/>
  <c r="L10" i="31"/>
  <c r="M48" i="31"/>
  <c r="M47" i="31"/>
  <c r="M46" i="31"/>
  <c r="M45" i="31"/>
  <c r="M44" i="31"/>
  <c r="M40" i="31"/>
  <c r="M39" i="31"/>
  <c r="M38" i="31"/>
  <c r="M37" i="31"/>
  <c r="M36" i="31"/>
  <c r="L11" i="31"/>
  <c r="L12" i="31"/>
  <c r="L13" i="31"/>
  <c r="L14" i="31"/>
  <c r="L15" i="31"/>
  <c r="L16" i="31"/>
  <c r="L17" i="31"/>
  <c r="L18" i="31"/>
  <c r="L19" i="31"/>
  <c r="C21" i="31"/>
  <c r="F57" i="36"/>
  <c r="C57" i="36"/>
  <c r="G57" i="36" s="1"/>
  <c r="F56" i="36"/>
  <c r="C56" i="36"/>
  <c r="G56" i="36" s="1"/>
  <c r="F55" i="36"/>
  <c r="C55" i="36"/>
  <c r="G55" i="36" s="1"/>
  <c r="F54" i="36"/>
  <c r="C54" i="36"/>
  <c r="G54" i="36" s="1"/>
  <c r="F53" i="36"/>
  <c r="C53" i="36"/>
  <c r="G53" i="36" s="1"/>
  <c r="F49" i="36"/>
  <c r="C49" i="36"/>
  <c r="G49" i="36" s="1"/>
  <c r="F48" i="36"/>
  <c r="C48" i="36"/>
  <c r="G48" i="36" s="1"/>
  <c r="F47" i="36"/>
  <c r="C47" i="36"/>
  <c r="G47" i="36" s="1"/>
  <c r="F46" i="36"/>
  <c r="C46" i="36"/>
  <c r="G46" i="36" s="1"/>
  <c r="F45" i="36"/>
  <c r="C45" i="36"/>
  <c r="G45" i="36" s="1"/>
  <c r="C38" i="36"/>
  <c r="F38" i="36"/>
  <c r="C39" i="36"/>
  <c r="F39" i="36"/>
  <c r="C40" i="36"/>
  <c r="F40" i="36"/>
  <c r="C41" i="36"/>
  <c r="F41" i="36"/>
  <c r="F37" i="36"/>
  <c r="C37" i="36"/>
  <c r="G38" i="36" l="1"/>
  <c r="G40" i="36"/>
  <c r="I40" i="36" s="1"/>
  <c r="H40" i="36" s="1"/>
  <c r="G39" i="36"/>
  <c r="I39" i="36" s="1"/>
  <c r="H39" i="36" s="1"/>
  <c r="G41" i="36"/>
  <c r="I41" i="36" s="1"/>
  <c r="H41" i="36" s="1"/>
  <c r="G37" i="36"/>
  <c r="H37" i="36" s="1"/>
  <c r="I53" i="36"/>
  <c r="H53" i="36" s="1"/>
  <c r="I55" i="36"/>
  <c r="H55" i="36" s="1"/>
  <c r="I47" i="36"/>
  <c r="H47" i="36" s="1"/>
  <c r="I57" i="36"/>
  <c r="H57" i="36" s="1"/>
  <c r="I45" i="36"/>
  <c r="H45" i="36" s="1"/>
  <c r="I54" i="36"/>
  <c r="H54" i="36" s="1"/>
  <c r="I56" i="36"/>
  <c r="H56" i="36" s="1"/>
  <c r="I46" i="36"/>
  <c r="H46" i="36" s="1"/>
  <c r="I48" i="36"/>
  <c r="H48" i="36" s="1"/>
  <c r="D6" i="36"/>
  <c r="I49" i="36" l="1"/>
  <c r="H49" i="36" s="1"/>
  <c r="I38" i="36"/>
  <c r="H38" i="36" s="1"/>
  <c r="C1" i="42"/>
  <c r="C1" i="36"/>
  <c r="C1" i="31"/>
  <c r="M11" i="31" l="1"/>
  <c r="M12" i="31"/>
  <c r="M13" i="31"/>
  <c r="M14" i="31"/>
  <c r="M15" i="31"/>
  <c r="M16" i="31"/>
  <c r="M17" i="31"/>
  <c r="M18" i="31"/>
  <c r="M19" i="31"/>
  <c r="H5" i="36"/>
  <c r="G16" i="21"/>
  <c r="F16" i="21" s="1"/>
  <c r="G17" i="21"/>
  <c r="F17" i="21" s="1"/>
  <c r="C29" i="36"/>
  <c r="D29" i="36"/>
  <c r="E29" i="36"/>
  <c r="F29" i="36"/>
  <c r="C30" i="36"/>
  <c r="D30" i="36"/>
  <c r="E30" i="36"/>
  <c r="F30" i="36"/>
  <c r="C31" i="36"/>
  <c r="D31" i="36"/>
  <c r="E31" i="36"/>
  <c r="F31" i="36"/>
  <c r="C32" i="36"/>
  <c r="D32" i="36"/>
  <c r="E32" i="36"/>
  <c r="F32" i="36"/>
  <c r="C33" i="36"/>
  <c r="D33" i="36"/>
  <c r="E33" i="36"/>
  <c r="F33" i="36"/>
  <c r="C16" i="36"/>
  <c r="D16" i="36"/>
  <c r="E16" i="36"/>
  <c r="F16" i="36"/>
  <c r="C17" i="36"/>
  <c r="D17" i="36"/>
  <c r="E17" i="36"/>
  <c r="F17" i="36"/>
  <c r="C18" i="36"/>
  <c r="D18" i="36"/>
  <c r="E18" i="36"/>
  <c r="F18" i="36"/>
  <c r="C19" i="36"/>
  <c r="D19" i="36"/>
  <c r="E19" i="36"/>
  <c r="F19" i="36"/>
  <c r="C20" i="36"/>
  <c r="D20" i="36"/>
  <c r="E20" i="36"/>
  <c r="F20" i="36"/>
  <c r="M32" i="31"/>
  <c r="M31" i="31"/>
  <c r="M30" i="31"/>
  <c r="M29" i="31"/>
  <c r="M28" i="31"/>
  <c r="M27" i="31"/>
  <c r="M26" i="31"/>
  <c r="M25" i="31"/>
  <c r="M24" i="31"/>
  <c r="M23" i="31"/>
  <c r="E19" i="31"/>
  <c r="F19" i="31"/>
  <c r="G24" i="21" l="1"/>
  <c r="G32" i="36"/>
  <c r="I32" i="36" s="1"/>
  <c r="G30" i="36"/>
  <c r="I30" i="36" s="1"/>
  <c r="G33" i="36"/>
  <c r="I33" i="36" s="1"/>
  <c r="G31" i="36"/>
  <c r="I31" i="36" s="1"/>
  <c r="G29" i="36"/>
  <c r="F24" i="21" l="1"/>
  <c r="G26" i="21" s="1"/>
  <c r="H29" i="36"/>
  <c r="I29" i="36"/>
  <c r="H33" i="36"/>
  <c r="H31" i="36"/>
  <c r="H32" i="36"/>
  <c r="H30" i="36"/>
  <c r="H26" i="21" l="1"/>
  <c r="D11" i="21" s="1"/>
  <c r="N17" i="42"/>
  <c r="N11" i="42"/>
  <c r="N15" i="42" s="1"/>
  <c r="H11" i="42"/>
  <c r="H15" i="42" s="1"/>
  <c r="F11" i="42"/>
  <c r="F15" i="42" s="1"/>
  <c r="L11" i="42" l="1"/>
  <c r="L15" i="42" s="1"/>
  <c r="L17" i="42" s="1"/>
  <c r="J11" i="42"/>
  <c r="J15" i="42" s="1"/>
  <c r="J17" i="42" s="1"/>
  <c r="H17" i="42" l="1"/>
  <c r="F17" i="42"/>
  <c r="F25" i="36" l="1"/>
  <c r="F26" i="36"/>
  <c r="F27" i="36"/>
  <c r="F28" i="36"/>
  <c r="F24" i="36"/>
  <c r="E25" i="36"/>
  <c r="E26" i="36"/>
  <c r="E27" i="36"/>
  <c r="E28" i="36"/>
  <c r="E24" i="36"/>
  <c r="D25" i="36"/>
  <c r="D26" i="36"/>
  <c r="D27" i="36"/>
  <c r="D28" i="36"/>
  <c r="D24" i="36"/>
  <c r="C25" i="36"/>
  <c r="C26" i="36"/>
  <c r="C27" i="36"/>
  <c r="C28" i="36"/>
  <c r="C24" i="36"/>
  <c r="G26" i="36" l="1"/>
  <c r="I26" i="36" s="1"/>
  <c r="G25" i="36"/>
  <c r="I25" i="36" s="1"/>
  <c r="G24" i="36"/>
  <c r="I24" i="36" s="1"/>
  <c r="G28" i="36"/>
  <c r="I28" i="36" s="1"/>
  <c r="G27" i="36"/>
  <c r="I27" i="36" s="1"/>
  <c r="H28" i="36" l="1"/>
  <c r="H24" i="36"/>
  <c r="H25" i="36"/>
  <c r="H27" i="36"/>
  <c r="H26" i="36"/>
  <c r="F12" i="36" l="1"/>
  <c r="F13" i="36"/>
  <c r="F14" i="36"/>
  <c r="F15" i="36"/>
  <c r="F11" i="36"/>
  <c r="E12" i="36"/>
  <c r="E13" i="36"/>
  <c r="E14" i="36"/>
  <c r="E15" i="36"/>
  <c r="E11" i="36"/>
  <c r="D12" i="36"/>
  <c r="D13" i="36"/>
  <c r="D14" i="36"/>
  <c r="D15" i="36"/>
  <c r="D11" i="36"/>
  <c r="C12" i="36"/>
  <c r="C13" i="36"/>
  <c r="C14" i="36"/>
  <c r="C15" i="36"/>
  <c r="C11" i="36"/>
  <c r="G15" i="36" l="1"/>
  <c r="I15" i="36" s="1"/>
  <c r="G20" i="36"/>
  <c r="I20" i="36" s="1"/>
  <c r="G17" i="36"/>
  <c r="I17" i="36" s="1"/>
  <c r="G19" i="36"/>
  <c r="I19" i="36" s="1"/>
  <c r="G14" i="36"/>
  <c r="I14" i="36" s="1"/>
  <c r="G12" i="36"/>
  <c r="I12" i="36" s="1"/>
  <c r="G18" i="36"/>
  <c r="I18" i="36" s="1"/>
  <c r="G13" i="36"/>
  <c r="I13" i="36" s="1"/>
  <c r="G16" i="36"/>
  <c r="I16" i="36" s="1"/>
  <c r="G11" i="36"/>
  <c r="I11" i="36" l="1"/>
  <c r="H11" i="36" s="1"/>
  <c r="H12" i="36"/>
  <c r="H19" i="36"/>
  <c r="H17" i="36"/>
  <c r="H14" i="36"/>
  <c r="H16" i="36"/>
  <c r="H20" i="36"/>
  <c r="H18" i="36"/>
  <c r="H13" i="36"/>
  <c r="H15" i="36"/>
  <c r="I37" i="36" l="1"/>
  <c r="I5" i="36" s="1"/>
</calcChain>
</file>

<file path=xl/sharedStrings.xml><?xml version="1.0" encoding="utf-8"?>
<sst xmlns="http://schemas.openxmlformats.org/spreadsheetml/2006/main" count="580" uniqueCount="261">
  <si>
    <t>Invulformulier Schoon- en Emissieloos Bouwen</t>
  </si>
  <si>
    <t xml:space="preserve">Instructie </t>
  </si>
  <si>
    <t>Inschrijver</t>
  </si>
  <si>
    <t>Totale fictieve meerwaarde</t>
  </si>
  <si>
    <t>behaald</t>
  </si>
  <si>
    <t>maximaal te behalen</t>
  </si>
  <si>
    <t>WERKTUIGEN</t>
  </si>
  <si>
    <t>motor</t>
  </si>
  <si>
    <t>energiedrager</t>
  </si>
  <si>
    <t>weegfactor</t>
  </si>
  <si>
    <t xml:space="preserve">waardering </t>
  </si>
  <si>
    <t>totaal</t>
  </si>
  <si>
    <t>Werktuigen:</t>
  </si>
  <si>
    <t>elektromotor</t>
  </si>
  <si>
    <t>Licht: tot 56kW</t>
  </si>
  <si>
    <t>groene waterstof</t>
  </si>
  <si>
    <t>Middel: 56 tot 130kW</t>
  </si>
  <si>
    <t>biodiesel (HVO 100)</t>
  </si>
  <si>
    <t>daginzet</t>
  </si>
  <si>
    <t>Transportmiddelen:</t>
  </si>
  <si>
    <t>aardgas (CNG/LNG)</t>
  </si>
  <si>
    <t>verbrandingsmotor</t>
  </si>
  <si>
    <t>Instructie</t>
  </si>
  <si>
    <t>Inschrijver vult lichtblauwe velden in</t>
  </si>
  <si>
    <t>omschrijving materieelstuk</t>
  </si>
  <si>
    <t>MKB</t>
  </si>
  <si>
    <t>gedaan op (datum)</t>
  </si>
  <si>
    <t>handtekening</t>
  </si>
  <si>
    <t>vermogen (kW)</t>
  </si>
  <si>
    <t>merk</t>
  </si>
  <si>
    <t xml:space="preserve">kenteken of registratienr. </t>
  </si>
  <si>
    <t>SSEB subsidie verkregen?</t>
  </si>
  <si>
    <t>bouwjaar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</si>
  <si>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</si>
  <si>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</si>
  <si>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</si>
  <si>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</si>
  <si>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</si>
  <si>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</si>
  <si>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</si>
  <si>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</si>
  <si>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</si>
  <si>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</si>
  <si>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</si>
  <si>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</si>
  <si>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VOERTUIGEN</t>
  </si>
  <si>
    <t>categorie</t>
  </si>
  <si>
    <t>vermogensklasse</t>
  </si>
  <si>
    <t>subsidie per dag</t>
  </si>
  <si>
    <t>Subsidie SPUK SEB</t>
  </si>
  <si>
    <t>mini</t>
  </si>
  <si>
    <t>CPV-code</t>
  </si>
  <si>
    <t>startdatum</t>
  </si>
  <si>
    <t>einddatum</t>
  </si>
  <si>
    <t>aanneemsom</t>
  </si>
  <si>
    <t>schatting subsidie</t>
  </si>
  <si>
    <t>klein</t>
  </si>
  <si>
    <t/>
  </si>
  <si>
    <t>Krijgen we subsidie?</t>
  </si>
  <si>
    <t>schatting subsidiebedrag</t>
  </si>
  <si>
    <t>inzetdagen 
(min. 2 uur)</t>
  </si>
  <si>
    <t>GEREEDSCHAPPEN</t>
  </si>
  <si>
    <t>Ja</t>
  </si>
  <si>
    <t>Beoordelingsformulier</t>
  </si>
  <si>
    <t>aantal inschrijvers</t>
  </si>
  <si>
    <t>inschrijver 1</t>
  </si>
  <si>
    <t>inschrijver 2</t>
  </si>
  <si>
    <t>inschrijver 3</t>
  </si>
  <si>
    <t>inschrijver 4</t>
  </si>
  <si>
    <t>inschrijver 5</t>
  </si>
  <si>
    <t>ingevuld door</t>
  </si>
  <si>
    <t>[ bedrijfsnaam ]</t>
  </si>
  <si>
    <r>
      <t xml:space="preserve">totale fictieve meerwaarde </t>
    </r>
    <r>
      <rPr>
        <u/>
        <sz val="12"/>
        <rFont val="Calibri"/>
        <family val="2"/>
        <scheme val="minor"/>
      </rPr>
      <t>werktuigen</t>
    </r>
  </si>
  <si>
    <r>
      <t xml:space="preserve">totale fictieve meerwaarde </t>
    </r>
    <r>
      <rPr>
        <u/>
        <sz val="12"/>
        <rFont val="Calibri"/>
        <family val="2"/>
        <scheme val="minor"/>
      </rPr>
      <t>voertuigen</t>
    </r>
  </si>
  <si>
    <t>totale fictieve meerwaarde zero-emissie</t>
  </si>
  <si>
    <t>inschrijvingssom</t>
  </si>
  <si>
    <t>evaluatieprijs</t>
  </si>
  <si>
    <t>uitslag</t>
  </si>
  <si>
    <t>opmerking(en) voor publicatie</t>
  </si>
  <si>
    <t>datum</t>
  </si>
  <si>
    <t>A. Bouwwerktuigen</t>
  </si>
  <si>
    <r>
      <rPr>
        <sz val="9"/>
        <rFont val="Verdana"/>
        <family val="2"/>
      </rPr>
      <t>J</t>
    </r>
  </si>
  <si>
    <r>
      <rPr>
        <sz val="9"/>
        <rFont val="Verdana"/>
        <family val="2"/>
      </rPr>
      <t>N</t>
    </r>
  </si>
  <si>
    <t>A1.33 shovel, laadschop, wiellader op banden of rups</t>
  </si>
  <si>
    <t xml:space="preserve"> </t>
  </si>
  <si>
    <r>
      <rPr>
        <vertAlign val="subscript"/>
        <sz val="9"/>
        <rFont val="Verdana"/>
        <family val="2"/>
      </rPr>
      <t>J</t>
    </r>
    <r>
      <rPr>
        <sz val="6"/>
        <rFont val="Verdana"/>
        <family val="2"/>
      </rPr>
      <t>1</t>
    </r>
  </si>
  <si>
    <t xml:space="preserve">Vernieuw de filter in de cel 'Krijgen we subsidie?' met een klik op het grijze vierkantje &gt; ok. Vul lichtblauwe velden in. </t>
  </si>
  <si>
    <t>Registreer het aantal dagen dat het materieelstuk aanwezig is. Bijvoorbeeld materieelstuk is 2 weken aanwezig van ma t/m vr: vul 2x5 = 10 in.</t>
  </si>
  <si>
    <t>logboek</t>
  </si>
  <si>
    <t>A1.3 asfaltvoorlader</t>
  </si>
  <si>
    <t>A1.4 ballastafwerkmachine</t>
  </si>
  <si>
    <t>A1.5 bestratingsmachine (zelfrijdend)</t>
  </si>
  <si>
    <t>A1.8 bodemstabiliseerder</t>
  </si>
  <si>
    <t>A1.9 bulldozer</t>
  </si>
  <si>
    <t>A1.10 emulsiespuitwagen</t>
  </si>
  <si>
    <t>A1.11 freesmachine voor asfalt of beton</t>
  </si>
  <si>
    <t>A1.15 gietasfaltketel</t>
  </si>
  <si>
    <t>A1.16 graaflaadcombinatie</t>
  </si>
  <si>
    <t>A1.19 hoogwerker (zelfrijdend of getrokken) vanaf 56 kW</t>
  </si>
  <si>
    <t>A1.20 kabeltreklier</t>
  </si>
  <si>
    <t>A1.22 mobiele compressor</t>
  </si>
  <si>
    <t>A1.23 mobiele graafmachine (niet zijnde 'overslagmachine')</t>
  </si>
  <si>
    <t>A1.25 mobiele lopende band (transportband), zelf aangedreven mobiel modulair transportsysteem</t>
  </si>
  <si>
    <t>A1.26 mobiele puinbreekinstallatie</t>
  </si>
  <si>
    <t>A1.28 mobiele overslagmachine, rupsoverslagmachine, overslagkraan (niet zijnde statisch en bekabeld elektrisch)</t>
  </si>
  <si>
    <t>A1.29 rupsdumper</t>
  </si>
  <si>
    <t>A1.30 rupsgraafmachine</t>
  </si>
  <si>
    <t>A1.31 ruw terrein heftruck 4x4 aangedreven</t>
  </si>
  <si>
    <t>A1.32 schranklader</t>
  </si>
  <si>
    <t>A1.34 shuttle buggy</t>
  </si>
  <si>
    <t>A1.36 sloopkraan</t>
  </si>
  <si>
    <t>A1.39 veegmachine met motorvermogen vanaf 56 kW</t>
  </si>
  <si>
    <t>A1.40 verreiker (star of roterend)</t>
  </si>
  <si>
    <t>A1.41 vlindermachine (uitsluitend ride-on)</t>
  </si>
  <si>
    <t>A1.44 (weg)markeringsmachine</t>
  </si>
  <si>
    <t>A1.45 wieldumper</t>
  </si>
  <si>
    <t>A1.46 boomverplantingsmachine</t>
  </si>
  <si>
    <t>A2.4 hydraulisch aggregaat</t>
  </si>
  <si>
    <t>A2.5 lasaggregaat</t>
  </si>
  <si>
    <t>A2.9 mobiele (vuil)-waterpomp</t>
  </si>
  <si>
    <t>B1.1 autolaadkraan</t>
  </si>
  <si>
    <t>B1.2 betonmixer</t>
  </si>
  <si>
    <t>B1.3 betonpomp</t>
  </si>
  <si>
    <t>B1.4 binnenlader</t>
  </si>
  <si>
    <t>B1.5 boor</t>
  </si>
  <si>
    <t>B1.6 front-end cylinder</t>
  </si>
  <si>
    <t>B1.7 haakarm</t>
  </si>
  <si>
    <t>B1.8 kabelsysteem</t>
  </si>
  <si>
    <t>B1.9 kettingsysteem</t>
  </si>
  <si>
    <t>B1.10 onderwaartse cylinder</t>
  </si>
  <si>
    <t>B1.11 portaalarmsysteem</t>
  </si>
  <si>
    <t>B3.1 grondpers</t>
  </si>
  <si>
    <t>B3.2 hei-installatie op een heischip</t>
  </si>
  <si>
    <t>B3.3 kraan</t>
  </si>
  <si>
    <t>C1. betonmixer (carrosseriecode 15)</t>
  </si>
  <si>
    <t>C2. betonpompvoertuig (carrosseriecode 16)</t>
  </si>
  <si>
    <t>C3. boorwagen (carrosseriecode 28)</t>
  </si>
  <si>
    <t>C4. hoogwerker (carrosseriecode 27)</t>
  </si>
  <si>
    <t>C5. kieptruck (carrosseriecode 10)</t>
  </si>
  <si>
    <t>C6. kraanwagen (carrosseriecode 26 of aanduiding SF)</t>
  </si>
  <si>
    <t>C7. voertuig met haakarm (carrosseriecode 9)</t>
  </si>
  <si>
    <t>U rekent vanaf de 1e tot en met de laatste inzetdag van machines die voor de betreffende bouwwerkzaamheid moeten opladen.</t>
  </si>
  <si>
    <t>t/m 19 kW</t>
  </si>
  <si>
    <t>20 t/m 49 kW</t>
  </si>
  <si>
    <t>50 t/m 149 kW</t>
  </si>
  <si>
    <t>150 t/m 224 kW</t>
  </si>
  <si>
    <t>225 t/m 349 kW</t>
  </si>
  <si>
    <t>350 t/m 599 kW</t>
  </si>
  <si>
    <t>600 kW +</t>
  </si>
  <si>
    <t>omschrijving laadstation</t>
  </si>
  <si>
    <t>A2.12 vliegwiel als vermogensvoorziening</t>
  </si>
  <si>
    <t>batterijcapaciteit (kWh)</t>
  </si>
  <si>
    <t xml:space="preserve">inzetdagen </t>
  </si>
  <si>
    <t>AGGREGAAT OF BATTERIJPAKKET</t>
  </si>
  <si>
    <t>DC-LAADSTATION</t>
  </si>
  <si>
    <t>vermogensklasse (kW)</t>
  </si>
  <si>
    <t>batterijcapaciteit  (kWh)</t>
  </si>
  <si>
    <r>
      <t xml:space="preserve">omschrijving materieelstuk
</t>
    </r>
    <r>
      <rPr>
        <i/>
        <sz val="8"/>
        <color theme="0"/>
        <rFont val="Calibri"/>
        <family val="2"/>
        <scheme val="minor"/>
      </rPr>
      <t>Kies waar mogelijk een optie uit de machinelijst SEB. Hiervoor kunt u gebruikmaken van de dropdown of in de lijst filteren door te typen. Mocht een materieelstuk niet in de lijst staan dan dient u het toch op te geven, deze telt gewoon mee in de methodiek.</t>
    </r>
  </si>
  <si>
    <t>belofte</t>
  </si>
  <si>
    <t>inschatting dagen inzet</t>
  </si>
  <si>
    <t>Vul in de tabel bouwwerktuigen alle bouwwerktuigen in die tijdens het project worden ingezet. Tevens wat wordt ingezet door onderaannemers.  Uitzondering hierop zijn de bouwwerktuigen die in totaal minder dan 8 uur gedurende de opdrachtduur aanwezig zijn. De gegevens dienen volledig te zijn bij inschrijving.</t>
  </si>
  <si>
    <t>De ingevulde uren zijn voor de looptijd van de opdracht (opdrachtduur).</t>
  </si>
  <si>
    <t>Afvalwatertransportgemaal Schiphol Trade Park</t>
  </si>
  <si>
    <t>Machinelijst SPUK SEB versie 2026</t>
  </si>
  <si>
    <t>Mobiele machines</t>
  </si>
  <si>
    <t>A1.1 asfaltzaag, betonzaag (rijdend)</t>
  </si>
  <si>
    <t>A1.2 asfaltspreidmachine, asfaltwerkmachine</t>
  </si>
  <si>
    <t>A1.6 beton- of mortelmachine, paver, mobiele 3D-printer</t>
  </si>
  <si>
    <t>A1.7 beton- of bentonietpomp (standalone)</t>
  </si>
  <si>
    <t>A1.12 mobiele meetapparatuur voor de bouw (zoals sondeermachine, sondeertruck, sondeerrups, valgewicht)</t>
  </si>
  <si>
    <t>A1.17 grader, wegschaaf</t>
  </si>
  <si>
    <t>A1.18 funderingsmachine (gemotoriseerd materieel): heimachine, (damwand) drukmachine, trilstelling, vibrostelling</t>
  </si>
  <si>
    <t>A1.21 mobiele boorinstallatie, grondboormachine, mobiele (anker) boorinstallatie, grondboormachine, gestuurde boringmachine, boorrups</t>
  </si>
  <si>
    <t>A1.24 mobiele kraan (zoals telescoopkraan, torenkraan, rupshijskraan, ruwterreinkraan, draadkraan, minihijskraan, dragline-kraan)</t>
  </si>
  <si>
    <t>A1.27 mobiele zeefinstallatie, grondzeef</t>
  </si>
  <si>
    <t>A1.35 sleepgraver, dragline</t>
  </si>
  <si>
    <t>A1.37 teer- of asfaltsproeier</t>
  </si>
  <si>
    <t>A1.38 tractor of vergelijkbaar multifunctioneel bouwwerktuig, met motorvermogen vanaf 19 kW</t>
  </si>
  <si>
    <t>A1.42 wals (klein, knik-, rol-, banden-, grond-, tril-)</t>
  </si>
  <si>
    <t>A1.43 waterwagen bij asfalt- en freeswerkzaamheden</t>
  </si>
  <si>
    <t>A1.47 mobiele wasinstallatie op een bouwlocatie</t>
  </si>
  <si>
    <t>Vervoerbare industriële uitrustingen</t>
  </si>
  <si>
    <t xml:space="preserve">A2.2 aggregaat op wind- of zonne-energie voor off-grid stroomvoorziening </t>
  </si>
  <si>
    <t xml:space="preserve">A2.3 aggregaat op waterstof of waterstofdragers voor off-grid stroomvoorziening </t>
  </si>
  <si>
    <t>A2.6 lichtmastaggregaat of lichtmast (zelf aangedreven)</t>
  </si>
  <si>
    <t>A2.7 batterijpakket voor off-grid stroomvoorziening vanaf 50 kWh op een bouwlocatie of behorende bij een bouwwerktuig</t>
  </si>
  <si>
    <t>A2.8 trilplaat, trilblok, stamper</t>
  </si>
  <si>
    <t>A2.10 pompen voor baggeren (zoals DOP-pomp, jetpomp, booster-baggerstation)</t>
  </si>
  <si>
    <t>A2.11 vervallen</t>
  </si>
  <si>
    <t>A2.13 laadstation vanaf 20 kW</t>
  </si>
  <si>
    <t>A2.14 mobiele waterstof tankvoorziening</t>
  </si>
  <si>
    <t>B. Hulpfunties</t>
  </si>
  <si>
    <t>B1. elektrische aandrijfmotor met een brandstofcel of een niet-loodhoudend batterijpakket voor aandrijving van de opbouw van een voertuig, oplegger of spoorvoertuig (inclusief vrachtautorailvoertuig), zijnde een:</t>
  </si>
  <si>
    <t>B1.12 mobiele kraan (zoals telescoopkraan, torenkraan, rupshijskraan, ruwterreinkraan, draadkraan, minihijskraan)</t>
  </si>
  <si>
    <t>B1.13 hoogwerker vanaf 46 kW</t>
  </si>
  <si>
    <t>B1.14 blaas- en zuigsysteem voor zand, grind en schelpen</t>
  </si>
  <si>
    <t>B3. elektrische aandrijfmotor met een brandstofcel of een niet loodhoudend batterijpakket voor aandrijving van een hulpfunctie op een vaartuig, niet de voortstuwing, zijnde een:</t>
  </si>
  <si>
    <t>C. Bouwvoertuigen (N2/N3)</t>
  </si>
  <si>
    <t>C8. overige vrachtwagens ingezet voor bouwwerkzaamheden</t>
  </si>
  <si>
    <t>BOUWWERKTUIGEN (A1, A2, B2, B3)</t>
  </si>
  <si>
    <t xml:space="preserve">BOUWVOERTUIGEN- EN TRANSPORTMIDDELEN (N1, N2 en N3) </t>
  </si>
  <si>
    <t>MINIMUMEIS - BOUWVOERTUIGEN- EN TRANSPORTMIDDELEN (N1, N2 en N3)</t>
  </si>
  <si>
    <t>MINIMUMEIS - BOUWWERKTUIGEN (A1, A2, B2, B3)</t>
  </si>
  <si>
    <t>gevestigd te</t>
  </si>
  <si>
    <t>omschrijving</t>
  </si>
  <si>
    <t>aanvullende gegevens (in te vullen na eventuele gunning)</t>
  </si>
  <si>
    <r>
      <t xml:space="preserve">belofte daginzet
</t>
    </r>
    <r>
      <rPr>
        <i/>
        <sz val="11"/>
        <color theme="0"/>
        <rFont val="Calibri"/>
        <family val="2"/>
        <scheme val="minor"/>
      </rPr>
      <t>Deze waarde wordt gebruikt voor de de bepaling van de fictieve meerwaarde.</t>
    </r>
  </si>
  <si>
    <t>totale daginzet</t>
  </si>
  <si>
    <t>Invulblad aannemer</t>
  </si>
  <si>
    <t>Logboek aannemer</t>
  </si>
  <si>
    <t>De ingevulde uren o.b.v. 'invulblad aannemer' zijn leidend voor de bepaling van de fictieve meerwaarde.</t>
  </si>
  <si>
    <t>Aannemer</t>
  </si>
  <si>
    <t>Energiedrager</t>
  </si>
  <si>
    <t>Motor</t>
  </si>
  <si>
    <t>Stationair: generatoren, 
pompen, torenkranen &lt; 560kW</t>
  </si>
  <si>
    <t>Stationair: generatoren, 
pompen, torenkranen &gt; 560kW</t>
  </si>
  <si>
    <t>100% Zero Emissie</t>
  </si>
  <si>
    <t>N1 - tot 3.500kg</t>
  </si>
  <si>
    <t>N2 - 3.500kg tot 12.000kg</t>
  </si>
  <si>
    <t>N3 - vanaf 12.000kg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</si>
  <si>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>Met een werkend, gesloten roetfilter</t>
    </r>
  </si>
  <si>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>Met een effectieve SCR-katalysator</t>
    </r>
  </si>
  <si>
    <t>stage IV / V</t>
  </si>
  <si>
    <t>HVO100</t>
  </si>
  <si>
    <t>Biogas / Bio-ethanol / Bio-methanol / Groene waterstof</t>
  </si>
  <si>
    <t>&gt; 560kW</t>
  </si>
  <si>
    <t>Stationair</t>
  </si>
  <si>
    <t>Zwaar: 130kW tot 560kW</t>
  </si>
  <si>
    <t>Specialistisch materieel,
Zeer zwaar: &gt; 560kW</t>
  </si>
  <si>
    <t>stage I / II / III</t>
  </si>
  <si>
    <t>Specialistisch (zeer zwaar)</t>
  </si>
  <si>
    <t>zwaar</t>
  </si>
  <si>
    <t>middelzwaar</t>
  </si>
  <si>
    <t>&lt; 19 kW</t>
  </si>
  <si>
    <t>37 tot 56 kW</t>
  </si>
  <si>
    <t>19 tot 37 kW</t>
  </si>
  <si>
    <t>56 tot 130 kW</t>
  </si>
  <si>
    <t>130 kW tot 560 kW</t>
  </si>
  <si>
    <t>behaalde fictieve meerwaarde inzet materieel</t>
  </si>
  <si>
    <t>maximaal te behalen fictieve meerwaarde inzet materieel</t>
  </si>
  <si>
    <t xml:space="preserve">Inschrijver dient uren Bouwwerktuigen op te geven in tabblad 'invulblad aannemer'. </t>
  </si>
  <si>
    <t>Elektriciteit</t>
  </si>
  <si>
    <r>
      <t>Stage IV</t>
    </r>
    <r>
      <rPr>
        <vertAlign val="superscript"/>
        <sz val="11"/>
        <color rgb="FF000000"/>
        <rFont val="Calibri"/>
        <family val="2"/>
        <scheme val="minor"/>
      </rPr>
      <t>1</t>
    </r>
  </si>
  <si>
    <r>
      <t>katalysator</t>
    </r>
    <r>
      <rPr>
        <vertAlign val="superscript"/>
        <sz val="11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 xml:space="preserve"> met roetfilter</t>
    </r>
    <r>
      <rPr>
        <vertAlign val="superscript"/>
        <sz val="11"/>
        <color rgb="FF000000"/>
        <rFont val="Calibri"/>
        <family val="2"/>
        <scheme val="minor"/>
      </rPr>
      <t>1</t>
    </r>
  </si>
  <si>
    <t>Euro VI</t>
  </si>
  <si>
    <t>Fossiele brandstoffen</t>
  </si>
  <si>
    <t>N3 - elektromotor en/of fuel cell</t>
  </si>
  <si>
    <t>Elektriciteit of groene waterstof (fuel cell)</t>
  </si>
  <si>
    <t>N2 - elektromotor en/of fuel cell</t>
  </si>
  <si>
    <t>N1 - elektromotor en/of fuel cell</t>
  </si>
  <si>
    <t>N3 - Euro 6</t>
  </si>
  <si>
    <t>HVO100 / Biogas / Bio-ethanol / Bio-methanol /Groene waterstof</t>
  </si>
  <si>
    <t>N2 - Euro 6</t>
  </si>
  <si>
    <t>N1 - Euro 6</t>
  </si>
  <si>
    <t>Fossiele brandstof</t>
  </si>
  <si>
    <t>&gt; 560 kW</t>
  </si>
  <si>
    <t>&lt; 560 kW</t>
  </si>
  <si>
    <r>
      <t xml:space="preserve">Het logboek dient te worden ingevuld ná gunning opdracht, </t>
    </r>
    <r>
      <rPr>
        <i/>
        <u/>
        <sz val="11"/>
        <color theme="1"/>
        <rFont val="Calibri"/>
        <family val="2"/>
        <scheme val="minor"/>
      </rPr>
      <t>niet</t>
    </r>
    <r>
      <rPr>
        <i/>
        <sz val="11"/>
        <color theme="1"/>
        <rFont val="Calibri"/>
        <family val="2"/>
        <scheme val="minor"/>
      </rPr>
      <t xml:space="preserve"> bij de inschrijving. Aannemer vult ná gunning opdracht alle lichtblauwe velden in</t>
    </r>
  </si>
  <si>
    <t xml:space="preserve">De uren worden automatisch overgenomen o.b.v. 'invulblad aannemer'.
 </t>
  </si>
  <si>
    <t>FOUT: stationaire bouwwerktuigen met een vermogensklasse &lt; 560kW dienen cf. minimumeisen emissieloos te zijn</t>
  </si>
  <si>
    <t>FOUT: de gekozen combi van motor, energiedrager en vermogensklasse klopt niet en/of voldoet niet aan de minimumeisen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</si>
</sst>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_(&quot;€&quot;* #,##0.00_);_(&quot;€&quot;* \(#,##0.00\);_(&quot;€&quot;* &quot;-&quot;??_);_(@_)"/>
    <numFmt numFmtId="165" formatCode="_ &quot;€&quot;\ * #,##0_ ;_ &quot;€&quot;\ * \-#,##0_ ;_ &quot;€&quot;\ * &quot;-&quot;??_ ;_ @_ "/>
    <numFmt numFmtId="166" formatCode="_ [$€-413]\ * #,##0.00_ ;_ [$€-413]\ * \-#,##0.00_ ;_ [$€-413]\ * &quot;-&quot;??_ ;_ @_ "/>
    <numFmt numFmtId="167" formatCode="0;\-0;;@"/>
  </numFmts>
  <fonts count="6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 "/>
    </font>
    <font>
      <sz val="11"/>
      <color theme="0" tint="-0.249977111117893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indexed="8"/>
      <name val="Calibri"/>
      <family val="2"/>
    </font>
    <font>
      <b/>
      <sz val="14"/>
      <name val="Calibri"/>
      <family val="2"/>
      <scheme val="minor"/>
    </font>
    <font>
      <b/>
      <sz val="14"/>
      <color theme="0" tint="-0.499984740745262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</font>
    <font>
      <sz val="8"/>
      <name val="Calibri"/>
      <family val="2"/>
      <scheme val="minor"/>
    </font>
    <font>
      <sz val="11"/>
      <color theme="8"/>
      <name val="Calibri"/>
      <family val="2"/>
      <scheme val="minor"/>
    </font>
    <font>
      <sz val="10"/>
      <color rgb="FF000000"/>
      <name val="Times New Roman"/>
      <family val="1"/>
    </font>
    <font>
      <b/>
      <sz val="26"/>
      <name val="Liberation Sans Narrow"/>
    </font>
    <font>
      <sz val="9"/>
      <name val="Verdana"/>
      <family val="2"/>
    </font>
    <font>
      <b/>
      <sz val="9"/>
      <name val="Verdana"/>
      <family val="2"/>
    </font>
    <font>
      <vertAlign val="subscript"/>
      <sz val="9"/>
      <name val="Verdana"/>
      <family val="2"/>
    </font>
    <font>
      <sz val="6"/>
      <name val="Verdana"/>
      <family val="2"/>
    </font>
    <font>
      <b/>
      <sz val="16"/>
      <color rgb="FF007AC6"/>
      <name val="Liberation Sans Narrow"/>
    </font>
    <font>
      <b/>
      <u/>
      <sz val="9"/>
      <name val="Verdana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8"/>
      <name val="Calibri"/>
      <family val="2"/>
      <scheme val="minor"/>
    </font>
    <font>
      <b/>
      <sz val="14"/>
      <color theme="8" tint="0.39997558519241921"/>
      <name val="Calibri"/>
      <family val="2"/>
      <scheme val="minor"/>
    </font>
    <font>
      <b/>
      <sz val="12"/>
      <name val="Calibri"/>
      <family val="2"/>
      <scheme val="minor"/>
    </font>
    <font>
      <i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 "/>
    </font>
    <font>
      <u/>
      <sz val="12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 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Symbol"/>
      <family val="1"/>
      <charset val="2"/>
    </font>
    <font>
      <sz val="8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i/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8"/>
      <name val="Calibri"/>
      <family val="2"/>
      <scheme val="minor"/>
    </font>
    <font>
      <sz val="9"/>
      <color theme="1"/>
      <name val="Verdana"/>
      <family val="2"/>
    </font>
    <font>
      <sz val="9"/>
      <color rgb="FF000000"/>
      <name val="Verdana"/>
      <family val="2"/>
    </font>
    <font>
      <b/>
      <sz val="11"/>
      <color indexed="8"/>
      <name val="Calibri"/>
      <family val="2"/>
    </font>
    <font>
      <vertAlign val="superscript"/>
      <sz val="11"/>
      <color rgb="FF00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rgb="FFFDE9D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8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theme="0"/>
      </left>
      <right style="medium">
        <color theme="0"/>
      </right>
      <top style="medium">
        <color theme="0"/>
      </top>
      <bottom style="dashed">
        <color theme="0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9" fillId="0" borderId="0"/>
    <xf numFmtId="164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437">
    <xf numFmtId="0" fontId="0" fillId="0" borderId="0" xfId="0"/>
    <xf numFmtId="0" fontId="9" fillId="0" borderId="0" xfId="0" applyFont="1"/>
    <xf numFmtId="0" fontId="10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165" fontId="11" fillId="0" borderId="0" xfId="1" applyNumberFormat="1" applyFont="1" applyBorder="1" applyAlignment="1" applyProtection="1">
      <alignment horizontal="center" vertical="center"/>
    </xf>
    <xf numFmtId="164" fontId="5" fillId="0" borderId="0" xfId="1" applyFont="1" applyProtection="1"/>
    <xf numFmtId="0" fontId="12" fillId="0" borderId="0" xfId="0" applyFont="1"/>
    <xf numFmtId="165" fontId="11" fillId="0" borderId="0" xfId="1" applyNumberFormat="1" applyFont="1" applyFill="1" applyBorder="1" applyAlignment="1" applyProtection="1">
      <alignment horizontal="center" vertical="center"/>
    </xf>
    <xf numFmtId="0" fontId="8" fillId="3" borderId="9" xfId="0" applyFont="1" applyFill="1" applyBorder="1" applyAlignment="1">
      <alignment horizontal="left" vertical="center"/>
    </xf>
    <xf numFmtId="0" fontId="8" fillId="3" borderId="10" xfId="0" applyFont="1" applyFill="1" applyBorder="1" applyAlignment="1">
      <alignment horizontal="left" vertical="center"/>
    </xf>
    <xf numFmtId="0" fontId="14" fillId="0" borderId="0" xfId="0" applyFont="1"/>
    <xf numFmtId="0" fontId="8" fillId="3" borderId="11" xfId="0" applyFont="1" applyFill="1" applyBorder="1" applyAlignment="1">
      <alignment horizontal="center" vertical="center"/>
    </xf>
    <xf numFmtId="0" fontId="15" fillId="5" borderId="7" xfId="0" applyFont="1" applyFill="1" applyBorder="1" applyAlignment="1">
      <alignment horizontal="left" vertical="top"/>
    </xf>
    <xf numFmtId="1" fontId="15" fillId="4" borderId="21" xfId="0" applyNumberFormat="1" applyFont="1" applyFill="1" applyBorder="1" applyAlignment="1" applyProtection="1">
      <alignment horizontal="center" vertical="top"/>
      <protection locked="0"/>
    </xf>
    <xf numFmtId="1" fontId="15" fillId="4" borderId="22" xfId="0" applyNumberFormat="1" applyFont="1" applyFill="1" applyBorder="1" applyAlignment="1" applyProtection="1">
      <alignment horizontal="center" vertical="top"/>
      <protection locked="0"/>
    </xf>
    <xf numFmtId="1" fontId="15" fillId="4" borderId="27" xfId="0" applyNumberFormat="1" applyFont="1" applyFill="1" applyBorder="1" applyAlignment="1" applyProtection="1">
      <alignment horizontal="center" vertical="top"/>
      <protection locked="0"/>
    </xf>
    <xf numFmtId="1" fontId="15" fillId="4" borderId="35" xfId="1" applyNumberFormat="1" applyFont="1" applyFill="1" applyBorder="1" applyAlignment="1" applyProtection="1">
      <alignment horizontal="center" vertical="top"/>
      <protection locked="0"/>
    </xf>
    <xf numFmtId="1" fontId="15" fillId="4" borderId="7" xfId="0" applyNumberFormat="1" applyFont="1" applyFill="1" applyBorder="1" applyAlignment="1" applyProtection="1">
      <alignment horizontal="center" vertical="top"/>
      <protection locked="0"/>
    </xf>
    <xf numFmtId="1" fontId="15" fillId="4" borderId="8" xfId="0" applyNumberFormat="1" applyFont="1" applyFill="1" applyBorder="1" applyAlignment="1" applyProtection="1">
      <alignment horizontal="center" vertical="top"/>
      <protection locked="0"/>
    </xf>
    <xf numFmtId="1" fontId="15" fillId="4" borderId="29" xfId="0" applyNumberFormat="1" applyFont="1" applyFill="1" applyBorder="1" applyAlignment="1" applyProtection="1">
      <alignment horizontal="center" vertical="top"/>
      <protection locked="0"/>
    </xf>
    <xf numFmtId="1" fontId="15" fillId="4" borderId="20" xfId="1" applyNumberFormat="1" applyFont="1" applyFill="1" applyBorder="1" applyAlignment="1" applyProtection="1">
      <alignment horizontal="center" vertical="top"/>
      <protection locked="0"/>
    </xf>
    <xf numFmtId="165" fontId="11" fillId="0" borderId="4" xfId="1" applyNumberFormat="1" applyFont="1" applyBorder="1" applyAlignment="1" applyProtection="1">
      <alignment vertical="center"/>
    </xf>
    <xf numFmtId="165" fontId="10" fillId="0" borderId="2" xfId="1" applyNumberFormat="1" applyFont="1" applyBorder="1" applyAlignment="1" applyProtection="1">
      <alignment vertical="center"/>
    </xf>
    <xf numFmtId="0" fontId="8" fillId="3" borderId="10" xfId="0" applyFont="1" applyFill="1" applyBorder="1" applyAlignment="1">
      <alignment horizontal="center" vertical="center"/>
    </xf>
    <xf numFmtId="0" fontId="16" fillId="6" borderId="40" xfId="0" applyFont="1" applyFill="1" applyBorder="1" applyAlignment="1" applyProtection="1">
      <alignment horizontal="left" vertical="center" wrapText="1"/>
      <protection locked="0"/>
    </xf>
    <xf numFmtId="0" fontId="15" fillId="0" borderId="0" xfId="0" applyFont="1" applyAlignment="1">
      <alignment horizontal="left"/>
    </xf>
    <xf numFmtId="0" fontId="27" fillId="2" borderId="25" xfId="0" applyFont="1" applyFill="1" applyBorder="1" applyAlignment="1">
      <alignment vertical="center" wrapText="1"/>
    </xf>
    <xf numFmtId="0" fontId="27" fillId="2" borderId="12" xfId="0" applyFont="1" applyFill="1" applyBorder="1" applyAlignment="1">
      <alignment vertical="center" wrapText="1"/>
    </xf>
    <xf numFmtId="0" fontId="15" fillId="0" borderId="0" xfId="0" applyFont="1"/>
    <xf numFmtId="0" fontId="28" fillId="0" borderId="0" xfId="0" applyFont="1"/>
    <xf numFmtId="0" fontId="15" fillId="5" borderId="21" xfId="0" applyFont="1" applyFill="1" applyBorder="1" applyAlignment="1">
      <alignment horizontal="left" vertical="top"/>
    </xf>
    <xf numFmtId="0" fontId="15" fillId="5" borderId="23" xfId="0" applyFont="1" applyFill="1" applyBorder="1" applyAlignment="1">
      <alignment horizontal="left" vertical="top"/>
    </xf>
    <xf numFmtId="1" fontId="15" fillId="4" borderId="37" xfId="1" applyNumberFormat="1" applyFont="1" applyFill="1" applyBorder="1" applyAlignment="1" applyProtection="1">
      <alignment horizontal="center" vertical="top"/>
      <protection locked="0"/>
    </xf>
    <xf numFmtId="1" fontId="15" fillId="4" borderId="28" xfId="0" applyNumberFormat="1" applyFont="1" applyFill="1" applyBorder="1" applyAlignment="1" applyProtection="1">
      <alignment horizontal="center" vertical="top"/>
      <protection locked="0"/>
    </xf>
    <xf numFmtId="1" fontId="15" fillId="4" borderId="17" xfId="0" applyNumberFormat="1" applyFont="1" applyFill="1" applyBorder="1" applyAlignment="1" applyProtection="1">
      <alignment horizontal="center" vertical="top"/>
      <protection locked="0"/>
    </xf>
    <xf numFmtId="1" fontId="15" fillId="4" borderId="48" xfId="0" applyNumberFormat="1" applyFont="1" applyFill="1" applyBorder="1" applyAlignment="1" applyProtection="1">
      <alignment horizontal="center" vertical="top"/>
      <protection locked="0"/>
    </xf>
    <xf numFmtId="1" fontId="15" fillId="4" borderId="53" xfId="0" applyNumberFormat="1" applyFont="1" applyFill="1" applyBorder="1" applyAlignment="1" applyProtection="1">
      <alignment horizontal="center" vertical="top"/>
      <protection locked="0"/>
    </xf>
    <xf numFmtId="1" fontId="15" fillId="4" borderId="55" xfId="0" applyNumberFormat="1" applyFont="1" applyFill="1" applyBorder="1" applyAlignment="1" applyProtection="1">
      <alignment horizontal="center" vertical="top"/>
      <protection locked="0"/>
    </xf>
    <xf numFmtId="1" fontId="15" fillId="4" borderId="56" xfId="0" applyNumberFormat="1" applyFont="1" applyFill="1" applyBorder="1" applyAlignment="1" applyProtection="1">
      <alignment horizontal="center" vertical="top"/>
      <protection locked="0"/>
    </xf>
    <xf numFmtId="0" fontId="15" fillId="5" borderId="22" xfId="0" applyFont="1" applyFill="1" applyBorder="1" applyAlignment="1">
      <alignment horizontal="left" vertical="top"/>
    </xf>
    <xf numFmtId="0" fontId="15" fillId="5" borderId="8" xfId="0" applyFont="1" applyFill="1" applyBorder="1" applyAlignment="1">
      <alignment horizontal="left" vertical="top"/>
    </xf>
    <xf numFmtId="0" fontId="15" fillId="5" borderId="24" xfId="0" applyFont="1" applyFill="1" applyBorder="1" applyAlignment="1">
      <alignment horizontal="left" vertical="top"/>
    </xf>
    <xf numFmtId="0" fontId="27" fillId="2" borderId="38" xfId="0" applyFont="1" applyFill="1" applyBorder="1" applyAlignment="1">
      <alignment vertical="center" wrapText="1"/>
    </xf>
    <xf numFmtId="0" fontId="27" fillId="2" borderId="42" xfId="0" applyFont="1" applyFill="1" applyBorder="1" applyAlignment="1">
      <alignment vertical="center" wrapText="1"/>
    </xf>
    <xf numFmtId="0" fontId="5" fillId="0" borderId="0" xfId="0" applyFont="1" applyAlignment="1">
      <alignment horizontal="right"/>
    </xf>
    <xf numFmtId="0" fontId="16" fillId="6" borderId="23" xfId="0" applyFont="1" applyFill="1" applyBorder="1" applyAlignment="1" applyProtection="1">
      <alignment horizontal="left" vertical="center" wrapText="1"/>
      <protection locked="0"/>
    </xf>
    <xf numFmtId="0" fontId="15" fillId="5" borderId="27" xfId="0" applyFont="1" applyFill="1" applyBorder="1" applyAlignment="1">
      <alignment horizontal="left" vertical="top"/>
    </xf>
    <xf numFmtId="0" fontId="12" fillId="0" borderId="0" xfId="0" applyFont="1" applyAlignment="1">
      <alignment horizontal="right" textRotation="90"/>
    </xf>
    <xf numFmtId="0" fontId="16" fillId="6" borderId="21" xfId="0" applyFont="1" applyFill="1" applyBorder="1" applyAlignment="1" applyProtection="1">
      <alignment horizontal="left" vertical="center" wrapText="1"/>
      <protection locked="0"/>
    </xf>
    <xf numFmtId="0" fontId="0" fillId="4" borderId="8" xfId="0" applyFill="1" applyBorder="1" applyAlignment="1" applyProtection="1">
      <alignment vertical="top"/>
      <protection locked="0"/>
    </xf>
    <xf numFmtId="14" fontId="0" fillId="4" borderId="8" xfId="0" applyNumberFormat="1" applyFill="1" applyBorder="1" applyAlignment="1" applyProtection="1">
      <alignment vertical="top"/>
      <protection locked="0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6" borderId="22" xfId="0" applyFont="1" applyFill="1" applyBorder="1" applyAlignment="1" applyProtection="1">
      <alignment horizontal="left" vertical="center"/>
      <protection locked="0"/>
    </xf>
    <xf numFmtId="0" fontId="16" fillId="6" borderId="8" xfId="0" applyFont="1" applyFill="1" applyBorder="1" applyAlignment="1" applyProtection="1">
      <alignment horizontal="left" vertical="center"/>
      <protection locked="0"/>
    </xf>
    <xf numFmtId="0" fontId="16" fillId="6" borderId="24" xfId="0" applyFont="1" applyFill="1" applyBorder="1" applyAlignment="1" applyProtection="1">
      <alignment horizontal="left" vertical="center"/>
      <protection locked="0"/>
    </xf>
    <xf numFmtId="0" fontId="16" fillId="6" borderId="33" xfId="0" applyFont="1" applyFill="1" applyBorder="1" applyAlignment="1" applyProtection="1">
      <alignment horizontal="left" vertical="center"/>
      <protection locked="0"/>
    </xf>
    <xf numFmtId="0" fontId="16" fillId="6" borderId="7" xfId="0" applyFont="1" applyFill="1" applyBorder="1" applyAlignment="1" applyProtection="1">
      <alignment horizontal="left" vertical="center" wrapText="1"/>
      <protection locked="0"/>
    </xf>
    <xf numFmtId="0" fontId="5" fillId="4" borderId="0" xfId="0" applyFont="1" applyFill="1" applyAlignment="1" applyProtection="1">
      <alignment vertical="center"/>
      <protection locked="0"/>
    </xf>
    <xf numFmtId="14" fontId="5" fillId="4" borderId="0" xfId="0" applyNumberFormat="1" applyFont="1" applyFill="1" applyAlignment="1" applyProtection="1">
      <alignment vertical="center"/>
      <protection locked="0"/>
    </xf>
    <xf numFmtId="0" fontId="15" fillId="4" borderId="20" xfId="0" applyFont="1" applyFill="1" applyBorder="1" applyAlignment="1" applyProtection="1">
      <alignment horizontal="center" vertical="top" wrapText="1"/>
      <protection locked="0"/>
    </xf>
    <xf numFmtId="164" fontId="3" fillId="5" borderId="0" xfId="1" applyFont="1" applyFill="1" applyBorder="1" applyAlignment="1" applyProtection="1">
      <alignment horizontal="right" vertical="center"/>
    </xf>
    <xf numFmtId="49" fontId="12" fillId="4" borderId="0" xfId="5" applyNumberFormat="1" applyFont="1" applyFill="1" applyBorder="1" applyAlignment="1" applyProtection="1">
      <alignment horizontal="center" vertical="center"/>
      <protection locked="0"/>
    </xf>
    <xf numFmtId="0" fontId="3" fillId="5" borderId="0" xfId="1" applyNumberFormat="1" applyFont="1" applyFill="1" applyBorder="1" applyAlignment="1" applyProtection="1">
      <alignment horizontal="right" vertical="center"/>
    </xf>
    <xf numFmtId="0" fontId="29" fillId="0" borderId="0" xfId="0" applyFont="1"/>
    <xf numFmtId="0" fontId="5" fillId="0" borderId="0" xfId="0" applyFont="1" applyAlignment="1">
      <alignment vertical="top" wrapText="1"/>
    </xf>
    <xf numFmtId="0" fontId="5" fillId="0" borderId="24" xfId="0" applyFont="1" applyBorder="1" applyAlignment="1">
      <alignment wrapText="1"/>
    </xf>
    <xf numFmtId="0" fontId="5" fillId="0" borderId="14" xfId="0" applyFont="1" applyBorder="1" applyAlignment="1">
      <alignment wrapText="1"/>
    </xf>
    <xf numFmtId="0" fontId="12" fillId="0" borderId="9" xfId="0" applyFont="1" applyBorder="1"/>
    <xf numFmtId="165" fontId="5" fillId="0" borderId="0" xfId="0" applyNumberFormat="1" applyFont="1"/>
    <xf numFmtId="0" fontId="0" fillId="0" borderId="0" xfId="0" applyAlignment="1">
      <alignment horizontal="left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4" borderId="0" xfId="0" applyFont="1" applyFill="1"/>
    <xf numFmtId="0" fontId="7" fillId="0" borderId="0" xfId="0" applyFont="1"/>
    <xf numFmtId="0" fontId="0" fillId="0" borderId="0" xfId="0" applyAlignment="1">
      <alignment vertical="center"/>
    </xf>
    <xf numFmtId="0" fontId="13" fillId="4" borderId="0" xfId="0" applyFont="1" applyFill="1" applyAlignment="1">
      <alignment vertical="top"/>
    </xf>
    <xf numFmtId="0" fontId="12" fillId="0" borderId="0" xfId="0" applyFont="1" applyAlignment="1">
      <alignment horizontal="right"/>
    </xf>
    <xf numFmtId="0" fontId="32" fillId="0" borderId="0" xfId="0" applyFont="1" applyAlignment="1">
      <alignment horizontal="left"/>
    </xf>
    <xf numFmtId="0" fontId="32" fillId="0" borderId="0" xfId="0" applyFont="1"/>
    <xf numFmtId="0" fontId="8" fillId="3" borderId="9" xfId="0" applyFont="1" applyFill="1" applyBorder="1" applyAlignment="1">
      <alignment vertical="center"/>
    </xf>
    <xf numFmtId="0" fontId="8" fillId="3" borderId="10" xfId="0" applyFont="1" applyFill="1" applyBorder="1" applyAlignment="1">
      <alignment vertical="center"/>
    </xf>
    <xf numFmtId="0" fontId="8" fillId="3" borderId="10" xfId="0" applyFont="1" applyFill="1" applyBorder="1" applyAlignment="1">
      <alignment horizontal="right" vertical="center"/>
    </xf>
    <xf numFmtId="0" fontId="8" fillId="3" borderId="11" xfId="0" applyFont="1" applyFill="1" applyBorder="1" applyAlignment="1">
      <alignment vertical="center"/>
    </xf>
    <xf numFmtId="0" fontId="31" fillId="0" borderId="0" xfId="0" applyFont="1" applyAlignment="1">
      <alignment horizontal="left"/>
    </xf>
    <xf numFmtId="0" fontId="27" fillId="2" borderId="25" xfId="0" applyFont="1" applyFill="1" applyBorder="1" applyAlignment="1">
      <alignment vertical="center"/>
    </xf>
    <xf numFmtId="0" fontId="27" fillId="2" borderId="38" xfId="0" applyFont="1" applyFill="1" applyBorder="1" applyAlignment="1">
      <alignment vertical="center"/>
    </xf>
    <xf numFmtId="0" fontId="27" fillId="2" borderId="42" xfId="0" applyFont="1" applyFill="1" applyBorder="1" applyAlignment="1">
      <alignment vertical="center"/>
    </xf>
    <xf numFmtId="0" fontId="27" fillId="2" borderId="25" xfId="0" applyFont="1" applyFill="1" applyBorder="1" applyAlignment="1">
      <alignment horizontal="center" vertical="center" wrapText="1"/>
    </xf>
    <xf numFmtId="0" fontId="27" fillId="2" borderId="12" xfId="0" applyFont="1" applyFill="1" applyBorder="1" applyAlignment="1">
      <alignment horizontal="center" vertical="center" wrapText="1"/>
    </xf>
    <xf numFmtId="0" fontId="27" fillId="2" borderId="54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 wrapText="1"/>
    </xf>
    <xf numFmtId="0" fontId="27" fillId="2" borderId="26" xfId="0" applyFont="1" applyFill="1" applyBorder="1" applyAlignment="1">
      <alignment horizontal="center" vertical="center" wrapText="1"/>
    </xf>
    <xf numFmtId="0" fontId="27" fillId="2" borderId="10" xfId="0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horizontal="center" vertical="center" wrapText="1"/>
    </xf>
    <xf numFmtId="0" fontId="15" fillId="5" borderId="29" xfId="0" applyFont="1" applyFill="1" applyBorder="1" applyAlignment="1">
      <alignment horizontal="left" vertical="top"/>
    </xf>
    <xf numFmtId="0" fontId="12" fillId="0" borderId="0" xfId="0" applyFont="1" applyAlignment="1">
      <alignment horizontal="left"/>
    </xf>
    <xf numFmtId="0" fontId="31" fillId="0" borderId="0" xfId="0" applyFont="1"/>
    <xf numFmtId="0" fontId="27" fillId="2" borderId="12" xfId="0" applyFont="1" applyFill="1" applyBorder="1" applyAlignment="1">
      <alignment vertical="center"/>
    </xf>
    <xf numFmtId="0" fontId="27" fillId="2" borderId="26" xfId="0" applyFont="1" applyFill="1" applyBorder="1" applyAlignment="1">
      <alignment vertical="center"/>
    </xf>
    <xf numFmtId="0" fontId="27" fillId="2" borderId="63" xfId="0" applyFont="1" applyFill="1" applyBorder="1" applyAlignment="1">
      <alignment horizontal="center" vertical="center" wrapText="1"/>
    </xf>
    <xf numFmtId="0" fontId="3" fillId="0" borderId="0" xfId="0" applyFont="1"/>
    <xf numFmtId="0" fontId="5" fillId="4" borderId="22" xfId="0" applyFont="1" applyFill="1" applyBorder="1" applyProtection="1">
      <protection locked="0"/>
    </xf>
    <xf numFmtId="0" fontId="5" fillId="4" borderId="8" xfId="0" applyFont="1" applyFill="1" applyBorder="1" applyProtection="1">
      <protection locked="0"/>
    </xf>
    <xf numFmtId="0" fontId="5" fillId="4" borderId="32" xfId="0" applyFont="1" applyFill="1" applyBorder="1" applyProtection="1">
      <protection locked="0"/>
    </xf>
    <xf numFmtId="0" fontId="5" fillId="4" borderId="24" xfId="0" applyFont="1" applyFill="1" applyBorder="1" applyProtection="1">
      <protection locked="0"/>
    </xf>
    <xf numFmtId="0" fontId="12" fillId="0" borderId="46" xfId="0" applyFont="1" applyBorder="1"/>
    <xf numFmtId="0" fontId="12" fillId="0" borderId="19" xfId="0" applyFont="1" applyBorder="1"/>
    <xf numFmtId="0" fontId="5" fillId="0" borderId="44" xfId="0" applyFont="1" applyBorder="1"/>
    <xf numFmtId="164" fontId="5" fillId="0" borderId="35" xfId="1" applyFont="1" applyBorder="1" applyProtection="1"/>
    <xf numFmtId="0" fontId="0" fillId="0" borderId="15" xfId="0" applyBorder="1" applyAlignment="1">
      <alignment vertical="center"/>
    </xf>
    <xf numFmtId="0" fontId="5" fillId="0" borderId="40" xfId="0" applyFont="1" applyBorder="1"/>
    <xf numFmtId="165" fontId="5" fillId="0" borderId="34" xfId="1" applyNumberFormat="1" applyFont="1" applyBorder="1" applyProtection="1"/>
    <xf numFmtId="0" fontId="33" fillId="0" borderId="0" xfId="6" applyProtection="1"/>
    <xf numFmtId="0" fontId="0" fillId="0" borderId="14" xfId="0" applyBorder="1" applyAlignment="1">
      <alignment vertical="center"/>
    </xf>
    <xf numFmtId="0" fontId="5" fillId="0" borderId="7" xfId="0" applyFont="1" applyBorder="1"/>
    <xf numFmtId="165" fontId="5" fillId="0" borderId="20" xfId="1" applyNumberFormat="1" applyFont="1" applyBorder="1" applyProtection="1"/>
    <xf numFmtId="0" fontId="0" fillId="0" borderId="29" xfId="0" applyBorder="1"/>
    <xf numFmtId="164" fontId="12" fillId="5" borderId="46" xfId="1" applyFont="1" applyFill="1" applyBorder="1" applyProtection="1"/>
    <xf numFmtId="0" fontId="0" fillId="0" borderId="66" xfId="0" applyBorder="1" applyAlignment="1">
      <alignment vertical="center"/>
    </xf>
    <xf numFmtId="0" fontId="5" fillId="0" borderId="31" xfId="0" applyFont="1" applyBorder="1"/>
    <xf numFmtId="165" fontId="5" fillId="0" borderId="36" xfId="1" applyNumberFormat="1" applyFont="1" applyBorder="1" applyProtection="1"/>
    <xf numFmtId="0" fontId="0" fillId="0" borderId="45" xfId="0" applyBorder="1" applyAlignment="1">
      <alignment vertical="center"/>
    </xf>
    <xf numFmtId="0" fontId="5" fillId="0" borderId="23" xfId="0" applyFont="1" applyBorder="1"/>
    <xf numFmtId="165" fontId="5" fillId="0" borderId="37" xfId="1" applyNumberFormat="1" applyFont="1" applyBorder="1" applyProtection="1"/>
    <xf numFmtId="0" fontId="27" fillId="2" borderId="26" xfId="0" applyFont="1" applyFill="1" applyBorder="1" applyAlignment="1">
      <alignment vertical="center" wrapText="1"/>
    </xf>
    <xf numFmtId="0" fontId="15" fillId="0" borderId="21" xfId="0" applyFont="1" applyBorder="1" applyAlignment="1">
      <alignment horizontal="left" vertical="top"/>
    </xf>
    <xf numFmtId="0" fontId="15" fillId="0" borderId="22" xfId="0" applyFont="1" applyBorder="1" applyAlignment="1">
      <alignment horizontal="left" vertical="top"/>
    </xf>
    <xf numFmtId="0" fontId="15" fillId="0" borderId="27" xfId="0" applyFont="1" applyBorder="1" applyAlignment="1">
      <alignment horizontal="left" vertical="top"/>
    </xf>
    <xf numFmtId="164" fontId="15" fillId="0" borderId="22" xfId="1" applyFont="1" applyFill="1" applyBorder="1" applyAlignment="1" applyProtection="1">
      <alignment horizontal="left" vertical="top"/>
    </xf>
    <xf numFmtId="0" fontId="15" fillId="0" borderId="7" xfId="0" applyFont="1" applyBorder="1" applyAlignment="1">
      <alignment horizontal="left" vertical="top"/>
    </xf>
    <xf numFmtId="0" fontId="15" fillId="0" borderId="8" xfId="0" applyFont="1" applyBorder="1" applyAlignment="1">
      <alignment horizontal="left" vertical="top"/>
    </xf>
    <xf numFmtId="0" fontId="15" fillId="0" borderId="29" xfId="0" applyFont="1" applyBorder="1" applyAlignment="1">
      <alignment horizontal="left" vertical="top"/>
    </xf>
    <xf numFmtId="164" fontId="15" fillId="0" borderId="8" xfId="1" applyFont="1" applyFill="1" applyBorder="1" applyAlignment="1" applyProtection="1">
      <alignment horizontal="left" vertical="top"/>
    </xf>
    <xf numFmtId="0" fontId="15" fillId="0" borderId="23" xfId="0" applyFont="1" applyBorder="1" applyAlignment="1">
      <alignment horizontal="left" vertical="top"/>
    </xf>
    <xf numFmtId="0" fontId="15" fillId="0" borderId="24" xfId="0" applyFont="1" applyBorder="1" applyAlignment="1">
      <alignment horizontal="left" vertical="top"/>
    </xf>
    <xf numFmtId="164" fontId="15" fillId="0" borderId="24" xfId="1" applyFont="1" applyFill="1" applyBorder="1" applyAlignment="1" applyProtection="1">
      <alignment horizontal="left" vertical="top"/>
    </xf>
    <xf numFmtId="0" fontId="10" fillId="5" borderId="0" xfId="0" applyFont="1" applyFill="1"/>
    <xf numFmtId="0" fontId="0" fillId="5" borderId="0" xfId="0" applyFill="1"/>
    <xf numFmtId="0" fontId="10" fillId="5" borderId="0" xfId="0" applyFont="1" applyFill="1" applyAlignment="1">
      <alignment vertical="center"/>
    </xf>
    <xf numFmtId="0" fontId="31" fillId="5" borderId="0" xfId="0" applyFont="1" applyFill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15" fillId="5" borderId="0" xfId="0" applyFont="1" applyFill="1" applyAlignment="1">
      <alignment horizontal="left"/>
    </xf>
    <xf numFmtId="0" fontId="31" fillId="5" borderId="0" xfId="0" applyFont="1" applyFill="1" applyAlignment="1">
      <alignment vertical="center"/>
    </xf>
    <xf numFmtId="0" fontId="10" fillId="5" borderId="41" xfId="0" applyFont="1" applyFill="1" applyBorder="1" applyAlignment="1">
      <alignment horizontal="center" vertical="center"/>
    </xf>
    <xf numFmtId="0" fontId="31" fillId="5" borderId="50" xfId="0" applyFont="1" applyFill="1" applyBorder="1" applyAlignment="1">
      <alignment horizontal="center" vertical="center"/>
    </xf>
    <xf numFmtId="0" fontId="15" fillId="5" borderId="0" xfId="0" applyFont="1" applyFill="1"/>
    <xf numFmtId="0" fontId="5" fillId="5" borderId="0" xfId="0" applyFont="1" applyFill="1"/>
    <xf numFmtId="0" fontId="10" fillId="5" borderId="47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15" fillId="5" borderId="0" xfId="0" applyFont="1" applyFill="1" applyAlignment="1">
      <alignment horizontal="left" vertical="center"/>
    </xf>
    <xf numFmtId="0" fontId="10" fillId="5" borderId="69" xfId="0" applyFont="1" applyFill="1" applyBorder="1" applyAlignment="1">
      <alignment vertical="center"/>
    </xf>
    <xf numFmtId="0" fontId="5" fillId="0" borderId="67" xfId="0" applyFont="1" applyBorder="1"/>
    <xf numFmtId="0" fontId="15" fillId="5" borderId="67" xfId="0" applyFont="1" applyFill="1" applyBorder="1" applyAlignment="1">
      <alignment horizontal="left"/>
    </xf>
    <xf numFmtId="0" fontId="36" fillId="5" borderId="67" xfId="0" applyFont="1" applyFill="1" applyBorder="1" applyAlignment="1">
      <alignment horizontal="center" vertical="center"/>
    </xf>
    <xf numFmtId="0" fontId="15" fillId="5" borderId="0" xfId="1" applyNumberFormat="1" applyFont="1" applyFill="1" applyBorder="1" applyAlignment="1" applyProtection="1">
      <alignment horizontal="right" vertical="center"/>
    </xf>
    <xf numFmtId="164" fontId="15" fillId="5" borderId="0" xfId="1" applyFont="1" applyFill="1" applyBorder="1" applyAlignment="1" applyProtection="1">
      <alignment horizontal="right" vertical="center"/>
    </xf>
    <xf numFmtId="0" fontId="5" fillId="0" borderId="68" xfId="0" applyFont="1" applyBorder="1" applyAlignment="1">
      <alignment vertical="center"/>
    </xf>
    <xf numFmtId="0" fontId="15" fillId="5" borderId="68" xfId="0" applyFont="1" applyFill="1" applyBorder="1" applyAlignment="1">
      <alignment horizontal="left" vertical="center"/>
    </xf>
    <xf numFmtId="0" fontId="10" fillId="5" borderId="68" xfId="0" applyFont="1" applyFill="1" applyBorder="1" applyAlignment="1">
      <alignment vertical="center"/>
    </xf>
    <xf numFmtId="164" fontId="31" fillId="5" borderId="0" xfId="1" applyFont="1" applyFill="1" applyBorder="1" applyAlignment="1" applyProtection="1">
      <alignment horizontal="right" vertical="center"/>
    </xf>
    <xf numFmtId="0" fontId="5" fillId="0" borderId="68" xfId="0" applyFont="1" applyBorder="1" applyAlignment="1">
      <alignment horizontal="left" vertical="center"/>
    </xf>
    <xf numFmtId="0" fontId="36" fillId="5" borderId="0" xfId="0" applyFont="1" applyFill="1" applyAlignment="1">
      <alignment horizontal="left" vertical="center"/>
    </xf>
    <xf numFmtId="164" fontId="31" fillId="5" borderId="8" xfId="1" applyFont="1" applyFill="1" applyBorder="1" applyAlignment="1" applyProtection="1">
      <alignment horizontal="left" vertical="center"/>
    </xf>
    <xf numFmtId="164" fontId="31" fillId="5" borderId="0" xfId="1" applyFont="1" applyFill="1" applyBorder="1" applyAlignment="1" applyProtection="1">
      <alignment horizontal="left" vertical="center"/>
    </xf>
    <xf numFmtId="0" fontId="31" fillId="5" borderId="0" xfId="1" applyNumberFormat="1" applyFont="1" applyFill="1" applyBorder="1" applyAlignment="1" applyProtection="1">
      <alignment horizontal="right"/>
    </xf>
    <xf numFmtId="164" fontId="31" fillId="5" borderId="0" xfId="1" applyFont="1" applyFill="1" applyBorder="1" applyAlignment="1" applyProtection="1">
      <alignment horizontal="right"/>
    </xf>
    <xf numFmtId="164" fontId="27" fillId="5" borderId="0" xfId="1" applyFont="1" applyFill="1" applyBorder="1" applyAlignment="1" applyProtection="1">
      <alignment horizontal="right" vertical="center"/>
    </xf>
    <xf numFmtId="0" fontId="0" fillId="0" borderId="68" xfId="0" applyBorder="1"/>
    <xf numFmtId="0" fontId="34" fillId="5" borderId="68" xfId="0" applyFont="1" applyFill="1" applyBorder="1" applyAlignment="1">
      <alignment horizontal="left"/>
    </xf>
    <xf numFmtId="0" fontId="10" fillId="5" borderId="0" xfId="0" applyFont="1" applyFill="1" applyAlignment="1">
      <alignment horizontal="left" vertical="center"/>
    </xf>
    <xf numFmtId="0" fontId="34" fillId="5" borderId="0" xfId="0" applyFont="1" applyFill="1" applyAlignment="1">
      <alignment horizontal="left"/>
    </xf>
    <xf numFmtId="164" fontId="37" fillId="5" borderId="46" xfId="1" applyFont="1" applyFill="1" applyBorder="1" applyAlignment="1" applyProtection="1">
      <alignment horizontal="right" vertical="center"/>
    </xf>
    <xf numFmtId="0" fontId="6" fillId="5" borderId="0" xfId="0" applyFont="1" applyFill="1" applyAlignment="1">
      <alignment horizontal="center"/>
    </xf>
    <xf numFmtId="1" fontId="14" fillId="0" borderId="46" xfId="0" applyNumberFormat="1" applyFont="1" applyBorder="1" applyAlignment="1">
      <alignment horizontal="center" vertical="center"/>
    </xf>
    <xf numFmtId="1" fontId="14" fillId="5" borderId="0" xfId="0" applyNumberFormat="1" applyFont="1" applyFill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0" fontId="34" fillId="4" borderId="0" xfId="0" applyFont="1" applyFill="1" applyAlignment="1">
      <alignment horizontal="left"/>
    </xf>
    <xf numFmtId="0" fontId="10" fillId="4" borderId="51" xfId="0" applyFont="1" applyFill="1" applyBorder="1" applyAlignment="1" applyProtection="1">
      <alignment horizontal="center" vertical="center"/>
      <protection locked="0"/>
    </xf>
    <xf numFmtId="164" fontId="15" fillId="4" borderId="8" xfId="1" applyFont="1" applyFill="1" applyBorder="1" applyAlignment="1" applyProtection="1">
      <alignment horizontal="right" vertical="center"/>
      <protection locked="0"/>
    </xf>
    <xf numFmtId="164" fontId="14" fillId="4" borderId="8" xfId="1" applyFont="1" applyFill="1" applyBorder="1" applyAlignment="1" applyProtection="1">
      <alignment horizontal="right" vertical="center"/>
      <protection locked="0"/>
    </xf>
    <xf numFmtId="0" fontId="6" fillId="4" borderId="0" xfId="0" applyFont="1" applyFill="1" applyAlignment="1" applyProtection="1">
      <alignment horizontal="left" wrapText="1"/>
      <protection locked="0"/>
    </xf>
    <xf numFmtId="0" fontId="34" fillId="4" borderId="0" xfId="0" applyFont="1" applyFill="1" applyAlignment="1" applyProtection="1">
      <alignment horizontal="left"/>
      <protection locked="0"/>
    </xf>
    <xf numFmtId="14" fontId="34" fillId="4" borderId="0" xfId="0" applyNumberFormat="1" applyFont="1" applyFill="1" applyAlignment="1" applyProtection="1">
      <alignment horizontal="left"/>
      <protection locked="0"/>
    </xf>
    <xf numFmtId="0" fontId="25" fillId="0" borderId="0" xfId="4" applyFont="1" applyAlignment="1">
      <alignment vertical="center"/>
    </xf>
    <xf numFmtId="0" fontId="19" fillId="0" borderId="0" xfId="4" applyAlignment="1">
      <alignment vertical="center"/>
    </xf>
    <xf numFmtId="0" fontId="20" fillId="0" borderId="0" xfId="4" applyFont="1" applyAlignment="1">
      <alignment vertical="center" wrapText="1"/>
    </xf>
    <xf numFmtId="0" fontId="26" fillId="0" borderId="0" xfId="4" applyFont="1" applyAlignment="1">
      <alignment vertical="center"/>
    </xf>
    <xf numFmtId="0" fontId="22" fillId="0" borderId="0" xfId="4" applyFont="1" applyAlignment="1">
      <alignment vertical="center"/>
    </xf>
    <xf numFmtId="0" fontId="21" fillId="0" borderId="0" xfId="4" applyFont="1" applyAlignment="1">
      <alignment vertical="center"/>
    </xf>
    <xf numFmtId="0" fontId="21" fillId="0" borderId="0" xfId="4" applyFont="1" applyAlignment="1">
      <alignment vertical="center" wrapText="1"/>
    </xf>
    <xf numFmtId="0" fontId="19" fillId="0" borderId="0" xfId="4" applyAlignment="1">
      <alignment vertical="center" wrapText="1"/>
    </xf>
    <xf numFmtId="0" fontId="27" fillId="2" borderId="18" xfId="0" applyFont="1" applyFill="1" applyBorder="1" applyAlignment="1">
      <alignment vertical="center" wrapText="1"/>
    </xf>
    <xf numFmtId="0" fontId="38" fillId="0" borderId="0" xfId="0" applyFont="1" applyAlignment="1">
      <alignment horizontal="center"/>
    </xf>
    <xf numFmtId="0" fontId="12" fillId="0" borderId="0" xfId="0" applyFont="1" applyAlignment="1">
      <alignment textRotation="90"/>
    </xf>
    <xf numFmtId="1" fontId="15" fillId="4" borderId="23" xfId="0" applyNumberFormat="1" applyFont="1" applyFill="1" applyBorder="1" applyAlignment="1" applyProtection="1">
      <alignment horizontal="center" vertical="top"/>
      <protection locked="0"/>
    </xf>
    <xf numFmtId="1" fontId="15" fillId="4" borderId="24" xfId="0" applyNumberFormat="1" applyFont="1" applyFill="1" applyBorder="1" applyAlignment="1" applyProtection="1">
      <alignment horizontal="center" vertical="top"/>
      <protection locked="0"/>
    </xf>
    <xf numFmtId="1" fontId="15" fillId="4" borderId="57" xfId="0" applyNumberFormat="1" applyFont="1" applyFill="1" applyBorder="1" applyAlignment="1" applyProtection="1">
      <alignment horizontal="center" vertical="top"/>
      <protection locked="0"/>
    </xf>
    <xf numFmtId="1" fontId="15" fillId="4" borderId="52" xfId="0" applyNumberFormat="1" applyFont="1" applyFill="1" applyBorder="1" applyAlignment="1" applyProtection="1">
      <alignment horizontal="center" vertical="top"/>
      <protection locked="0"/>
    </xf>
    <xf numFmtId="1" fontId="15" fillId="4" borderId="30" xfId="0" applyNumberFormat="1" applyFont="1" applyFill="1" applyBorder="1" applyAlignment="1" applyProtection="1">
      <alignment horizontal="center" vertical="top"/>
      <protection locked="0"/>
    </xf>
    <xf numFmtId="1" fontId="15" fillId="4" borderId="49" xfId="0" applyNumberFormat="1" applyFont="1" applyFill="1" applyBorder="1" applyAlignment="1" applyProtection="1">
      <alignment horizontal="center" vertical="top"/>
      <protection locked="0"/>
    </xf>
    <xf numFmtId="0" fontId="5" fillId="4" borderId="35" xfId="0" applyFont="1" applyFill="1" applyBorder="1" applyAlignment="1" applyProtection="1">
      <alignment horizontal="center" vertical="top" wrapText="1"/>
      <protection locked="0"/>
    </xf>
    <xf numFmtId="0" fontId="5" fillId="4" borderId="20" xfId="0" applyFont="1" applyFill="1" applyBorder="1" applyAlignment="1" applyProtection="1">
      <alignment horizontal="center" vertical="top" wrapText="1"/>
      <protection locked="0"/>
    </xf>
    <xf numFmtId="0" fontId="5" fillId="4" borderId="37" xfId="0" applyFont="1" applyFill="1" applyBorder="1" applyAlignment="1" applyProtection="1">
      <alignment horizontal="center" vertical="top" wrapText="1"/>
      <protection locked="0"/>
    </xf>
    <xf numFmtId="1" fontId="15" fillId="0" borderId="35" xfId="0" applyNumberFormat="1" applyFont="1" applyBorder="1" applyAlignment="1">
      <alignment horizontal="center" vertical="top"/>
    </xf>
    <xf numFmtId="1" fontId="15" fillId="0" borderId="20" xfId="0" applyNumberFormat="1" applyFont="1" applyBorder="1" applyAlignment="1">
      <alignment horizontal="center" vertical="top"/>
    </xf>
    <xf numFmtId="1" fontId="15" fillId="0" borderId="37" xfId="0" applyNumberFormat="1" applyFont="1" applyBorder="1" applyAlignment="1">
      <alignment horizontal="center" vertical="top"/>
    </xf>
    <xf numFmtId="0" fontId="27" fillId="2" borderId="11" xfId="0" applyFont="1" applyFill="1" applyBorder="1" applyAlignment="1">
      <alignment vertical="center" wrapText="1"/>
    </xf>
    <xf numFmtId="1" fontId="15" fillId="5" borderId="70" xfId="0" applyNumberFormat="1" applyFont="1" applyFill="1" applyBorder="1" applyAlignment="1">
      <alignment horizontal="center" vertical="top" wrapText="1"/>
    </xf>
    <xf numFmtId="1" fontId="15" fillId="5" borderId="71" xfId="0" applyNumberFormat="1" applyFont="1" applyFill="1" applyBorder="1" applyAlignment="1">
      <alignment horizontal="center" vertical="top" wrapText="1"/>
    </xf>
    <xf numFmtId="1" fontId="15" fillId="5" borderId="43" xfId="0" applyNumberFormat="1" applyFont="1" applyFill="1" applyBorder="1" applyAlignment="1">
      <alignment horizontal="center" vertical="top" wrapText="1"/>
    </xf>
    <xf numFmtId="0" fontId="27" fillId="2" borderId="19" xfId="0" applyFont="1" applyFill="1" applyBorder="1" applyAlignment="1">
      <alignment horizontal="left" vertical="center" wrapText="1"/>
    </xf>
    <xf numFmtId="0" fontId="15" fillId="4" borderId="35" xfId="0" applyFont="1" applyFill="1" applyBorder="1" applyAlignment="1" applyProtection="1">
      <alignment horizontal="center" vertical="top" wrapText="1"/>
      <protection locked="0"/>
    </xf>
    <xf numFmtId="0" fontId="15" fillId="4" borderId="36" xfId="0" applyFont="1" applyFill="1" applyBorder="1" applyAlignment="1" applyProtection="1">
      <alignment horizontal="center" vertical="top" wrapText="1"/>
      <protection locked="0"/>
    </xf>
    <xf numFmtId="1" fontId="12" fillId="4" borderId="0" xfId="5" applyNumberFormat="1" applyFont="1" applyFill="1" applyBorder="1" applyAlignment="1" applyProtection="1">
      <alignment horizontal="center" vertical="center"/>
    </xf>
    <xf numFmtId="1" fontId="16" fillId="6" borderId="58" xfId="0" applyNumberFormat="1" applyFont="1" applyFill="1" applyBorder="1" applyAlignment="1" applyProtection="1">
      <alignment horizontal="center" vertical="center" wrapText="1"/>
      <protection locked="0"/>
    </xf>
    <xf numFmtId="1" fontId="16" fillId="6" borderId="65" xfId="0" applyNumberFormat="1" applyFont="1" applyFill="1" applyBorder="1" applyAlignment="1" applyProtection="1">
      <alignment horizontal="center" vertical="center" wrapText="1"/>
      <protection locked="0"/>
    </xf>
    <xf numFmtId="1" fontId="16" fillId="6" borderId="6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>
      <alignment wrapText="1"/>
    </xf>
    <xf numFmtId="0" fontId="16" fillId="6" borderId="27" xfId="0" applyFont="1" applyFill="1" applyBorder="1" applyAlignment="1" applyProtection="1">
      <alignment horizontal="left" vertical="center" wrapText="1"/>
      <protection locked="0"/>
    </xf>
    <xf numFmtId="0" fontId="16" fillId="6" borderId="29" xfId="0" applyFont="1" applyFill="1" applyBorder="1" applyAlignment="1" applyProtection="1">
      <alignment horizontal="left" vertical="center" wrapText="1"/>
      <protection locked="0"/>
    </xf>
    <xf numFmtId="0" fontId="16" fillId="6" borderId="30" xfId="0" applyFont="1" applyFill="1" applyBorder="1" applyAlignment="1" applyProtection="1">
      <alignment horizontal="left" vertical="center" wrapText="1"/>
      <protection locked="0"/>
    </xf>
    <xf numFmtId="0" fontId="12" fillId="0" borderId="1" xfId="0" applyFont="1" applyBorder="1"/>
    <xf numFmtId="0" fontId="5" fillId="0" borderId="21" xfId="0" applyFont="1" applyBorder="1"/>
    <xf numFmtId="0" fontId="27" fillId="2" borderId="9" xfId="0" applyFont="1" applyFill="1" applyBorder="1" applyAlignment="1">
      <alignment vertical="center"/>
    </xf>
    <xf numFmtId="0" fontId="27" fillId="2" borderId="10" xfId="0" applyFont="1" applyFill="1" applyBorder="1" applyAlignment="1">
      <alignment vertical="center"/>
    </xf>
    <xf numFmtId="0" fontId="27" fillId="2" borderId="16" xfId="0" applyFont="1" applyFill="1" applyBorder="1" applyAlignment="1">
      <alignment vertical="center"/>
    </xf>
    <xf numFmtId="0" fontId="27" fillId="2" borderId="47" xfId="0" applyFont="1" applyFill="1" applyBorder="1" applyAlignment="1">
      <alignment vertical="center" wrapText="1"/>
    </xf>
    <xf numFmtId="0" fontId="27" fillId="2" borderId="2" xfId="0" applyFont="1" applyFill="1" applyBorder="1" applyAlignment="1">
      <alignment horizontal="left" vertical="center" wrapText="1"/>
    </xf>
    <xf numFmtId="0" fontId="5" fillId="5" borderId="27" xfId="0" applyFont="1" applyFill="1" applyBorder="1" applyProtection="1">
      <protection locked="0"/>
    </xf>
    <xf numFmtId="0" fontId="5" fillId="5" borderId="48" xfId="0" applyFont="1" applyFill="1" applyBorder="1" applyProtection="1">
      <protection locked="0"/>
    </xf>
    <xf numFmtId="0" fontId="15" fillId="5" borderId="70" xfId="0" applyFont="1" applyFill="1" applyBorder="1" applyAlignment="1" applyProtection="1">
      <alignment horizontal="center" vertical="top" wrapText="1"/>
      <protection locked="0"/>
    </xf>
    <xf numFmtId="0" fontId="5" fillId="5" borderId="29" xfId="0" applyFont="1" applyFill="1" applyBorder="1" applyProtection="1">
      <protection locked="0"/>
    </xf>
    <xf numFmtId="0" fontId="5" fillId="5" borderId="53" xfId="0" applyFont="1" applyFill="1" applyBorder="1" applyProtection="1">
      <protection locked="0"/>
    </xf>
    <xf numFmtId="0" fontId="15" fillId="5" borderId="71" xfId="0" applyFont="1" applyFill="1" applyBorder="1" applyAlignment="1" applyProtection="1">
      <alignment horizontal="center" vertical="top" wrapText="1"/>
      <protection locked="0"/>
    </xf>
    <xf numFmtId="0" fontId="5" fillId="5" borderId="30" xfId="0" applyFont="1" applyFill="1" applyBorder="1" applyProtection="1">
      <protection locked="0"/>
    </xf>
    <xf numFmtId="0" fontId="5" fillId="5" borderId="49" xfId="0" applyFont="1" applyFill="1" applyBorder="1" applyProtection="1">
      <protection locked="0"/>
    </xf>
    <xf numFmtId="0" fontId="15" fillId="5" borderId="43" xfId="0" applyFont="1" applyFill="1" applyBorder="1" applyAlignment="1" applyProtection="1">
      <alignment horizontal="center" vertical="top" wrapText="1"/>
      <protection locked="0"/>
    </xf>
    <xf numFmtId="0" fontId="27" fillId="2" borderId="10" xfId="0" applyFont="1" applyFill="1" applyBorder="1" applyAlignment="1">
      <alignment vertical="center" wrapText="1"/>
    </xf>
    <xf numFmtId="0" fontId="27" fillId="2" borderId="9" xfId="0" applyFont="1" applyFill="1" applyBorder="1" applyAlignment="1">
      <alignment vertical="center" wrapText="1"/>
    </xf>
    <xf numFmtId="0" fontId="5" fillId="4" borderId="0" xfId="0" applyFont="1" applyFill="1" applyAlignment="1">
      <alignment horizontal="center"/>
    </xf>
    <xf numFmtId="14" fontId="0" fillId="4" borderId="8" xfId="0" applyNumberFormat="1" applyFill="1" applyBorder="1" applyAlignment="1" applyProtection="1">
      <alignment horizontal="center" vertical="top"/>
      <protection locked="0"/>
    </xf>
    <xf numFmtId="0" fontId="27" fillId="2" borderId="26" xfId="0" applyFont="1" applyFill="1" applyBorder="1" applyAlignment="1">
      <alignment horizontal="left" vertical="center" wrapText="1"/>
    </xf>
    <xf numFmtId="0" fontId="27" fillId="2" borderId="47" xfId="0" applyFont="1" applyFill="1" applyBorder="1" applyAlignment="1">
      <alignment horizontal="left" vertical="center" wrapText="1"/>
    </xf>
    <xf numFmtId="0" fontId="5" fillId="4" borderId="28" xfId="0" applyFont="1" applyFill="1" applyBorder="1" applyAlignment="1" applyProtection="1">
      <alignment horizontal="center"/>
      <protection locked="0"/>
    </xf>
    <xf numFmtId="0" fontId="5" fillId="4" borderId="17" xfId="0" applyFont="1" applyFill="1" applyBorder="1" applyAlignment="1" applyProtection="1">
      <alignment horizontal="center"/>
      <protection locked="0"/>
    </xf>
    <xf numFmtId="0" fontId="5" fillId="4" borderId="52" xfId="0" applyFont="1" applyFill="1" applyBorder="1" applyAlignment="1" applyProtection="1">
      <alignment horizontal="center"/>
      <protection locked="0"/>
    </xf>
    <xf numFmtId="0" fontId="5" fillId="5" borderId="28" xfId="0" applyFont="1" applyFill="1" applyBorder="1" applyAlignment="1" applyProtection="1">
      <alignment horizontal="center"/>
      <protection locked="0"/>
    </xf>
    <xf numFmtId="0" fontId="5" fillId="5" borderId="17" xfId="0" applyFont="1" applyFill="1" applyBorder="1" applyAlignment="1" applyProtection="1">
      <alignment horizontal="center"/>
      <protection locked="0"/>
    </xf>
    <xf numFmtId="0" fontId="5" fillId="5" borderId="52" xfId="0" applyFont="1" applyFill="1" applyBorder="1" applyAlignment="1" applyProtection="1">
      <alignment horizontal="center"/>
      <protection locked="0"/>
    </xf>
    <xf numFmtId="0" fontId="15" fillId="4" borderId="33" xfId="0" applyFont="1" applyFill="1" applyBorder="1" applyAlignment="1">
      <alignment horizontal="left" vertical="top"/>
    </xf>
    <xf numFmtId="0" fontId="15" fillId="4" borderId="8" xfId="0" applyFont="1" applyFill="1" applyBorder="1" applyAlignment="1">
      <alignment horizontal="left" vertical="top"/>
    </xf>
    <xf numFmtId="0" fontId="15" fillId="4" borderId="24" xfId="0" applyFont="1" applyFill="1" applyBorder="1" applyAlignment="1">
      <alignment horizontal="left" vertical="top"/>
    </xf>
    <xf numFmtId="0" fontId="15" fillId="4" borderId="33" xfId="0" applyFont="1" applyFill="1" applyBorder="1" applyAlignment="1">
      <alignment horizontal="center" vertical="top"/>
    </xf>
    <xf numFmtId="0" fontId="15" fillId="4" borderId="8" xfId="0" applyFont="1" applyFill="1" applyBorder="1" applyAlignment="1">
      <alignment horizontal="center" vertical="top"/>
    </xf>
    <xf numFmtId="0" fontId="15" fillId="4" borderId="24" xfId="0" applyFont="1" applyFill="1" applyBorder="1" applyAlignment="1">
      <alignment horizontal="center" vertical="top"/>
    </xf>
    <xf numFmtId="0" fontId="28" fillId="4" borderId="75" xfId="0" applyFont="1" applyFill="1" applyBorder="1" applyAlignment="1">
      <alignment horizontal="center"/>
    </xf>
    <xf numFmtId="0" fontId="28" fillId="4" borderId="75" xfId="0" applyFont="1" applyFill="1" applyBorder="1"/>
    <xf numFmtId="0" fontId="15" fillId="0" borderId="27" xfId="0" applyFont="1" applyBorder="1" applyAlignment="1">
      <alignment horizontal="center" vertical="top"/>
    </xf>
    <xf numFmtId="0" fontId="15" fillId="0" borderId="29" xfId="0" applyFont="1" applyBorder="1" applyAlignment="1">
      <alignment horizontal="center" vertical="top"/>
    </xf>
    <xf numFmtId="0" fontId="15" fillId="0" borderId="30" xfId="0" applyFont="1" applyBorder="1" applyAlignment="1">
      <alignment horizontal="center" vertical="top"/>
    </xf>
    <xf numFmtId="0" fontId="15" fillId="0" borderId="30" xfId="0" applyFont="1" applyBorder="1" applyAlignment="1">
      <alignment horizontal="left" vertical="top"/>
    </xf>
    <xf numFmtId="0" fontId="15" fillId="0" borderId="22" xfId="1" applyNumberFormat="1" applyFont="1" applyFill="1" applyBorder="1" applyAlignment="1" applyProtection="1">
      <alignment horizontal="left" vertical="top"/>
    </xf>
    <xf numFmtId="0" fontId="15" fillId="0" borderId="8" xfId="1" applyNumberFormat="1" applyFont="1" applyFill="1" applyBorder="1" applyAlignment="1" applyProtection="1">
      <alignment horizontal="left" vertical="top"/>
    </xf>
    <xf numFmtId="0" fontId="15" fillId="0" borderId="24" xfId="1" applyNumberFormat="1" applyFont="1" applyFill="1" applyBorder="1" applyAlignment="1" applyProtection="1">
      <alignment horizontal="left" vertical="top"/>
    </xf>
    <xf numFmtId="0" fontId="27" fillId="2" borderId="6" xfId="0" applyFont="1" applyFill="1" applyBorder="1" applyAlignment="1">
      <alignment horizontal="left" vertical="center" wrapText="1"/>
    </xf>
    <xf numFmtId="1" fontId="15" fillId="5" borderId="21" xfId="0" applyNumberFormat="1" applyFont="1" applyFill="1" applyBorder="1" applyAlignment="1">
      <alignment horizontal="center" vertical="top" wrapText="1"/>
    </xf>
    <xf numFmtId="1" fontId="15" fillId="5" borderId="7" xfId="0" applyNumberFormat="1" applyFont="1" applyFill="1" applyBorder="1" applyAlignment="1">
      <alignment horizontal="center" vertical="top" wrapText="1"/>
    </xf>
    <xf numFmtId="1" fontId="15" fillId="5" borderId="23" xfId="0" applyNumberFormat="1" applyFont="1" applyFill="1" applyBorder="1" applyAlignment="1">
      <alignment horizontal="center" vertical="top" wrapText="1"/>
    </xf>
    <xf numFmtId="0" fontId="15" fillId="5" borderId="70" xfId="0" applyFont="1" applyFill="1" applyBorder="1" applyAlignment="1">
      <alignment horizontal="center" vertical="top" wrapText="1"/>
    </xf>
    <xf numFmtId="0" fontId="15" fillId="5" borderId="71" xfId="0" applyFont="1" applyFill="1" applyBorder="1" applyAlignment="1">
      <alignment horizontal="center" vertical="top" wrapText="1"/>
    </xf>
    <xf numFmtId="0" fontId="15" fillId="5" borderId="43" xfId="0" applyFont="1" applyFill="1" applyBorder="1" applyAlignment="1">
      <alignment horizontal="center" vertical="top" wrapText="1"/>
    </xf>
    <xf numFmtId="0" fontId="46" fillId="3" borderId="10" xfId="0" applyFont="1" applyFill="1" applyBorder="1" applyAlignment="1">
      <alignment vertical="center" wrapText="1"/>
    </xf>
    <xf numFmtId="1" fontId="15" fillId="4" borderId="21" xfId="0" applyNumberFormat="1" applyFont="1" applyFill="1" applyBorder="1" applyAlignment="1">
      <alignment horizontal="center" vertical="top" wrapText="1"/>
    </xf>
    <xf numFmtId="1" fontId="15" fillId="4" borderId="7" xfId="0" applyNumberFormat="1" applyFont="1" applyFill="1" applyBorder="1" applyAlignment="1">
      <alignment horizontal="center" vertical="top" wrapText="1"/>
    </xf>
    <xf numFmtId="1" fontId="15" fillId="4" borderId="23" xfId="0" applyNumberFormat="1" applyFont="1" applyFill="1" applyBorder="1" applyAlignment="1">
      <alignment horizontal="center" vertical="top" wrapText="1"/>
    </xf>
    <xf numFmtId="0" fontId="50" fillId="0" borderId="0" xfId="0" applyFont="1"/>
    <xf numFmtId="166" fontId="18" fillId="0" borderId="0" xfId="1" applyNumberFormat="1" applyFont="1" applyBorder="1" applyAlignment="1" applyProtection="1">
      <alignment horizontal="right"/>
    </xf>
    <xf numFmtId="166" fontId="11" fillId="0" borderId="0" xfId="1" applyNumberFormat="1" applyFont="1" applyBorder="1" applyAlignment="1" applyProtection="1">
      <alignment horizontal="right"/>
    </xf>
    <xf numFmtId="0" fontId="21" fillId="0" borderId="0" xfId="0" applyFont="1" applyAlignment="1">
      <alignment vertical="center"/>
    </xf>
    <xf numFmtId="0" fontId="51" fillId="0" borderId="0" xfId="0" applyFont="1"/>
    <xf numFmtId="0" fontId="2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2" fillId="0" borderId="0" xfId="0" applyFont="1" applyAlignment="1">
      <alignment vertical="center"/>
    </xf>
    <xf numFmtId="0" fontId="5" fillId="4" borderId="22" xfId="0" applyFon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/>
      <protection locked="0"/>
    </xf>
    <xf numFmtId="0" fontId="5" fillId="4" borderId="32" xfId="0" applyFont="1" applyFill="1" applyBorder="1" applyAlignment="1" applyProtection="1">
      <alignment horizontal="center"/>
      <protection locked="0"/>
    </xf>
    <xf numFmtId="0" fontId="5" fillId="4" borderId="24" xfId="0" applyFont="1" applyFill="1" applyBorder="1" applyAlignment="1" applyProtection="1">
      <alignment horizontal="center"/>
      <protection locked="0"/>
    </xf>
    <xf numFmtId="0" fontId="53" fillId="0" borderId="0" xfId="0" applyFont="1"/>
    <xf numFmtId="1" fontId="3" fillId="0" borderId="25" xfId="1" applyNumberFormat="1" applyFont="1" applyBorder="1" applyAlignment="1" applyProtection="1">
      <alignment horizontal="center" vertical="center"/>
    </xf>
    <xf numFmtId="1" fontId="12" fillId="0" borderId="26" xfId="2" applyNumberFormat="1" applyFont="1" applyBorder="1" applyAlignment="1" applyProtection="1">
      <alignment horizontal="center" vertical="center"/>
    </xf>
    <xf numFmtId="1" fontId="3" fillId="0" borderId="59" xfId="1" applyNumberFormat="1" applyFont="1" applyBorder="1" applyAlignment="1" applyProtection="1">
      <alignment horizontal="center" vertical="center"/>
    </xf>
    <xf numFmtId="166" fontId="5" fillId="0" borderId="83" xfId="1" applyNumberFormat="1" applyFont="1" applyBorder="1" applyAlignment="1" applyProtection="1">
      <alignment horizontal="right" vertical="center"/>
    </xf>
    <xf numFmtId="0" fontId="5" fillId="0" borderId="44" xfId="0" applyFont="1" applyBorder="1" applyAlignment="1">
      <alignment horizontal="left" wrapText="1"/>
    </xf>
    <xf numFmtId="0" fontId="5" fillId="0" borderId="14" xfId="0" applyFont="1" applyBorder="1" applyAlignment="1">
      <alignment horizontal="left" wrapText="1"/>
    </xf>
    <xf numFmtId="0" fontId="5" fillId="0" borderId="0" xfId="0" applyFont="1" applyAlignment="1" applyProtection="1">
      <alignment horizontal="center"/>
      <protection locked="0"/>
    </xf>
    <xf numFmtId="0" fontId="29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14" fillId="0" borderId="0" xfId="0" applyFont="1" applyProtection="1">
      <protection locked="0"/>
    </xf>
    <xf numFmtId="0" fontId="0" fillId="0" borderId="0" xfId="0" applyProtection="1">
      <protection locked="0"/>
    </xf>
    <xf numFmtId="0" fontId="5" fillId="0" borderId="0" xfId="0" applyFont="1" applyAlignment="1" applyProtection="1">
      <alignment vertical="center"/>
      <protection locked="0"/>
    </xf>
    <xf numFmtId="165" fontId="11" fillId="0" borderId="0" xfId="1" applyNumberFormat="1" applyFont="1" applyBorder="1" applyAlignment="1" applyProtection="1">
      <alignment horizontal="center" vertical="center"/>
      <protection locked="0"/>
    </xf>
    <xf numFmtId="0" fontId="8" fillId="3" borderId="9" xfId="0" applyFont="1" applyFill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/>
      <protection locked="0"/>
    </xf>
    <xf numFmtId="0" fontId="13" fillId="4" borderId="0" xfId="0" applyFont="1" applyFill="1" applyAlignment="1">
      <alignment horizontal="left" vertical="top"/>
    </xf>
    <xf numFmtId="49" fontId="5" fillId="0" borderId="0" xfId="0" applyNumberFormat="1" applyFont="1" applyAlignment="1">
      <alignment horizontal="left"/>
    </xf>
    <xf numFmtId="0" fontId="2" fillId="2" borderId="1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0" fillId="0" borderId="82" xfId="0" applyBorder="1" applyAlignment="1">
      <alignment horizontal="left" vertical="center"/>
    </xf>
    <xf numFmtId="0" fontId="30" fillId="3" borderId="10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8" fillId="3" borderId="47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 wrapText="1"/>
    </xf>
    <xf numFmtId="0" fontId="2" fillId="2" borderId="38" xfId="0" applyFont="1" applyFill="1" applyBorder="1" applyAlignment="1">
      <alignment vertical="center" wrapText="1"/>
    </xf>
    <xf numFmtId="0" fontId="2" fillId="2" borderId="47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 wrapText="1"/>
    </xf>
    <xf numFmtId="0" fontId="2" fillId="2" borderId="42" xfId="0" applyFont="1" applyFill="1" applyBorder="1" applyAlignment="1">
      <alignment vertical="center" wrapText="1"/>
    </xf>
    <xf numFmtId="0" fontId="2" fillId="2" borderId="46" xfId="0" applyFont="1" applyFill="1" applyBorder="1" applyAlignment="1">
      <alignment horizontal="left" vertical="center" wrapText="1"/>
    </xf>
    <xf numFmtId="0" fontId="42" fillId="2" borderId="21" xfId="0" applyFont="1" applyFill="1" applyBorder="1" applyAlignment="1">
      <alignment horizontal="center" vertical="center"/>
    </xf>
    <xf numFmtId="0" fontId="5" fillId="0" borderId="44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1" fontId="5" fillId="0" borderId="35" xfId="0" applyNumberFormat="1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167" fontId="5" fillId="0" borderId="27" xfId="0" applyNumberFormat="1" applyFont="1" applyBorder="1" applyAlignment="1">
      <alignment horizontal="center" vertical="center" wrapText="1"/>
    </xf>
    <xf numFmtId="0" fontId="5" fillId="0" borderId="50" xfId="0" applyFont="1" applyBorder="1" applyAlignment="1">
      <alignment vertical="center"/>
    </xf>
    <xf numFmtId="0" fontId="43" fillId="2" borderId="7" xfId="0" applyFont="1" applyFill="1" applyBorder="1" applyAlignment="1">
      <alignment horizontal="center" vertical="center"/>
    </xf>
    <xf numFmtId="0" fontId="5" fillId="0" borderId="66" xfId="0" applyFont="1" applyBorder="1" applyAlignment="1">
      <alignment vertical="center" wrapText="1"/>
    </xf>
    <xf numFmtId="0" fontId="5" fillId="0" borderId="32" xfId="0" applyFont="1" applyBorder="1" applyAlignment="1">
      <alignment vertical="center" wrapText="1"/>
    </xf>
    <xf numFmtId="1" fontId="5" fillId="0" borderId="36" xfId="0" applyNumberFormat="1" applyFont="1" applyBorder="1" applyAlignment="1">
      <alignment horizontal="center" vertical="center"/>
    </xf>
    <xf numFmtId="0" fontId="5" fillId="0" borderId="72" xfId="0" applyFont="1" applyBorder="1" applyAlignment="1">
      <alignment horizontal="center" vertical="center"/>
    </xf>
    <xf numFmtId="167" fontId="5" fillId="0" borderId="39" xfId="0" applyNumberFormat="1" applyFont="1" applyBorder="1" applyAlignment="1">
      <alignment horizontal="center" vertical="center" wrapText="1"/>
    </xf>
    <xf numFmtId="0" fontId="43" fillId="2" borderId="40" xfId="0" applyFont="1" applyFill="1" applyBorder="1" applyAlignment="1">
      <alignment horizontal="center" vertical="center" wrapText="1"/>
    </xf>
    <xf numFmtId="0" fontId="43" fillId="2" borderId="7" xfId="0" applyFont="1" applyFill="1" applyBorder="1" applyAlignment="1">
      <alignment horizontal="center" vertical="center" wrapText="1"/>
    </xf>
    <xf numFmtId="0" fontId="43" fillId="2" borderId="23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vertical="center"/>
    </xf>
    <xf numFmtId="0" fontId="12" fillId="0" borderId="10" xfId="0" applyFont="1" applyBorder="1" applyAlignment="1">
      <alignment vertical="center"/>
    </xf>
    <xf numFmtId="0" fontId="12" fillId="0" borderId="10" xfId="0" applyFont="1" applyBorder="1" applyAlignment="1">
      <alignment horizontal="right" vertical="center"/>
    </xf>
    <xf numFmtId="0" fontId="5" fillId="0" borderId="51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79" xfId="0" applyFont="1" applyBorder="1" applyAlignment="1">
      <alignment vertical="center"/>
    </xf>
    <xf numFmtId="0" fontId="4" fillId="0" borderId="47" xfId="0" applyFont="1" applyBorder="1" applyAlignment="1">
      <alignment vertical="center"/>
    </xf>
    <xf numFmtId="0" fontId="12" fillId="0" borderId="2" xfId="0" applyFont="1" applyBorder="1" applyAlignment="1">
      <alignment horizontal="right" vertical="center"/>
    </xf>
    <xf numFmtId="44" fontId="5" fillId="5" borderId="80" xfId="2" applyNumberFormat="1" applyFont="1" applyFill="1" applyBorder="1" applyAlignment="1" applyProtection="1">
      <alignment vertical="center"/>
    </xf>
    <xf numFmtId="0" fontId="12" fillId="0" borderId="3" xfId="0" applyFont="1" applyBorder="1" applyAlignment="1">
      <alignment vertical="center"/>
    </xf>
    <xf numFmtId="0" fontId="4" fillId="0" borderId="76" xfId="0" applyFont="1" applyBorder="1" applyAlignment="1">
      <alignment vertical="center"/>
    </xf>
    <xf numFmtId="0" fontId="12" fillId="0" borderId="4" xfId="0" applyFont="1" applyBorder="1" applyAlignment="1">
      <alignment horizontal="right" vertical="center"/>
    </xf>
    <xf numFmtId="0" fontId="12" fillId="0" borderId="13" xfId="0" applyFont="1" applyBorder="1" applyAlignment="1">
      <alignment vertical="center"/>
    </xf>
    <xf numFmtId="166" fontId="57" fillId="0" borderId="51" xfId="0" applyNumberFormat="1" applyFont="1" applyBorder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41" fillId="0" borderId="0" xfId="0" applyFont="1"/>
    <xf numFmtId="0" fontId="43" fillId="2" borderId="7" xfId="0" applyFont="1" applyFill="1" applyBorder="1" applyAlignment="1">
      <alignment horizontal="left" vertical="top" wrapText="1"/>
    </xf>
    <xf numFmtId="0" fontId="43" fillId="2" borderId="7" xfId="0" applyFont="1" applyFill="1" applyBorder="1" applyAlignment="1">
      <alignment horizontal="left" vertical="top"/>
    </xf>
    <xf numFmtId="0" fontId="43" fillId="2" borderId="23" xfId="0" applyFont="1" applyFill="1" applyBorder="1" applyAlignment="1">
      <alignment horizontal="left" vertical="top"/>
    </xf>
    <xf numFmtId="0" fontId="49" fillId="0" borderId="0" xfId="0" applyFont="1"/>
    <xf numFmtId="0" fontId="39" fillId="0" borderId="0" xfId="0" applyFont="1" applyAlignment="1" applyProtection="1">
      <alignment horizontal="right"/>
      <protection locked="0"/>
    </xf>
    <xf numFmtId="0" fontId="40" fillId="0" borderId="0" xfId="0" applyFont="1" applyAlignment="1" applyProtection="1">
      <alignment horizontal="right"/>
      <protection locked="0"/>
    </xf>
    <xf numFmtId="0" fontId="28" fillId="0" borderId="0" xfId="0" applyFont="1" applyProtection="1">
      <protection locked="0"/>
    </xf>
    <xf numFmtId="0" fontId="27" fillId="2" borderId="13" xfId="0" applyFont="1" applyFill="1" applyBorder="1" applyAlignment="1" applyProtection="1">
      <alignment vertical="center" wrapText="1"/>
      <protection locked="0"/>
    </xf>
    <xf numFmtId="0" fontId="27" fillId="2" borderId="62" xfId="0" applyFont="1" applyFill="1" applyBorder="1" applyAlignment="1" applyProtection="1">
      <alignment vertical="center" wrapText="1"/>
      <protection locked="0"/>
    </xf>
    <xf numFmtId="0" fontId="27" fillId="2" borderId="64" xfId="0" applyFont="1" applyFill="1" applyBorder="1" applyAlignment="1" applyProtection="1">
      <alignment vertical="center" wrapText="1"/>
      <protection locked="0"/>
    </xf>
    <xf numFmtId="0" fontId="27" fillId="2" borderId="73" xfId="0" applyFont="1" applyFill="1" applyBorder="1" applyAlignment="1" applyProtection="1">
      <alignment vertical="center" wrapText="1"/>
      <protection locked="0"/>
    </xf>
    <xf numFmtId="0" fontId="27" fillId="2" borderId="46" xfId="0" applyFont="1" applyFill="1" applyBorder="1" applyAlignment="1" applyProtection="1">
      <alignment vertical="center" wrapText="1"/>
      <protection locked="0"/>
    </xf>
    <xf numFmtId="0" fontId="40" fillId="0" borderId="0" xfId="0" applyFont="1" applyAlignment="1" applyProtection="1">
      <alignment horizontal="right" vertical="center"/>
      <protection locked="0"/>
    </xf>
    <xf numFmtId="0" fontId="45" fillId="0" borderId="0" xfId="0" applyFont="1" applyAlignment="1" applyProtection="1">
      <alignment horizontal="left" vertical="center" indent="4"/>
      <protection locked="0"/>
    </xf>
    <xf numFmtId="0" fontId="0" fillId="0" borderId="0" xfId="0" applyAlignment="1" applyProtection="1">
      <alignment horizontal="left"/>
      <protection locked="0"/>
    </xf>
    <xf numFmtId="0" fontId="59" fillId="0" borderId="0" xfId="0" applyFont="1" applyAlignment="1">
      <alignment wrapText="1"/>
    </xf>
    <xf numFmtId="0" fontId="44" fillId="9" borderId="29" xfId="0" applyFont="1" applyFill="1" applyBorder="1" applyAlignment="1">
      <alignment horizontal="center" vertical="center" wrapText="1"/>
    </xf>
    <xf numFmtId="0" fontId="44" fillId="9" borderId="53" xfId="0" applyFont="1" applyFill="1" applyBorder="1" applyAlignment="1">
      <alignment horizontal="center" vertical="center" wrapText="1"/>
    </xf>
    <xf numFmtId="0" fontId="44" fillId="9" borderId="71" xfId="0" applyFont="1" applyFill="1" applyBorder="1" applyAlignment="1">
      <alignment horizontal="center" vertical="center" wrapText="1"/>
    </xf>
    <xf numFmtId="0" fontId="44" fillId="7" borderId="39" xfId="0" applyFont="1" applyFill="1" applyBorder="1" applyAlignment="1">
      <alignment horizontal="center" vertical="center"/>
    </xf>
    <xf numFmtId="0" fontId="44" fillId="7" borderId="77" xfId="0" applyFont="1" applyFill="1" applyBorder="1" applyAlignment="1">
      <alignment horizontal="center" vertical="center"/>
    </xf>
    <xf numFmtId="0" fontId="44" fillId="7" borderId="78" xfId="0" applyFont="1" applyFill="1" applyBorder="1" applyAlignment="1">
      <alignment horizontal="center" vertical="center"/>
    </xf>
    <xf numFmtId="0" fontId="44" fillId="7" borderId="81" xfId="0" applyFont="1" applyFill="1" applyBorder="1" applyAlignment="1">
      <alignment horizontal="center" vertical="center"/>
    </xf>
    <xf numFmtId="0" fontId="44" fillId="7" borderId="5" xfId="0" applyFont="1" applyFill="1" applyBorder="1" applyAlignment="1">
      <alignment horizontal="center" vertical="center"/>
    </xf>
    <xf numFmtId="0" fontId="44" fillId="7" borderId="60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left" vertical="top" wrapText="1"/>
    </xf>
    <xf numFmtId="0" fontId="13" fillId="4" borderId="0" xfId="0" applyFont="1" applyFill="1" applyAlignment="1">
      <alignment horizontal="left" vertical="top"/>
    </xf>
    <xf numFmtId="0" fontId="42" fillId="2" borderId="27" xfId="0" applyFont="1" applyFill="1" applyBorder="1" applyAlignment="1">
      <alignment horizontal="center" vertical="center"/>
    </xf>
    <xf numFmtId="0" fontId="42" fillId="2" borderId="48" xfId="0" applyFont="1" applyFill="1" applyBorder="1" applyAlignment="1">
      <alignment horizontal="center" vertical="center"/>
    </xf>
    <xf numFmtId="0" fontId="42" fillId="2" borderId="70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left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left" vertical="center" wrapText="1"/>
    </xf>
    <xf numFmtId="0" fontId="44" fillId="9" borderId="8" xfId="0" applyFont="1" applyFill="1" applyBorder="1" applyAlignment="1">
      <alignment horizontal="center" vertical="center" wrapText="1"/>
    </xf>
    <xf numFmtId="0" fontId="44" fillId="9" borderId="20" xfId="0" applyFont="1" applyFill="1" applyBorder="1" applyAlignment="1">
      <alignment horizontal="center" vertical="center" wrapText="1"/>
    </xf>
    <xf numFmtId="0" fontId="44" fillId="8" borderId="8" xfId="0" applyFont="1" applyFill="1" applyBorder="1" applyAlignment="1">
      <alignment horizontal="center" vertical="center" wrapText="1"/>
    </xf>
    <xf numFmtId="0" fontId="44" fillId="8" borderId="20" xfId="0" applyFont="1" applyFill="1" applyBorder="1" applyAlignment="1">
      <alignment horizontal="center" vertical="center" wrapText="1"/>
    </xf>
    <xf numFmtId="0" fontId="44" fillId="8" borderId="24" xfId="0" applyFont="1" applyFill="1" applyBorder="1" applyAlignment="1">
      <alignment horizontal="center" vertical="center" wrapText="1"/>
    </xf>
    <xf numFmtId="0" fontId="44" fillId="8" borderId="37" xfId="0" applyFont="1" applyFill="1" applyBorder="1" applyAlignment="1">
      <alignment horizontal="center" vertical="center" wrapText="1"/>
    </xf>
    <xf numFmtId="0" fontId="44" fillId="7" borderId="29" xfId="0" applyFont="1" applyFill="1" applyBorder="1" applyAlignment="1">
      <alignment horizontal="center" vertical="center"/>
    </xf>
    <xf numFmtId="0" fontId="44" fillId="7" borderId="53" xfId="0" applyFont="1" applyFill="1" applyBorder="1" applyAlignment="1">
      <alignment horizontal="center" vertical="center"/>
    </xf>
    <xf numFmtId="0" fontId="44" fillId="7" borderId="71" xfId="0" applyFont="1" applyFill="1" applyBorder="1" applyAlignment="1">
      <alignment horizontal="center" vertical="center"/>
    </xf>
    <xf numFmtId="0" fontId="44" fillId="7" borderId="30" xfId="0" applyFont="1" applyFill="1" applyBorder="1" applyAlignment="1">
      <alignment horizontal="center" vertical="center"/>
    </xf>
    <xf numFmtId="0" fontId="44" fillId="7" borderId="49" xfId="0" applyFont="1" applyFill="1" applyBorder="1" applyAlignment="1">
      <alignment horizontal="center" vertical="center"/>
    </xf>
    <xf numFmtId="0" fontId="44" fillId="7" borderId="43" xfId="0" applyFont="1" applyFill="1" applyBorder="1" applyAlignment="1">
      <alignment horizontal="center" vertical="center"/>
    </xf>
    <xf numFmtId="0" fontId="5" fillId="4" borderId="0" xfId="0" applyFont="1" applyFill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27" fillId="3" borderId="10" xfId="0" applyFont="1" applyFill="1" applyBorder="1" applyAlignment="1" applyProtection="1">
      <alignment horizontal="left" vertical="center" wrapText="1"/>
      <protection locked="0"/>
    </xf>
    <xf numFmtId="0" fontId="27" fillId="3" borderId="11" xfId="0" applyFont="1" applyFill="1" applyBorder="1" applyAlignment="1" applyProtection="1">
      <alignment horizontal="left" vertical="center" wrapText="1"/>
      <protection locked="0"/>
    </xf>
    <xf numFmtId="0" fontId="13" fillId="4" borderId="0" xfId="0" applyFont="1" applyFill="1" applyAlignment="1" applyProtection="1">
      <alignment horizontal="left" vertical="top"/>
      <protection locked="0"/>
    </xf>
    <xf numFmtId="0" fontId="15" fillId="4" borderId="45" xfId="0" applyFont="1" applyFill="1" applyBorder="1" applyAlignment="1">
      <alignment horizontal="left" vertical="top"/>
    </xf>
    <xf numFmtId="0" fontId="15" fillId="4" borderId="49" xfId="0" applyFont="1" applyFill="1" applyBorder="1" applyAlignment="1">
      <alignment horizontal="left" vertical="top"/>
    </xf>
    <xf numFmtId="0" fontId="15" fillId="4" borderId="52" xfId="0" applyFont="1" applyFill="1" applyBorder="1" applyAlignment="1">
      <alignment horizontal="left" vertical="top"/>
    </xf>
    <xf numFmtId="0" fontId="15" fillId="4" borderId="14" xfId="0" applyFont="1" applyFill="1" applyBorder="1" applyAlignment="1">
      <alignment horizontal="left" vertical="top"/>
    </xf>
    <xf numFmtId="0" fontId="15" fillId="4" borderId="53" xfId="0" applyFont="1" applyFill="1" applyBorder="1" applyAlignment="1">
      <alignment horizontal="left" vertical="top"/>
    </xf>
    <xf numFmtId="0" fontId="15" fillId="4" borderId="17" xfId="0" applyFont="1" applyFill="1" applyBorder="1" applyAlignment="1">
      <alignment horizontal="left" vertical="top"/>
    </xf>
    <xf numFmtId="0" fontId="5" fillId="0" borderId="0" xfId="0" applyFont="1" applyAlignment="1">
      <alignment horizontal="center"/>
    </xf>
    <xf numFmtId="0" fontId="15" fillId="4" borderId="44" xfId="0" applyFont="1" applyFill="1" applyBorder="1" applyAlignment="1">
      <alignment horizontal="left" vertical="top"/>
    </xf>
    <xf numFmtId="0" fontId="15" fillId="4" borderId="48" xfId="0" applyFont="1" applyFill="1" applyBorder="1" applyAlignment="1">
      <alignment horizontal="left" vertical="top"/>
    </xf>
    <xf numFmtId="0" fontId="15" fillId="4" borderId="28" xfId="0" applyFont="1" applyFill="1" applyBorder="1" applyAlignment="1">
      <alignment horizontal="left" vertical="top"/>
    </xf>
    <xf numFmtId="0" fontId="47" fillId="3" borderId="10" xfId="0" applyFont="1" applyFill="1" applyBorder="1" applyAlignment="1">
      <alignment horizontal="left" vertical="center" wrapText="1"/>
    </xf>
    <xf numFmtId="0" fontId="47" fillId="3" borderId="11" xfId="0" applyFont="1" applyFill="1" applyBorder="1" applyAlignment="1">
      <alignment horizontal="left" vertical="center" wrapText="1"/>
    </xf>
    <xf numFmtId="0" fontId="46" fillId="3" borderId="10" xfId="0" applyFont="1" applyFill="1" applyBorder="1" applyAlignment="1">
      <alignment horizontal="left" vertical="center" wrapText="1"/>
    </xf>
    <xf numFmtId="0" fontId="15" fillId="4" borderId="15" xfId="0" applyFont="1" applyFill="1" applyBorder="1" applyAlignment="1">
      <alignment horizontal="left" vertical="top"/>
    </xf>
    <xf numFmtId="0" fontId="15" fillId="4" borderId="5" xfId="0" applyFont="1" applyFill="1" applyBorder="1" applyAlignment="1">
      <alignment horizontal="left" vertical="top"/>
    </xf>
    <xf numFmtId="0" fontId="15" fillId="4" borderId="74" xfId="0" applyFont="1" applyFill="1" applyBorder="1" applyAlignment="1">
      <alignment horizontal="left" vertical="top"/>
    </xf>
    <xf numFmtId="0" fontId="46" fillId="3" borderId="10" xfId="0" applyFont="1" applyFill="1" applyBorder="1" applyAlignment="1">
      <alignment horizontal="center" vertical="center" wrapText="1"/>
    </xf>
    <xf numFmtId="0" fontId="46" fillId="3" borderId="11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/>
    </xf>
    <xf numFmtId="0" fontId="15" fillId="0" borderId="45" xfId="0" applyFont="1" applyBorder="1" applyAlignment="1">
      <alignment horizontal="left" vertical="top"/>
    </xf>
    <xf numFmtId="0" fontId="15" fillId="0" borderId="49" xfId="0" applyFont="1" applyBorder="1" applyAlignment="1">
      <alignment horizontal="left" vertical="top"/>
    </xf>
    <xf numFmtId="0" fontId="15" fillId="0" borderId="52" xfId="0" applyFont="1" applyBorder="1" applyAlignment="1">
      <alignment horizontal="left" vertical="top"/>
    </xf>
    <xf numFmtId="0" fontId="15" fillId="0" borderId="14" xfId="0" applyFont="1" applyBorder="1" applyAlignment="1">
      <alignment horizontal="left" vertical="top"/>
    </xf>
    <xf numFmtId="0" fontId="15" fillId="0" borderId="53" xfId="0" applyFont="1" applyBorder="1" applyAlignment="1">
      <alignment horizontal="left" vertical="top"/>
    </xf>
    <xf numFmtId="0" fontId="15" fillId="0" borderId="17" xfId="0" applyFont="1" applyBorder="1" applyAlignment="1">
      <alignment horizontal="left" vertical="top"/>
    </xf>
    <xf numFmtId="0" fontId="15" fillId="0" borderId="44" xfId="0" applyFont="1" applyBorder="1" applyAlignment="1">
      <alignment horizontal="left" vertical="top"/>
    </xf>
    <xf numFmtId="0" fontId="15" fillId="0" borderId="48" xfId="0" applyFont="1" applyBorder="1" applyAlignment="1">
      <alignment horizontal="left" vertical="top"/>
    </xf>
    <xf numFmtId="0" fontId="15" fillId="0" borderId="28" xfId="0" applyFont="1" applyBorder="1" applyAlignment="1">
      <alignment horizontal="left" vertical="top"/>
    </xf>
    <xf numFmtId="0" fontId="5" fillId="0" borderId="0" xfId="0" applyFont="1" applyAlignment="1">
      <alignment horizontal="left"/>
    </xf>
  </cellXfs>
  <cellStyles count="7">
    <cellStyle name="Hyperlink" xfId="6" builtinId="8"/>
    <cellStyle name="Procent" xfId="2" builtinId="5"/>
    <cellStyle name="Standaard" xfId="0" builtinId="0"/>
    <cellStyle name="Standaard 2" xfId="4" xr:uid="{6CD45C73-E75A-4B62-8531-67D7A7252129}"/>
    <cellStyle name="Valuta" xfId="1" builtinId="4"/>
    <cellStyle name="Valuta 2" xfId="3" xr:uid="{18CA0A06-0E54-415F-9E1D-DE2C5F4CDE12}"/>
    <cellStyle name="Valuta 3" xfId="5" xr:uid="{AFD14DE9-3071-40B3-9FB7-462CA9DA83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3530601</xdr:colOff>
      <xdr:row>3</xdr:row>
      <xdr:rowOff>66675</xdr:rowOff>
    </xdr:from>
    <xdr:ext cx="1203242" cy="180975"/>
    <xdr:pic>
      <xdr:nvPicPr>
        <xdr:cNvPr id="2" name="image1.png">
          <a:extLst>
            <a:ext uri="{FF2B5EF4-FFF2-40B4-BE49-F238E27FC236}">
              <a16:creationId xmlns:a16="http://schemas.microsoft.com/office/drawing/2014/main" id="{FA62640A-10E6-49A7-988E-C6E27D7C86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1626" y="895350"/>
          <a:ext cx="1203242" cy="180975"/>
        </a:xfrm>
        <a:prstGeom prst="rect">
          <a:avLst/>
        </a:prstGeom>
      </xdr:spPr>
    </xdr:pic>
    <xdr:clientData/>
  </xdr:oneCellAnchor>
  <xdr:oneCellAnchor>
    <xdr:from>
      <xdr:col>2</xdr:col>
      <xdr:colOff>3928746</xdr:colOff>
      <xdr:row>0</xdr:row>
      <xdr:rowOff>0</xdr:rowOff>
    </xdr:from>
    <xdr:ext cx="308437" cy="858168"/>
    <xdr:pic>
      <xdr:nvPicPr>
        <xdr:cNvPr id="3" name="image2.jpeg">
          <a:extLst>
            <a:ext uri="{FF2B5EF4-FFF2-40B4-BE49-F238E27FC236}">
              <a16:creationId xmlns:a16="http://schemas.microsoft.com/office/drawing/2014/main" id="{AE8179C5-0A66-4A53-B0F9-6FFCDB955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9771" y="0"/>
          <a:ext cx="308437" cy="858168"/>
        </a:xfrm>
        <a:prstGeom prst="rect">
          <a:avLst/>
        </a:prstGeom>
      </xdr:spPr>
    </xdr:pic>
    <xdr:clientData/>
  </xdr:oneCellAnchor>
  <xdr:oneCellAnchor>
    <xdr:from>
      <xdr:col>2</xdr:col>
      <xdr:colOff>3530601</xdr:colOff>
      <xdr:row>3</xdr:row>
      <xdr:rowOff>66675</xdr:rowOff>
    </xdr:from>
    <xdr:ext cx="1203242" cy="180975"/>
    <xdr:pic>
      <xdr:nvPicPr>
        <xdr:cNvPr id="4" name="image1.png">
          <a:extLst>
            <a:ext uri="{FF2B5EF4-FFF2-40B4-BE49-F238E27FC236}">
              <a16:creationId xmlns:a16="http://schemas.microsoft.com/office/drawing/2014/main" id="{F120EDC5-D074-439E-8DF5-BB34217F98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58461" y="889635"/>
          <a:ext cx="1203242" cy="180975"/>
        </a:xfrm>
        <a:prstGeom prst="rect">
          <a:avLst/>
        </a:prstGeom>
      </xdr:spPr>
    </xdr:pic>
    <xdr:clientData/>
  </xdr:oneCellAnchor>
  <xdr:oneCellAnchor>
    <xdr:from>
      <xdr:col>2</xdr:col>
      <xdr:colOff>3928746</xdr:colOff>
      <xdr:row>0</xdr:row>
      <xdr:rowOff>0</xdr:rowOff>
    </xdr:from>
    <xdr:ext cx="308437" cy="858168"/>
    <xdr:pic>
      <xdr:nvPicPr>
        <xdr:cNvPr id="5" name="image2.jpeg">
          <a:extLst>
            <a:ext uri="{FF2B5EF4-FFF2-40B4-BE49-F238E27FC236}">
              <a16:creationId xmlns:a16="http://schemas.microsoft.com/office/drawing/2014/main" id="{56410D92-EB61-4247-8F20-239BCD370A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56606" y="0"/>
          <a:ext cx="308437" cy="858168"/>
        </a:xfrm>
        <a:prstGeom prst="rect">
          <a:avLst/>
        </a:prstGeom>
      </xdr:spPr>
    </xdr:pic>
    <xdr:clientData/>
  </xdr:oneCellAnchor>
  <xdr:oneCellAnchor>
    <xdr:from>
      <xdr:col>2</xdr:col>
      <xdr:colOff>3530601</xdr:colOff>
      <xdr:row>3</xdr:row>
      <xdr:rowOff>66675</xdr:rowOff>
    </xdr:from>
    <xdr:ext cx="1203242" cy="180975"/>
    <xdr:pic>
      <xdr:nvPicPr>
        <xdr:cNvPr id="6" name="image1.png">
          <a:extLst>
            <a:ext uri="{FF2B5EF4-FFF2-40B4-BE49-F238E27FC236}">
              <a16:creationId xmlns:a16="http://schemas.microsoft.com/office/drawing/2014/main" id="{121CEEDB-4324-498F-93EC-09B7523569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58461" y="889635"/>
          <a:ext cx="1203242" cy="180975"/>
        </a:xfrm>
        <a:prstGeom prst="rect">
          <a:avLst/>
        </a:prstGeom>
      </xdr:spPr>
    </xdr:pic>
    <xdr:clientData/>
  </xdr:oneCellAnchor>
  <xdr:oneCellAnchor>
    <xdr:from>
      <xdr:col>2</xdr:col>
      <xdr:colOff>3928746</xdr:colOff>
      <xdr:row>0</xdr:row>
      <xdr:rowOff>0</xdr:rowOff>
    </xdr:from>
    <xdr:ext cx="308437" cy="858168"/>
    <xdr:pic>
      <xdr:nvPicPr>
        <xdr:cNvPr id="7" name="image2.jpeg">
          <a:extLst>
            <a:ext uri="{FF2B5EF4-FFF2-40B4-BE49-F238E27FC236}">
              <a16:creationId xmlns:a16="http://schemas.microsoft.com/office/drawing/2014/main" id="{6C6C145D-A32E-47D5-AC38-49477B4591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56606" y="0"/>
          <a:ext cx="308437" cy="858168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I:\_SEC\Inkoop-RD\Duurzaamheid\1%20Circulair%20asfalt\Invulformulier%20E%20Circulair%20asfalt%20v3.xlsx" TargetMode="External"/><Relationship Id="rId1" Type="http://schemas.openxmlformats.org/officeDocument/2006/relationships/externalLinkPath" Target="https://gemehv.sharepoint.com/_SEC/Inkoop-RD/Duurzaamheid/1%20Circulair%20asfalt/Invulformulier%20E%20Circulair%20asfalt%20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e"/>
      <sheetName val="database"/>
      <sheetName val="dashboard"/>
      <sheetName val="invulformulier E"/>
      <sheetName val="beoordeling"/>
    </sheetNames>
    <sheetDataSet>
      <sheetData sheetId="0"/>
      <sheetData sheetId="1"/>
      <sheetData sheetId="2">
        <row r="3">
          <cell r="B3"/>
        </row>
        <row r="4">
          <cell r="B4"/>
        </row>
        <row r="5">
          <cell r="B5"/>
        </row>
        <row r="9">
          <cell r="B9">
            <v>750000</v>
          </cell>
        </row>
        <row r="20">
          <cell r="B20">
            <v>750000</v>
          </cell>
        </row>
        <row r="23">
          <cell r="B23" t="str">
            <v>deklaag SMA-NL 5</v>
          </cell>
          <cell r="C23" t="str">
            <v>deklaag SMA-NL 5</v>
          </cell>
          <cell r="D23" t="str">
            <v>deklaag SMA-NL 5</v>
          </cell>
          <cell r="E23" t="str">
            <v>deklaag SMA-NL 5</v>
          </cell>
        </row>
        <row r="24">
          <cell r="B24" t="str">
            <v>test</v>
          </cell>
          <cell r="C24" t="str">
            <v>test</v>
          </cell>
          <cell r="D24" t="str">
            <v>test</v>
          </cell>
          <cell r="E24" t="str">
            <v>test</v>
          </cell>
        </row>
        <row r="25">
          <cell r="C25">
            <v>7.87</v>
          </cell>
          <cell r="D25">
            <v>7.87</v>
          </cell>
          <cell r="E25">
            <v>7.87</v>
          </cell>
        </row>
        <row r="26">
          <cell r="C26">
            <v>0</v>
          </cell>
          <cell r="D26">
            <v>0</v>
          </cell>
          <cell r="E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</row>
        <row r="28">
          <cell r="C28">
            <v>1</v>
          </cell>
          <cell r="D28">
            <v>1</v>
          </cell>
          <cell r="E28">
            <v>1</v>
          </cell>
        </row>
        <row r="29">
          <cell r="C29">
            <v>5</v>
          </cell>
          <cell r="D29">
            <v>5</v>
          </cell>
          <cell r="E29">
            <v>5</v>
          </cell>
        </row>
        <row r="30">
          <cell r="C30">
            <v>10</v>
          </cell>
          <cell r="D30">
            <v>10</v>
          </cell>
          <cell r="E30">
            <v>10</v>
          </cell>
        </row>
        <row r="33">
          <cell r="B33" t="str">
            <v>geen deklaag rood</v>
          </cell>
          <cell r="C33" t="str">
            <v>geen deklaag rood</v>
          </cell>
          <cell r="D33" t="str">
            <v>geen deklaag rood</v>
          </cell>
          <cell r="E33" t="str">
            <v>geen deklaag rood</v>
          </cell>
        </row>
        <row r="34">
          <cell r="B34"/>
          <cell r="C34"/>
          <cell r="D34"/>
          <cell r="E34"/>
        </row>
        <row r="35">
          <cell r="C35" t="str">
            <v>nvt</v>
          </cell>
          <cell r="D35" t="str">
            <v>nvt</v>
          </cell>
          <cell r="E35" t="str">
            <v>nvt</v>
          </cell>
        </row>
        <row r="36">
          <cell r="C36" t="str">
            <v>nvt</v>
          </cell>
          <cell r="D36" t="str">
            <v>nvt</v>
          </cell>
          <cell r="E36" t="str">
            <v>nvt</v>
          </cell>
        </row>
        <row r="37">
          <cell r="C37" t="str">
            <v>nvt</v>
          </cell>
          <cell r="D37" t="str">
            <v>nvt</v>
          </cell>
          <cell r="E37" t="str">
            <v>nvt</v>
          </cell>
        </row>
        <row r="38">
          <cell r="C38" t="str">
            <v>nvt</v>
          </cell>
          <cell r="D38" t="str">
            <v>nvt</v>
          </cell>
          <cell r="E38" t="str">
            <v>nvt</v>
          </cell>
        </row>
        <row r="39">
          <cell r="C39" t="str">
            <v>nvt</v>
          </cell>
          <cell r="D39" t="str">
            <v>nvt</v>
          </cell>
          <cell r="E39" t="str">
            <v>nvt</v>
          </cell>
        </row>
        <row r="40">
          <cell r="C40" t="str">
            <v>nvt</v>
          </cell>
          <cell r="D40" t="str">
            <v>nvt</v>
          </cell>
          <cell r="E40" t="str">
            <v>nvt</v>
          </cell>
        </row>
        <row r="43">
          <cell r="B43" t="str">
            <v>tussenlaag AC 22 bind</v>
          </cell>
          <cell r="C43" t="str">
            <v>tussenlaag AC 16 bind</v>
          </cell>
          <cell r="D43" t="str">
            <v>tussenlaag AC 16 bind</v>
          </cell>
          <cell r="E43" t="str">
            <v>tussenlaag AC 16 bind</v>
          </cell>
        </row>
        <row r="44">
          <cell r="B44" t="str">
            <v>test</v>
          </cell>
          <cell r="C44" t="str">
            <v>test</v>
          </cell>
          <cell r="D44" t="str">
            <v>test</v>
          </cell>
          <cell r="E44" t="str">
            <v>test</v>
          </cell>
        </row>
        <row r="45">
          <cell r="C45">
            <v>4.6399999999999997</v>
          </cell>
          <cell r="D45">
            <v>4.6399999999999997</v>
          </cell>
          <cell r="E45">
            <v>4.6399999999999997</v>
          </cell>
        </row>
        <row r="46">
          <cell r="C46">
            <v>0</v>
          </cell>
          <cell r="D46">
            <v>0</v>
          </cell>
          <cell r="E46">
            <v>0</v>
          </cell>
        </row>
        <row r="47">
          <cell r="C47">
            <v>0.5</v>
          </cell>
          <cell r="D47">
            <v>0.5</v>
          </cell>
          <cell r="E47">
            <v>0.5</v>
          </cell>
        </row>
        <row r="48">
          <cell r="C48">
            <v>1</v>
          </cell>
          <cell r="D48">
            <v>1</v>
          </cell>
          <cell r="E48">
            <v>1</v>
          </cell>
        </row>
        <row r="49">
          <cell r="C49">
            <v>10</v>
          </cell>
          <cell r="D49">
            <v>10</v>
          </cell>
          <cell r="E49">
            <v>10</v>
          </cell>
        </row>
        <row r="50">
          <cell r="C50">
            <v>15</v>
          </cell>
          <cell r="D50">
            <v>15</v>
          </cell>
          <cell r="E50">
            <v>15</v>
          </cell>
        </row>
        <row r="53">
          <cell r="B53" t="str">
            <v>onderlaag AC 22 base</v>
          </cell>
          <cell r="C53" t="str">
            <v>onderlaag AC 22 base</v>
          </cell>
          <cell r="D53" t="str">
            <v>onderlaag AC 22 base</v>
          </cell>
          <cell r="E53" t="str">
            <v>onderlaag AC 22 base</v>
          </cell>
        </row>
        <row r="54">
          <cell r="B54" t="str">
            <v>test</v>
          </cell>
          <cell r="C54" t="str">
            <v>test</v>
          </cell>
          <cell r="D54" t="str">
            <v>test</v>
          </cell>
          <cell r="E54" t="str">
            <v>test</v>
          </cell>
        </row>
        <row r="55">
          <cell r="C55">
            <v>4.6399999999999997</v>
          </cell>
          <cell r="D55">
            <v>4.6399999999999997</v>
          </cell>
          <cell r="E55">
            <v>4.6399999999999997</v>
          </cell>
        </row>
        <row r="56">
          <cell r="C56">
            <v>0</v>
          </cell>
          <cell r="D56">
            <v>0</v>
          </cell>
          <cell r="E56">
            <v>0</v>
          </cell>
        </row>
        <row r="57">
          <cell r="C57">
            <v>0.5</v>
          </cell>
          <cell r="D57">
            <v>0.5</v>
          </cell>
          <cell r="E57">
            <v>0.5</v>
          </cell>
        </row>
        <row r="58">
          <cell r="C58">
            <v>1</v>
          </cell>
          <cell r="D58">
            <v>1</v>
          </cell>
          <cell r="E58">
            <v>1</v>
          </cell>
        </row>
        <row r="59">
          <cell r="C59">
            <v>10</v>
          </cell>
          <cell r="D59">
            <v>10</v>
          </cell>
          <cell r="E59">
            <v>10</v>
          </cell>
        </row>
        <row r="60">
          <cell r="C60">
            <v>15</v>
          </cell>
          <cell r="D60">
            <v>15</v>
          </cell>
          <cell r="E60">
            <v>15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uropadecentraal.nl/cpv-code-zoekmachine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9752D-C760-4A8C-A509-54E81BF5865F}">
  <sheetPr codeName="Blad2">
    <tabColor theme="0"/>
    <pageSetUpPr fitToPage="1"/>
  </sheetPr>
  <dimension ref="A1:O185"/>
  <sheetViews>
    <sheetView showGridLines="0" tabSelected="1" topLeftCell="C1" zoomScale="70" zoomScaleNormal="70" workbookViewId="0">
      <selection activeCell="F38" sqref="F38"/>
    </sheetView>
  </sheetViews>
  <sheetFormatPr defaultColWidth="9.109375" defaultRowHeight="14.4"/>
  <cols>
    <col min="1" max="2" width="2.6640625" hidden="1" customWidth="1"/>
    <col min="3" max="3" width="19.88671875" customWidth="1"/>
    <col min="4" max="4" width="19.5546875" style="6" customWidth="1"/>
    <col min="5" max="5" width="10.5546875" bestFit="1" customWidth="1"/>
    <col min="6" max="7" width="14.44140625" customWidth="1"/>
    <col min="8" max="8" width="18.88671875" bestFit="1" customWidth="1"/>
    <col min="9" max="9" width="16" style="77" customWidth="1"/>
    <col min="10" max="10" width="27.6640625" style="77" customWidth="1"/>
    <col min="11" max="11" width="16.6640625" style="77" customWidth="1"/>
    <col min="12" max="12" width="16.6640625" customWidth="1"/>
    <col min="13" max="13" width="23.109375" customWidth="1"/>
    <col min="14" max="14" width="21.33203125" customWidth="1"/>
    <col min="15" max="32" width="11.5546875" customWidth="1"/>
    <col min="33" max="33" width="9.109375" customWidth="1"/>
    <col min="34" max="34" width="10.88671875" customWidth="1"/>
    <col min="35" max="35" width="14.44140625" customWidth="1"/>
    <col min="36" max="36" width="9.109375" customWidth="1"/>
    <col min="37" max="37" width="13.33203125" customWidth="1"/>
  </cols>
  <sheetData>
    <row r="1" spans="3:15" s="1" customFormat="1" ht="20.100000000000001" customHeight="1">
      <c r="C1" s="67" t="s">
        <v>162</v>
      </c>
    </row>
    <row r="2" spans="3:15" s="3" customFormat="1" ht="15" customHeight="1">
      <c r="C2" s="2" t="s">
        <v>0</v>
      </c>
      <c r="H2" s="4"/>
      <c r="I2" s="4"/>
      <c r="K2" s="4"/>
      <c r="L2" s="4"/>
      <c r="N2" s="4"/>
      <c r="O2" s="4"/>
    </row>
    <row r="3" spans="3:15" s="3" customFormat="1" ht="15" customHeight="1">
      <c r="C3" s="2"/>
      <c r="H3" s="4"/>
      <c r="I3" s="4"/>
      <c r="K3" s="4"/>
      <c r="L3" s="4"/>
      <c r="N3" s="4"/>
      <c r="O3" s="4"/>
    </row>
    <row r="4" spans="3:15" s="3" customFormat="1" ht="15" customHeight="1">
      <c r="C4" s="13" t="s">
        <v>1</v>
      </c>
      <c r="D4" s="309" t="s">
        <v>240</v>
      </c>
      <c r="E4" s="309"/>
      <c r="F4" s="309"/>
      <c r="G4" s="309"/>
      <c r="H4" s="309"/>
      <c r="I4" s="309"/>
      <c r="J4" s="309"/>
      <c r="K4" s="309"/>
      <c r="L4" s="309"/>
      <c r="M4" s="309"/>
      <c r="N4" s="4"/>
      <c r="O4" s="4"/>
    </row>
    <row r="5" spans="3:15" s="3" customFormat="1" ht="15" customHeight="1">
      <c r="C5" s="13"/>
      <c r="D5" s="383" t="s">
        <v>258</v>
      </c>
      <c r="E5" s="384"/>
      <c r="F5" s="384"/>
      <c r="G5" s="384"/>
      <c r="H5" s="384"/>
      <c r="I5" s="384"/>
      <c r="J5" s="384"/>
      <c r="K5" s="384"/>
      <c r="L5" s="384"/>
      <c r="M5" s="384"/>
      <c r="N5" s="4"/>
      <c r="O5" s="4"/>
    </row>
    <row r="6" spans="3:15" s="3" customFormat="1" ht="15" customHeight="1">
      <c r="C6" s="13"/>
      <c r="D6" s="384" t="s">
        <v>210</v>
      </c>
      <c r="E6" s="384"/>
      <c r="F6" s="384"/>
      <c r="G6" s="384"/>
      <c r="H6" s="384"/>
      <c r="I6" s="384"/>
      <c r="J6" s="384"/>
      <c r="K6" s="384"/>
      <c r="L6" s="384"/>
      <c r="M6" s="384"/>
      <c r="N6" s="4"/>
      <c r="O6" s="4"/>
    </row>
    <row r="7" spans="3:15" s="3" customFormat="1" ht="15" customHeight="1">
      <c r="C7" s="13"/>
      <c r="D7" s="384" t="s">
        <v>161</v>
      </c>
      <c r="E7" s="384"/>
      <c r="F7" s="384"/>
      <c r="G7" s="384"/>
      <c r="H7" s="384"/>
      <c r="I7" s="384"/>
      <c r="J7" s="384"/>
      <c r="K7" s="384"/>
      <c r="L7" s="384"/>
      <c r="M7" s="384"/>
      <c r="N7" s="4"/>
      <c r="O7" s="4"/>
    </row>
    <row r="8" spans="3:15" s="3" customFormat="1" ht="15" customHeight="1">
      <c r="C8" s="13" t="s">
        <v>2</v>
      </c>
      <c r="D8" s="13" t="str">
        <f>IF('invulblad aannemer'!D21="","",'invulblad aannemer'!D21)</f>
        <v/>
      </c>
      <c r="H8" s="10"/>
      <c r="L8" s="68"/>
      <c r="N8" s="4"/>
      <c r="O8" s="4"/>
    </row>
    <row r="9" spans="3:15" s="3" customFormat="1" ht="15" customHeight="1">
      <c r="C9" s="310"/>
      <c r="D9" s="310"/>
      <c r="E9" s="310"/>
      <c r="F9" s="310"/>
      <c r="G9" s="310"/>
      <c r="H9" s="10"/>
      <c r="L9" s="68"/>
      <c r="N9" s="4"/>
      <c r="O9" s="4"/>
    </row>
    <row r="10" spans="3:15" s="3" customFormat="1" ht="15" customHeight="1" thickBot="1">
      <c r="C10" s="13" t="s">
        <v>3</v>
      </c>
      <c r="D10"/>
      <c r="E10"/>
      <c r="G10" s="13"/>
      <c r="H10" s="13"/>
      <c r="L10" s="68"/>
      <c r="N10" s="4"/>
      <c r="O10" s="4"/>
    </row>
    <row r="11" spans="3:15" s="3" customFormat="1" ht="21.9" customHeight="1" thickBot="1">
      <c r="C11" s="311" t="s">
        <v>4</v>
      </c>
      <c r="D11" s="25">
        <f>$H$26</f>
        <v>0</v>
      </c>
      <c r="E11"/>
      <c r="G11" s="13"/>
      <c r="H11" s="13"/>
      <c r="J11" s="74"/>
      <c r="L11" s="68"/>
      <c r="N11" s="4"/>
      <c r="O11" s="4"/>
    </row>
    <row r="12" spans="3:15" s="3" customFormat="1" ht="21.9" customHeight="1" thickBot="1">
      <c r="C12" s="312" t="s">
        <v>5</v>
      </c>
      <c r="D12" s="24">
        <v>200000</v>
      </c>
      <c r="E12"/>
      <c r="F12" s="13"/>
      <c r="G12" s="13"/>
      <c r="H12" s="13"/>
      <c r="J12" s="313"/>
      <c r="L12" s="68"/>
      <c r="N12" s="4"/>
      <c r="O12" s="4"/>
    </row>
    <row r="13" spans="3:15" s="3" customFormat="1" ht="15" customHeight="1" thickBot="1">
      <c r="C13"/>
      <c r="D13" s="7"/>
      <c r="E13" s="7"/>
      <c r="F13" s="7"/>
      <c r="G13" s="7"/>
      <c r="H13" s="7"/>
      <c r="I13" s="7"/>
      <c r="J13" s="7"/>
      <c r="K13" s="7"/>
      <c r="L13" s="68"/>
      <c r="N13" s="4"/>
      <c r="O13" s="4"/>
    </row>
    <row r="14" spans="3:15" s="3" customFormat="1" ht="32.1" customHeight="1" thickBot="1">
      <c r="C14" s="11" t="s">
        <v>199</v>
      </c>
      <c r="D14" s="12"/>
      <c r="E14" s="12"/>
      <c r="F14" s="85"/>
      <c r="G14" s="314"/>
      <c r="H14" s="315"/>
      <c r="J14" s="316" t="s">
        <v>202</v>
      </c>
      <c r="K14" s="317"/>
      <c r="L14" s="317"/>
      <c r="M14" s="318"/>
    </row>
    <row r="15" spans="3:15" s="75" customFormat="1" ht="32.1" customHeight="1" thickBot="1">
      <c r="C15" s="319" t="s">
        <v>7</v>
      </c>
      <c r="D15" s="320" t="s">
        <v>8</v>
      </c>
      <c r="E15" s="321" t="s">
        <v>9</v>
      </c>
      <c r="F15" s="322" t="s">
        <v>10</v>
      </c>
      <c r="G15" s="323" t="s">
        <v>18</v>
      </c>
      <c r="H15" s="324" t="s">
        <v>11</v>
      </c>
      <c r="J15" s="325" t="s">
        <v>12</v>
      </c>
      <c r="K15" s="385"/>
      <c r="L15" s="386"/>
      <c r="M15" s="387"/>
    </row>
    <row r="16" spans="3:15" s="74" customFormat="1" ht="15.6" customHeight="1">
      <c r="C16" s="326" t="s">
        <v>13</v>
      </c>
      <c r="D16" s="327" t="s">
        <v>241</v>
      </c>
      <c r="E16" s="328">
        <v>10</v>
      </c>
      <c r="F16" s="329">
        <f t="shared" ref="F16:F17" si="0">IFERROR(($E16*G16),0)</f>
        <v>0</v>
      </c>
      <c r="G16" s="330">
        <f>SUMIFS('invulblad aannemer'!G$10:G$19,'invulblad aannemer'!$D$10:$D$19,'Resultaat gunningscriterium SEB'!$C16,'invulblad aannemer'!$E$10:$E$19,'Resultaat gunningscriterium SEB'!$D16)</f>
        <v>0</v>
      </c>
      <c r="H16" s="331"/>
      <c r="J16" s="332" t="s">
        <v>14</v>
      </c>
      <c r="K16" s="374" t="s">
        <v>216</v>
      </c>
      <c r="L16" s="375"/>
      <c r="M16" s="376"/>
    </row>
    <row r="17" spans="3:13" s="74" customFormat="1" ht="16.2" customHeight="1">
      <c r="C17" s="333" t="s">
        <v>13</v>
      </c>
      <c r="D17" s="334" t="s">
        <v>15</v>
      </c>
      <c r="E17" s="335">
        <v>10</v>
      </c>
      <c r="F17" s="336">
        <f t="shared" si="0"/>
        <v>0</v>
      </c>
      <c r="G17" s="337">
        <f>SUMIFS('invulblad aannemer'!G$10:G$19,'invulblad aannemer'!$D$10:$D$19,'Resultaat gunningscriterium SEB'!$C17,'invulblad aannemer'!$E$10:$E$19,'Resultaat gunningscriterium SEB'!$D17)</f>
        <v>0</v>
      </c>
      <c r="H17" s="331"/>
      <c r="J17" s="332" t="s">
        <v>16</v>
      </c>
      <c r="K17" s="377" t="s">
        <v>242</v>
      </c>
      <c r="L17" s="378"/>
      <c r="M17" s="379"/>
    </row>
    <row r="18" spans="3:13" s="74" customFormat="1" ht="43.2">
      <c r="C18" s="333" t="s">
        <v>222</v>
      </c>
      <c r="D18" s="334" t="s">
        <v>224</v>
      </c>
      <c r="E18" s="335">
        <v>4</v>
      </c>
      <c r="F18" s="336">
        <f t="shared" ref="F18:F23" si="1">IFERROR(($E18*G18),0)</f>
        <v>0</v>
      </c>
      <c r="G18" s="337">
        <f>SUMIFS('invulblad aannemer'!G$10:G$19,'invulblad aannemer'!$D$10:$D$19,'Resultaat gunningscriterium SEB'!$C18,'invulblad aannemer'!$E$10:$E$19,'Resultaat gunningscriterium SEB'!$D18)</f>
        <v>0</v>
      </c>
      <c r="H18" s="331"/>
      <c r="J18" s="332" t="s">
        <v>227</v>
      </c>
      <c r="K18" s="380"/>
      <c r="L18" s="381"/>
      <c r="M18" s="382"/>
    </row>
    <row r="19" spans="3:13" s="74" customFormat="1" ht="28.8">
      <c r="C19" s="333" t="s">
        <v>222</v>
      </c>
      <c r="D19" s="334" t="s">
        <v>223</v>
      </c>
      <c r="E19" s="335">
        <v>2</v>
      </c>
      <c r="F19" s="336">
        <f t="shared" si="1"/>
        <v>0</v>
      </c>
      <c r="G19" s="337">
        <f>SUMIFS('invulblad aannemer'!G$10:G$19,'invulblad aannemer'!$D$10:$D$19,'Resultaat gunningscriterium SEB'!$C19,'invulblad aannemer'!$E$10:$E$19,'Resultaat gunningscriterium SEB'!$D19)</f>
        <v>0</v>
      </c>
      <c r="H19" s="331"/>
      <c r="J19" s="338" t="s">
        <v>228</v>
      </c>
      <c r="K19" s="397" t="s">
        <v>243</v>
      </c>
      <c r="L19" s="398"/>
      <c r="M19" s="399"/>
    </row>
    <row r="20" spans="3:13" s="74" customFormat="1" ht="28.8">
      <c r="C20" s="333" t="s">
        <v>222</v>
      </c>
      <c r="D20" s="334" t="s">
        <v>245</v>
      </c>
      <c r="E20" s="335">
        <v>0</v>
      </c>
      <c r="F20" s="336">
        <f t="shared" si="1"/>
        <v>0</v>
      </c>
      <c r="G20" s="337">
        <f>SUMIFS('invulblad aannemer'!G$10:G$19,'invulblad aannemer'!$D$10:$D$19,'Resultaat gunningscriterium SEB'!$C20,'invulblad aannemer'!$E$10:$E$19,'Resultaat gunningscriterium SEB'!$D20)</f>
        <v>0</v>
      </c>
      <c r="H20" s="331"/>
      <c r="J20" s="339" t="s">
        <v>214</v>
      </c>
      <c r="K20" s="374" t="s">
        <v>216</v>
      </c>
      <c r="L20" s="375"/>
      <c r="M20" s="376"/>
    </row>
    <row r="21" spans="3:13" s="74" customFormat="1" ht="43.8" thickBot="1">
      <c r="C21" s="333" t="s">
        <v>229</v>
      </c>
      <c r="D21" s="334" t="s">
        <v>224</v>
      </c>
      <c r="E21" s="335">
        <v>0</v>
      </c>
      <c r="F21" s="336">
        <f t="shared" si="1"/>
        <v>0</v>
      </c>
      <c r="G21" s="337">
        <f>SUMIFS('invulblad aannemer'!G$10:G$19,'invulblad aannemer'!$D$10:$D$19,'Resultaat gunningscriterium SEB'!$C21,'invulblad aannemer'!$E$10:$E$19,'Resultaat gunningscriterium SEB'!$D21)</f>
        <v>0</v>
      </c>
      <c r="H21" s="331"/>
      <c r="J21" s="340" t="s">
        <v>215</v>
      </c>
      <c r="K21" s="400" t="s">
        <v>243</v>
      </c>
      <c r="L21" s="401"/>
      <c r="M21" s="402"/>
    </row>
    <row r="22" spans="3:13" s="74" customFormat="1" ht="16.8" thickBot="1">
      <c r="C22" s="333" t="s">
        <v>229</v>
      </c>
      <c r="D22" s="334" t="s">
        <v>223</v>
      </c>
      <c r="E22" s="335">
        <v>0</v>
      </c>
      <c r="F22" s="336">
        <f t="shared" ref="F22" si="2">IFERROR(($E22*G22),0)</f>
        <v>0</v>
      </c>
      <c r="G22" s="337">
        <f>SUMIFS('invulblad aannemer'!G$10:G$19,'invulblad aannemer'!$D$10:$D$19,'Resultaat gunningscriterium SEB'!$C22,'invulblad aannemer'!$E$10:$E$19,'Resultaat gunningscriterium SEB'!$D22)</f>
        <v>0</v>
      </c>
      <c r="H22" s="331"/>
      <c r="J22" s="74" t="s">
        <v>220</v>
      </c>
    </row>
    <row r="23" spans="3:13" s="74" customFormat="1" ht="16.8" thickBot="1">
      <c r="C23" s="333" t="s">
        <v>229</v>
      </c>
      <c r="D23" s="334" t="s">
        <v>245</v>
      </c>
      <c r="E23" s="335">
        <v>0</v>
      </c>
      <c r="F23" s="336">
        <f t="shared" si="1"/>
        <v>0</v>
      </c>
      <c r="G23" s="337">
        <f>SUMIFS('invulblad aannemer'!G$10:G$19,'invulblad aannemer'!$D$10:$D$19,'Resultaat gunningscriterium SEB'!$C23,'invulblad aannemer'!$E$10:$E$19,'Resultaat gunningscriterium SEB'!$D23)</f>
        <v>0</v>
      </c>
      <c r="H23" s="331"/>
      <c r="J23" s="313" t="s">
        <v>221</v>
      </c>
    </row>
    <row r="24" spans="3:13" s="345" customFormat="1" ht="15" thickBot="1">
      <c r="C24" s="341"/>
      <c r="D24" s="342"/>
      <c r="E24" s="343" t="s">
        <v>11</v>
      </c>
      <c r="F24" s="292">
        <f>SUM(F16:F23)</f>
        <v>0</v>
      </c>
      <c r="G24" s="293">
        <f>SUM(G16:G23)</f>
        <v>0</v>
      </c>
      <c r="H24" s="344"/>
    </row>
    <row r="25" spans="3:13" s="345" customFormat="1">
      <c r="C25" s="346"/>
      <c r="D25" s="347"/>
      <c r="E25" s="348" t="s">
        <v>239</v>
      </c>
      <c r="F25" s="294"/>
      <c r="G25" s="349">
        <v>200000</v>
      </c>
      <c r="H25" s="331"/>
    </row>
    <row r="26" spans="3:13" s="345" customFormat="1" ht="18.600000000000001" thickBot="1">
      <c r="C26" s="350"/>
      <c r="D26" s="351"/>
      <c r="E26" s="352" t="s">
        <v>238</v>
      </c>
      <c r="F26" s="353"/>
      <c r="G26" s="295">
        <f>IFERROR(((F24/G24)/10)*G25,0)</f>
        <v>0</v>
      </c>
      <c r="H26" s="354">
        <f>SUM(F26:G26)</f>
        <v>0</v>
      </c>
    </row>
    <row r="27" spans="3:13" s="3" customFormat="1" ht="20.100000000000001" customHeight="1">
      <c r="C27" s="9"/>
      <c r="D27" s="355"/>
      <c r="E27" s="356"/>
      <c r="F27" s="357"/>
      <c r="G27" s="280"/>
      <c r="H27" s="281"/>
    </row>
    <row r="28" spans="3:13" s="3" customFormat="1" ht="15" thickBot="1">
      <c r="E28" s="8"/>
      <c r="F28" s="8"/>
      <c r="G28" s="8"/>
      <c r="H28" s="72"/>
    </row>
    <row r="29" spans="3:13" s="5" customFormat="1" ht="32.1" customHeight="1" thickBot="1">
      <c r="C29" s="388" t="s">
        <v>200</v>
      </c>
      <c r="D29" s="389"/>
      <c r="E29" s="389"/>
      <c r="F29" s="389"/>
      <c r="G29" s="389"/>
      <c r="H29" s="390"/>
      <c r="J29" s="316" t="s">
        <v>201</v>
      </c>
      <c r="K29" s="317"/>
      <c r="L29" s="317"/>
      <c r="M29" s="318"/>
    </row>
    <row r="30" spans="3:13" s="3" customFormat="1" ht="32.1" customHeight="1">
      <c r="C30"/>
      <c r="D30" s="7"/>
      <c r="E30" s="7"/>
      <c r="F30" s="7"/>
      <c r="G30" s="7"/>
      <c r="H30" s="7"/>
      <c r="J30" s="325" t="s">
        <v>19</v>
      </c>
      <c r="K30" s="385"/>
      <c r="L30" s="386"/>
      <c r="M30" s="387"/>
    </row>
    <row r="31" spans="3:13" s="3" customFormat="1" ht="18" customHeight="1">
      <c r="C31"/>
      <c r="D31" s="7"/>
      <c r="E31" s="7"/>
      <c r="F31" s="7"/>
      <c r="G31" s="7"/>
      <c r="H31" s="7"/>
      <c r="J31" s="358" t="s">
        <v>217</v>
      </c>
      <c r="K31" s="391" t="s">
        <v>216</v>
      </c>
      <c r="L31" s="391"/>
      <c r="M31" s="392"/>
    </row>
    <row r="32" spans="3:13" s="3" customFormat="1" ht="18">
      <c r="C32"/>
      <c r="D32" s="7"/>
      <c r="E32" s="7"/>
      <c r="F32" s="7"/>
      <c r="G32" s="7"/>
      <c r="H32" s="7"/>
      <c r="J32" s="359" t="s">
        <v>218</v>
      </c>
      <c r="K32" s="393" t="s">
        <v>244</v>
      </c>
      <c r="L32" s="393"/>
      <c r="M32" s="394"/>
    </row>
    <row r="33" spans="3:13" s="3" customFormat="1" ht="15" customHeight="1" thickBot="1">
      <c r="C33"/>
      <c r="D33" s="7"/>
      <c r="E33" s="7"/>
      <c r="F33" s="7"/>
      <c r="G33" s="7"/>
      <c r="H33" s="7"/>
      <c r="I33" s="72"/>
      <c r="J33" s="360" t="s">
        <v>219</v>
      </c>
      <c r="K33" s="395"/>
      <c r="L33" s="395"/>
      <c r="M33" s="396"/>
    </row>
    <row r="34" spans="3:13" s="3" customFormat="1" ht="15" customHeight="1">
      <c r="C34"/>
      <c r="D34" s="7"/>
      <c r="E34" s="7"/>
      <c r="F34" s="7"/>
      <c r="G34" s="7"/>
      <c r="H34" s="7"/>
    </row>
    <row r="35" spans="3:13" s="9" customFormat="1" ht="20.100000000000001" customHeight="1">
      <c r="D35" s="355"/>
      <c r="E35" s="356"/>
      <c r="F35" s="357"/>
      <c r="G35" s="280"/>
      <c r="H35" s="281"/>
    </row>
    <row r="36" spans="3:13" s="3" customFormat="1" ht="15" customHeight="1">
      <c r="K36" s="4"/>
    </row>
    <row r="37" spans="3:13" s="3" customFormat="1" ht="15" customHeight="1">
      <c r="K37" s="4"/>
    </row>
    <row r="38" spans="3:13" s="3" customFormat="1" ht="15" customHeight="1">
      <c r="K38" s="4"/>
    </row>
    <row r="39" spans="3:13" s="3" customFormat="1" ht="15" customHeight="1">
      <c r="K39" s="4"/>
    </row>
    <row r="40" spans="3:13" s="3" customFormat="1" ht="15" customHeight="1">
      <c r="K40" s="4"/>
    </row>
    <row r="41" spans="3:13" s="3" customFormat="1" ht="15" customHeight="1">
      <c r="K41" s="4"/>
    </row>
    <row r="42" spans="3:13" s="3" customFormat="1" ht="15" customHeight="1">
      <c r="K42" s="4"/>
    </row>
    <row r="43" spans="3:13" s="3" customFormat="1" ht="15" customHeight="1">
      <c r="K43" s="4"/>
    </row>
    <row r="44" spans="3:13" s="3" customFormat="1" ht="15" customHeight="1">
      <c r="K44" s="4"/>
    </row>
    <row r="45" spans="3:13" s="3" customFormat="1" ht="15" customHeight="1">
      <c r="K45" s="4"/>
    </row>
    <row r="46" spans="3:13" s="3" customFormat="1" ht="15" customHeight="1">
      <c r="K46" s="4"/>
    </row>
    <row r="47" spans="3:13" s="3" customFormat="1" ht="15" customHeight="1">
      <c r="K47" s="4"/>
    </row>
    <row r="48" spans="3:13" s="3" customFormat="1" ht="15" customHeight="1">
      <c r="K48" s="4"/>
    </row>
    <row r="49" spans="11:11" s="3" customFormat="1" ht="15" customHeight="1">
      <c r="K49" s="4"/>
    </row>
    <row r="50" spans="11:11" s="3" customFormat="1" ht="15" customHeight="1">
      <c r="K50" s="4"/>
    </row>
    <row r="51" spans="11:11" s="3" customFormat="1" ht="15" customHeight="1">
      <c r="K51" s="4"/>
    </row>
    <row r="52" spans="11:11" s="3" customFormat="1" ht="15" customHeight="1">
      <c r="K52" s="4"/>
    </row>
    <row r="53" spans="11:11" s="3" customFormat="1" ht="15" customHeight="1">
      <c r="K53" s="4"/>
    </row>
    <row r="54" spans="11:11" s="3" customFormat="1" ht="15" customHeight="1">
      <c r="K54" s="4"/>
    </row>
    <row r="55" spans="11:11" s="3" customFormat="1" ht="15" customHeight="1">
      <c r="K55" s="4"/>
    </row>
    <row r="56" spans="11:11" s="3" customFormat="1" ht="15" customHeight="1">
      <c r="K56" s="4"/>
    </row>
    <row r="57" spans="11:11" s="3" customFormat="1" ht="15" customHeight="1">
      <c r="K57" s="4"/>
    </row>
    <row r="58" spans="11:11" s="3" customFormat="1" ht="15" customHeight="1">
      <c r="K58" s="4"/>
    </row>
    <row r="59" spans="11:11" s="3" customFormat="1" ht="15" customHeight="1">
      <c r="K59" s="4"/>
    </row>
    <row r="60" spans="11:11" s="3" customFormat="1" ht="15" customHeight="1">
      <c r="K60" s="4"/>
    </row>
    <row r="61" spans="11:11" s="3" customFormat="1" ht="15" customHeight="1">
      <c r="K61" s="4"/>
    </row>
    <row r="62" spans="11:11" s="3" customFormat="1" ht="15" customHeight="1">
      <c r="K62" s="4"/>
    </row>
    <row r="63" spans="11:11" s="3" customFormat="1" ht="15" customHeight="1">
      <c r="K63" s="4"/>
    </row>
    <row r="64" spans="11:11" s="3" customFormat="1" ht="15" customHeight="1">
      <c r="K64" s="4"/>
    </row>
    <row r="65" spans="11:11" s="3" customFormat="1" ht="15" customHeight="1">
      <c r="K65" s="4"/>
    </row>
    <row r="66" spans="11:11" s="3" customFormat="1" ht="15" customHeight="1">
      <c r="K66" s="4"/>
    </row>
    <row r="67" spans="11:11" s="3" customFormat="1" ht="15" customHeight="1">
      <c r="K67" s="4"/>
    </row>
    <row r="68" spans="11:11" s="3" customFormat="1" ht="15" customHeight="1">
      <c r="K68" s="4"/>
    </row>
    <row r="69" spans="11:11" s="3" customFormat="1" ht="15" customHeight="1">
      <c r="K69" s="4"/>
    </row>
    <row r="70" spans="11:11" s="3" customFormat="1" ht="15" customHeight="1">
      <c r="K70" s="4"/>
    </row>
    <row r="71" spans="11:11" s="3" customFormat="1" ht="15" customHeight="1">
      <c r="K71" s="4"/>
    </row>
    <row r="72" spans="11:11" s="3" customFormat="1" ht="15" customHeight="1">
      <c r="K72" s="4"/>
    </row>
    <row r="73" spans="11:11" s="3" customFormat="1" ht="15" customHeight="1">
      <c r="K73" s="4"/>
    </row>
    <row r="74" spans="11:11" s="3" customFormat="1" ht="15" customHeight="1">
      <c r="K74" s="4"/>
    </row>
    <row r="75" spans="11:11" s="3" customFormat="1" ht="15" customHeight="1">
      <c r="K75" s="4"/>
    </row>
    <row r="76" spans="11:11" s="3" customFormat="1" ht="15" customHeight="1">
      <c r="K76" s="4"/>
    </row>
    <row r="77" spans="11:11" s="3" customFormat="1" ht="15" customHeight="1">
      <c r="K77" s="4"/>
    </row>
    <row r="78" spans="11:11" s="3" customFormat="1" ht="15" customHeight="1">
      <c r="K78" s="4"/>
    </row>
    <row r="79" spans="11:11" s="3" customFormat="1" ht="15" customHeight="1">
      <c r="K79" s="4"/>
    </row>
    <row r="80" spans="11:11" s="3" customFormat="1" ht="15" customHeight="1">
      <c r="K80" s="4"/>
    </row>
    <row r="81" spans="11:11" s="3" customFormat="1" ht="15" customHeight="1">
      <c r="K81" s="4"/>
    </row>
    <row r="82" spans="11:11" s="3" customFormat="1" ht="15" customHeight="1">
      <c r="K82" s="4"/>
    </row>
    <row r="83" spans="11:11" s="3" customFormat="1" ht="15" customHeight="1">
      <c r="K83" s="4"/>
    </row>
    <row r="84" spans="11:11" s="3" customFormat="1" ht="15" customHeight="1">
      <c r="K84" s="4"/>
    </row>
    <row r="85" spans="11:11" s="3" customFormat="1" ht="15" customHeight="1">
      <c r="K85" s="4"/>
    </row>
    <row r="86" spans="11:11" s="3" customFormat="1" ht="15" customHeight="1">
      <c r="K86" s="4"/>
    </row>
    <row r="87" spans="11:11" s="3" customFormat="1" ht="15" customHeight="1">
      <c r="K87" s="4"/>
    </row>
    <row r="88" spans="11:11" s="3" customFormat="1" ht="15" customHeight="1">
      <c r="K88" s="4"/>
    </row>
    <row r="89" spans="11:11" s="3" customFormat="1" ht="15" customHeight="1">
      <c r="K89" s="4"/>
    </row>
    <row r="90" spans="11:11" s="3" customFormat="1" ht="15" customHeight="1">
      <c r="K90" s="4"/>
    </row>
    <row r="91" spans="11:11" s="3" customFormat="1" ht="15" customHeight="1">
      <c r="K91" s="4"/>
    </row>
    <row r="92" spans="11:11" s="3" customFormat="1" ht="15" customHeight="1">
      <c r="K92" s="4"/>
    </row>
    <row r="93" spans="11:11" s="3" customFormat="1" ht="15" customHeight="1">
      <c r="K93" s="4"/>
    </row>
    <row r="94" spans="11:11" s="3" customFormat="1" ht="15" customHeight="1">
      <c r="K94" s="4"/>
    </row>
    <row r="95" spans="11:11" s="3" customFormat="1" ht="15" customHeight="1">
      <c r="K95" s="4"/>
    </row>
    <row r="96" spans="11:11" s="3" customFormat="1" ht="15" customHeight="1">
      <c r="K96" s="4"/>
    </row>
    <row r="97" spans="11:11" s="3" customFormat="1" ht="15" customHeight="1">
      <c r="K97" s="4"/>
    </row>
    <row r="98" spans="11:11" s="3" customFormat="1" ht="15" customHeight="1">
      <c r="K98" s="4"/>
    </row>
    <row r="99" spans="11:11" s="3" customFormat="1" ht="15" customHeight="1">
      <c r="K99" s="4"/>
    </row>
    <row r="100" spans="11:11" s="3" customFormat="1" ht="15" customHeight="1">
      <c r="K100" s="4"/>
    </row>
    <row r="101" spans="11:11" s="3" customFormat="1" ht="15" customHeight="1">
      <c r="K101" s="4"/>
    </row>
    <row r="102" spans="11:11" s="3" customFormat="1" ht="15" customHeight="1">
      <c r="K102" s="4"/>
    </row>
    <row r="103" spans="11:11" s="3" customFormat="1" ht="15" customHeight="1">
      <c r="K103" s="4"/>
    </row>
    <row r="104" spans="11:11" s="3" customFormat="1" ht="15" customHeight="1">
      <c r="K104" s="4"/>
    </row>
    <row r="105" spans="11:11" s="3" customFormat="1" ht="15" customHeight="1">
      <c r="K105" s="4"/>
    </row>
    <row r="106" spans="11:11" s="3" customFormat="1" ht="15" customHeight="1">
      <c r="K106" s="4"/>
    </row>
    <row r="107" spans="11:11" s="3" customFormat="1" ht="15" customHeight="1">
      <c r="K107" s="4"/>
    </row>
    <row r="108" spans="11:11" s="3" customFormat="1" ht="15" customHeight="1">
      <c r="K108" s="4"/>
    </row>
    <row r="109" spans="11:11" s="3" customFormat="1" ht="15" customHeight="1">
      <c r="K109" s="4"/>
    </row>
    <row r="110" spans="11:11" s="3" customFormat="1" ht="15" customHeight="1">
      <c r="K110" s="4"/>
    </row>
    <row r="111" spans="11:11" s="3" customFormat="1" ht="15" customHeight="1">
      <c r="K111" s="4"/>
    </row>
    <row r="112" spans="11:11" s="3" customFormat="1" ht="15" customHeight="1">
      <c r="K112" s="4"/>
    </row>
    <row r="113" spans="11:11" s="3" customFormat="1" ht="15" customHeight="1">
      <c r="K113" s="4"/>
    </row>
    <row r="114" spans="11:11" s="3" customFormat="1" ht="15" customHeight="1">
      <c r="K114" s="4"/>
    </row>
    <row r="115" spans="11:11" s="3" customFormat="1" ht="15" customHeight="1">
      <c r="K115" s="4"/>
    </row>
    <row r="116" spans="11:11" s="3" customFormat="1" ht="15" customHeight="1">
      <c r="K116" s="4"/>
    </row>
    <row r="117" spans="11:11" s="3" customFormat="1" ht="15" customHeight="1">
      <c r="K117" s="4"/>
    </row>
    <row r="118" spans="11:11" s="3" customFormat="1" ht="15" customHeight="1">
      <c r="K118" s="4"/>
    </row>
    <row r="119" spans="11:11" s="3" customFormat="1" ht="15" customHeight="1">
      <c r="K119" s="4"/>
    </row>
    <row r="120" spans="11:11" s="3" customFormat="1" ht="15" customHeight="1">
      <c r="K120" s="4"/>
    </row>
    <row r="121" spans="11:11" s="3" customFormat="1" ht="15" customHeight="1">
      <c r="K121" s="4"/>
    </row>
    <row r="122" spans="11:11" s="3" customFormat="1" ht="15" customHeight="1">
      <c r="K122" s="4"/>
    </row>
    <row r="123" spans="11:11" s="3" customFormat="1" ht="15" customHeight="1">
      <c r="K123" s="4"/>
    </row>
    <row r="124" spans="11:11" s="3" customFormat="1" ht="15" customHeight="1">
      <c r="K124" s="4"/>
    </row>
    <row r="125" spans="11:11" s="3" customFormat="1" ht="15" customHeight="1">
      <c r="K125" s="4"/>
    </row>
    <row r="126" spans="11:11" s="3" customFormat="1" ht="15" customHeight="1">
      <c r="K126" s="4"/>
    </row>
    <row r="127" spans="11:11" s="3" customFormat="1" ht="15" customHeight="1">
      <c r="K127" s="4"/>
    </row>
    <row r="128" spans="11:11" s="3" customFormat="1" ht="15" customHeight="1">
      <c r="K128" s="4"/>
    </row>
    <row r="129" spans="11:11" s="3" customFormat="1" ht="15" customHeight="1">
      <c r="K129" s="4"/>
    </row>
    <row r="130" spans="11:11" s="3" customFormat="1" ht="15" customHeight="1">
      <c r="K130" s="4"/>
    </row>
    <row r="131" spans="11:11" s="3" customFormat="1" ht="15" customHeight="1">
      <c r="K131" s="4"/>
    </row>
    <row r="132" spans="11:11" s="3" customFormat="1" ht="15" customHeight="1">
      <c r="K132" s="4"/>
    </row>
    <row r="133" spans="11:11" s="3" customFormat="1" ht="15" customHeight="1">
      <c r="K133" s="4"/>
    </row>
    <row r="134" spans="11:11" s="3" customFormat="1" ht="15" customHeight="1">
      <c r="K134" s="4"/>
    </row>
    <row r="135" spans="11:11" s="3" customFormat="1" ht="15" customHeight="1">
      <c r="K135" s="4"/>
    </row>
    <row r="136" spans="11:11" s="3" customFormat="1" ht="15" customHeight="1">
      <c r="K136" s="4"/>
    </row>
    <row r="137" spans="11:11" s="3" customFormat="1" ht="15" customHeight="1">
      <c r="K137" s="4"/>
    </row>
    <row r="138" spans="11:11" s="3" customFormat="1" ht="15" customHeight="1">
      <c r="K138" s="4"/>
    </row>
    <row r="139" spans="11:11" s="3" customFormat="1" ht="15" customHeight="1">
      <c r="K139" s="4"/>
    </row>
    <row r="140" spans="11:11" s="3" customFormat="1" ht="15" customHeight="1">
      <c r="K140" s="4"/>
    </row>
    <row r="141" spans="11:11" s="3" customFormat="1" ht="15" customHeight="1">
      <c r="K141" s="4"/>
    </row>
    <row r="142" spans="11:11" s="3" customFormat="1" ht="15" customHeight="1">
      <c r="K142" s="4"/>
    </row>
    <row r="143" spans="11:11" s="3" customFormat="1" ht="15" customHeight="1">
      <c r="K143" s="4"/>
    </row>
    <row r="144" spans="11:11" s="3" customFormat="1" ht="15" customHeight="1">
      <c r="K144" s="4"/>
    </row>
    <row r="145" spans="11:11" s="3" customFormat="1" ht="15" customHeight="1">
      <c r="K145" s="4"/>
    </row>
    <row r="146" spans="11:11" s="3" customFormat="1" ht="15" customHeight="1">
      <c r="K146" s="4"/>
    </row>
    <row r="147" spans="11:11" s="3" customFormat="1" ht="15" customHeight="1">
      <c r="K147" s="4"/>
    </row>
    <row r="148" spans="11:11" s="3" customFormat="1" ht="15" customHeight="1">
      <c r="K148" s="4"/>
    </row>
    <row r="149" spans="11:11" s="3" customFormat="1" ht="15" customHeight="1">
      <c r="K149" s="4"/>
    </row>
    <row r="150" spans="11:11" s="3" customFormat="1" ht="15" customHeight="1">
      <c r="K150" s="4"/>
    </row>
    <row r="151" spans="11:11" s="3" customFormat="1" ht="15" customHeight="1">
      <c r="K151" s="4"/>
    </row>
    <row r="152" spans="11:11" s="3" customFormat="1" ht="15" customHeight="1">
      <c r="K152" s="4"/>
    </row>
    <row r="153" spans="11:11" s="3" customFormat="1" ht="15" customHeight="1">
      <c r="K153" s="4"/>
    </row>
    <row r="154" spans="11:11" s="3" customFormat="1" ht="15" customHeight="1">
      <c r="K154" s="4"/>
    </row>
    <row r="155" spans="11:11" s="3" customFormat="1" ht="15" customHeight="1">
      <c r="K155" s="4"/>
    </row>
    <row r="156" spans="11:11" s="3" customFormat="1" ht="15" customHeight="1">
      <c r="K156" s="4"/>
    </row>
    <row r="157" spans="11:11" s="3" customFormat="1" ht="15" customHeight="1">
      <c r="K157" s="4"/>
    </row>
    <row r="158" spans="11:11" s="3" customFormat="1" ht="15" customHeight="1">
      <c r="K158" s="4"/>
    </row>
    <row r="159" spans="11:11" s="3" customFormat="1" ht="15" customHeight="1">
      <c r="K159" s="4"/>
    </row>
    <row r="160" spans="11:11" s="3" customFormat="1" ht="15" customHeight="1">
      <c r="K160" s="4"/>
    </row>
    <row r="161" spans="11:11" s="3" customFormat="1" ht="15" customHeight="1">
      <c r="K161" s="4"/>
    </row>
    <row r="162" spans="11:11" s="3" customFormat="1" ht="15" customHeight="1">
      <c r="K162" s="4"/>
    </row>
    <row r="163" spans="11:11" s="3" customFormat="1" ht="15" customHeight="1">
      <c r="K163" s="4"/>
    </row>
    <row r="164" spans="11:11" s="3" customFormat="1" ht="15" customHeight="1">
      <c r="K164" s="4"/>
    </row>
    <row r="165" spans="11:11" s="3" customFormat="1" ht="15" customHeight="1">
      <c r="K165" s="4"/>
    </row>
    <row r="166" spans="11:11" s="3" customFormat="1" ht="15" customHeight="1">
      <c r="K166" s="4"/>
    </row>
    <row r="167" spans="11:11" s="3" customFormat="1" ht="15" customHeight="1">
      <c r="K167" s="4"/>
    </row>
    <row r="168" spans="11:11" s="3" customFormat="1" ht="15" customHeight="1">
      <c r="K168" s="4"/>
    </row>
    <row r="169" spans="11:11" s="3" customFormat="1" ht="15" customHeight="1">
      <c r="K169" s="4"/>
    </row>
    <row r="170" spans="11:11" s="3" customFormat="1" ht="15" customHeight="1">
      <c r="K170" s="4"/>
    </row>
    <row r="171" spans="11:11" s="3" customFormat="1" ht="15" customHeight="1">
      <c r="K171" s="4"/>
    </row>
    <row r="172" spans="11:11" s="3" customFormat="1" ht="15" customHeight="1">
      <c r="K172" s="4"/>
    </row>
    <row r="173" spans="11:11" s="3" customFormat="1" ht="15" customHeight="1">
      <c r="K173" s="4"/>
    </row>
    <row r="174" spans="11:11" s="3" customFormat="1" ht="15" customHeight="1">
      <c r="K174" s="4"/>
    </row>
    <row r="175" spans="11:11" s="3" customFormat="1" ht="15" customHeight="1">
      <c r="K175" s="4"/>
    </row>
    <row r="176" spans="11:11" s="3" customFormat="1" ht="15" customHeight="1">
      <c r="K176" s="4"/>
    </row>
    <row r="177" spans="11:11" s="3" customFormat="1" ht="15" customHeight="1">
      <c r="K177" s="4"/>
    </row>
    <row r="178" spans="11:11" s="3" customFormat="1" ht="15" customHeight="1">
      <c r="K178" s="4"/>
    </row>
    <row r="179" spans="11:11" s="3" customFormat="1" ht="15" customHeight="1">
      <c r="K179" s="4"/>
    </row>
    <row r="180" spans="11:11" s="3" customFormat="1" ht="15" customHeight="1">
      <c r="K180" s="4"/>
    </row>
    <row r="181" spans="11:11" s="3" customFormat="1" ht="15" customHeight="1">
      <c r="K181" s="4"/>
    </row>
    <row r="182" spans="11:11" s="3" customFormat="1" ht="15" customHeight="1">
      <c r="K182" s="4"/>
    </row>
    <row r="183" spans="11:11" s="3" customFormat="1" ht="15" customHeight="1">
      <c r="K183" s="4"/>
    </row>
    <row r="184" spans="11:11" s="3" customFormat="1" ht="15" customHeight="1">
      <c r="K184" s="4"/>
    </row>
    <row r="185" spans="11:11" s="3" customFormat="1" ht="15" customHeight="1">
      <c r="K185" s="4"/>
    </row>
  </sheetData>
  <sheetProtection algorithmName="SHA-512" hashValue="7SFBKbliQcyNqxD3WhHQqnH8hHuxiZQELkuLNOgVV9O3a68XX5BDtbqxjY94TVNzSvxbrCV56WdwqgmOL27Ckw==" saltValue="p31Tk2R1S7Hr+5BL16Qamw==" spinCount="100000" sheet="1" formatCells="0" formatColumns="0" formatRows="0" insertColumns="0" insertRows="0" insertHyperlinks="0" deleteColumns="0" deleteRows="0" sort="0" autoFilter="0" pivotTables="0"/>
  <mergeCells count="13">
    <mergeCell ref="K30:M30"/>
    <mergeCell ref="C29:H29"/>
    <mergeCell ref="K31:M31"/>
    <mergeCell ref="K32:M33"/>
    <mergeCell ref="K19:M19"/>
    <mergeCell ref="K20:M20"/>
    <mergeCell ref="K21:M21"/>
    <mergeCell ref="K16:M16"/>
    <mergeCell ref="K17:M18"/>
    <mergeCell ref="D5:M5"/>
    <mergeCell ref="D6:M6"/>
    <mergeCell ref="D7:M7"/>
    <mergeCell ref="K15:M15"/>
  </mergeCells>
  <phoneticPr fontId="17" type="noConversion"/>
  <pageMargins left="0.7" right="0.7" top="0.75" bottom="0.75" header="0.3" footer="0.3"/>
  <pageSetup paperSize="8" scale="97" orientation="landscape" r:id="rId1"/>
  <ignoredErrors>
    <ignoredError sqref="F28:G28 F26 G16:G1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EDC69-1D9E-4C89-91CB-96152F6F2ADE}">
  <sheetPr codeName="Blad3">
    <tabColor theme="8"/>
    <pageSetUpPr fitToPage="1"/>
  </sheetPr>
  <dimension ref="B1:R28"/>
  <sheetViews>
    <sheetView showGridLines="0" topLeftCell="B1" zoomScaleNormal="100" workbookViewId="0">
      <selection activeCell="B1" sqref="B1"/>
    </sheetView>
  </sheetViews>
  <sheetFormatPr defaultColWidth="9.109375" defaultRowHeight="14.4"/>
  <cols>
    <col min="1" max="1" width="2.6640625" style="303" customWidth="1"/>
    <col min="2" max="2" width="3" style="362" bestFit="1" customWidth="1"/>
    <col min="3" max="3" width="45" style="303" customWidth="1"/>
    <col min="4" max="5" width="26.5546875" style="303" customWidth="1"/>
    <col min="6" max="6" width="26.44140625" style="303" customWidth="1"/>
    <col min="7" max="7" width="29" style="303" customWidth="1"/>
    <col min="8" max="8" width="119.109375" style="303" bestFit="1" customWidth="1"/>
    <col min="9" max="16384" width="9.109375" style="303"/>
  </cols>
  <sheetData>
    <row r="1" spans="2:18" ht="20.100000000000001" customHeight="1">
      <c r="C1" s="299" t="str">
        <f>'Resultaat gunningscriterium SEB'!C1</f>
        <v>Afvalwatertransportgemaal Schiphol Trade Park</v>
      </c>
      <c r="E1" s="404"/>
      <c r="F1" s="404"/>
      <c r="H1" s="298"/>
    </row>
    <row r="2" spans="2:18" ht="15" customHeight="1">
      <c r="B2" s="363"/>
      <c r="C2" s="300" t="s">
        <v>208</v>
      </c>
      <c r="E2" s="404"/>
      <c r="F2" s="404"/>
      <c r="H2" s="298"/>
    </row>
    <row r="3" spans="2:18" ht="15" customHeight="1">
      <c r="B3" s="363"/>
      <c r="C3" s="301"/>
    </row>
    <row r="4" spans="2:18" ht="15" customHeight="1">
      <c r="B4" s="363"/>
      <c r="C4" s="302" t="s">
        <v>22</v>
      </c>
      <c r="D4" s="407" t="s">
        <v>23</v>
      </c>
      <c r="E4" s="407"/>
    </row>
    <row r="5" spans="2:18" ht="15" customHeight="1">
      <c r="B5" s="363"/>
      <c r="C5" s="302"/>
      <c r="D5" s="302"/>
      <c r="E5" s="302"/>
      <c r="F5" s="302"/>
      <c r="H5" s="364"/>
    </row>
    <row r="6" spans="2:18" ht="15" customHeight="1">
      <c r="B6" s="363"/>
      <c r="C6" s="302"/>
      <c r="D6" s="304"/>
      <c r="E6" s="301"/>
    </row>
    <row r="7" spans="2:18" ht="15" customHeight="1" thickBot="1">
      <c r="B7" s="363"/>
      <c r="D7" s="305"/>
      <c r="E7" s="305"/>
      <c r="F7" s="305"/>
      <c r="H7" s="361" t="s">
        <v>259</v>
      </c>
    </row>
    <row r="8" spans="2:18" s="364" customFormat="1" ht="67.5" customHeight="1" thickBot="1">
      <c r="B8" s="363"/>
      <c r="C8" s="306" t="s">
        <v>199</v>
      </c>
      <c r="D8" s="405" t="s">
        <v>160</v>
      </c>
      <c r="E8" s="405"/>
      <c r="F8" s="405"/>
      <c r="G8" s="406"/>
      <c r="H8" s="361" t="s">
        <v>260</v>
      </c>
    </row>
    <row r="9" spans="2:18" s="364" customFormat="1" ht="59.4" thickBot="1">
      <c r="B9" s="363"/>
      <c r="C9" s="365" t="s">
        <v>157</v>
      </c>
      <c r="D9" s="366" t="s">
        <v>7</v>
      </c>
      <c r="E9" s="367" t="s">
        <v>8</v>
      </c>
      <c r="F9" s="368" t="s">
        <v>155</v>
      </c>
      <c r="G9" s="369" t="s">
        <v>206</v>
      </c>
      <c r="H9" s="361" t="s">
        <v>260</v>
      </c>
    </row>
    <row r="10" spans="2:18" s="364" customFormat="1" ht="15" customHeight="1">
      <c r="B10" s="370">
        <v>1</v>
      </c>
      <c r="C10" s="27"/>
      <c r="D10" s="56"/>
      <c r="E10" s="56"/>
      <c r="F10" s="222"/>
      <c r="G10" s="218"/>
      <c r="H10" s="373" t="str">
        <f t="shared" ref="H10:H19" si="0">IF(OR(C10="", D10="", E10=""), "", IF(AND(OR(ISNUMBER(SEARCH("aggregaat",C10)), ISNUMBER(SEARCH("pomp",C10)), ISNUMBER(SEARCH("generator",C10)), ISNUMBER(SEARCH("stationair",C10))), OR(F10="&lt; 19 kW", F10="19 tot 37 kW", F10="37 tot 56 kW", F10="56 tot 130 kW", F10="130 kW tot 560 kW", F10="&lt; 560 kW")), IF(D10="elektromotor", IF(OR(E10="Elektriciteit", E10="groene waterstof"), "", $H$7), $H$7), IF(AND(OR(F10="&lt; 19 kW", F10="19 tot 37 kW", F10="37 tot 56 kW", F10="&lt; 560 kW"), D10="elektromotor"), IF(OR(E10="Elektriciteit", E10="groene waterstof"), "", $H$8), IF(AND(OR(F10="56 tot 130 kW", F10="130 kW tot 560 kW"), OR(D10="Stage IV / V", D10="elektromotor")), IF(D10="elektromotor", IF(OR(E10="Elektriciteit", E10="groene waterstof"), "", $H$8), IF(OR(E10="Biogas / Bio-ethanol / Bio-methanol / Groene waterstof", E10="HVO100", E10="Fossiele brandstoffen"), "", $H$8)), IF(AND(F10="&gt; 560 kW", OR(D10="Stage I / II / III", D10="Stage IV / V", D10="elektromotor")), IF(D10="elektromotor", IF(OR(E10="Elektriciteit", E10="groene waterstof"), "", $H$8), IF(OR(E10="Biogas / Bio-ethanol / Bio-methanol / Groene waterstof", E10="HVO100", E10="Fossiele brandstoffen"), "", $H$8)), $H$9)))))</f>
        <v/>
      </c>
      <c r="R10" s="371"/>
    </row>
    <row r="11" spans="2:18" s="364" customFormat="1" ht="15" customHeight="1">
      <c r="B11" s="370">
        <v>2</v>
      </c>
      <c r="C11" s="27"/>
      <c r="D11" s="57"/>
      <c r="E11" s="59"/>
      <c r="F11" s="223"/>
      <c r="G11" s="219"/>
      <c r="H11" s="373" t="str">
        <f t="shared" si="0"/>
        <v/>
      </c>
      <c r="R11" s="371"/>
    </row>
    <row r="12" spans="2:18" s="364" customFormat="1" ht="15" customHeight="1">
      <c r="B12" s="370">
        <v>3</v>
      </c>
      <c r="C12" s="27"/>
      <c r="D12" s="57"/>
      <c r="E12" s="59"/>
      <c r="F12" s="223"/>
      <c r="G12" s="219"/>
      <c r="H12" s="373" t="str">
        <f t="shared" si="0"/>
        <v/>
      </c>
      <c r="R12" s="371"/>
    </row>
    <row r="13" spans="2:18" s="364" customFormat="1" ht="15" customHeight="1">
      <c r="B13" s="370">
        <v>4</v>
      </c>
      <c r="C13" s="27"/>
      <c r="D13" s="57"/>
      <c r="E13" s="57"/>
      <c r="F13" s="223"/>
      <c r="G13" s="219"/>
      <c r="H13" s="373" t="str">
        <f t="shared" si="0"/>
        <v/>
      </c>
      <c r="R13" s="371"/>
    </row>
    <row r="14" spans="2:18" s="364" customFormat="1" ht="15" customHeight="1">
      <c r="B14" s="370">
        <v>5</v>
      </c>
      <c r="C14" s="27"/>
      <c r="D14" s="57"/>
      <c r="E14" s="59"/>
      <c r="F14" s="223"/>
      <c r="G14" s="219"/>
      <c r="H14" s="373" t="str">
        <f t="shared" si="0"/>
        <v/>
      </c>
    </row>
    <row r="15" spans="2:18" s="364" customFormat="1" ht="15" customHeight="1">
      <c r="B15" s="370">
        <v>6</v>
      </c>
      <c r="C15" s="27"/>
      <c r="D15" s="57"/>
      <c r="E15" s="59"/>
      <c r="F15" s="223"/>
      <c r="G15" s="219"/>
      <c r="H15" s="373" t="str">
        <f t="shared" si="0"/>
        <v/>
      </c>
    </row>
    <row r="16" spans="2:18" s="364" customFormat="1" ht="15" customHeight="1">
      <c r="B16" s="370">
        <v>7</v>
      </c>
      <c r="C16" s="27"/>
      <c r="D16" s="57"/>
      <c r="E16" s="59"/>
      <c r="F16" s="223"/>
      <c r="G16" s="219"/>
      <c r="H16" s="373" t="str">
        <f t="shared" si="0"/>
        <v/>
      </c>
    </row>
    <row r="17" spans="2:8" s="364" customFormat="1" ht="15" customHeight="1">
      <c r="B17" s="370">
        <v>8</v>
      </c>
      <c r="C17" s="27"/>
      <c r="D17" s="57"/>
      <c r="E17" s="59"/>
      <c r="F17" s="223"/>
      <c r="G17" s="219"/>
      <c r="H17" s="373" t="str">
        <f t="shared" si="0"/>
        <v/>
      </c>
    </row>
    <row r="18" spans="2:8" s="364" customFormat="1" ht="15" customHeight="1">
      <c r="B18" s="370">
        <v>9</v>
      </c>
      <c r="C18" s="27"/>
      <c r="D18" s="57"/>
      <c r="E18" s="59"/>
      <c r="F18" s="223"/>
      <c r="G18" s="219"/>
      <c r="H18" s="373" t="str">
        <f t="shared" si="0"/>
        <v/>
      </c>
    </row>
    <row r="19" spans="2:8" s="364" customFormat="1" ht="15" customHeight="1" thickBot="1">
      <c r="B19" s="370">
        <v>10</v>
      </c>
      <c r="C19" s="48"/>
      <c r="D19" s="58"/>
      <c r="E19" s="58"/>
      <c r="F19" s="224"/>
      <c r="G19" s="220"/>
      <c r="H19" s="373" t="str">
        <f t="shared" si="0"/>
        <v/>
      </c>
    </row>
    <row r="20" spans="2:8" ht="15" customHeight="1"/>
    <row r="21" spans="2:8" ht="15" customHeight="1">
      <c r="C21" s="372" t="s">
        <v>2</v>
      </c>
      <c r="D21" s="403"/>
      <c r="E21" s="403"/>
      <c r="F21" s="301"/>
      <c r="H21" s="301"/>
    </row>
    <row r="22" spans="2:8" ht="15" customHeight="1">
      <c r="C22" s="372"/>
      <c r="D22" s="304"/>
      <c r="E22" s="301"/>
      <c r="F22" s="301"/>
      <c r="H22" s="301"/>
    </row>
    <row r="23" spans="2:8" ht="15" customHeight="1">
      <c r="C23" s="372" t="s">
        <v>203</v>
      </c>
      <c r="D23" s="61"/>
      <c r="E23" s="301"/>
      <c r="F23" s="301"/>
      <c r="H23" s="301"/>
    </row>
    <row r="24" spans="2:8" ht="15" customHeight="1">
      <c r="C24" s="372"/>
      <c r="D24" s="301"/>
      <c r="E24" s="301"/>
      <c r="F24" s="301"/>
      <c r="H24" s="301"/>
    </row>
    <row r="25" spans="2:8">
      <c r="C25" s="372" t="s">
        <v>26</v>
      </c>
      <c r="D25" s="62"/>
      <c r="E25" s="301"/>
      <c r="F25" s="301"/>
      <c r="H25" s="301"/>
    </row>
    <row r="26" spans="2:8">
      <c r="C26" s="372"/>
      <c r="D26" s="307"/>
      <c r="E26" s="301"/>
      <c r="F26" s="301"/>
      <c r="H26" s="301"/>
    </row>
    <row r="27" spans="2:8" ht="84.9" customHeight="1">
      <c r="C27" s="372" t="s">
        <v>27</v>
      </c>
      <c r="D27" s="403"/>
      <c r="E27" s="403"/>
      <c r="F27" s="403"/>
      <c r="H27" s="301"/>
    </row>
    <row r="28" spans="2:8">
      <c r="C28" s="372"/>
      <c r="D28" s="307"/>
      <c r="E28" s="308"/>
      <c r="F28" s="308"/>
      <c r="H28" s="301"/>
    </row>
  </sheetData>
  <sheetProtection formatCells="0" formatColumns="0" formatRows="0" insertColumns="0" insertRows="0" sort="0" autoFilter="0" pivotTables="0"/>
  <mergeCells count="5">
    <mergeCell ref="D27:F27"/>
    <mergeCell ref="E1:F2"/>
    <mergeCell ref="D8:G8"/>
    <mergeCell ref="D4:E4"/>
    <mergeCell ref="D21:E21"/>
  </mergeCells>
  <phoneticPr fontId="17" type="noConversion"/>
  <dataValidations count="1">
    <dataValidation type="whole" operator="greaterThan" allowBlank="1" showInputMessage="1" showErrorMessage="1" sqref="G10:G19" xr:uid="{4186BB44-9C2C-4872-8E36-D64F72A8248A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8" orientation="landscape" r:id="rId1"/>
  <ignoredErrors>
    <ignoredError sqref="H19 H10:H18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D269CD1D-289B-480C-A702-87BA336E98B5}">
          <x14:formula1>
            <xm:f>'subsidie opdrachtgever'!$L$2:$L$7</xm:f>
          </x14:formula1>
          <xm:sqref>F10:F19</xm:sqref>
        </x14:dataValidation>
        <x14:dataValidation type="list" errorStyle="warning" allowBlank="1" showInputMessage="1" showErrorMessage="1" errorTitle="let op" error="Komt het materieelstuk voor op het tabblad 'machinelijst SEB'? _x000a__x000a_Zo niet, voer dan eigen gegevens in." xr:uid="{8A1EB789-0A5C-484F-B60D-17206266698C}">
          <x14:formula1>
            <xm:f>'machinelijst SEB'!$C$4:$C$83</xm:f>
          </x14:formula1>
          <xm:sqref>C10:C19</xm:sqref>
        </x14:dataValidation>
        <x14:dataValidation type="list" allowBlank="1" showInputMessage="1" showErrorMessage="1" xr:uid="{0BAF77E5-AD79-47CC-A116-7F1597C556E2}">
          <x14:formula1>
            <xm:f>'Resultaat gunningscriterium SEB'!$C$16:$C$23</xm:f>
          </x14:formula1>
          <xm:sqref>D10:D19</xm:sqref>
        </x14:dataValidation>
        <x14:dataValidation type="list" allowBlank="1" showInputMessage="1" showErrorMessage="1" xr:uid="{F32D13C1-10D5-4B2A-88AB-5E8E66A7DA75}">
          <x14:formula1>
            <xm:f>'Resultaat gunningscriterium SEB'!$D$16:$D$23</xm:f>
          </x14:formula1>
          <xm:sqref>E10:E19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7FE00-22FB-4547-B09F-A49D932B335C}">
  <sheetPr codeName="Blad6">
    <tabColor theme="8"/>
    <pageSetUpPr fitToPage="1"/>
  </sheetPr>
  <dimension ref="A1:AK48"/>
  <sheetViews>
    <sheetView showGridLines="0" zoomScaleNormal="100" workbookViewId="0">
      <selection activeCell="B1" sqref="B1"/>
    </sheetView>
  </sheetViews>
  <sheetFormatPr defaultColWidth="9.109375" defaultRowHeight="14.4"/>
  <cols>
    <col min="1" max="1" width="2.6640625" style="104" customWidth="1"/>
    <col min="2" max="2" width="3.33203125" bestFit="1" customWidth="1"/>
    <col min="3" max="3" width="44.77734375" customWidth="1"/>
    <col min="4" max="4" width="29.33203125" customWidth="1"/>
    <col min="5" max="5" width="19.5546875" bestFit="1" customWidth="1"/>
    <col min="6" max="6" width="18.88671875" customWidth="1"/>
    <col min="7" max="7" width="16.5546875" style="55" customWidth="1"/>
    <col min="8" max="10" width="16.5546875" style="6" customWidth="1"/>
    <col min="11" max="12" width="16.5546875" style="55" customWidth="1"/>
    <col min="13" max="13" width="16.5546875" style="77" customWidth="1"/>
    <col min="14" max="15" width="4.5546875" style="77" customWidth="1"/>
    <col min="16" max="37" width="4.5546875" customWidth="1"/>
  </cols>
  <sheetData>
    <row r="1" spans="1:37" s="1" customFormat="1" ht="20.100000000000001" customHeight="1">
      <c r="C1" s="279" t="str">
        <f>'Resultaat gunningscriterium SEB'!C1</f>
        <v>Afvalwatertransportgemaal Schiphol Trade Park</v>
      </c>
      <c r="E1" s="414"/>
      <c r="F1" s="414"/>
      <c r="G1" s="54"/>
      <c r="K1" s="54"/>
      <c r="L1" s="54"/>
    </row>
    <row r="2" spans="1:37" s="3" customFormat="1" ht="15" customHeight="1">
      <c r="A2" s="9"/>
      <c r="C2" s="2" t="s">
        <v>209</v>
      </c>
      <c r="E2" s="414"/>
      <c r="F2" s="414"/>
      <c r="G2" s="4"/>
      <c r="K2" s="4"/>
      <c r="L2" s="4"/>
      <c r="O2" s="4"/>
      <c r="P2" s="4"/>
      <c r="Y2" s="4"/>
      <c r="Z2" s="4"/>
    </row>
    <row r="3" spans="1:37" s="3" customFormat="1" ht="15" customHeight="1">
      <c r="A3" s="9"/>
      <c r="C3" s="13"/>
      <c r="G3" s="4"/>
      <c r="H3"/>
      <c r="K3" s="4"/>
      <c r="L3" s="4"/>
      <c r="O3" s="4"/>
      <c r="P3" s="4"/>
      <c r="Y3" s="4"/>
      <c r="Z3" s="4"/>
    </row>
    <row r="4" spans="1:37" s="3" customFormat="1" ht="15" customHeight="1">
      <c r="A4" s="9"/>
      <c r="C4" s="13" t="s">
        <v>22</v>
      </c>
      <c r="D4" s="79" t="s">
        <v>257</v>
      </c>
      <c r="E4" s="76"/>
      <c r="F4" s="76"/>
      <c r="G4" s="243"/>
      <c r="H4" s="76"/>
      <c r="I4" s="76"/>
      <c r="K4" s="4"/>
      <c r="L4" s="4"/>
      <c r="N4" s="81"/>
      <c r="O4" s="4"/>
      <c r="P4" s="4"/>
      <c r="Y4" s="4"/>
      <c r="Z4" s="4"/>
    </row>
    <row r="5" spans="1:37" s="3" customFormat="1" ht="15" customHeight="1">
      <c r="A5" s="9"/>
      <c r="C5" s="13"/>
      <c r="G5" s="4"/>
      <c r="K5" s="4"/>
      <c r="L5" s="4"/>
      <c r="M5" s="4"/>
      <c r="N5" s="82"/>
      <c r="O5" s="4"/>
      <c r="P5" s="4"/>
      <c r="Y5" s="4"/>
      <c r="Z5" s="4"/>
    </row>
    <row r="6" spans="1:37" s="3" customFormat="1" ht="15" customHeight="1">
      <c r="A6" s="9"/>
      <c r="C6" s="13" t="s">
        <v>211</v>
      </c>
      <c r="D6" s="3" t="str">
        <f>IF('invulblad aannemer'!D21="","",'invulblad aannemer'!D21)</f>
        <v/>
      </c>
      <c r="G6" s="4"/>
      <c r="K6" s="4"/>
      <c r="L6" s="4"/>
      <c r="N6" s="82"/>
      <c r="P6" s="68"/>
      <c r="Y6" s="4"/>
      <c r="Z6" s="4"/>
    </row>
    <row r="7" spans="1:37" s="3" customFormat="1" ht="15" customHeight="1" thickBot="1">
      <c r="A7" s="9"/>
      <c r="C7"/>
      <c r="D7" s="7"/>
      <c r="E7" s="7"/>
      <c r="F7" s="7"/>
      <c r="G7" s="4"/>
      <c r="H7" s="7"/>
      <c r="I7" s="7"/>
      <c r="J7" s="7"/>
      <c r="K7" s="7"/>
      <c r="L7" s="7"/>
      <c r="M7" s="7"/>
      <c r="N7" s="7"/>
      <c r="O7" s="7"/>
      <c r="P7" s="68"/>
      <c r="Y7" s="4"/>
      <c r="Z7" s="4"/>
    </row>
    <row r="8" spans="1:37" s="3" customFormat="1" ht="32.1" customHeight="1" thickBot="1">
      <c r="A8" s="9"/>
      <c r="C8" s="11" t="str">
        <f>'Resultaat gunningscriterium SEB'!C14</f>
        <v>BOUWWERKTUIGEN (A1, A2, B2, B3)</v>
      </c>
      <c r="D8" s="12"/>
      <c r="E8" s="12"/>
      <c r="F8" s="12"/>
      <c r="G8" s="426" t="s">
        <v>205</v>
      </c>
      <c r="H8" s="426"/>
      <c r="I8" s="426"/>
      <c r="J8" s="426"/>
      <c r="K8" s="426"/>
      <c r="L8" s="26"/>
      <c r="M8" s="14"/>
      <c r="N8" s="83" t="s">
        <v>88</v>
      </c>
      <c r="O8" s="84"/>
      <c r="P8" s="84"/>
      <c r="Q8" s="84"/>
      <c r="R8" s="418" t="s">
        <v>87</v>
      </c>
      <c r="S8" s="418"/>
      <c r="T8" s="418"/>
      <c r="U8" s="418"/>
      <c r="V8" s="418"/>
      <c r="W8" s="418"/>
      <c r="X8" s="418"/>
      <c r="Y8" s="419"/>
      <c r="Z8" s="83"/>
      <c r="AA8" s="84"/>
      <c r="AB8" s="84"/>
      <c r="AC8" s="84"/>
      <c r="AD8" s="84"/>
      <c r="AE8" s="85"/>
      <c r="AF8" s="12"/>
      <c r="AG8" s="84"/>
      <c r="AH8" s="84"/>
      <c r="AI8" s="84"/>
      <c r="AJ8" s="84"/>
      <c r="AK8" s="86"/>
    </row>
    <row r="9" spans="1:37" s="28" customFormat="1" ht="32.1" customHeight="1" thickBot="1">
      <c r="A9" s="87"/>
      <c r="C9" s="88" t="s">
        <v>24</v>
      </c>
      <c r="D9" s="89" t="s">
        <v>7</v>
      </c>
      <c r="E9" s="90" t="s">
        <v>8</v>
      </c>
      <c r="F9" s="45" t="s">
        <v>155</v>
      </c>
      <c r="G9" s="246" t="s">
        <v>28</v>
      </c>
      <c r="H9" s="45" t="s">
        <v>29</v>
      </c>
      <c r="I9" s="45" t="s">
        <v>30</v>
      </c>
      <c r="J9" s="46" t="s">
        <v>31</v>
      </c>
      <c r="K9" s="214" t="s">
        <v>32</v>
      </c>
      <c r="L9" s="268" t="s">
        <v>158</v>
      </c>
      <c r="M9" s="210" t="s">
        <v>207</v>
      </c>
      <c r="N9" s="91" t="s">
        <v>33</v>
      </c>
      <c r="O9" s="92" t="s">
        <v>34</v>
      </c>
      <c r="P9" s="93" t="s">
        <v>35</v>
      </c>
      <c r="Q9" s="94" t="s">
        <v>36</v>
      </c>
      <c r="R9" s="95" t="s">
        <v>37</v>
      </c>
      <c r="S9" s="93" t="s">
        <v>38</v>
      </c>
      <c r="T9" s="96" t="s">
        <v>39</v>
      </c>
      <c r="U9" s="95" t="s">
        <v>40</v>
      </c>
      <c r="V9" s="93" t="s">
        <v>41</v>
      </c>
      <c r="W9" s="96" t="s">
        <v>42</v>
      </c>
      <c r="X9" s="95" t="s">
        <v>43</v>
      </c>
      <c r="Y9" s="97" t="s">
        <v>44</v>
      </c>
      <c r="Z9" s="91" t="s">
        <v>33</v>
      </c>
      <c r="AA9" s="92" t="s">
        <v>34</v>
      </c>
      <c r="AB9" s="93" t="s">
        <v>35</v>
      </c>
      <c r="AC9" s="94" t="s">
        <v>36</v>
      </c>
      <c r="AD9" s="95" t="s">
        <v>37</v>
      </c>
      <c r="AE9" s="93" t="s">
        <v>38</v>
      </c>
      <c r="AF9" s="96" t="s">
        <v>39</v>
      </c>
      <c r="AG9" s="95" t="s">
        <v>40</v>
      </c>
      <c r="AH9" s="93" t="s">
        <v>41</v>
      </c>
      <c r="AI9" s="96" t="s">
        <v>42</v>
      </c>
      <c r="AJ9" s="95" t="s">
        <v>43</v>
      </c>
      <c r="AK9" s="97" t="s">
        <v>44</v>
      </c>
    </row>
    <row r="10" spans="1:37" s="3" customFormat="1" ht="15" customHeight="1">
      <c r="A10" s="50"/>
      <c r="B10" s="3">
        <v>1</v>
      </c>
      <c r="C10" s="33" t="str">
        <f>IF('invulblad aannemer'!C10="","",'invulblad aannemer'!C10)</f>
        <v/>
      </c>
      <c r="D10" s="42" t="str">
        <f>IF('invulblad aannemer'!D10="","",'invulblad aannemer'!D10)</f>
        <v/>
      </c>
      <c r="E10" s="49" t="str">
        <f>IF('invulblad aannemer'!E10="","",'invulblad aannemer'!E10)</f>
        <v/>
      </c>
      <c r="F10" s="42" t="str">
        <f>IF('invulblad aannemer'!F10="","",'invulblad aannemer'!F10)</f>
        <v/>
      </c>
      <c r="G10" s="247"/>
      <c r="H10" s="105"/>
      <c r="I10" s="105"/>
      <c r="J10" s="105"/>
      <c r="K10" s="204"/>
      <c r="L10" s="269">
        <f>'invulblad aannemer'!G10</f>
        <v>0</v>
      </c>
      <c r="M10" s="211">
        <f>SUM(N10:AK10)</f>
        <v>0</v>
      </c>
      <c r="N10" s="16"/>
      <c r="O10" s="17"/>
      <c r="P10" s="40"/>
      <c r="Q10" s="36"/>
      <c r="R10" s="18"/>
      <c r="S10" s="40"/>
      <c r="T10" s="38"/>
      <c r="U10" s="18"/>
      <c r="V10" s="40"/>
      <c r="W10" s="38"/>
      <c r="X10" s="18"/>
      <c r="Y10" s="19"/>
      <c r="Z10" s="16"/>
      <c r="AA10" s="17"/>
      <c r="AB10" s="40"/>
      <c r="AC10" s="36"/>
      <c r="AD10" s="18"/>
      <c r="AE10" s="40"/>
      <c r="AF10" s="38"/>
      <c r="AG10" s="18"/>
      <c r="AH10" s="40"/>
      <c r="AI10" s="38"/>
      <c r="AJ10" s="18"/>
      <c r="AK10" s="19"/>
    </row>
    <row r="11" spans="1:37" s="3" customFormat="1" ht="15" customHeight="1">
      <c r="A11" s="197"/>
      <c r="B11" s="3">
        <v>2</v>
      </c>
      <c r="C11" s="15" t="str">
        <f>IF('invulblad aannemer'!C11="","",'invulblad aannemer'!C11)</f>
        <v/>
      </c>
      <c r="D11" s="43" t="str">
        <f>IF('invulblad aannemer'!D11="","",'invulblad aannemer'!D11)</f>
        <v/>
      </c>
      <c r="E11" s="98" t="str">
        <f>IF('invulblad aannemer'!E11="","",'invulblad aannemer'!E11)</f>
        <v/>
      </c>
      <c r="F11" s="43" t="str">
        <f>IF('invulblad aannemer'!F11="","",'invulblad aannemer'!F11)</f>
        <v/>
      </c>
      <c r="G11" s="248"/>
      <c r="H11" s="106"/>
      <c r="I11" s="106"/>
      <c r="J11" s="106"/>
      <c r="K11" s="205"/>
      <c r="L11" s="270">
        <f>'invulblad aannemer'!G11</f>
        <v>0</v>
      </c>
      <c r="M11" s="212">
        <f t="shared" ref="M11:M19" si="0">SUM(N11:AK11)</f>
        <v>0</v>
      </c>
      <c r="N11" s="20"/>
      <c r="O11" s="21"/>
      <c r="P11" s="41"/>
      <c r="Q11" s="37"/>
      <c r="R11" s="22"/>
      <c r="S11" s="41"/>
      <c r="T11" s="39"/>
      <c r="U11" s="22"/>
      <c r="V11" s="41"/>
      <c r="W11" s="39"/>
      <c r="X11" s="22"/>
      <c r="Y11" s="23"/>
      <c r="Z11" s="20"/>
      <c r="AA11" s="21"/>
      <c r="AB11" s="41"/>
      <c r="AC11" s="37"/>
      <c r="AD11" s="22"/>
      <c r="AE11" s="41"/>
      <c r="AF11" s="39"/>
      <c r="AG11" s="22"/>
      <c r="AH11" s="41"/>
      <c r="AI11" s="39"/>
      <c r="AJ11" s="22"/>
      <c r="AK11" s="23"/>
    </row>
    <row r="12" spans="1:37" s="3" customFormat="1" ht="15" customHeight="1">
      <c r="A12" s="197"/>
      <c r="B12" s="3">
        <v>3</v>
      </c>
      <c r="C12" s="15" t="str">
        <f>IF('invulblad aannemer'!C12="","",'invulblad aannemer'!C12)</f>
        <v/>
      </c>
      <c r="D12" s="43" t="str">
        <f>IF('invulblad aannemer'!D12="","",'invulblad aannemer'!D12)</f>
        <v/>
      </c>
      <c r="E12" s="98" t="str">
        <f>IF('invulblad aannemer'!E12="","",'invulblad aannemer'!E12)</f>
        <v/>
      </c>
      <c r="F12" s="43" t="str">
        <f>IF('invulblad aannemer'!F12="","",'invulblad aannemer'!F12)</f>
        <v/>
      </c>
      <c r="G12" s="248"/>
      <c r="H12" s="106"/>
      <c r="I12" s="106"/>
      <c r="J12" s="106"/>
      <c r="K12" s="205"/>
      <c r="L12" s="270">
        <f>'invulblad aannemer'!G12</f>
        <v>0</v>
      </c>
      <c r="M12" s="212">
        <f t="shared" si="0"/>
        <v>0</v>
      </c>
      <c r="N12" s="20"/>
      <c r="O12" s="21"/>
      <c r="P12" s="41"/>
      <c r="Q12" s="37"/>
      <c r="R12" s="22"/>
      <c r="S12" s="41"/>
      <c r="T12" s="39"/>
      <c r="U12" s="22"/>
      <c r="V12" s="41"/>
      <c r="W12" s="39"/>
      <c r="X12" s="22"/>
      <c r="Y12" s="23"/>
      <c r="Z12" s="20"/>
      <c r="AA12" s="21"/>
      <c r="AB12" s="41"/>
      <c r="AC12" s="37"/>
      <c r="AD12" s="22"/>
      <c r="AE12" s="41"/>
      <c r="AF12" s="39"/>
      <c r="AG12" s="22"/>
      <c r="AH12" s="41"/>
      <c r="AI12" s="39"/>
      <c r="AJ12" s="22"/>
      <c r="AK12" s="23"/>
    </row>
    <row r="13" spans="1:37" s="3" customFormat="1" ht="15" customHeight="1">
      <c r="A13" s="197"/>
      <c r="B13" s="3">
        <v>4</v>
      </c>
      <c r="C13" s="15" t="str">
        <f>IF('invulblad aannemer'!C13="","",'invulblad aannemer'!C13)</f>
        <v/>
      </c>
      <c r="D13" s="43" t="str">
        <f>IF('invulblad aannemer'!D13="","",'invulblad aannemer'!D13)</f>
        <v/>
      </c>
      <c r="E13" s="98" t="str">
        <f>IF('invulblad aannemer'!E13="","",'invulblad aannemer'!E13)</f>
        <v/>
      </c>
      <c r="F13" s="43" t="str">
        <f>IF('invulblad aannemer'!F13="","",'invulblad aannemer'!F13)</f>
        <v/>
      </c>
      <c r="G13" s="248"/>
      <c r="H13" s="106"/>
      <c r="I13" s="106"/>
      <c r="J13" s="106"/>
      <c r="K13" s="205"/>
      <c r="L13" s="270">
        <f>'invulblad aannemer'!G13</f>
        <v>0</v>
      </c>
      <c r="M13" s="212">
        <f t="shared" si="0"/>
        <v>0</v>
      </c>
      <c r="N13" s="20"/>
      <c r="O13" s="21"/>
      <c r="P13" s="41"/>
      <c r="Q13" s="37"/>
      <c r="R13" s="22"/>
      <c r="S13" s="41"/>
      <c r="T13" s="39"/>
      <c r="U13" s="22"/>
      <c r="V13" s="41"/>
      <c r="W13" s="39"/>
      <c r="X13" s="22"/>
      <c r="Y13" s="23"/>
      <c r="Z13" s="20"/>
      <c r="AA13" s="21"/>
      <c r="AB13" s="41"/>
      <c r="AC13" s="37"/>
      <c r="AD13" s="22"/>
      <c r="AE13" s="41"/>
      <c r="AF13" s="39"/>
      <c r="AG13" s="22"/>
      <c r="AH13" s="41"/>
      <c r="AI13" s="39"/>
      <c r="AJ13" s="22"/>
      <c r="AK13" s="23"/>
    </row>
    <row r="14" spans="1:37" s="3" customFormat="1" ht="15" customHeight="1">
      <c r="A14" s="197"/>
      <c r="B14" s="3">
        <v>5</v>
      </c>
      <c r="C14" s="15" t="str">
        <f>IF('invulblad aannemer'!C14="","",'invulblad aannemer'!C14)</f>
        <v/>
      </c>
      <c r="D14" s="43" t="str">
        <f>IF('invulblad aannemer'!D14="","",'invulblad aannemer'!D14)</f>
        <v/>
      </c>
      <c r="E14" s="98" t="str">
        <f>IF('invulblad aannemer'!E14="","",'invulblad aannemer'!E14)</f>
        <v/>
      </c>
      <c r="F14" s="43" t="str">
        <f>IF('invulblad aannemer'!F14="","",'invulblad aannemer'!F14)</f>
        <v/>
      </c>
      <c r="G14" s="248"/>
      <c r="H14" s="106"/>
      <c r="I14" s="106"/>
      <c r="J14" s="106"/>
      <c r="K14" s="205"/>
      <c r="L14" s="270">
        <f>'invulblad aannemer'!G14</f>
        <v>0</v>
      </c>
      <c r="M14" s="212">
        <f t="shared" si="0"/>
        <v>0</v>
      </c>
      <c r="N14" s="20"/>
      <c r="O14" s="21"/>
      <c r="P14" s="41"/>
      <c r="Q14" s="37"/>
      <c r="R14" s="22"/>
      <c r="S14" s="41"/>
      <c r="T14" s="39"/>
      <c r="U14" s="22"/>
      <c r="V14" s="41"/>
      <c r="W14" s="39"/>
      <c r="X14" s="22"/>
      <c r="Y14" s="23"/>
      <c r="Z14" s="20"/>
      <c r="AA14" s="21"/>
      <c r="AB14" s="41"/>
      <c r="AC14" s="37"/>
      <c r="AD14" s="22"/>
      <c r="AE14" s="41"/>
      <c r="AF14" s="39"/>
      <c r="AG14" s="22"/>
      <c r="AH14" s="41"/>
      <c r="AI14" s="39"/>
      <c r="AJ14" s="22"/>
      <c r="AK14" s="23"/>
    </row>
    <row r="15" spans="1:37" s="3" customFormat="1" ht="15" customHeight="1">
      <c r="A15" s="50"/>
      <c r="B15" s="3">
        <v>6</v>
      </c>
      <c r="C15" s="15" t="str">
        <f>IF('invulblad aannemer'!C15="","",'invulblad aannemer'!C15)</f>
        <v/>
      </c>
      <c r="D15" s="43" t="str">
        <f>IF('invulblad aannemer'!D15="","",'invulblad aannemer'!D15)</f>
        <v/>
      </c>
      <c r="E15" s="98" t="str">
        <f>IF('invulblad aannemer'!E15="","",'invulblad aannemer'!E15)</f>
        <v/>
      </c>
      <c r="F15" s="43" t="str">
        <f>IF('invulblad aannemer'!F15="","",'invulblad aannemer'!F15)</f>
        <v/>
      </c>
      <c r="G15" s="248"/>
      <c r="H15" s="106"/>
      <c r="I15" s="106"/>
      <c r="J15" s="106"/>
      <c r="K15" s="205"/>
      <c r="L15" s="270">
        <f>'invulblad aannemer'!G15</f>
        <v>0</v>
      </c>
      <c r="M15" s="212">
        <f t="shared" si="0"/>
        <v>0</v>
      </c>
      <c r="N15" s="20"/>
      <c r="O15" s="21"/>
      <c r="P15" s="41"/>
      <c r="Q15" s="37"/>
      <c r="R15" s="22"/>
      <c r="S15" s="41"/>
      <c r="T15" s="39"/>
      <c r="U15" s="22"/>
      <c r="V15" s="41"/>
      <c r="W15" s="39"/>
      <c r="X15" s="22"/>
      <c r="Y15" s="23"/>
      <c r="Z15" s="20"/>
      <c r="AA15" s="21"/>
      <c r="AB15" s="41"/>
      <c r="AC15" s="37"/>
      <c r="AD15" s="22"/>
      <c r="AE15" s="41"/>
      <c r="AF15" s="39"/>
      <c r="AG15" s="22"/>
      <c r="AH15" s="41"/>
      <c r="AI15" s="39"/>
      <c r="AJ15" s="22"/>
      <c r="AK15" s="23"/>
    </row>
    <row r="16" spans="1:37" s="3" customFormat="1" ht="15" customHeight="1">
      <c r="A16" s="197"/>
      <c r="B16" s="3">
        <v>7</v>
      </c>
      <c r="C16" s="15" t="str">
        <f>IF('invulblad aannemer'!C16="","",'invulblad aannemer'!C16)</f>
        <v/>
      </c>
      <c r="D16" s="43" t="str">
        <f>IF('invulblad aannemer'!D16="","",'invulblad aannemer'!D16)</f>
        <v/>
      </c>
      <c r="E16" s="98" t="str">
        <f>IF('invulblad aannemer'!E16="","",'invulblad aannemer'!E16)</f>
        <v/>
      </c>
      <c r="F16" s="43" t="str">
        <f>IF('invulblad aannemer'!F16="","",'invulblad aannemer'!F16)</f>
        <v/>
      </c>
      <c r="G16" s="248"/>
      <c r="H16" s="106"/>
      <c r="I16" s="106"/>
      <c r="J16" s="106"/>
      <c r="K16" s="205"/>
      <c r="L16" s="270">
        <f>'invulblad aannemer'!G16</f>
        <v>0</v>
      </c>
      <c r="M16" s="212">
        <f t="shared" si="0"/>
        <v>0</v>
      </c>
      <c r="N16" s="20"/>
      <c r="O16" s="21"/>
      <c r="P16" s="41"/>
      <c r="Q16" s="37"/>
      <c r="R16" s="22"/>
      <c r="S16" s="41"/>
      <c r="T16" s="39"/>
      <c r="U16" s="22"/>
      <c r="V16" s="41"/>
      <c r="W16" s="39"/>
      <c r="X16" s="22"/>
      <c r="Y16" s="23"/>
      <c r="Z16" s="20"/>
      <c r="AA16" s="21"/>
      <c r="AB16" s="41"/>
      <c r="AC16" s="37"/>
      <c r="AD16" s="22"/>
      <c r="AE16" s="41"/>
      <c r="AF16" s="39"/>
      <c r="AG16" s="22"/>
      <c r="AH16" s="41"/>
      <c r="AI16" s="39"/>
      <c r="AJ16" s="22"/>
      <c r="AK16" s="23"/>
    </row>
    <row r="17" spans="1:37" s="3" customFormat="1" ht="15" customHeight="1">
      <c r="A17" s="197"/>
      <c r="B17" s="3">
        <v>8</v>
      </c>
      <c r="C17" s="15" t="str">
        <f>IF('invulblad aannemer'!C17="","",'invulblad aannemer'!C17)</f>
        <v/>
      </c>
      <c r="D17" s="43" t="str">
        <f>IF('invulblad aannemer'!D17="","",'invulblad aannemer'!D17)</f>
        <v/>
      </c>
      <c r="E17" s="98" t="str">
        <f>IF('invulblad aannemer'!E17="","",'invulblad aannemer'!E17)</f>
        <v/>
      </c>
      <c r="F17" s="43" t="str">
        <f>IF('invulblad aannemer'!F17="","",'invulblad aannemer'!F17)</f>
        <v/>
      </c>
      <c r="G17" s="248"/>
      <c r="H17" s="106"/>
      <c r="I17" s="106"/>
      <c r="J17" s="106"/>
      <c r="K17" s="205"/>
      <c r="L17" s="270">
        <f>'invulblad aannemer'!G17</f>
        <v>0</v>
      </c>
      <c r="M17" s="212">
        <f t="shared" si="0"/>
        <v>0</v>
      </c>
      <c r="N17" s="20"/>
      <c r="O17" s="21"/>
      <c r="P17" s="41"/>
      <c r="Q17" s="37"/>
      <c r="R17" s="22"/>
      <c r="S17" s="41"/>
      <c r="T17" s="39"/>
      <c r="U17" s="22"/>
      <c r="V17" s="41"/>
      <c r="W17" s="39"/>
      <c r="X17" s="22"/>
      <c r="Y17" s="23"/>
      <c r="Z17" s="20"/>
      <c r="AA17" s="21"/>
      <c r="AB17" s="41"/>
      <c r="AC17" s="37"/>
      <c r="AD17" s="22"/>
      <c r="AE17" s="41"/>
      <c r="AF17" s="39"/>
      <c r="AG17" s="22"/>
      <c r="AH17" s="41"/>
      <c r="AI17" s="39"/>
      <c r="AJ17" s="22"/>
      <c r="AK17" s="23"/>
    </row>
    <row r="18" spans="1:37" s="9" customFormat="1" ht="15" customHeight="1">
      <c r="A18" s="197"/>
      <c r="B18" s="3">
        <v>9</v>
      </c>
      <c r="C18" s="15" t="str">
        <f>IF('invulblad aannemer'!C18="","",'invulblad aannemer'!C18)</f>
        <v/>
      </c>
      <c r="D18" s="43" t="str">
        <f>IF('invulblad aannemer'!D18="","",'invulblad aannemer'!D18)</f>
        <v/>
      </c>
      <c r="E18" s="98" t="str">
        <f>IF('invulblad aannemer'!E18="","",'invulblad aannemer'!E18)</f>
        <v/>
      </c>
      <c r="F18" s="43" t="str">
        <f>IF('invulblad aannemer'!F18="","",'invulblad aannemer'!F18)</f>
        <v/>
      </c>
      <c r="G18" s="248"/>
      <c r="H18" s="106"/>
      <c r="I18" s="106"/>
      <c r="J18" s="106"/>
      <c r="K18" s="205"/>
      <c r="L18" s="270">
        <f>'invulblad aannemer'!G18</f>
        <v>0</v>
      </c>
      <c r="M18" s="212">
        <f t="shared" si="0"/>
        <v>0</v>
      </c>
      <c r="N18" s="20"/>
      <c r="O18" s="21"/>
      <c r="P18" s="41"/>
      <c r="Q18" s="37"/>
      <c r="R18" s="22"/>
      <c r="S18" s="41"/>
      <c r="T18" s="39"/>
      <c r="U18" s="22"/>
      <c r="V18" s="41"/>
      <c r="W18" s="39"/>
      <c r="X18" s="22"/>
      <c r="Y18" s="23"/>
      <c r="Z18" s="20"/>
      <c r="AA18" s="21"/>
      <c r="AB18" s="41"/>
      <c r="AC18" s="37"/>
      <c r="AD18" s="22"/>
      <c r="AE18" s="41"/>
      <c r="AF18" s="39"/>
      <c r="AG18" s="22"/>
      <c r="AH18" s="41"/>
      <c r="AI18" s="39"/>
      <c r="AJ18" s="22"/>
      <c r="AK18" s="23"/>
    </row>
    <row r="19" spans="1:37" s="9" customFormat="1" ht="15" customHeight="1" thickBot="1">
      <c r="A19" s="197"/>
      <c r="B19" s="3">
        <v>10</v>
      </c>
      <c r="C19" s="34" t="str">
        <f>IF('invulblad aannemer'!C19="","",'invulblad aannemer'!C19)</f>
        <v/>
      </c>
      <c r="D19" s="44" t="str">
        <f>IF('invulblad aannemer'!D19="","",'invulblad aannemer'!D19)</f>
        <v/>
      </c>
      <c r="E19" s="44" t="str">
        <f>IF('invulblad aannemer'!E19="","",'invulblad aannemer'!E19)</f>
        <v/>
      </c>
      <c r="F19" s="44" t="str">
        <f>IF('invulblad aannemer'!F19="","",'invulblad aannemer'!F19)</f>
        <v/>
      </c>
      <c r="G19" s="249"/>
      <c r="H19" s="108"/>
      <c r="I19" s="108"/>
      <c r="J19" s="108"/>
      <c r="K19" s="206"/>
      <c r="L19" s="271">
        <f>'invulblad aannemer'!G19</f>
        <v>0</v>
      </c>
      <c r="M19" s="213">
        <f t="shared" si="0"/>
        <v>0</v>
      </c>
      <c r="N19" s="198"/>
      <c r="O19" s="199"/>
      <c r="P19" s="200"/>
      <c r="Q19" s="201"/>
      <c r="R19" s="202"/>
      <c r="S19" s="200"/>
      <c r="T19" s="203"/>
      <c r="U19" s="202"/>
      <c r="V19" s="200"/>
      <c r="W19" s="203"/>
      <c r="X19" s="202"/>
      <c r="Y19" s="35"/>
      <c r="Z19" s="198"/>
      <c r="AA19" s="199"/>
      <c r="AB19" s="200"/>
      <c r="AC19" s="201"/>
      <c r="AD19" s="202"/>
      <c r="AE19" s="200"/>
      <c r="AF19" s="203"/>
      <c r="AG19" s="202"/>
      <c r="AH19" s="200"/>
      <c r="AI19" s="203"/>
      <c r="AJ19" s="202"/>
      <c r="AK19" s="35"/>
    </row>
    <row r="20" spans="1:37" s="3" customFormat="1" ht="15" thickBot="1">
      <c r="A20" s="80"/>
      <c r="G20" s="4"/>
      <c r="K20" s="4"/>
      <c r="L20" s="4"/>
      <c r="M20" s="4"/>
      <c r="N20" s="72"/>
      <c r="O20" s="4"/>
      <c r="Z20" s="72"/>
      <c r="AA20" s="4"/>
    </row>
    <row r="21" spans="1:37" s="5" customFormat="1" ht="32.1" customHeight="1" thickBot="1">
      <c r="A21" s="99"/>
      <c r="C21" s="11" t="str">
        <f>'Resultaat gunningscriterium SEB'!C29</f>
        <v xml:space="preserve">BOUWVOERTUIGEN- EN TRANSPORTMIDDELEN (N1, N2 en N3) </v>
      </c>
      <c r="D21" s="12"/>
      <c r="E21" s="12"/>
      <c r="F21" s="12"/>
      <c r="G21" s="426" t="s">
        <v>205</v>
      </c>
      <c r="H21" s="426"/>
      <c r="I21" s="426"/>
      <c r="J21" s="426"/>
      <c r="K21" s="426"/>
      <c r="L21" s="26"/>
      <c r="M21" s="14"/>
      <c r="N21" s="83" t="s">
        <v>88</v>
      </c>
      <c r="O21" s="84"/>
      <c r="P21" s="84"/>
      <c r="Q21" s="84"/>
      <c r="R21" s="418" t="s">
        <v>87</v>
      </c>
      <c r="S21" s="418"/>
      <c r="T21" s="418"/>
      <c r="U21" s="418"/>
      <c r="V21" s="418"/>
      <c r="W21" s="418"/>
      <c r="X21" s="418"/>
      <c r="Y21" s="419"/>
      <c r="Z21" s="83"/>
      <c r="AA21" s="84"/>
      <c r="AB21" s="84"/>
      <c r="AC21" s="84"/>
      <c r="AD21" s="84"/>
      <c r="AE21" s="85"/>
      <c r="AF21" s="12"/>
      <c r="AG21" s="84"/>
      <c r="AH21" s="84"/>
      <c r="AI21" s="84"/>
      <c r="AJ21" s="84"/>
      <c r="AK21" s="86"/>
    </row>
    <row r="22" spans="1:37" s="31" customFormat="1" ht="32.1" customHeight="1" thickBot="1">
      <c r="A22" s="100"/>
      <c r="C22" s="88" t="s">
        <v>24</v>
      </c>
      <c r="D22" s="101" t="s">
        <v>7</v>
      </c>
      <c r="E22" s="102" t="s">
        <v>8</v>
      </c>
      <c r="F22" s="45" t="s">
        <v>155</v>
      </c>
      <c r="G22" s="246" t="s">
        <v>28</v>
      </c>
      <c r="H22" s="45" t="s">
        <v>29</v>
      </c>
      <c r="I22" s="45" t="s">
        <v>30</v>
      </c>
      <c r="J22" s="46" t="s">
        <v>31</v>
      </c>
      <c r="K22" s="214" t="s">
        <v>32</v>
      </c>
      <c r="L22" s="29" t="s">
        <v>159</v>
      </c>
      <c r="M22" s="210" t="s">
        <v>207</v>
      </c>
      <c r="N22" s="91" t="s">
        <v>33</v>
      </c>
      <c r="O22" s="92" t="s">
        <v>34</v>
      </c>
      <c r="P22" s="95" t="s">
        <v>35</v>
      </c>
      <c r="Q22" s="103" t="s">
        <v>36</v>
      </c>
      <c r="R22" s="95" t="s">
        <v>37</v>
      </c>
      <c r="S22" s="95" t="s">
        <v>38</v>
      </c>
      <c r="T22" s="103" t="s">
        <v>39</v>
      </c>
      <c r="U22" s="95" t="s">
        <v>40</v>
      </c>
      <c r="V22" s="93" t="s">
        <v>41</v>
      </c>
      <c r="W22" s="95" t="s">
        <v>42</v>
      </c>
      <c r="X22" s="95" t="s">
        <v>43</v>
      </c>
      <c r="Y22" s="97" t="s">
        <v>44</v>
      </c>
      <c r="Z22" s="91" t="s">
        <v>33</v>
      </c>
      <c r="AA22" s="92" t="s">
        <v>34</v>
      </c>
      <c r="AB22" s="95" t="s">
        <v>35</v>
      </c>
      <c r="AC22" s="103" t="s">
        <v>36</v>
      </c>
      <c r="AD22" s="95" t="s">
        <v>37</v>
      </c>
      <c r="AE22" s="95" t="s">
        <v>38</v>
      </c>
      <c r="AF22" s="103" t="s">
        <v>39</v>
      </c>
      <c r="AG22" s="95" t="s">
        <v>40</v>
      </c>
      <c r="AH22" s="93" t="s">
        <v>41</v>
      </c>
      <c r="AI22" s="95" t="s">
        <v>42</v>
      </c>
      <c r="AJ22" s="95" t="s">
        <v>43</v>
      </c>
      <c r="AK22" s="97" t="s">
        <v>44</v>
      </c>
    </row>
    <row r="23" spans="1:37" s="3" customFormat="1" ht="15" customHeight="1">
      <c r="A23" s="50"/>
      <c r="B23" s="3">
        <v>1</v>
      </c>
      <c r="C23" s="51"/>
      <c r="D23" s="56"/>
      <c r="E23" s="56"/>
      <c r="F23" s="222"/>
      <c r="G23" s="287"/>
      <c r="H23" s="105"/>
      <c r="I23" s="105"/>
      <c r="J23" s="105"/>
      <c r="K23" s="215"/>
      <c r="L23" s="276"/>
      <c r="M23" s="211">
        <f t="shared" ref="M23:M32" si="1">SUM(N23:AK23)</f>
        <v>0</v>
      </c>
      <c r="N23" s="16"/>
      <c r="O23" s="17"/>
      <c r="P23" s="40"/>
      <c r="Q23" s="36"/>
      <c r="R23" s="18"/>
      <c r="S23" s="40"/>
      <c r="T23" s="38"/>
      <c r="U23" s="18"/>
      <c r="V23" s="40"/>
      <c r="W23" s="38"/>
      <c r="X23" s="18"/>
      <c r="Y23" s="19"/>
      <c r="Z23" s="16"/>
      <c r="AA23" s="17"/>
      <c r="AB23" s="40"/>
      <c r="AC23" s="36"/>
      <c r="AD23" s="18"/>
      <c r="AE23" s="40"/>
      <c r="AF23" s="38"/>
      <c r="AG23" s="18"/>
      <c r="AH23" s="40"/>
      <c r="AI23" s="38"/>
      <c r="AJ23" s="18"/>
      <c r="AK23" s="19"/>
    </row>
    <row r="24" spans="1:37" s="3" customFormat="1" ht="15" customHeight="1">
      <c r="A24" s="197"/>
      <c r="B24" s="3">
        <v>2</v>
      </c>
      <c r="C24" s="60"/>
      <c r="D24" s="57"/>
      <c r="E24" s="59"/>
      <c r="F24" s="223"/>
      <c r="G24" s="288"/>
      <c r="H24" s="106"/>
      <c r="I24" s="106"/>
      <c r="J24" s="106"/>
      <c r="K24" s="63"/>
      <c r="L24" s="277"/>
      <c r="M24" s="212">
        <f t="shared" si="1"/>
        <v>0</v>
      </c>
      <c r="N24" s="20"/>
      <c r="O24" s="21"/>
      <c r="P24" s="41"/>
      <c r="Q24" s="37"/>
      <c r="R24" s="22"/>
      <c r="S24" s="41"/>
      <c r="T24" s="39"/>
      <c r="U24" s="22"/>
      <c r="V24" s="41"/>
      <c r="W24" s="39"/>
      <c r="X24" s="22"/>
      <c r="Y24" s="23"/>
      <c r="Z24" s="20"/>
      <c r="AA24" s="21"/>
      <c r="AB24" s="41"/>
      <c r="AC24" s="37"/>
      <c r="AD24" s="22"/>
      <c r="AE24" s="41"/>
      <c r="AF24" s="39"/>
      <c r="AG24" s="22"/>
      <c r="AH24" s="41"/>
      <c r="AI24" s="39"/>
      <c r="AJ24" s="22"/>
      <c r="AK24" s="23"/>
    </row>
    <row r="25" spans="1:37" s="3" customFormat="1" ht="15" customHeight="1">
      <c r="A25" s="197"/>
      <c r="B25" s="3">
        <v>3</v>
      </c>
      <c r="C25" s="60"/>
      <c r="D25" s="57"/>
      <c r="E25" s="59"/>
      <c r="F25" s="223"/>
      <c r="G25" s="288"/>
      <c r="H25" s="106"/>
      <c r="I25" s="106"/>
      <c r="J25" s="106"/>
      <c r="K25" s="63"/>
      <c r="L25" s="277"/>
      <c r="M25" s="212">
        <f t="shared" si="1"/>
        <v>0</v>
      </c>
      <c r="N25" s="20"/>
      <c r="O25" s="21"/>
      <c r="P25" s="41"/>
      <c r="Q25" s="37"/>
      <c r="R25" s="22"/>
      <c r="S25" s="41"/>
      <c r="T25" s="39"/>
      <c r="U25" s="22"/>
      <c r="V25" s="41"/>
      <c r="W25" s="39"/>
      <c r="X25" s="22"/>
      <c r="Y25" s="23"/>
      <c r="Z25" s="20"/>
      <c r="AA25" s="21"/>
      <c r="AB25" s="41"/>
      <c r="AC25" s="37"/>
      <c r="AD25" s="22"/>
      <c r="AE25" s="41"/>
      <c r="AF25" s="39"/>
      <c r="AG25" s="22"/>
      <c r="AH25" s="41"/>
      <c r="AI25" s="39"/>
      <c r="AJ25" s="22"/>
      <c r="AK25" s="23"/>
    </row>
    <row r="26" spans="1:37" s="3" customFormat="1" ht="15" customHeight="1">
      <c r="A26" s="197"/>
      <c r="B26" s="3">
        <v>4</v>
      </c>
      <c r="C26" s="60"/>
      <c r="D26" s="57"/>
      <c r="E26" s="57"/>
      <c r="F26" s="223"/>
      <c r="G26" s="288"/>
      <c r="H26" s="106"/>
      <c r="I26" s="106"/>
      <c r="J26" s="106"/>
      <c r="K26" s="63"/>
      <c r="L26" s="277"/>
      <c r="M26" s="212">
        <f t="shared" si="1"/>
        <v>0</v>
      </c>
      <c r="N26" s="20"/>
      <c r="O26" s="21"/>
      <c r="P26" s="41"/>
      <c r="Q26" s="37"/>
      <c r="R26" s="22"/>
      <c r="S26" s="41"/>
      <c r="T26" s="39"/>
      <c r="U26" s="22"/>
      <c r="V26" s="41"/>
      <c r="W26" s="39"/>
      <c r="X26" s="22"/>
      <c r="Y26" s="23"/>
      <c r="Z26" s="20"/>
      <c r="AA26" s="21"/>
      <c r="AB26" s="41"/>
      <c r="AC26" s="37"/>
      <c r="AD26" s="22"/>
      <c r="AE26" s="41"/>
      <c r="AF26" s="39"/>
      <c r="AG26" s="22"/>
      <c r="AH26" s="41"/>
      <c r="AI26" s="39"/>
      <c r="AJ26" s="22"/>
      <c r="AK26" s="23"/>
    </row>
    <row r="27" spans="1:37" s="3" customFormat="1" ht="15" customHeight="1">
      <c r="A27" s="197"/>
      <c r="B27" s="3">
        <v>5</v>
      </c>
      <c r="C27" s="60"/>
      <c r="D27" s="57"/>
      <c r="E27" s="59"/>
      <c r="F27" s="223"/>
      <c r="G27" s="289"/>
      <c r="H27" s="107"/>
      <c r="I27" s="107"/>
      <c r="J27" s="107"/>
      <c r="K27" s="216"/>
      <c r="L27" s="277"/>
      <c r="M27" s="212">
        <f t="shared" si="1"/>
        <v>0</v>
      </c>
      <c r="N27" s="20"/>
      <c r="O27" s="21"/>
      <c r="P27" s="41"/>
      <c r="Q27" s="37"/>
      <c r="R27" s="22"/>
      <c r="S27" s="41"/>
      <c r="T27" s="39"/>
      <c r="U27" s="22"/>
      <c r="V27" s="41"/>
      <c r="W27" s="39"/>
      <c r="X27" s="22"/>
      <c r="Y27" s="23"/>
      <c r="Z27" s="20"/>
      <c r="AA27" s="21"/>
      <c r="AB27" s="41"/>
      <c r="AC27" s="37"/>
      <c r="AD27" s="22"/>
      <c r="AE27" s="41"/>
      <c r="AF27" s="39"/>
      <c r="AG27" s="22"/>
      <c r="AH27" s="41"/>
      <c r="AI27" s="39"/>
      <c r="AJ27" s="22"/>
      <c r="AK27" s="23"/>
    </row>
    <row r="28" spans="1:37" s="3" customFormat="1" ht="15" customHeight="1">
      <c r="A28" s="197"/>
      <c r="B28" s="3">
        <v>6</v>
      </c>
      <c r="C28" s="60"/>
      <c r="D28" s="57"/>
      <c r="E28" s="59"/>
      <c r="F28" s="223"/>
      <c r="G28" s="289"/>
      <c r="H28" s="107"/>
      <c r="I28" s="107"/>
      <c r="J28" s="107"/>
      <c r="K28" s="216"/>
      <c r="L28" s="277"/>
      <c r="M28" s="212">
        <f t="shared" si="1"/>
        <v>0</v>
      </c>
      <c r="N28" s="20"/>
      <c r="O28" s="21"/>
      <c r="P28" s="41"/>
      <c r="Q28" s="37"/>
      <c r="R28" s="22"/>
      <c r="S28" s="41"/>
      <c r="T28" s="39"/>
      <c r="U28" s="22"/>
      <c r="V28" s="41"/>
      <c r="W28" s="39"/>
      <c r="X28" s="22"/>
      <c r="Y28" s="23"/>
      <c r="Z28" s="20"/>
      <c r="AA28" s="21"/>
      <c r="AB28" s="41"/>
      <c r="AC28" s="37"/>
      <c r="AD28" s="22"/>
      <c r="AE28" s="41"/>
      <c r="AF28" s="39"/>
      <c r="AG28" s="22"/>
      <c r="AH28" s="41"/>
      <c r="AI28" s="39"/>
      <c r="AJ28" s="22"/>
      <c r="AK28" s="23"/>
    </row>
    <row r="29" spans="1:37" s="3" customFormat="1" ht="15" customHeight="1">
      <c r="A29" s="197"/>
      <c r="B29" s="3">
        <v>7</v>
      </c>
      <c r="C29" s="60"/>
      <c r="D29" s="57"/>
      <c r="E29" s="59"/>
      <c r="F29" s="223"/>
      <c r="G29" s="289"/>
      <c r="H29" s="107"/>
      <c r="I29" s="107"/>
      <c r="J29" s="107"/>
      <c r="K29" s="216"/>
      <c r="L29" s="277"/>
      <c r="M29" s="212">
        <f t="shared" si="1"/>
        <v>0</v>
      </c>
      <c r="N29" s="20"/>
      <c r="O29" s="21"/>
      <c r="P29" s="41"/>
      <c r="Q29" s="37"/>
      <c r="R29" s="22"/>
      <c r="S29" s="41"/>
      <c r="T29" s="39"/>
      <c r="U29" s="22"/>
      <c r="V29" s="41"/>
      <c r="W29" s="39"/>
      <c r="X29" s="22"/>
      <c r="Y29" s="23"/>
      <c r="Z29" s="20"/>
      <c r="AA29" s="21"/>
      <c r="AB29" s="41"/>
      <c r="AC29" s="37"/>
      <c r="AD29" s="22"/>
      <c r="AE29" s="41"/>
      <c r="AF29" s="39"/>
      <c r="AG29" s="22"/>
      <c r="AH29" s="41"/>
      <c r="AI29" s="39"/>
      <c r="AJ29" s="22"/>
      <c r="AK29" s="23"/>
    </row>
    <row r="30" spans="1:37" s="3" customFormat="1" ht="15" customHeight="1">
      <c r="A30" s="197"/>
      <c r="B30" s="3">
        <v>8</v>
      </c>
      <c r="C30" s="60"/>
      <c r="D30" s="57"/>
      <c r="E30" s="59"/>
      <c r="F30" s="223"/>
      <c r="G30" s="289"/>
      <c r="H30" s="107"/>
      <c r="I30" s="107"/>
      <c r="J30" s="107"/>
      <c r="K30" s="216"/>
      <c r="L30" s="277"/>
      <c r="M30" s="212">
        <f t="shared" si="1"/>
        <v>0</v>
      </c>
      <c r="N30" s="20"/>
      <c r="O30" s="21"/>
      <c r="P30" s="41"/>
      <c r="Q30" s="37"/>
      <c r="R30" s="22"/>
      <c r="S30" s="41"/>
      <c r="T30" s="39"/>
      <c r="U30" s="22"/>
      <c r="V30" s="41"/>
      <c r="W30" s="39"/>
      <c r="X30" s="22"/>
      <c r="Y30" s="23"/>
      <c r="Z30" s="20"/>
      <c r="AA30" s="21"/>
      <c r="AB30" s="41"/>
      <c r="AC30" s="37"/>
      <c r="AD30" s="22"/>
      <c r="AE30" s="41"/>
      <c r="AF30" s="39"/>
      <c r="AG30" s="22"/>
      <c r="AH30" s="41"/>
      <c r="AI30" s="39"/>
      <c r="AJ30" s="22"/>
      <c r="AK30" s="23"/>
    </row>
    <row r="31" spans="1:37" s="3" customFormat="1" ht="15" customHeight="1">
      <c r="A31" s="197"/>
      <c r="B31" s="3">
        <v>9</v>
      </c>
      <c r="C31" s="60"/>
      <c r="D31" s="57"/>
      <c r="E31" s="59"/>
      <c r="F31" s="223"/>
      <c r="G31" s="289"/>
      <c r="H31" s="107"/>
      <c r="I31" s="107"/>
      <c r="J31" s="107"/>
      <c r="K31" s="216"/>
      <c r="L31" s="277"/>
      <c r="M31" s="212">
        <f t="shared" si="1"/>
        <v>0</v>
      </c>
      <c r="N31" s="20"/>
      <c r="O31" s="21"/>
      <c r="P31" s="41"/>
      <c r="Q31" s="37"/>
      <c r="R31" s="22"/>
      <c r="S31" s="41"/>
      <c r="T31" s="39"/>
      <c r="U31" s="22"/>
      <c r="V31" s="41"/>
      <c r="W31" s="39"/>
      <c r="X31" s="22"/>
      <c r="Y31" s="23"/>
      <c r="Z31" s="20"/>
      <c r="AA31" s="21"/>
      <c r="AB31" s="41"/>
      <c r="AC31" s="37"/>
      <c r="AD31" s="22"/>
      <c r="AE31" s="41"/>
      <c r="AF31" s="39"/>
      <c r="AG31" s="22"/>
      <c r="AH31" s="41"/>
      <c r="AI31" s="39"/>
      <c r="AJ31" s="22"/>
      <c r="AK31" s="23"/>
    </row>
    <row r="32" spans="1:37" s="3" customFormat="1" ht="15" customHeight="1" thickBot="1">
      <c r="A32" s="197"/>
      <c r="B32" s="3">
        <v>10</v>
      </c>
      <c r="C32" s="48"/>
      <c r="D32" s="58"/>
      <c r="E32" s="58"/>
      <c r="F32" s="224"/>
      <c r="G32" s="290"/>
      <c r="H32" s="108"/>
      <c r="I32" s="108"/>
      <c r="J32" s="108"/>
      <c r="K32" s="206"/>
      <c r="L32" s="277"/>
      <c r="M32" s="213">
        <f t="shared" si="1"/>
        <v>0</v>
      </c>
      <c r="N32" s="198"/>
      <c r="O32" s="199"/>
      <c r="P32" s="200"/>
      <c r="Q32" s="201"/>
      <c r="R32" s="202"/>
      <c r="S32" s="200"/>
      <c r="T32" s="203"/>
      <c r="U32" s="202"/>
      <c r="V32" s="200"/>
      <c r="W32" s="203"/>
      <c r="X32" s="202"/>
      <c r="Y32" s="35"/>
      <c r="Z32" s="198"/>
      <c r="AA32" s="199"/>
      <c r="AB32" s="200"/>
      <c r="AC32" s="201"/>
      <c r="AD32" s="202"/>
      <c r="AE32" s="200"/>
      <c r="AF32" s="203"/>
      <c r="AG32" s="202"/>
      <c r="AH32" s="200"/>
      <c r="AI32" s="203"/>
      <c r="AJ32" s="202"/>
      <c r="AK32" s="35"/>
    </row>
    <row r="33" spans="1:37" s="9" customFormat="1" ht="15" thickBot="1">
      <c r="C33" s="3"/>
      <c r="D33" s="3"/>
      <c r="E33" s="3"/>
      <c r="F33" s="3"/>
      <c r="G33" s="4"/>
      <c r="H33" s="3"/>
      <c r="I33" s="3"/>
      <c r="J33" s="3"/>
      <c r="K33" s="4"/>
      <c r="L33" s="4"/>
      <c r="M33" s="4"/>
      <c r="N33" s="3"/>
      <c r="O33" s="4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4"/>
      <c r="AB33" s="3"/>
      <c r="AC33" s="3"/>
      <c r="AD33" s="3"/>
      <c r="AE33" s="3"/>
      <c r="AF33" s="3"/>
      <c r="AG33" s="3"/>
      <c r="AH33" s="3"/>
      <c r="AI33" s="3"/>
      <c r="AJ33" s="3"/>
      <c r="AK33" s="3"/>
    </row>
    <row r="34" spans="1:37" ht="39" customHeight="1" thickBot="1">
      <c r="C34" s="83" t="s">
        <v>153</v>
      </c>
      <c r="D34" s="84"/>
      <c r="E34" s="84"/>
      <c r="F34" s="84"/>
      <c r="G34" s="84"/>
      <c r="H34" s="84"/>
      <c r="I34" s="84"/>
      <c r="J34" s="84"/>
      <c r="K34" s="275"/>
      <c r="L34" s="424" t="s">
        <v>141</v>
      </c>
      <c r="M34" s="425"/>
      <c r="N34" s="83" t="s">
        <v>88</v>
      </c>
      <c r="O34" s="84"/>
      <c r="P34" s="84"/>
      <c r="Q34" s="84"/>
      <c r="R34" s="418" t="s">
        <v>87</v>
      </c>
      <c r="S34" s="418"/>
      <c r="T34" s="418"/>
      <c r="U34" s="418"/>
      <c r="V34" s="418"/>
      <c r="W34" s="418"/>
      <c r="X34" s="418"/>
      <c r="Y34" s="419"/>
      <c r="Z34" s="83"/>
      <c r="AA34" s="84"/>
      <c r="AB34" s="84"/>
      <c r="AC34" s="84"/>
      <c r="AD34" s="84"/>
      <c r="AE34" s="85"/>
      <c r="AF34" s="12"/>
      <c r="AG34" s="84"/>
      <c r="AH34" s="84"/>
      <c r="AI34" s="84"/>
      <c r="AJ34" s="84"/>
      <c r="AK34" s="86"/>
    </row>
    <row r="35" spans="1:37" ht="31.8" thickBot="1">
      <c r="A35" s="13"/>
      <c r="B35" s="32"/>
      <c r="C35" s="227" t="s">
        <v>204</v>
      </c>
      <c r="D35" s="228"/>
      <c r="E35" s="229"/>
      <c r="F35" s="30" t="s">
        <v>156</v>
      </c>
      <c r="G35" s="246"/>
      <c r="H35" s="30" t="s">
        <v>29</v>
      </c>
      <c r="I35" s="128"/>
      <c r="J35" s="230"/>
      <c r="K35" s="231"/>
      <c r="L35" s="29" t="s">
        <v>159</v>
      </c>
      <c r="M35" s="210" t="s">
        <v>207</v>
      </c>
      <c r="N35" s="91" t="s">
        <v>33</v>
      </c>
      <c r="O35" s="92" t="s">
        <v>34</v>
      </c>
      <c r="P35" s="95" t="s">
        <v>35</v>
      </c>
      <c r="Q35" s="103" t="s">
        <v>36</v>
      </c>
      <c r="R35" s="95" t="s">
        <v>37</v>
      </c>
      <c r="S35" s="95" t="s">
        <v>38</v>
      </c>
      <c r="T35" s="103" t="s">
        <v>39</v>
      </c>
      <c r="U35" s="95" t="s">
        <v>40</v>
      </c>
      <c r="V35" s="93" t="s">
        <v>41</v>
      </c>
      <c r="W35" s="95" t="s">
        <v>42</v>
      </c>
      <c r="X35" s="95" t="s">
        <v>43</v>
      </c>
      <c r="Y35" s="97" t="s">
        <v>44</v>
      </c>
      <c r="Z35" s="91" t="s">
        <v>33</v>
      </c>
      <c r="AA35" s="92" t="s">
        <v>34</v>
      </c>
      <c r="AB35" s="95" t="s">
        <v>35</v>
      </c>
      <c r="AC35" s="103" t="s">
        <v>36</v>
      </c>
      <c r="AD35" s="95" t="s">
        <v>37</v>
      </c>
      <c r="AE35" s="95" t="s">
        <v>38</v>
      </c>
      <c r="AF35" s="103" t="s">
        <v>39</v>
      </c>
      <c r="AG35" s="95" t="s">
        <v>40</v>
      </c>
      <c r="AH35" s="93" t="s">
        <v>41</v>
      </c>
      <c r="AI35" s="95" t="s">
        <v>42</v>
      </c>
      <c r="AJ35" s="95" t="s">
        <v>43</v>
      </c>
      <c r="AK35" s="97" t="s">
        <v>44</v>
      </c>
    </row>
    <row r="36" spans="1:37" ht="15.6">
      <c r="A36" s="50"/>
      <c r="B36" s="3">
        <v>1</v>
      </c>
      <c r="C36" s="421"/>
      <c r="D36" s="422"/>
      <c r="E36" s="423"/>
      <c r="F36" s="256"/>
      <c r="G36" s="250"/>
      <c r="H36" s="105"/>
      <c r="I36" s="232"/>
      <c r="J36" s="233"/>
      <c r="K36" s="234"/>
      <c r="L36" s="276"/>
      <c r="M36" s="272">
        <f>SUM(N36:AK36)</f>
        <v>0</v>
      </c>
      <c r="N36" s="16"/>
      <c r="O36" s="17"/>
      <c r="P36" s="40"/>
      <c r="Q36" s="36"/>
      <c r="R36" s="18"/>
      <c r="S36" s="40"/>
      <c r="T36" s="38"/>
      <c r="U36" s="18"/>
      <c r="V36" s="40"/>
      <c r="W36" s="38"/>
      <c r="X36" s="18"/>
      <c r="Y36" s="19"/>
      <c r="Z36" s="16"/>
      <c r="AA36" s="17"/>
      <c r="AB36" s="40"/>
      <c r="AC36" s="36"/>
      <c r="AD36" s="18"/>
      <c r="AE36" s="40"/>
      <c r="AF36" s="38"/>
      <c r="AG36" s="18"/>
      <c r="AH36" s="40"/>
      <c r="AI36" s="38"/>
      <c r="AJ36" s="18"/>
      <c r="AK36" s="19"/>
    </row>
    <row r="37" spans="1:37" ht="15.6">
      <c r="A37" s="197"/>
      <c r="B37" s="3">
        <v>2</v>
      </c>
      <c r="C37" s="411"/>
      <c r="D37" s="412"/>
      <c r="E37" s="413"/>
      <c r="F37" s="259"/>
      <c r="G37" s="251"/>
      <c r="H37" s="106"/>
      <c r="I37" s="235"/>
      <c r="J37" s="236"/>
      <c r="K37" s="237"/>
      <c r="L37" s="277"/>
      <c r="M37" s="273">
        <f t="shared" ref="M37:M40" si="2">SUM(N37:AK37)</f>
        <v>0</v>
      </c>
      <c r="N37" s="20"/>
      <c r="O37" s="21"/>
      <c r="P37" s="41"/>
      <c r="Q37" s="37"/>
      <c r="R37" s="22"/>
      <c r="S37" s="41"/>
      <c r="T37" s="39"/>
      <c r="U37" s="22"/>
      <c r="V37" s="41"/>
      <c r="W37" s="39"/>
      <c r="X37" s="22"/>
      <c r="Y37" s="23"/>
      <c r="Z37" s="20"/>
      <c r="AA37" s="21"/>
      <c r="AB37" s="41"/>
      <c r="AC37" s="37"/>
      <c r="AD37" s="22"/>
      <c r="AE37" s="41"/>
      <c r="AF37" s="39"/>
      <c r="AG37" s="22"/>
      <c r="AH37" s="41"/>
      <c r="AI37" s="39"/>
      <c r="AJ37" s="22"/>
      <c r="AK37" s="23"/>
    </row>
    <row r="38" spans="1:37" ht="15.6">
      <c r="A38" s="197"/>
      <c r="B38" s="3">
        <v>3</v>
      </c>
      <c r="C38" s="411"/>
      <c r="D38" s="412"/>
      <c r="E38" s="413"/>
      <c r="F38" s="257"/>
      <c r="G38" s="251"/>
      <c r="H38" s="106"/>
      <c r="I38" s="235"/>
      <c r="J38" s="236"/>
      <c r="K38" s="237"/>
      <c r="L38" s="277"/>
      <c r="M38" s="273">
        <f t="shared" si="2"/>
        <v>0</v>
      </c>
      <c r="N38" s="20"/>
      <c r="O38" s="21"/>
      <c r="P38" s="41"/>
      <c r="Q38" s="37"/>
      <c r="R38" s="22"/>
      <c r="S38" s="41"/>
      <c r="T38" s="39"/>
      <c r="U38" s="22"/>
      <c r="V38" s="41"/>
      <c r="W38" s="39"/>
      <c r="X38" s="22"/>
      <c r="Y38" s="23"/>
      <c r="Z38" s="20"/>
      <c r="AA38" s="21"/>
      <c r="AB38" s="41"/>
      <c r="AC38" s="37"/>
      <c r="AD38" s="22"/>
      <c r="AE38" s="41"/>
      <c r="AF38" s="39"/>
      <c r="AG38" s="22"/>
      <c r="AH38" s="41"/>
      <c r="AI38" s="39"/>
      <c r="AJ38" s="22"/>
      <c r="AK38" s="23"/>
    </row>
    <row r="39" spans="1:37" ht="15.6">
      <c r="A39" s="197"/>
      <c r="B39" s="3">
        <v>4</v>
      </c>
      <c r="C39" s="411"/>
      <c r="D39" s="412"/>
      <c r="E39" s="413"/>
      <c r="F39" s="257"/>
      <c r="G39" s="251"/>
      <c r="H39" s="106"/>
      <c r="I39" s="235"/>
      <c r="J39" s="236"/>
      <c r="K39" s="237"/>
      <c r="L39" s="277"/>
      <c r="M39" s="273">
        <f t="shared" si="2"/>
        <v>0</v>
      </c>
      <c r="N39" s="20"/>
      <c r="O39" s="21"/>
      <c r="P39" s="41"/>
      <c r="Q39" s="37"/>
      <c r="R39" s="22"/>
      <c r="S39" s="41"/>
      <c r="T39" s="39"/>
      <c r="U39" s="22"/>
      <c r="V39" s="41"/>
      <c r="W39" s="39"/>
      <c r="X39" s="22"/>
      <c r="Y39" s="23"/>
      <c r="Z39" s="20"/>
      <c r="AA39" s="21"/>
      <c r="AB39" s="41"/>
      <c r="AC39" s="37"/>
      <c r="AD39" s="22"/>
      <c r="AE39" s="41"/>
      <c r="AF39" s="39"/>
      <c r="AG39" s="22"/>
      <c r="AH39" s="41"/>
      <c r="AI39" s="39"/>
      <c r="AJ39" s="22"/>
      <c r="AK39" s="23"/>
    </row>
    <row r="40" spans="1:37" ht="16.2" thickBot="1">
      <c r="A40" s="197"/>
      <c r="B40" s="3">
        <v>5</v>
      </c>
      <c r="C40" s="408"/>
      <c r="D40" s="409"/>
      <c r="E40" s="410"/>
      <c r="F40" s="258"/>
      <c r="G40" s="252"/>
      <c r="H40" s="108"/>
      <c r="I40" s="238"/>
      <c r="J40" s="239"/>
      <c r="K40" s="240"/>
      <c r="L40" s="278"/>
      <c r="M40" s="274">
        <f t="shared" si="2"/>
        <v>0</v>
      </c>
      <c r="N40" s="198"/>
      <c r="O40" s="199"/>
      <c r="P40" s="200"/>
      <c r="Q40" s="201"/>
      <c r="R40" s="202"/>
      <c r="S40" s="200"/>
      <c r="T40" s="203"/>
      <c r="U40" s="202"/>
      <c r="V40" s="200"/>
      <c r="W40" s="203"/>
      <c r="X40" s="202"/>
      <c r="Y40" s="35"/>
      <c r="Z40" s="198"/>
      <c r="AA40" s="199"/>
      <c r="AB40" s="200"/>
      <c r="AC40" s="201"/>
      <c r="AD40" s="202"/>
      <c r="AE40" s="200"/>
      <c r="AF40" s="203"/>
      <c r="AG40" s="202"/>
      <c r="AH40" s="200"/>
      <c r="AI40" s="203"/>
      <c r="AJ40" s="202"/>
      <c r="AK40" s="35"/>
    </row>
    <row r="41" spans="1:37" ht="15" thickBot="1"/>
    <row r="42" spans="1:37" ht="39" customHeight="1" thickBot="1">
      <c r="C42" s="83" t="s">
        <v>154</v>
      </c>
      <c r="D42" s="420"/>
      <c r="E42" s="420"/>
      <c r="F42" s="420"/>
      <c r="G42" s="84"/>
      <c r="H42" s="84"/>
      <c r="I42" s="84"/>
      <c r="J42" s="84"/>
      <c r="K42" s="275"/>
      <c r="L42" s="424" t="s">
        <v>141</v>
      </c>
      <c r="M42" s="425"/>
      <c r="N42" s="83" t="s">
        <v>88</v>
      </c>
      <c r="O42" s="84"/>
      <c r="P42" s="84"/>
      <c r="Q42" s="84"/>
      <c r="R42" s="418" t="s">
        <v>87</v>
      </c>
      <c r="S42" s="418"/>
      <c r="T42" s="418"/>
      <c r="U42" s="418"/>
      <c r="V42" s="418"/>
      <c r="W42" s="418"/>
      <c r="X42" s="418"/>
      <c r="Y42" s="419"/>
      <c r="Z42" s="83"/>
      <c r="AA42" s="84"/>
      <c r="AB42" s="84"/>
      <c r="AC42" s="84"/>
      <c r="AD42" s="84"/>
      <c r="AE42" s="85"/>
      <c r="AF42" s="12"/>
      <c r="AG42" s="84"/>
      <c r="AH42" s="84"/>
      <c r="AI42" s="84"/>
      <c r="AJ42" s="84"/>
      <c r="AK42" s="86"/>
    </row>
    <row r="43" spans="1:37" ht="31.8" thickBot="1">
      <c r="A43" s="13"/>
      <c r="B43" s="32"/>
      <c r="C43" s="227" t="s">
        <v>149</v>
      </c>
      <c r="D43" s="228"/>
      <c r="E43" s="229"/>
      <c r="F43" s="30" t="s">
        <v>155</v>
      </c>
      <c r="G43" s="246"/>
      <c r="H43" s="30" t="s">
        <v>29</v>
      </c>
      <c r="I43" s="128"/>
      <c r="J43" s="230"/>
      <c r="K43" s="231"/>
      <c r="L43" s="29" t="s">
        <v>159</v>
      </c>
      <c r="M43" s="210" t="s">
        <v>207</v>
      </c>
      <c r="N43" s="91" t="s">
        <v>33</v>
      </c>
      <c r="O43" s="92" t="s">
        <v>34</v>
      </c>
      <c r="P43" s="95" t="s">
        <v>35</v>
      </c>
      <c r="Q43" s="103" t="s">
        <v>36</v>
      </c>
      <c r="R43" s="95" t="s">
        <v>37</v>
      </c>
      <c r="S43" s="95" t="s">
        <v>38</v>
      </c>
      <c r="T43" s="103" t="s">
        <v>39</v>
      </c>
      <c r="U43" s="95" t="s">
        <v>40</v>
      </c>
      <c r="V43" s="93" t="s">
        <v>41</v>
      </c>
      <c r="W43" s="95" t="s">
        <v>42</v>
      </c>
      <c r="X43" s="95" t="s">
        <v>43</v>
      </c>
      <c r="Y43" s="97" t="s">
        <v>44</v>
      </c>
      <c r="Z43" s="91" t="s">
        <v>33</v>
      </c>
      <c r="AA43" s="92" t="s">
        <v>34</v>
      </c>
      <c r="AB43" s="95" t="s">
        <v>35</v>
      </c>
      <c r="AC43" s="103" t="s">
        <v>36</v>
      </c>
      <c r="AD43" s="95" t="s">
        <v>37</v>
      </c>
      <c r="AE43" s="95" t="s">
        <v>38</v>
      </c>
      <c r="AF43" s="103" t="s">
        <v>39</v>
      </c>
      <c r="AG43" s="95" t="s">
        <v>40</v>
      </c>
      <c r="AH43" s="93" t="s">
        <v>41</v>
      </c>
      <c r="AI43" s="95" t="s">
        <v>42</v>
      </c>
      <c r="AJ43" s="95" t="s">
        <v>43</v>
      </c>
      <c r="AK43" s="97" t="s">
        <v>44</v>
      </c>
    </row>
    <row r="44" spans="1:37" ht="15.6">
      <c r="A44" s="50"/>
      <c r="B44" s="3">
        <v>1</v>
      </c>
      <c r="C44" s="415"/>
      <c r="D44" s="416"/>
      <c r="E44" s="417"/>
      <c r="F44" s="253"/>
      <c r="G44" s="250"/>
      <c r="H44" s="105"/>
      <c r="I44" s="232"/>
      <c r="J44" s="233"/>
      <c r="K44" s="234"/>
      <c r="L44" s="276"/>
      <c r="M44" s="272">
        <f>SUM(N44:AK44)</f>
        <v>0</v>
      </c>
      <c r="N44" s="16"/>
      <c r="O44" s="17"/>
      <c r="P44" s="40"/>
      <c r="Q44" s="36"/>
      <c r="R44" s="18"/>
      <c r="S44" s="40"/>
      <c r="T44" s="38"/>
      <c r="U44" s="18"/>
      <c r="V44" s="40"/>
      <c r="W44" s="38"/>
      <c r="X44" s="18"/>
      <c r="Y44" s="19"/>
      <c r="Z44" s="16"/>
      <c r="AA44" s="17"/>
      <c r="AB44" s="40"/>
      <c r="AC44" s="36"/>
      <c r="AD44" s="18"/>
      <c r="AE44" s="40"/>
      <c r="AF44" s="38"/>
      <c r="AG44" s="18"/>
      <c r="AH44" s="40"/>
      <c r="AI44" s="38"/>
      <c r="AJ44" s="18"/>
      <c r="AK44" s="19"/>
    </row>
    <row r="45" spans="1:37" ht="15.6">
      <c r="A45" s="197"/>
      <c r="B45" s="3">
        <v>2</v>
      </c>
      <c r="C45" s="411"/>
      <c r="D45" s="412"/>
      <c r="E45" s="413"/>
      <c r="F45" s="260"/>
      <c r="G45" s="251"/>
      <c r="H45" s="106"/>
      <c r="I45" s="235"/>
      <c r="J45" s="236"/>
      <c r="K45" s="237"/>
      <c r="L45" s="277"/>
      <c r="M45" s="273">
        <f t="shared" ref="M45:M48" si="3">SUM(N45:AK45)</f>
        <v>0</v>
      </c>
      <c r="N45" s="20"/>
      <c r="O45" s="21"/>
      <c r="P45" s="41"/>
      <c r="Q45" s="37"/>
      <c r="R45" s="22"/>
      <c r="S45" s="41"/>
      <c r="T45" s="39"/>
      <c r="U45" s="22"/>
      <c r="V45" s="41"/>
      <c r="W45" s="39"/>
      <c r="X45" s="22"/>
      <c r="Y45" s="23"/>
      <c r="Z45" s="20"/>
      <c r="AA45" s="21"/>
      <c r="AB45" s="41"/>
      <c r="AC45" s="37"/>
      <c r="AD45" s="22"/>
      <c r="AE45" s="41"/>
      <c r="AF45" s="39"/>
      <c r="AG45" s="22"/>
      <c r="AH45" s="41"/>
      <c r="AI45" s="39"/>
      <c r="AJ45" s="22"/>
      <c r="AK45" s="23"/>
    </row>
    <row r="46" spans="1:37" ht="15.6">
      <c r="A46" s="197"/>
      <c r="B46" s="3">
        <v>3</v>
      </c>
      <c r="C46" s="411"/>
      <c r="D46" s="412"/>
      <c r="E46" s="413"/>
      <c r="F46" s="254"/>
      <c r="G46" s="251"/>
      <c r="H46" s="106"/>
      <c r="I46" s="235"/>
      <c r="J46" s="236"/>
      <c r="K46" s="237"/>
      <c r="L46" s="277"/>
      <c r="M46" s="273">
        <f t="shared" si="3"/>
        <v>0</v>
      </c>
      <c r="N46" s="20"/>
      <c r="O46" s="21"/>
      <c r="P46" s="41"/>
      <c r="Q46" s="37"/>
      <c r="R46" s="22"/>
      <c r="S46" s="41"/>
      <c r="T46" s="39"/>
      <c r="U46" s="22"/>
      <c r="V46" s="41"/>
      <c r="W46" s="39"/>
      <c r="X46" s="22"/>
      <c r="Y46" s="23"/>
      <c r="Z46" s="20"/>
      <c r="AA46" s="21"/>
      <c r="AB46" s="41"/>
      <c r="AC46" s="37"/>
      <c r="AD46" s="22"/>
      <c r="AE46" s="41"/>
      <c r="AF46" s="39"/>
      <c r="AG46" s="22"/>
      <c r="AH46" s="41"/>
      <c r="AI46" s="39"/>
      <c r="AJ46" s="22"/>
      <c r="AK46" s="23"/>
    </row>
    <row r="47" spans="1:37" ht="15.6">
      <c r="A47" s="197"/>
      <c r="B47" s="3">
        <v>4</v>
      </c>
      <c r="C47" s="411"/>
      <c r="D47" s="412"/>
      <c r="E47" s="413"/>
      <c r="F47" s="254"/>
      <c r="G47" s="251"/>
      <c r="H47" s="106"/>
      <c r="I47" s="235"/>
      <c r="J47" s="236"/>
      <c r="K47" s="237"/>
      <c r="L47" s="277"/>
      <c r="M47" s="273">
        <f t="shared" si="3"/>
        <v>0</v>
      </c>
      <c r="N47" s="20"/>
      <c r="O47" s="21"/>
      <c r="P47" s="41"/>
      <c r="Q47" s="37"/>
      <c r="R47" s="22"/>
      <c r="S47" s="41"/>
      <c r="T47" s="39"/>
      <c r="U47" s="22"/>
      <c r="V47" s="41"/>
      <c r="W47" s="39"/>
      <c r="X47" s="22"/>
      <c r="Y47" s="23"/>
      <c r="Z47" s="20"/>
      <c r="AA47" s="21"/>
      <c r="AB47" s="41"/>
      <c r="AC47" s="37"/>
      <c r="AD47" s="22"/>
      <c r="AE47" s="41"/>
      <c r="AF47" s="39"/>
      <c r="AG47" s="22"/>
      <c r="AH47" s="41"/>
      <c r="AI47" s="39"/>
      <c r="AJ47" s="22"/>
      <c r="AK47" s="23"/>
    </row>
    <row r="48" spans="1:37" ht="16.2" thickBot="1">
      <c r="A48" s="197"/>
      <c r="B48" s="3">
        <v>5</v>
      </c>
      <c r="C48" s="408"/>
      <c r="D48" s="409"/>
      <c r="E48" s="410"/>
      <c r="F48" s="255"/>
      <c r="G48" s="252"/>
      <c r="H48" s="108"/>
      <c r="I48" s="238"/>
      <c r="J48" s="239"/>
      <c r="K48" s="240"/>
      <c r="L48" s="278"/>
      <c r="M48" s="274">
        <f t="shared" si="3"/>
        <v>0</v>
      </c>
      <c r="N48" s="198"/>
      <c r="O48" s="199"/>
      <c r="P48" s="200"/>
      <c r="Q48" s="201"/>
      <c r="R48" s="202"/>
      <c r="S48" s="200"/>
      <c r="T48" s="203"/>
      <c r="U48" s="202"/>
      <c r="V48" s="200"/>
      <c r="W48" s="203"/>
      <c r="X48" s="202"/>
      <c r="Y48" s="35"/>
      <c r="Z48" s="198"/>
      <c r="AA48" s="199"/>
      <c r="AB48" s="200"/>
      <c r="AC48" s="201"/>
      <c r="AD48" s="202"/>
      <c r="AE48" s="200"/>
      <c r="AF48" s="203"/>
      <c r="AG48" s="202"/>
      <c r="AH48" s="200"/>
      <c r="AI48" s="203"/>
      <c r="AJ48" s="202"/>
      <c r="AK48" s="35"/>
    </row>
  </sheetData>
  <sheetProtection formatCells="0" formatColumns="0" formatRows="0" insertColumns="0" insertRows="0" insertHyperlinks="0" sort="0" autoFilter="0" pivotTables="0"/>
  <mergeCells count="20">
    <mergeCell ref="G8:K8"/>
    <mergeCell ref="G21:K21"/>
    <mergeCell ref="R8:Y8"/>
    <mergeCell ref="R21:Y21"/>
    <mergeCell ref="R34:Y34"/>
    <mergeCell ref="L34:M34"/>
    <mergeCell ref="R42:Y42"/>
    <mergeCell ref="D42:F42"/>
    <mergeCell ref="C36:E36"/>
    <mergeCell ref="C37:E37"/>
    <mergeCell ref="C38:E38"/>
    <mergeCell ref="C39:E39"/>
    <mergeCell ref="C40:E40"/>
    <mergeCell ref="L42:M42"/>
    <mergeCell ref="C48:E48"/>
    <mergeCell ref="C47:E47"/>
    <mergeCell ref="C46:E46"/>
    <mergeCell ref="C45:E45"/>
    <mergeCell ref="E1:F2"/>
    <mergeCell ref="C44:E44"/>
  </mergeCells>
  <dataValidations count="3">
    <dataValidation type="list" allowBlank="1" showInputMessage="1" showErrorMessage="1" sqref="J23:J32 J10:J19" xr:uid="{1B39A12B-B70F-4B88-8E48-CCFD2C042AC6}">
      <formula1>"ja,nee"</formula1>
    </dataValidation>
    <dataValidation type="decimal" allowBlank="1" showInputMessage="1" showErrorMessage="1" sqref="G36:G40 G44:G48" xr:uid="{BD4A0493-987A-4D7F-AC0D-32BD2A06C378}">
      <formula1>8</formula1>
      <formula2>1000</formula2>
    </dataValidation>
    <dataValidation type="whole" operator="greaterThan" allowBlank="1" showInputMessage="1" showErrorMessage="1" sqref="F36:F40" xr:uid="{DF67A943-265C-4D91-A2F7-0589A6908FCD}">
      <formula1>0</formula1>
    </dataValidation>
  </dataValidations>
  <pageMargins left="0.23622047244094491" right="0.23622047244094491" top="0.74803149606299213" bottom="0.74803149606299213" header="0.31496062992125984" footer="0.31496062992125984"/>
  <pageSetup paperSize="8" scale="60" orientation="landscape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4A256750-85BB-44DA-B2E3-3E1BF169849E}">
          <x14:formula1>
            <xm:f>'machinelijst SEB'!$C$50:$C$54</xm:f>
          </x14:formula1>
          <xm:sqref>C36:C40</xm:sqref>
        </x14:dataValidation>
        <x14:dataValidation type="list" allowBlank="1" showInputMessage="1" showErrorMessage="1" xr:uid="{A01DFF37-439D-4339-91EC-94717F4A0F57}">
          <x14:formula1>
            <xm:f>'machinelijst SEB'!$C$55</xm:f>
          </x14:formula1>
          <xm:sqref>C44:C48</xm:sqref>
        </x14:dataValidation>
        <x14:dataValidation type="list" allowBlank="1" showInputMessage="1" showErrorMessage="1" xr:uid="{07BDD603-D198-4055-AB0D-1F4C65AB9F4A}">
          <x14:formula1>
            <xm:f>'subsidie opdrachtgever'!$O$2:$O$8</xm:f>
          </x14:formula1>
          <xm:sqref>F44:F48</xm:sqref>
        </x14:dataValidation>
        <x14:dataValidation type="list" errorStyle="warning" allowBlank="1" showInputMessage="1" showErrorMessage="1" errorTitle="let op" error="Er staat een beperkt aantal voertuigen in het tabblad 'machinelijst SEB'._x000a_Staat het juiste voertuig er niet tussen? Gelieve eigen gegevens in te voeren." xr:uid="{F183F7BA-B542-44EA-BDCF-BFB514653123}">
          <x14:formula1>
            <xm:f>'machinelijst SEB'!$C$84:$C$92</xm:f>
          </x14:formula1>
          <xm:sqref>C23:C32</xm:sqref>
        </x14:dataValidation>
        <x14:dataValidation type="list" allowBlank="1" showInputMessage="1" showErrorMessage="1" xr:uid="{2E02DC64-FD41-468B-AF05-251EB24C5777}">
          <x14:formula1>
            <xm:f>'subsidie opdrachtgever'!$S$2:$S$10</xm:f>
          </x14:formula1>
          <xm:sqref>D23:D32</xm:sqref>
        </x14:dataValidation>
        <x14:dataValidation type="list" allowBlank="1" showInputMessage="1" showErrorMessage="1" xr:uid="{6E9E3EA4-CFC8-48CB-9F4B-40D6607A060B}">
          <x14:formula1>
            <xm:f>'subsidie opdrachtgever'!$T$2:$T$10</xm:f>
          </x14:formula1>
          <xm:sqref>E23:E32</xm:sqref>
        </x14:dataValidation>
        <x14:dataValidation type="list" allowBlank="1" showInputMessage="1" showErrorMessage="1" xr:uid="{09A5D596-4F76-4CAD-A9B6-156B4CA87449}">
          <x14:formula1>
            <xm:f>'subsidie opdrachtgever'!$L$2:$L$6</xm:f>
          </x14:formula1>
          <xm:sqref>F23:F32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E3AAF-46CF-422E-9497-98362FCA2FF7}">
  <sheetPr codeName="Blad4" filterMode="1">
    <tabColor rgb="FFFF0000"/>
    <pageSetUpPr fitToPage="1"/>
  </sheetPr>
  <dimension ref="A1:T57"/>
  <sheetViews>
    <sheetView showGridLines="0" zoomScaleNormal="100" workbookViewId="0">
      <selection activeCell="L22" sqref="L22"/>
    </sheetView>
  </sheetViews>
  <sheetFormatPr defaultColWidth="9.109375" defaultRowHeight="14.4"/>
  <cols>
    <col min="1" max="2" width="2.6640625" customWidth="1"/>
    <col min="3" max="3" width="28.5546875" customWidth="1"/>
    <col min="4" max="5" width="16.5546875" style="6" customWidth="1"/>
    <col min="6" max="6" width="18.5546875" style="6" customWidth="1"/>
    <col min="7" max="7" width="16.5546875" style="6" customWidth="1"/>
    <col min="8" max="9" width="16.5546875" customWidth="1"/>
    <col min="10" max="10" width="2.5546875" customWidth="1"/>
    <col min="11" max="11" width="22.33203125" bestFit="1" customWidth="1"/>
    <col min="12" max="12" width="17.33203125" bestFit="1" customWidth="1"/>
    <col min="13" max="13" width="16.5546875" customWidth="1"/>
    <col min="14" max="14" width="2.5546875" style="77" customWidth="1"/>
    <col min="15" max="15" width="16.44140625" bestFit="1" customWidth="1"/>
    <col min="16" max="16" width="15.5546875" bestFit="1" customWidth="1"/>
    <col min="19" max="19" width="55.21875" customWidth="1"/>
    <col min="20" max="20" width="18.21875" customWidth="1"/>
  </cols>
  <sheetData>
    <row r="1" spans="1:20" s="1" customFormat="1" ht="20.100000000000001" customHeight="1" thickBot="1">
      <c r="C1" s="67" t="str">
        <f>'Resultaat gunningscriterium SEB'!C1</f>
        <v>Afvalwatertransportgemaal Schiphol Trade Park</v>
      </c>
      <c r="E1" s="404"/>
      <c r="F1" s="404"/>
      <c r="K1" s="109" t="s">
        <v>46</v>
      </c>
      <c r="L1" s="71" t="s">
        <v>47</v>
      </c>
      <c r="M1" s="110" t="s">
        <v>48</v>
      </c>
      <c r="O1" s="225" t="s">
        <v>47</v>
      </c>
      <c r="P1" s="110" t="s">
        <v>48</v>
      </c>
      <c r="S1" s="291" t="s">
        <v>213</v>
      </c>
      <c r="T1" s="291" t="s">
        <v>212</v>
      </c>
    </row>
    <row r="2" spans="1:20" s="3" customFormat="1" ht="15" customHeight="1">
      <c r="C2" s="2" t="s">
        <v>49</v>
      </c>
      <c r="D2" s="2"/>
      <c r="E2" s="404"/>
      <c r="F2" s="404"/>
      <c r="G2" s="9"/>
      <c r="J2" s="1"/>
      <c r="K2" s="111"/>
      <c r="L2" s="111" t="s">
        <v>233</v>
      </c>
      <c r="M2" s="112">
        <v>0</v>
      </c>
      <c r="N2" s="4"/>
      <c r="O2" s="226" t="s">
        <v>142</v>
      </c>
      <c r="P2" s="112">
        <v>0</v>
      </c>
      <c r="S2" s="296" t="s">
        <v>246</v>
      </c>
      <c r="T2" s="221" t="s">
        <v>247</v>
      </c>
    </row>
    <row r="3" spans="1:20" s="3" customFormat="1" ht="15" customHeight="1">
      <c r="C3" s="13" t="s">
        <v>22</v>
      </c>
      <c r="D3" s="79" t="s">
        <v>86</v>
      </c>
      <c r="E3" s="76"/>
      <c r="F3" s="243"/>
      <c r="G3" s="76"/>
      <c r="H3" s="76"/>
      <c r="I3" s="76"/>
      <c r="K3" s="113" t="s">
        <v>50</v>
      </c>
      <c r="L3" s="114" t="s">
        <v>235</v>
      </c>
      <c r="M3" s="115">
        <v>30</v>
      </c>
      <c r="N3" s="4"/>
      <c r="O3" s="118" t="s">
        <v>143</v>
      </c>
      <c r="P3" s="119">
        <v>13</v>
      </c>
      <c r="S3" s="297" t="s">
        <v>248</v>
      </c>
      <c r="T3" s="221" t="s">
        <v>247</v>
      </c>
    </row>
    <row r="4" spans="1:20" s="3" customFormat="1" ht="15" customHeight="1" thickBot="1">
      <c r="D4" s="116" t="s">
        <v>51</v>
      </c>
      <c r="E4" t="s">
        <v>52</v>
      </c>
      <c r="F4" s="73" t="s">
        <v>53</v>
      </c>
      <c r="G4" s="3" t="s">
        <v>54</v>
      </c>
      <c r="H4" t="s">
        <v>25</v>
      </c>
      <c r="I4" s="3" t="s">
        <v>55</v>
      </c>
      <c r="K4" s="117" t="s">
        <v>56</v>
      </c>
      <c r="L4" s="118" t="s">
        <v>234</v>
      </c>
      <c r="M4" s="119">
        <v>54</v>
      </c>
      <c r="N4" s="4"/>
      <c r="O4" s="118" t="s">
        <v>144</v>
      </c>
      <c r="P4" s="119">
        <v>32</v>
      </c>
      <c r="S4" s="297" t="s">
        <v>249</v>
      </c>
      <c r="T4" s="221" t="s">
        <v>247</v>
      </c>
    </row>
    <row r="5" spans="1:20" s="3" customFormat="1" ht="15" customHeight="1" thickBot="1">
      <c r="D5" s="52"/>
      <c r="E5" s="53"/>
      <c r="F5" s="244"/>
      <c r="G5" s="52"/>
      <c r="H5" s="120" t="str">
        <f>IF('invulblad aannemer'!$D$23="","",'invulblad aannemer'!$D$23)</f>
        <v/>
      </c>
      <c r="I5" s="121" t="e">
        <f>SUM(H11:H20)+SUM(H24:H33)+SUM(H37:H41)+SUM(H45:H49)+SUM(H53:H57)</f>
        <v>#REF!</v>
      </c>
      <c r="K5" s="122" t="s">
        <v>232</v>
      </c>
      <c r="L5" s="123" t="s">
        <v>236</v>
      </c>
      <c r="M5" s="124">
        <v>240</v>
      </c>
      <c r="N5" s="4"/>
      <c r="O5" s="118" t="s">
        <v>145</v>
      </c>
      <c r="P5" s="119">
        <v>93</v>
      </c>
      <c r="S5" s="297" t="s">
        <v>250</v>
      </c>
      <c r="T5" s="221" t="s">
        <v>251</v>
      </c>
    </row>
    <row r="6" spans="1:20" s="3" customFormat="1" ht="15" customHeight="1" thickBot="1">
      <c r="C6" s="13" t="s">
        <v>2</v>
      </c>
      <c r="D6" s="3" t="str">
        <f>IF('invulblad aannemer'!D21="","",'invulblad aannemer'!D21)</f>
        <v/>
      </c>
      <c r="F6" s="4"/>
      <c r="K6" s="125" t="s">
        <v>231</v>
      </c>
      <c r="L6" s="126" t="s">
        <v>237</v>
      </c>
      <c r="M6" s="127">
        <v>450</v>
      </c>
      <c r="N6" s="4"/>
      <c r="O6" s="118" t="s">
        <v>146</v>
      </c>
      <c r="P6" s="119">
        <v>138</v>
      </c>
      <c r="S6" s="297" t="s">
        <v>252</v>
      </c>
      <c r="T6" s="221" t="s">
        <v>251</v>
      </c>
    </row>
    <row r="7" spans="1:20" s="3" customFormat="1" ht="15" customHeight="1" thickBot="1">
      <c r="C7" s="436" t="s">
        <v>57</v>
      </c>
      <c r="D7" s="436"/>
      <c r="F7" s="4"/>
      <c r="K7" s="125" t="s">
        <v>230</v>
      </c>
      <c r="L7" s="126" t="s">
        <v>255</v>
      </c>
      <c r="M7" s="127"/>
      <c r="O7" s="118" t="s">
        <v>147</v>
      </c>
      <c r="P7" s="119">
        <v>208</v>
      </c>
      <c r="S7" s="297" t="s">
        <v>253</v>
      </c>
      <c r="T7" s="221" t="s">
        <v>251</v>
      </c>
    </row>
    <row r="8" spans="1:20" s="3" customFormat="1" ht="15" customHeight="1" thickBot="1">
      <c r="C8" s="5"/>
      <c r="D8" s="5"/>
      <c r="F8" s="4"/>
      <c r="K8" s="125" t="s">
        <v>226</v>
      </c>
      <c r="L8" s="126" t="s">
        <v>256</v>
      </c>
      <c r="M8" s="127"/>
      <c r="O8" s="126" t="s">
        <v>148</v>
      </c>
      <c r="P8" s="127">
        <v>352</v>
      </c>
      <c r="S8" s="297" t="s">
        <v>250</v>
      </c>
      <c r="T8" s="221" t="s">
        <v>254</v>
      </c>
    </row>
    <row r="9" spans="1:20" s="3" customFormat="1" ht="32.1" customHeight="1" thickBot="1">
      <c r="C9" s="11" t="s">
        <v>6</v>
      </c>
      <c r="D9" s="12"/>
      <c r="E9" s="12"/>
      <c r="F9" s="26"/>
      <c r="G9" s="26"/>
      <c r="H9" s="26"/>
      <c r="I9" s="14"/>
      <c r="K9" s="125" t="s">
        <v>226</v>
      </c>
      <c r="L9" s="126" t="s">
        <v>225</v>
      </c>
      <c r="M9" s="127"/>
      <c r="S9" s="297" t="s">
        <v>252</v>
      </c>
      <c r="T9" s="221" t="s">
        <v>254</v>
      </c>
    </row>
    <row r="10" spans="1:20" s="3" customFormat="1" ht="32.1" customHeight="1" thickBot="1">
      <c r="A10" s="28"/>
      <c r="B10" s="5"/>
      <c r="C10" s="29" t="s">
        <v>24</v>
      </c>
      <c r="D10" s="30" t="s">
        <v>7</v>
      </c>
      <c r="E10" s="128" t="s">
        <v>8</v>
      </c>
      <c r="F10" s="245" t="s">
        <v>155</v>
      </c>
      <c r="G10" s="30" t="s">
        <v>58</v>
      </c>
      <c r="H10" s="30" t="s">
        <v>59</v>
      </c>
      <c r="I10" s="195" t="s">
        <v>60</v>
      </c>
      <c r="J10" s="5"/>
      <c r="S10" s="297" t="s">
        <v>253</v>
      </c>
      <c r="T10" s="221" t="s">
        <v>254</v>
      </c>
    </row>
    <row r="11" spans="1:20" s="5" customFormat="1" ht="15" hidden="1" customHeight="1">
      <c r="A11" s="50"/>
      <c r="B11" s="3">
        <v>1</v>
      </c>
      <c r="C11" s="129" t="str">
        <f>IF('invulblad aannemer'!C10="","",'invulblad aannemer'!C10)</f>
        <v/>
      </c>
      <c r="D11" s="130" t="str">
        <f>IF('invulblad aannemer'!D10="","",'invulblad aannemer'!D10)</f>
        <v/>
      </c>
      <c r="E11" s="130" t="str">
        <f>IF('invulblad aannemer'!E10="","",'invulblad aannemer'!E10)</f>
        <v/>
      </c>
      <c r="F11" s="131" t="str">
        <f>IF('invulblad aannemer'!F10="","",'invulblad aannemer'!F10)</f>
        <v/>
      </c>
      <c r="G11" s="265" t="str">
        <f t="shared" ref="G11:G20" si="0">IFERROR(IF(AND(COUNTIF(machinelijst,C11),D11="elektromotor",NOT(F11=$L$2)),"Ja","Nee"),"")</f>
        <v>Nee</v>
      </c>
      <c r="H11" s="132">
        <f>IF(AND(COUNTIF(machinelijst,C11),D11="elektromotor",G11="ja"),_xlfn.XLOOKUP(F11,$L$2:$L$6,$M$2:$M$6)*I11,)</f>
        <v>0</v>
      </c>
      <c r="I11" s="207" t="str">
        <f>IF(G11="ja",(_xlfn.CEILING.MATH('invulblad aannemer'!G10/8)),"")</f>
        <v/>
      </c>
      <c r="J11" s="3"/>
      <c r="S11" s="70" t="s">
        <v>21</v>
      </c>
      <c r="T11" s="221" t="s">
        <v>20</v>
      </c>
    </row>
    <row r="12" spans="1:20" s="3" customFormat="1" ht="15" hidden="1" customHeight="1">
      <c r="A12" s="197"/>
      <c r="B12" s="3">
        <v>2</v>
      </c>
      <c r="C12" s="133" t="str">
        <f>IF('invulblad aannemer'!C11="","",'invulblad aannemer'!C11)</f>
        <v/>
      </c>
      <c r="D12" s="134" t="str">
        <f>IF('invulblad aannemer'!D11="","",'invulblad aannemer'!D11)</f>
        <v/>
      </c>
      <c r="E12" s="134" t="str">
        <f>IF('invulblad aannemer'!E11="","",'invulblad aannemer'!E11)</f>
        <v/>
      </c>
      <c r="F12" s="135" t="str">
        <f>IF('invulblad aannemer'!F11="","",'invulblad aannemer'!F11)</f>
        <v/>
      </c>
      <c r="G12" s="266" t="str">
        <f t="shared" si="0"/>
        <v>Nee</v>
      </c>
      <c r="H12" s="136">
        <f>IF(AND(COUNTIF(machinelijst,C12),D12="elektromotor",G12="ja"),_xlfn.XLOOKUP(F12,$L$2:$L$6,$M$2:$M$6)*I12,)</f>
        <v>0</v>
      </c>
      <c r="I12" s="208" t="str">
        <f>IF(G12="ja",(_xlfn.CEILING.MATH('invulblad aannemer'!G11/8)),"")</f>
        <v/>
      </c>
      <c r="S12" s="70" t="s">
        <v>21</v>
      </c>
      <c r="T12" s="69" t="s">
        <v>17</v>
      </c>
    </row>
    <row r="13" spans="1:20" s="3" customFormat="1" ht="15" hidden="1" customHeight="1">
      <c r="A13" s="50"/>
      <c r="B13" s="3">
        <v>3</v>
      </c>
      <c r="C13" s="133" t="str">
        <f>IF('invulblad aannemer'!C12="","",'invulblad aannemer'!C12)</f>
        <v/>
      </c>
      <c r="D13" s="134" t="str">
        <f>IF('invulblad aannemer'!D12="","",'invulblad aannemer'!D12)</f>
        <v/>
      </c>
      <c r="E13" s="134" t="str">
        <f>IF('invulblad aannemer'!E12="","",'invulblad aannemer'!E12)</f>
        <v/>
      </c>
      <c r="F13" s="135" t="str">
        <f>IF('invulblad aannemer'!F12="","",'invulblad aannemer'!F12)</f>
        <v/>
      </c>
      <c r="G13" s="266" t="str">
        <f t="shared" si="0"/>
        <v>Nee</v>
      </c>
      <c r="H13" s="136">
        <f t="shared" ref="H13:H20" si="1">IF(AND(COUNTIF(machinelijst,C13),D13="elektromotor",G13="ja"),_xlfn.XLOOKUP(F13,$L$2:$L$6,$M$2:$M$6)*I13,)</f>
        <v>0</v>
      </c>
      <c r="I13" s="208" t="str">
        <f>IF(G13="ja",(_xlfn.CEILING.MATH('invulblad aannemer'!G12/8)),"")</f>
        <v/>
      </c>
    </row>
    <row r="14" spans="1:20" s="3" customFormat="1" ht="15" hidden="1" customHeight="1">
      <c r="A14" s="197"/>
      <c r="B14" s="3">
        <v>4</v>
      </c>
      <c r="C14" s="133" t="e">
        <f>IF('invulblad aannemer'!#REF!="","",'invulblad aannemer'!#REF!)</f>
        <v>#REF!</v>
      </c>
      <c r="D14" s="134" t="str">
        <f>IF('invulblad aannemer'!D13="","",'invulblad aannemer'!D13)</f>
        <v/>
      </c>
      <c r="E14" s="134" t="str">
        <f>IF('invulblad aannemer'!E13="","",'invulblad aannemer'!E13)</f>
        <v/>
      </c>
      <c r="F14" s="135" t="str">
        <f>IF('invulblad aannemer'!F13="","",'invulblad aannemer'!F13)</f>
        <v/>
      </c>
      <c r="G14" s="266" t="str">
        <f t="shared" si="0"/>
        <v>Nee</v>
      </c>
      <c r="H14" s="136">
        <f t="shared" si="1"/>
        <v>0</v>
      </c>
      <c r="I14" s="208" t="str">
        <f>IF(G14="ja",(_xlfn.CEILING.MATH('invulblad aannemer'!G13/8)),"")</f>
        <v/>
      </c>
    </row>
    <row r="15" spans="1:20" s="3" customFormat="1" ht="15" hidden="1" customHeight="1">
      <c r="A15" s="50"/>
      <c r="B15" s="3">
        <v>5</v>
      </c>
      <c r="C15" s="133" t="str">
        <f>IF('invulblad aannemer'!C13="","",'invulblad aannemer'!C13)</f>
        <v/>
      </c>
      <c r="D15" s="134" t="str">
        <f>IF('invulblad aannemer'!D14="","",'invulblad aannemer'!D14)</f>
        <v/>
      </c>
      <c r="E15" s="134" t="str">
        <f>IF('invulblad aannemer'!E14="","",'invulblad aannemer'!E14)</f>
        <v/>
      </c>
      <c r="F15" s="135" t="str">
        <f>IF('invulblad aannemer'!F14="","",'invulblad aannemer'!F14)</f>
        <v/>
      </c>
      <c r="G15" s="266" t="str">
        <f t="shared" si="0"/>
        <v>Nee</v>
      </c>
      <c r="H15" s="136">
        <f t="shared" si="1"/>
        <v>0</v>
      </c>
      <c r="I15" s="208" t="str">
        <f>IF(G15="ja",(_xlfn.CEILING.MATH('invulblad aannemer'!G14/8)),"")</f>
        <v/>
      </c>
    </row>
    <row r="16" spans="1:20" s="3" customFormat="1" ht="15" hidden="1" customHeight="1">
      <c r="A16" s="197"/>
      <c r="B16" s="3">
        <v>6</v>
      </c>
      <c r="C16" s="133" t="str">
        <f>IF('invulblad aannemer'!C15="","",'invulblad aannemer'!C15)</f>
        <v/>
      </c>
      <c r="D16" s="134" t="str">
        <f>IF('invulblad aannemer'!D15="","",'invulblad aannemer'!D15)</f>
        <v/>
      </c>
      <c r="E16" s="134" t="str">
        <f>IF('invulblad aannemer'!E15="","",'invulblad aannemer'!E15)</f>
        <v/>
      </c>
      <c r="F16" s="135" t="str">
        <f>IF('invulblad aannemer'!F15="","",'invulblad aannemer'!F15)</f>
        <v/>
      </c>
      <c r="G16" s="266" t="str">
        <f t="shared" si="0"/>
        <v>Nee</v>
      </c>
      <c r="H16" s="136">
        <f t="shared" si="1"/>
        <v>0</v>
      </c>
      <c r="I16" s="208" t="str">
        <f>IF(G16="ja",(_xlfn.CEILING.MATH('invulblad aannemer'!G15/8)),"")</f>
        <v/>
      </c>
    </row>
    <row r="17" spans="1:10" s="3" customFormat="1" ht="15" hidden="1" customHeight="1">
      <c r="A17" s="50"/>
      <c r="B17" s="3">
        <v>7</v>
      </c>
      <c r="C17" s="133" t="str">
        <f>IF('invulblad aannemer'!C16="","",'invulblad aannemer'!C16)</f>
        <v/>
      </c>
      <c r="D17" s="134" t="str">
        <f>IF('invulblad aannemer'!D16="","",'invulblad aannemer'!D16)</f>
        <v/>
      </c>
      <c r="E17" s="134" t="str">
        <f>IF('invulblad aannemer'!E16="","",'invulblad aannemer'!E16)</f>
        <v/>
      </c>
      <c r="F17" s="135" t="str">
        <f>IF('invulblad aannemer'!F16="","",'invulblad aannemer'!F16)</f>
        <v/>
      </c>
      <c r="G17" s="266" t="str">
        <f t="shared" si="0"/>
        <v>Nee</v>
      </c>
      <c r="H17" s="136">
        <f t="shared" si="1"/>
        <v>0</v>
      </c>
      <c r="I17" s="208" t="str">
        <f>IF(G17="ja",(_xlfn.CEILING.MATH('invulblad aannemer'!G16/8)),"")</f>
        <v/>
      </c>
    </row>
    <row r="18" spans="1:10" s="3" customFormat="1" ht="15" hidden="1" customHeight="1">
      <c r="A18" s="197"/>
      <c r="B18" s="3">
        <v>8</v>
      </c>
      <c r="C18" s="133" t="str">
        <f>IF('invulblad aannemer'!C17="","",'invulblad aannemer'!C17)</f>
        <v/>
      </c>
      <c r="D18" s="134" t="str">
        <f>IF('invulblad aannemer'!D17="","",'invulblad aannemer'!D17)</f>
        <v/>
      </c>
      <c r="E18" s="134" t="str">
        <f>IF('invulblad aannemer'!E17="","",'invulblad aannemer'!E17)</f>
        <v/>
      </c>
      <c r="F18" s="135" t="str">
        <f>IF('invulblad aannemer'!F17="","",'invulblad aannemer'!F17)</f>
        <v/>
      </c>
      <c r="G18" s="266" t="str">
        <f t="shared" si="0"/>
        <v>Nee</v>
      </c>
      <c r="H18" s="136">
        <f t="shared" si="1"/>
        <v>0</v>
      </c>
      <c r="I18" s="208" t="str">
        <f>IF(G18="ja",(_xlfn.CEILING.MATH('invulblad aannemer'!G17/8)),"")</f>
        <v/>
      </c>
    </row>
    <row r="19" spans="1:10" s="3" customFormat="1" ht="15" hidden="1" customHeight="1">
      <c r="A19" s="50"/>
      <c r="B19" s="3">
        <v>9</v>
      </c>
      <c r="C19" s="133" t="str">
        <f>IF('invulblad aannemer'!C18="","",'invulblad aannemer'!C18)</f>
        <v/>
      </c>
      <c r="D19" s="134" t="str">
        <f>IF('invulblad aannemer'!D18="","",'invulblad aannemer'!D18)</f>
        <v/>
      </c>
      <c r="E19" s="134" t="str">
        <f>IF('invulblad aannemer'!E18="","",'invulblad aannemer'!E18)</f>
        <v/>
      </c>
      <c r="F19" s="135" t="str">
        <f>IF('invulblad aannemer'!F18="","",'invulblad aannemer'!F18)</f>
        <v/>
      </c>
      <c r="G19" s="266" t="str">
        <f t="shared" si="0"/>
        <v>Nee</v>
      </c>
      <c r="H19" s="136">
        <f t="shared" si="1"/>
        <v>0</v>
      </c>
      <c r="I19" s="208" t="str">
        <f>IF(G19="ja",(_xlfn.CEILING.MATH('invulblad aannemer'!G18/8)),"")</f>
        <v/>
      </c>
      <c r="J19" s="9"/>
    </row>
    <row r="20" spans="1:10" s="9" customFormat="1" ht="15" hidden="1" customHeight="1" thickBot="1">
      <c r="A20" s="197"/>
      <c r="B20" s="3">
        <v>10</v>
      </c>
      <c r="C20" s="137" t="str">
        <f>IF('invulblad aannemer'!C19="","",'invulblad aannemer'!C19)</f>
        <v/>
      </c>
      <c r="D20" s="138" t="str">
        <f>IF('invulblad aannemer'!D19="","",'invulblad aannemer'!D19)</f>
        <v/>
      </c>
      <c r="E20" s="138" t="str">
        <f>IF('invulblad aannemer'!E19="","",'invulblad aannemer'!E19)</f>
        <v/>
      </c>
      <c r="F20" s="264" t="str">
        <f>IF('invulblad aannemer'!F19="","",'invulblad aannemer'!F19)</f>
        <v/>
      </c>
      <c r="G20" s="267" t="str">
        <f t="shared" si="0"/>
        <v>Nee</v>
      </c>
      <c r="H20" s="139">
        <f t="shared" si="1"/>
        <v>0</v>
      </c>
      <c r="I20" s="209" t="str">
        <f>IF(G20="ja",(_xlfn.CEILING.MATH('invulblad aannemer'!G19/8)),"")</f>
        <v/>
      </c>
    </row>
    <row r="21" spans="1:10" s="3" customFormat="1" ht="15" customHeight="1" thickBot="1">
      <c r="A21" s="47"/>
      <c r="F21" s="4"/>
    </row>
    <row r="22" spans="1:10" s="3" customFormat="1" ht="32.1" customHeight="1" thickBot="1">
      <c r="A22" s="5"/>
      <c r="B22" s="5"/>
      <c r="C22" s="11" t="s">
        <v>45</v>
      </c>
      <c r="D22" s="12"/>
      <c r="E22" s="12"/>
      <c r="F22" s="26"/>
      <c r="G22" s="26"/>
      <c r="H22" s="26"/>
      <c r="I22" s="26"/>
      <c r="J22" s="5"/>
    </row>
    <row r="23" spans="1:10" s="5" customFormat="1" ht="32.1" customHeight="1" thickBot="1">
      <c r="A23" s="31"/>
      <c r="B23" s="3"/>
      <c r="C23" s="29" t="s">
        <v>24</v>
      </c>
      <c r="D23" s="30" t="s">
        <v>7</v>
      </c>
      <c r="E23" s="128" t="s">
        <v>8</v>
      </c>
      <c r="F23" s="245" t="s">
        <v>155</v>
      </c>
      <c r="G23" s="30" t="s">
        <v>58</v>
      </c>
      <c r="H23" s="30" t="s">
        <v>59</v>
      </c>
      <c r="I23" s="195" t="s">
        <v>60</v>
      </c>
      <c r="J23" s="3"/>
    </row>
    <row r="24" spans="1:10" s="3" customFormat="1" ht="15" hidden="1" customHeight="1">
      <c r="A24" s="50"/>
      <c r="B24" s="3">
        <v>1</v>
      </c>
      <c r="C24" s="129" t="e">
        <f>IF('invulblad aannemer'!#REF!="","",'invulblad aannemer'!#REF!)</f>
        <v>#REF!</v>
      </c>
      <c r="D24" s="130" t="e">
        <f>IF('invulblad aannemer'!#REF!="","",'invulblad aannemer'!#REF!)</f>
        <v>#REF!</v>
      </c>
      <c r="E24" s="130" t="e">
        <f>IF('invulblad aannemer'!#REF!="","",'invulblad aannemer'!#REF!)</f>
        <v>#REF!</v>
      </c>
      <c r="F24" s="131" t="e">
        <f>IF('invulblad aannemer'!#REF!="","",'invulblad aannemer'!#REF!)</f>
        <v>#REF!</v>
      </c>
      <c r="G24" s="265" t="str">
        <f t="shared" ref="G24:G28" si="2">IFERROR(IF(AND(COUNTIF(machinelijst,C24),D24="elektromotor",NOT(F24=$L$2)),"Ja","Nee"),"")</f>
        <v/>
      </c>
      <c r="H24" s="132" t="e">
        <f t="shared" ref="H24:H28" si="3">IF(AND(COUNTIF(machinelijst,C24),D24="elektromotor",G24="ja"),_xlfn.XLOOKUP(F24,$L$2:$L$6,$M$2:$M$6)*I24,)</f>
        <v>#REF!</v>
      </c>
      <c r="I24" s="207" t="str">
        <f>IF(G24="ja",(SUM('invulblad aannemer'!#REF!)),"")</f>
        <v/>
      </c>
    </row>
    <row r="25" spans="1:10" s="3" customFormat="1" ht="15" hidden="1" customHeight="1">
      <c r="A25" s="197"/>
      <c r="B25" s="3">
        <v>2</v>
      </c>
      <c r="C25" s="133" t="e">
        <f>IF('invulblad aannemer'!#REF!="","",'invulblad aannemer'!#REF!)</f>
        <v>#REF!</v>
      </c>
      <c r="D25" s="134" t="e">
        <f>IF('invulblad aannemer'!#REF!="","",'invulblad aannemer'!#REF!)</f>
        <v>#REF!</v>
      </c>
      <c r="E25" s="134" t="e">
        <f>IF('invulblad aannemer'!#REF!="","",'invulblad aannemer'!#REF!)</f>
        <v>#REF!</v>
      </c>
      <c r="F25" s="135" t="e">
        <f>IF('invulblad aannemer'!#REF!="","",'invulblad aannemer'!#REF!)</f>
        <v>#REF!</v>
      </c>
      <c r="G25" s="266" t="str">
        <f t="shared" si="2"/>
        <v/>
      </c>
      <c r="H25" s="136" t="e">
        <f t="shared" si="3"/>
        <v>#REF!</v>
      </c>
      <c r="I25" s="208" t="str">
        <f>IF(G25="ja",(SUM('invulblad aannemer'!#REF!)),"")</f>
        <v/>
      </c>
    </row>
    <row r="26" spans="1:10" s="3" customFormat="1" ht="15" hidden="1" customHeight="1">
      <c r="A26" s="50"/>
      <c r="B26" s="3">
        <v>3</v>
      </c>
      <c r="C26" s="133" t="e">
        <f>IF('invulblad aannemer'!#REF!="","",'invulblad aannemer'!#REF!)</f>
        <v>#REF!</v>
      </c>
      <c r="D26" s="134" t="e">
        <f>IF('invulblad aannemer'!#REF!="","",'invulblad aannemer'!#REF!)</f>
        <v>#REF!</v>
      </c>
      <c r="E26" s="134" t="e">
        <f>IF('invulblad aannemer'!#REF!="","",'invulblad aannemer'!#REF!)</f>
        <v>#REF!</v>
      </c>
      <c r="F26" s="135" t="e">
        <f>IF('invulblad aannemer'!#REF!="","",'invulblad aannemer'!#REF!)</f>
        <v>#REF!</v>
      </c>
      <c r="G26" s="266" t="str">
        <f t="shared" si="2"/>
        <v/>
      </c>
      <c r="H26" s="136" t="e">
        <f t="shared" si="3"/>
        <v>#REF!</v>
      </c>
      <c r="I26" s="208" t="str">
        <f>IF(G26="ja",(SUM('invulblad aannemer'!#REF!)),"")</f>
        <v/>
      </c>
    </row>
    <row r="27" spans="1:10" s="3" customFormat="1" ht="15" hidden="1" customHeight="1">
      <c r="A27" s="197"/>
      <c r="B27" s="3">
        <v>4</v>
      </c>
      <c r="C27" s="133" t="e">
        <f>IF('invulblad aannemer'!#REF!="","",'invulblad aannemer'!#REF!)</f>
        <v>#REF!</v>
      </c>
      <c r="D27" s="134" t="e">
        <f>IF('invulblad aannemer'!#REF!="","",'invulblad aannemer'!#REF!)</f>
        <v>#REF!</v>
      </c>
      <c r="E27" s="134" t="e">
        <f>IF('invulblad aannemer'!#REF!="","",'invulblad aannemer'!#REF!)</f>
        <v>#REF!</v>
      </c>
      <c r="F27" s="135" t="e">
        <f>IF('invulblad aannemer'!#REF!="","",'invulblad aannemer'!#REF!)</f>
        <v>#REF!</v>
      </c>
      <c r="G27" s="266" t="str">
        <f t="shared" si="2"/>
        <v/>
      </c>
      <c r="H27" s="136" t="e">
        <f t="shared" si="3"/>
        <v>#REF!</v>
      </c>
      <c r="I27" s="208" t="str">
        <f>IF(G27="ja",(SUM('invulblad aannemer'!#REF!)),"")</f>
        <v/>
      </c>
    </row>
    <row r="28" spans="1:10" s="3" customFormat="1" ht="15" hidden="1" customHeight="1">
      <c r="A28" s="50"/>
      <c r="B28" s="3">
        <v>5</v>
      </c>
      <c r="C28" s="133" t="e">
        <f>IF('invulblad aannemer'!#REF!="","",'invulblad aannemer'!#REF!)</f>
        <v>#REF!</v>
      </c>
      <c r="D28" s="134" t="e">
        <f>IF('invulblad aannemer'!#REF!="","",'invulblad aannemer'!#REF!)</f>
        <v>#REF!</v>
      </c>
      <c r="E28" s="134" t="e">
        <f>IF('invulblad aannemer'!#REF!="","",'invulblad aannemer'!#REF!)</f>
        <v>#REF!</v>
      </c>
      <c r="F28" s="135" t="e">
        <f>IF('invulblad aannemer'!#REF!="","",'invulblad aannemer'!#REF!)</f>
        <v>#REF!</v>
      </c>
      <c r="G28" s="266" t="str">
        <f t="shared" si="2"/>
        <v/>
      </c>
      <c r="H28" s="136" t="e">
        <f t="shared" si="3"/>
        <v>#REF!</v>
      </c>
      <c r="I28" s="208" t="str">
        <f>IF(G28="ja",(SUM('invulblad aannemer'!#REF!)),"")</f>
        <v/>
      </c>
    </row>
    <row r="29" spans="1:10" s="3" customFormat="1" ht="15" hidden="1" customHeight="1">
      <c r="A29" s="197"/>
      <c r="B29" s="3">
        <v>6</v>
      </c>
      <c r="C29" s="133" t="e">
        <f>IF('invulblad aannemer'!#REF!="","",'invulblad aannemer'!#REF!)</f>
        <v>#REF!</v>
      </c>
      <c r="D29" s="134" t="e">
        <f>IF('invulblad aannemer'!#REF!="","",'invulblad aannemer'!#REF!)</f>
        <v>#REF!</v>
      </c>
      <c r="E29" s="134" t="e">
        <f>IF('invulblad aannemer'!#REF!="","",'invulblad aannemer'!#REF!)</f>
        <v>#REF!</v>
      </c>
      <c r="F29" s="135" t="e">
        <f>IF('invulblad aannemer'!#REF!="","",'invulblad aannemer'!#REF!)</f>
        <v>#REF!</v>
      </c>
      <c r="G29" s="266" t="str">
        <f t="shared" ref="G29:G33" si="4">IFERROR(IF(AND(COUNTIF(machinelijst,C29),D29="elektromotor",NOT(F29=$L$2)),"Ja","Nee"),"")</f>
        <v/>
      </c>
      <c r="H29" s="136" t="e">
        <f t="shared" ref="H29:H33" si="5">IF(AND(COUNTIF(machinelijst,C29),D29="elektromotor",G29="ja"),_xlfn.XLOOKUP(F29,$L$2:$L$6,$M$2:$M$6)*I29,)</f>
        <v>#REF!</v>
      </c>
      <c r="I29" s="208" t="str">
        <f>IF(G29="ja",(SUM('invulblad aannemer'!#REF!)),"")</f>
        <v/>
      </c>
    </row>
    <row r="30" spans="1:10" s="3" customFormat="1" ht="15" hidden="1" customHeight="1">
      <c r="A30" s="50"/>
      <c r="B30" s="3">
        <v>7</v>
      </c>
      <c r="C30" s="133" t="e">
        <f>IF('invulblad aannemer'!#REF!="","",'invulblad aannemer'!#REF!)</f>
        <v>#REF!</v>
      </c>
      <c r="D30" s="134" t="e">
        <f>IF('invulblad aannemer'!#REF!="","",'invulblad aannemer'!#REF!)</f>
        <v>#REF!</v>
      </c>
      <c r="E30" s="134" t="e">
        <f>IF('invulblad aannemer'!#REF!="","",'invulblad aannemer'!#REF!)</f>
        <v>#REF!</v>
      </c>
      <c r="F30" s="135" t="e">
        <f>IF('invulblad aannemer'!#REF!="","",'invulblad aannemer'!#REF!)</f>
        <v>#REF!</v>
      </c>
      <c r="G30" s="266" t="str">
        <f t="shared" si="4"/>
        <v/>
      </c>
      <c r="H30" s="136" t="e">
        <f t="shared" si="5"/>
        <v>#REF!</v>
      </c>
      <c r="I30" s="208" t="str">
        <f>IF(G30="ja",(SUM('invulblad aannemer'!#REF!)),"")</f>
        <v/>
      </c>
    </row>
    <row r="31" spans="1:10" s="3" customFormat="1" ht="15" hidden="1" customHeight="1">
      <c r="A31" s="197"/>
      <c r="B31" s="3">
        <v>8</v>
      </c>
      <c r="C31" s="133" t="e">
        <f>IF('invulblad aannemer'!#REF!="","",'invulblad aannemer'!#REF!)</f>
        <v>#REF!</v>
      </c>
      <c r="D31" s="134" t="e">
        <f>IF('invulblad aannemer'!#REF!="","",'invulblad aannemer'!#REF!)</f>
        <v>#REF!</v>
      </c>
      <c r="E31" s="134" t="e">
        <f>IF('invulblad aannemer'!#REF!="","",'invulblad aannemer'!#REF!)</f>
        <v>#REF!</v>
      </c>
      <c r="F31" s="135" t="e">
        <f>IF('invulblad aannemer'!#REF!="","",'invulblad aannemer'!#REF!)</f>
        <v>#REF!</v>
      </c>
      <c r="G31" s="266" t="str">
        <f t="shared" si="4"/>
        <v/>
      </c>
      <c r="H31" s="136" t="e">
        <f t="shared" si="5"/>
        <v>#REF!</v>
      </c>
      <c r="I31" s="208" t="str">
        <f>IF(G31="ja",(SUM('invulblad aannemer'!#REF!)),"")</f>
        <v/>
      </c>
    </row>
    <row r="32" spans="1:10" s="3" customFormat="1" ht="15" hidden="1" customHeight="1">
      <c r="A32" s="50"/>
      <c r="B32" s="3">
        <v>9</v>
      </c>
      <c r="C32" s="133" t="e">
        <f>IF('invulblad aannemer'!#REF!="","",'invulblad aannemer'!#REF!)</f>
        <v>#REF!</v>
      </c>
      <c r="D32" s="134" t="e">
        <f>IF('invulblad aannemer'!#REF!="","",'invulblad aannemer'!#REF!)</f>
        <v>#REF!</v>
      </c>
      <c r="E32" s="134" t="e">
        <f>IF('invulblad aannemer'!#REF!="","",'invulblad aannemer'!#REF!)</f>
        <v>#REF!</v>
      </c>
      <c r="F32" s="135" t="e">
        <f>IF('invulblad aannemer'!#REF!="","",'invulblad aannemer'!#REF!)</f>
        <v>#REF!</v>
      </c>
      <c r="G32" s="266" t="str">
        <f t="shared" si="4"/>
        <v/>
      </c>
      <c r="H32" s="136" t="e">
        <f t="shared" si="5"/>
        <v>#REF!</v>
      </c>
      <c r="I32" s="208" t="str">
        <f>IF(G32="ja",(SUM('invulblad aannemer'!#REF!)),"")</f>
        <v/>
      </c>
    </row>
    <row r="33" spans="1:14" s="3" customFormat="1" ht="15" hidden="1" customHeight="1" thickBot="1">
      <c r="A33" s="197"/>
      <c r="B33" s="3">
        <v>10</v>
      </c>
      <c r="C33" s="137" t="e">
        <f>IF('invulblad aannemer'!#REF!="","",'invulblad aannemer'!#REF!)</f>
        <v>#REF!</v>
      </c>
      <c r="D33" s="138" t="e">
        <f>IF('invulblad aannemer'!#REF!="","",'invulblad aannemer'!#REF!)</f>
        <v>#REF!</v>
      </c>
      <c r="E33" s="138" t="e">
        <f>IF('invulblad aannemer'!#REF!="","",'invulblad aannemer'!#REF!)</f>
        <v>#REF!</v>
      </c>
      <c r="F33" s="264" t="e">
        <f>IF('invulblad aannemer'!#REF!="","",'invulblad aannemer'!#REF!)</f>
        <v>#REF!</v>
      </c>
      <c r="G33" s="267" t="str">
        <f t="shared" si="4"/>
        <v/>
      </c>
      <c r="H33" s="139" t="e">
        <f t="shared" si="5"/>
        <v>#REF!</v>
      </c>
      <c r="I33" s="209" t="str">
        <f>IF(G33="ja",(SUM('invulblad aannemer'!#REF!)),"")</f>
        <v/>
      </c>
    </row>
    <row r="34" spans="1:14" s="3" customFormat="1" ht="15" customHeight="1" thickBot="1">
      <c r="A34" s="9"/>
      <c r="B34" s="9"/>
      <c r="F34" s="4"/>
      <c r="J34" s="9"/>
    </row>
    <row r="35" spans="1:14" s="9" customFormat="1" ht="32.1" customHeight="1" thickBot="1">
      <c r="B35" s="5"/>
      <c r="C35" s="11" t="s">
        <v>61</v>
      </c>
      <c r="D35" s="12"/>
      <c r="E35" s="12"/>
      <c r="F35" s="26"/>
      <c r="G35" s="26"/>
      <c r="H35" s="26"/>
      <c r="I35" s="14"/>
      <c r="J35"/>
    </row>
    <row r="36" spans="1:14" ht="32.1" customHeight="1" thickBot="1">
      <c r="A36" s="32"/>
      <c r="B36" s="3"/>
      <c r="C36" s="242" t="s">
        <v>24</v>
      </c>
      <c r="D36" s="241"/>
      <c r="E36" s="241"/>
      <c r="F36" s="245" t="s">
        <v>155</v>
      </c>
      <c r="G36" s="30" t="s">
        <v>58</v>
      </c>
      <c r="H36" s="30" t="s">
        <v>59</v>
      </c>
      <c r="I36" s="195" t="s">
        <v>60</v>
      </c>
      <c r="N36"/>
    </row>
    <row r="37" spans="1:14" ht="15" hidden="1" customHeight="1">
      <c r="A37" s="50"/>
      <c r="B37" s="3">
        <v>1</v>
      </c>
      <c r="C37" s="433" t="e">
        <f>IF('logboek aannemer'!#REF!="","",'logboek aannemer'!#REF!)</f>
        <v>#REF!</v>
      </c>
      <c r="D37" s="434"/>
      <c r="E37" s="435"/>
      <c r="F37" s="131" t="e">
        <f>IF('logboek aannemer'!#REF!="","",'logboek aannemer'!#REF!)</f>
        <v>#REF!</v>
      </c>
      <c r="G37" s="265" t="str">
        <f>IFERROR(IF(AND(COUNTIF(machinelijst,C37),NOT(C37=""),NOT(F37=$L$2)),"Ja","Nee"),"")</f>
        <v/>
      </c>
      <c r="H37" s="132">
        <f>IF(AND(COUNTIF(machinelijst,C37),G37="Ja"),_xlfn.XLOOKUP(F37,$L$2:$L$6,$M$2:$M$6)*I37,0)</f>
        <v>0</v>
      </c>
      <c r="I37" s="207" t="str">
        <f>IF(G37="ja",(SUM('logboek aannemer'!#REF!)),"")</f>
        <v/>
      </c>
      <c r="N37"/>
    </row>
    <row r="38" spans="1:14" ht="15" hidden="1" customHeight="1">
      <c r="A38" s="197"/>
      <c r="B38" s="3">
        <v>2</v>
      </c>
      <c r="C38" s="430" t="e">
        <f>IF('logboek aannemer'!#REF!="","",'logboek aannemer'!#REF!)</f>
        <v>#REF!</v>
      </c>
      <c r="D38" s="431"/>
      <c r="E38" s="432"/>
      <c r="F38" s="262" t="e">
        <f>IF('logboek aannemer'!#REF!="","",'logboek aannemer'!#REF!)</f>
        <v>#REF!</v>
      </c>
      <c r="G38" s="266" t="str">
        <f>IFERROR(IF(AND(COUNTIF(machinelijst,C38),NOT(C38=""),NOT(F38=$L$2)),"Ja","Nee"),"")</f>
        <v/>
      </c>
      <c r="H38" s="136">
        <f>IF(AND(COUNTIF(machinelijst,C38),G38="Ja"),_xlfn.XLOOKUP(F38,$L$2:$L$6,$M$2:$M$6)*I38,0)</f>
        <v>0</v>
      </c>
      <c r="I38" s="208" t="str">
        <f>IF(G38="ja",(SUM('logboek aannemer'!#REF!)),"")</f>
        <v/>
      </c>
      <c r="N38"/>
    </row>
    <row r="39" spans="1:14" ht="15" hidden="1" customHeight="1">
      <c r="A39" s="50"/>
      <c r="B39" s="3">
        <v>3</v>
      </c>
      <c r="C39" s="430" t="e">
        <f>IF('logboek aannemer'!#REF!="","",'logboek aannemer'!#REF!)</f>
        <v>#REF!</v>
      </c>
      <c r="D39" s="431"/>
      <c r="E39" s="432"/>
      <c r="F39" s="262" t="e">
        <f>IF('logboek aannemer'!#REF!="","",'logboek aannemer'!#REF!)</f>
        <v>#REF!</v>
      </c>
      <c r="G39" s="266" t="str">
        <f>IFERROR(IF(AND(COUNTIF(machinelijst,C39),NOT(C39=""),NOT(F39=$L$2)),"Ja","Nee"),"")</f>
        <v/>
      </c>
      <c r="H39" s="136">
        <f>IF(AND(COUNTIF(machinelijst,C39),G39="Ja"),_xlfn.XLOOKUP(F39,$L$2:$L$6,$M$2:$M$6)*I39,0)</f>
        <v>0</v>
      </c>
      <c r="I39" s="208" t="str">
        <f>IF(G39="ja",(SUM('logboek aannemer'!#REF!)),"")</f>
        <v/>
      </c>
      <c r="N39"/>
    </row>
    <row r="40" spans="1:14" ht="15" hidden="1" customHeight="1">
      <c r="A40" s="197"/>
      <c r="B40" s="3">
        <v>4</v>
      </c>
      <c r="C40" s="430" t="e">
        <f>IF('logboek aannemer'!#REF!="","",'logboek aannemer'!#REF!)</f>
        <v>#REF!</v>
      </c>
      <c r="D40" s="431"/>
      <c r="E40" s="432"/>
      <c r="F40" s="262" t="e">
        <f>IF('logboek aannemer'!#REF!="","",'logboek aannemer'!#REF!)</f>
        <v>#REF!</v>
      </c>
      <c r="G40" s="266" t="str">
        <f>IFERROR(IF(AND(COUNTIF(machinelijst,C40),NOT(C40=""),NOT(F40=$L$2)),"Ja","Nee"),"")</f>
        <v/>
      </c>
      <c r="H40" s="136">
        <f>IF(AND(COUNTIF(machinelijst,C40),G40="Ja"),_xlfn.XLOOKUP(F40,$L$2:$L$6,$M$2:$M$6)*I40,0)</f>
        <v>0</v>
      </c>
      <c r="I40" s="208" t="str">
        <f>IF(G40="ja",(SUM('logboek aannemer'!#REF!)),"")</f>
        <v/>
      </c>
      <c r="N40"/>
    </row>
    <row r="41" spans="1:14" ht="15" hidden="1" customHeight="1" thickBot="1">
      <c r="A41" s="50"/>
      <c r="B41" s="3">
        <v>5</v>
      </c>
      <c r="C41" s="427" t="e">
        <f>IF('logboek aannemer'!#REF!="","",'logboek aannemer'!#REF!)</f>
        <v>#REF!</v>
      </c>
      <c r="D41" s="428"/>
      <c r="E41" s="429"/>
      <c r="F41" s="263" t="e">
        <f>IF('logboek aannemer'!#REF!="","",'logboek aannemer'!#REF!)</f>
        <v>#REF!</v>
      </c>
      <c r="G41" s="267" t="str">
        <f>IFERROR(IF(AND(COUNTIF(machinelijst,C41),NOT(C41=""),NOT(F41=$L$2)),"Ja","Nee"),"")</f>
        <v/>
      </c>
      <c r="H41" s="139">
        <f>IF(AND(COUNTIF(machinelijst,C41),G41="Ja"),_xlfn.XLOOKUP(F41,$L$2:$L$6,$M$2:$M$6)*I41,0)</f>
        <v>0</v>
      </c>
      <c r="I41" s="209" t="str">
        <f>IF(G41="ja",(SUM('logboek aannemer'!#REF!)),"")</f>
        <v/>
      </c>
      <c r="N41"/>
    </row>
    <row r="42" spans="1:14" ht="15" thickBot="1">
      <c r="G42" s="196" t="s">
        <v>62</v>
      </c>
      <c r="N42"/>
    </row>
    <row r="43" spans="1:14" s="9" customFormat="1" ht="32.1" customHeight="1" thickBot="1">
      <c r="B43" s="5"/>
      <c r="C43" s="11" t="s">
        <v>153</v>
      </c>
      <c r="D43" s="12"/>
      <c r="E43" s="12"/>
      <c r="F43" s="26"/>
      <c r="G43" s="26"/>
      <c r="H43" s="26"/>
      <c r="I43" s="14"/>
      <c r="J43"/>
    </row>
    <row r="44" spans="1:14" ht="32.1" customHeight="1" thickBot="1">
      <c r="A44" s="32"/>
      <c r="B44" s="3"/>
      <c r="C44" s="242" t="s">
        <v>24</v>
      </c>
      <c r="D44" s="241"/>
      <c r="E44" s="241"/>
      <c r="F44" s="245" t="s">
        <v>151</v>
      </c>
      <c r="G44" s="30" t="s">
        <v>58</v>
      </c>
      <c r="H44" s="30" t="s">
        <v>59</v>
      </c>
      <c r="I44" s="195" t="s">
        <v>152</v>
      </c>
      <c r="N44"/>
    </row>
    <row r="45" spans="1:14" ht="15" hidden="1" customHeight="1">
      <c r="A45" s="50"/>
      <c r="B45" s="3">
        <v>1</v>
      </c>
      <c r="C45" s="433" t="str">
        <f>IF('logboek aannemer'!C36="","",'logboek aannemer'!C36)</f>
        <v/>
      </c>
      <c r="D45" s="434"/>
      <c r="E45" s="435"/>
      <c r="F45" s="261" t="str">
        <f>IF('logboek aannemer'!F36="","",'logboek aannemer'!F36)</f>
        <v/>
      </c>
      <c r="G45" s="265" t="str">
        <f>IF(AND(COUNTIF(machinelijst,C45),NOT(C45 = "")),"Ja","Nee")</f>
        <v>Nee</v>
      </c>
      <c r="H45" s="136">
        <f>IF(G45="Ja",I45*0.4*F45,0)</f>
        <v>0</v>
      </c>
      <c r="I45" s="207" t="str">
        <f>IF(G45="ja",(SUM('logboek aannemer'!L36)),"")</f>
        <v/>
      </c>
      <c r="N45"/>
    </row>
    <row r="46" spans="1:14" ht="15" hidden="1" customHeight="1">
      <c r="A46" s="197"/>
      <c r="B46" s="3">
        <v>2</v>
      </c>
      <c r="C46" s="430" t="str">
        <f>IF('logboek aannemer'!C37="","",'logboek aannemer'!C37)</f>
        <v/>
      </c>
      <c r="D46" s="431"/>
      <c r="E46" s="432"/>
      <c r="F46" s="262" t="str">
        <f>IF('logboek aannemer'!F37="","",'logboek aannemer'!F37)</f>
        <v/>
      </c>
      <c r="G46" s="266" t="str">
        <f>IF(AND(COUNTIF(machinelijst,C46),NOT(C46 = "")),"Ja","Nee")</f>
        <v>Nee</v>
      </c>
      <c r="H46" s="136">
        <f>IF(G46="Ja",I46*0.4*F46,0)</f>
        <v>0</v>
      </c>
      <c r="I46" s="208" t="str">
        <f>IF(G46="ja",(SUM('logboek aannemer'!L37)),"")</f>
        <v/>
      </c>
      <c r="N46"/>
    </row>
    <row r="47" spans="1:14" ht="15" hidden="1" customHeight="1">
      <c r="A47" s="50"/>
      <c r="B47" s="3">
        <v>3</v>
      </c>
      <c r="C47" s="430" t="str">
        <f>IF('logboek aannemer'!C38="","",'logboek aannemer'!C38)</f>
        <v/>
      </c>
      <c r="D47" s="431"/>
      <c r="E47" s="432"/>
      <c r="F47" s="262" t="str">
        <f>IF('logboek aannemer'!F38="","",'logboek aannemer'!F38)</f>
        <v/>
      </c>
      <c r="G47" s="266" t="str">
        <f>IF(AND(COUNTIF(machinelijst,C47),NOT(C47 = "")),"Ja","Nee")</f>
        <v>Nee</v>
      </c>
      <c r="H47" s="136">
        <f>IF(AND(COUNTIF(machinelijst,C47),G47="Ja"),I47*0.4*F47,0)</f>
        <v>0</v>
      </c>
      <c r="I47" s="208" t="str">
        <f>IF(G47="ja",(SUM('logboek aannemer'!L38)),"")</f>
        <v/>
      </c>
      <c r="N47"/>
    </row>
    <row r="48" spans="1:14" ht="15" hidden="1" customHeight="1">
      <c r="A48" s="197"/>
      <c r="B48" s="3">
        <v>4</v>
      </c>
      <c r="C48" s="430" t="str">
        <f>IF('logboek aannemer'!C39="","",'logboek aannemer'!C39)</f>
        <v/>
      </c>
      <c r="D48" s="431"/>
      <c r="E48" s="432"/>
      <c r="F48" s="262" t="str">
        <f>IF('logboek aannemer'!F39="","",'logboek aannemer'!F39)</f>
        <v/>
      </c>
      <c r="G48" s="266" t="str">
        <f>IF(AND(COUNTIF(machinelijst,C48),NOT(C48 = "")),"Ja","Nee")</f>
        <v>Nee</v>
      </c>
      <c r="H48" s="136">
        <f>IF(AND(COUNTIF(machinelijst,C48),G48="Ja"),I48*0.4*F48,0)</f>
        <v>0</v>
      </c>
      <c r="I48" s="208" t="str">
        <f>IF(G48="ja",(SUM('logboek aannemer'!L39)),"")</f>
        <v/>
      </c>
      <c r="N48"/>
    </row>
    <row r="49" spans="1:14" ht="15" hidden="1" customHeight="1" thickBot="1">
      <c r="A49" s="50"/>
      <c r="B49" s="3">
        <v>5</v>
      </c>
      <c r="C49" s="427" t="str">
        <f>IF('logboek aannemer'!C40="","",'logboek aannemer'!C40)</f>
        <v/>
      </c>
      <c r="D49" s="428"/>
      <c r="E49" s="429"/>
      <c r="F49" s="264" t="str">
        <f>IF('logboek aannemer'!F40="","",'logboek aannemer'!F40)</f>
        <v/>
      </c>
      <c r="G49" s="267" t="str">
        <f>IF(AND(COUNTIF(machinelijst,C49),NOT(C49 = "")),"Ja","Nee")</f>
        <v>Nee</v>
      </c>
      <c r="H49" s="139">
        <f>IF(AND(COUNTIF(machinelijst,C49),G49="Ja"),I49*0.4*F49,0)</f>
        <v>0</v>
      </c>
      <c r="I49" s="209" t="str">
        <f>IF(G49="ja",(SUM('logboek aannemer'!L40)),"")</f>
        <v/>
      </c>
      <c r="N49"/>
    </row>
    <row r="50" spans="1:14" ht="15" thickBot="1"/>
    <row r="51" spans="1:14" s="9" customFormat="1" ht="32.1" customHeight="1" thickBot="1">
      <c r="B51" s="5"/>
      <c r="C51" s="11" t="s">
        <v>154</v>
      </c>
      <c r="D51" s="12"/>
      <c r="E51" s="12"/>
      <c r="F51" s="26"/>
      <c r="G51" s="26"/>
      <c r="H51" s="26"/>
      <c r="I51" s="14"/>
      <c r="J51"/>
    </row>
    <row r="52" spans="1:14" ht="32.1" customHeight="1" thickBot="1">
      <c r="A52" s="32"/>
      <c r="B52" s="3"/>
      <c r="C52" s="242" t="s">
        <v>24</v>
      </c>
      <c r="D52" s="241"/>
      <c r="E52" s="241"/>
      <c r="F52" s="245" t="s">
        <v>155</v>
      </c>
      <c r="G52" s="30" t="s">
        <v>58</v>
      </c>
      <c r="H52" s="30" t="s">
        <v>59</v>
      </c>
      <c r="I52" s="195" t="s">
        <v>152</v>
      </c>
      <c r="N52"/>
    </row>
    <row r="53" spans="1:14" ht="15" hidden="1" customHeight="1">
      <c r="A53" s="50"/>
      <c r="B53" s="3">
        <v>1</v>
      </c>
      <c r="C53" s="433" t="str">
        <f>IF('logboek aannemer'!C44="","",'logboek aannemer'!C44)</f>
        <v/>
      </c>
      <c r="D53" s="434"/>
      <c r="E53" s="435"/>
      <c r="F53" s="261" t="str">
        <f>IF('logboek aannemer'!F44="","",'logboek aannemer'!F44)</f>
        <v/>
      </c>
      <c r="G53" s="265" t="str">
        <f>IF(AND(COUNTIF(machinelijst,C53),NOT(C53 = "")),"Ja","Nee")</f>
        <v>Nee</v>
      </c>
      <c r="H53" s="132">
        <f>IF(AND(COUNTIF(machinelijst,C53),G53="Ja"),_xlfn.XLOOKUP(F53,$O$2:$O$8,$P$2:$P$8)*I53,0)</f>
        <v>0</v>
      </c>
      <c r="I53" s="207" t="str">
        <f>IF(G53="ja",(SUM('logboek aannemer'!L44)),"")</f>
        <v/>
      </c>
      <c r="N53"/>
    </row>
    <row r="54" spans="1:14" ht="15" hidden="1" customHeight="1">
      <c r="A54" s="197"/>
      <c r="B54" s="3">
        <v>2</v>
      </c>
      <c r="C54" s="430" t="str">
        <f>IF('logboek aannemer'!C45="","",'logboek aannemer'!C45)</f>
        <v/>
      </c>
      <c r="D54" s="431"/>
      <c r="E54" s="432"/>
      <c r="F54" s="262" t="str">
        <f>IF('logboek aannemer'!F45="","",'logboek aannemer'!F45)</f>
        <v/>
      </c>
      <c r="G54" s="266" t="str">
        <f>IF(AND(COUNTIF(machinelijst,C54),NOT(C54 = "")),"Ja","Nee")</f>
        <v>Nee</v>
      </c>
      <c r="H54" s="136">
        <f>IF(AND(COUNTIF(machinelijst,C54),G54="Ja"),_xlfn.XLOOKUP(F54,$O$2:$O$8,$P$2:$P$8)*I54,0)</f>
        <v>0</v>
      </c>
      <c r="I54" s="208" t="str">
        <f>IF(G54="ja",(SUM('logboek aannemer'!L45)),"")</f>
        <v/>
      </c>
      <c r="N54"/>
    </row>
    <row r="55" spans="1:14" ht="15" hidden="1" customHeight="1">
      <c r="A55" s="50"/>
      <c r="B55" s="3">
        <v>3</v>
      </c>
      <c r="C55" s="430" t="str">
        <f>IF('logboek aannemer'!C46="","",'logboek aannemer'!C46)</f>
        <v/>
      </c>
      <c r="D55" s="431"/>
      <c r="E55" s="432"/>
      <c r="F55" s="262" t="str">
        <f>IF('logboek aannemer'!F46="","",'logboek aannemer'!F46)</f>
        <v/>
      </c>
      <c r="G55" s="266" t="str">
        <f>IF(AND(COUNTIF(machinelijst,C55),NOT(C55 = "")),"Ja","Nee")</f>
        <v>Nee</v>
      </c>
      <c r="H55" s="136">
        <f>IF(AND(COUNTIF(machinelijst,C55),G55="Ja"),_xlfn.XLOOKUP(F55,$O$2:$O$8,$P$2:$P$8)*I55,0)</f>
        <v>0</v>
      </c>
      <c r="I55" s="208" t="str">
        <f>IF(G55="ja",(SUM('logboek aannemer'!L46)),"")</f>
        <v/>
      </c>
      <c r="N55"/>
    </row>
    <row r="56" spans="1:14" ht="15" hidden="1" customHeight="1">
      <c r="A56" s="197"/>
      <c r="B56" s="3">
        <v>4</v>
      </c>
      <c r="C56" s="430" t="str">
        <f>IF('logboek aannemer'!C47="","",'logboek aannemer'!C47)</f>
        <v/>
      </c>
      <c r="D56" s="431"/>
      <c r="E56" s="432"/>
      <c r="F56" s="262" t="str">
        <f>IF('logboek aannemer'!F47="","",'logboek aannemer'!F47)</f>
        <v/>
      </c>
      <c r="G56" s="266" t="str">
        <f>IF(AND(COUNTIF(machinelijst,C56),NOT(C56 = "")),"Ja","Nee")</f>
        <v>Nee</v>
      </c>
      <c r="H56" s="136">
        <f>IF(AND(COUNTIF(machinelijst,C56),G56="Ja"),_xlfn.XLOOKUP(F56,$O$2:$O$8,$P$2:$P$8)*I56,0)</f>
        <v>0</v>
      </c>
      <c r="I56" s="208" t="str">
        <f>IF(G56="ja",(SUM('logboek aannemer'!L47)),"")</f>
        <v/>
      </c>
      <c r="N56"/>
    </row>
    <row r="57" spans="1:14" ht="15" hidden="1" customHeight="1" thickBot="1">
      <c r="A57" s="50"/>
      <c r="B57" s="3">
        <v>5</v>
      </c>
      <c r="C57" s="427" t="str">
        <f>IF('logboek aannemer'!C48="","",'logboek aannemer'!C48)</f>
        <v/>
      </c>
      <c r="D57" s="428"/>
      <c r="E57" s="429"/>
      <c r="F57" s="263" t="str">
        <f>IF('logboek aannemer'!F48="","",'logboek aannemer'!F48)</f>
        <v/>
      </c>
      <c r="G57" s="267" t="str">
        <f>IF(AND(COUNTIF(machinelijst,C57),NOT(C57 = "")),"Ja","Nee")</f>
        <v>Nee</v>
      </c>
      <c r="H57" s="139">
        <f>IF(AND(COUNTIF(machinelijst,C57),G57="Ja"),_xlfn.XLOOKUP(F57,$O$2:$O$8,$P$2:$P$8)*I57,0)</f>
        <v>0</v>
      </c>
      <c r="I57" s="209" t="str">
        <f>IF(G57="ja",(SUM('logboek aannemer'!L48)),"")</f>
        <v/>
      </c>
      <c r="N57"/>
    </row>
  </sheetData>
  <sheetProtection formatCells="0" formatColumns="0" formatRows="0" insertColumns="0" insertRows="0" insertHyperlinks="0" sort="0" autoFilter="0" pivotTables="0"/>
  <autoFilter ref="G10:G57" xr:uid="{B4FE3AAF-46CF-422E-9497-98362FCA2FF7}">
    <filterColumn colId="0">
      <filters blank="1">
        <filter val="Ja"/>
        <filter val="Krijgen we subsidie?"/>
      </filters>
    </filterColumn>
  </autoFilter>
  <mergeCells count="17">
    <mergeCell ref="E1:F2"/>
    <mergeCell ref="C7:D7"/>
    <mergeCell ref="C41:E41"/>
    <mergeCell ref="C40:E40"/>
    <mergeCell ref="C39:E39"/>
    <mergeCell ref="C38:E38"/>
    <mergeCell ref="C37:E37"/>
    <mergeCell ref="C49:E49"/>
    <mergeCell ref="C48:E48"/>
    <mergeCell ref="C47:E47"/>
    <mergeCell ref="C46:E46"/>
    <mergeCell ref="C45:E45"/>
    <mergeCell ref="C57:E57"/>
    <mergeCell ref="C56:E56"/>
    <mergeCell ref="C55:E55"/>
    <mergeCell ref="C54:E54"/>
    <mergeCell ref="C53:E53"/>
  </mergeCells>
  <hyperlinks>
    <hyperlink ref="D4" r:id="rId1" xr:uid="{F2EAA966-6A6D-4E36-87E0-244ADDF0FF33}"/>
  </hyperlinks>
  <pageMargins left="0.25" right="0.25" top="0.75" bottom="0.75" header="0.3" footer="0.3"/>
  <pageSetup paperSize="9" scale="48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96889-4B4B-4CA2-B9EE-8F203A87E33A}">
  <sheetPr codeName="Blad7">
    <tabColor rgb="FFFF0000"/>
    <pageSetUpPr fitToPage="1"/>
  </sheetPr>
  <dimension ref="A1:N23"/>
  <sheetViews>
    <sheetView showGridLines="0" topLeftCell="A6" zoomScaleNormal="100" workbookViewId="0">
      <selection activeCell="F21" sqref="F21"/>
    </sheetView>
  </sheetViews>
  <sheetFormatPr defaultColWidth="9.109375" defaultRowHeight="15" customHeight="1"/>
  <cols>
    <col min="1" max="2" width="2.6640625" customWidth="1"/>
    <col min="3" max="3" width="19.44140625" customWidth="1"/>
    <col min="4" max="4" width="19.109375" style="6" customWidth="1"/>
    <col min="5" max="5" width="2.5546875" style="141" customWidth="1"/>
    <col min="6" max="6" width="22.88671875" customWidth="1"/>
    <col min="7" max="7" width="2.5546875" style="141" customWidth="1"/>
    <col min="8" max="8" width="22.88671875" customWidth="1"/>
    <col min="9" max="9" width="2.5546875" style="141" customWidth="1"/>
    <col min="10" max="10" width="22.88671875" customWidth="1"/>
    <col min="11" max="11" width="2.5546875" customWidth="1"/>
    <col min="12" max="12" width="22.88671875" customWidth="1"/>
    <col min="13" max="13" width="2.5546875" customWidth="1"/>
    <col min="14" max="14" width="22.88671875" customWidth="1"/>
  </cols>
  <sheetData>
    <row r="1" spans="1:14" ht="20.100000000000001" customHeight="1">
      <c r="C1" s="67" t="str">
        <f>'Resultaat gunningscriterium SEB'!C1</f>
        <v>Afvalwatertransportgemaal Schiphol Trade Park</v>
      </c>
    </row>
    <row r="2" spans="1:14" s="3" customFormat="1" ht="15" customHeight="1">
      <c r="C2" s="140" t="s">
        <v>63</v>
      </c>
      <c r="D2" s="142"/>
      <c r="E2" s="142"/>
      <c r="G2" s="143"/>
    </row>
    <row r="3" spans="1:14" s="3" customFormat="1" ht="15" customHeight="1" thickBot="1">
      <c r="C3" s="140"/>
      <c r="D3" s="142"/>
      <c r="E3" s="142"/>
      <c r="F3" s="143"/>
      <c r="G3" s="143"/>
      <c r="H3" s="143"/>
      <c r="I3" s="143"/>
      <c r="J3" s="143"/>
      <c r="K3" s="144"/>
      <c r="L3" s="144"/>
      <c r="M3" s="144"/>
      <c r="N3" s="144"/>
    </row>
    <row r="4" spans="1:14" s="31" customFormat="1" ht="24.9" customHeight="1">
      <c r="C4" s="145" t="s">
        <v>64</v>
      </c>
      <c r="D4" s="217"/>
      <c r="E4" s="146"/>
      <c r="F4" s="147" t="s">
        <v>65</v>
      </c>
      <c r="G4" s="148"/>
      <c r="H4" s="147" t="s">
        <v>66</v>
      </c>
      <c r="I4" s="143"/>
      <c r="J4" s="147" t="s">
        <v>67</v>
      </c>
      <c r="K4" s="144"/>
      <c r="L4" s="147" t="s">
        <v>68</v>
      </c>
      <c r="M4" s="144"/>
      <c r="N4" s="147" t="s">
        <v>69</v>
      </c>
    </row>
    <row r="5" spans="1:14" s="149" customFormat="1" ht="9.9" customHeight="1">
      <c r="E5" s="146"/>
      <c r="F5" s="148"/>
      <c r="G5" s="143"/>
      <c r="H5" s="148"/>
      <c r="I5" s="143"/>
      <c r="J5" s="148"/>
      <c r="K5" s="143"/>
      <c r="L5" s="148"/>
      <c r="M5" s="143"/>
      <c r="N5" s="148"/>
    </row>
    <row r="6" spans="1:14" s="31" customFormat="1" ht="24.9" customHeight="1" thickBot="1">
      <c r="C6" s="31" t="s">
        <v>70</v>
      </c>
      <c r="D6" s="65"/>
      <c r="E6" s="146"/>
      <c r="F6" s="181" t="s">
        <v>71</v>
      </c>
      <c r="G6" s="143"/>
      <c r="H6" s="181" t="s">
        <v>71</v>
      </c>
      <c r="I6" s="143"/>
      <c r="J6" s="181" t="s">
        <v>71</v>
      </c>
      <c r="K6" s="144"/>
      <c r="L6" s="181" t="s">
        <v>71</v>
      </c>
      <c r="M6" s="144"/>
      <c r="N6" s="181" t="s">
        <v>71</v>
      </c>
    </row>
    <row r="7" spans="1:14" s="150" customFormat="1" ht="9.9" customHeight="1">
      <c r="C7" s="140"/>
      <c r="E7" s="142"/>
      <c r="F7" s="151"/>
      <c r="G7" s="152"/>
      <c r="H7" s="151"/>
      <c r="I7" s="152"/>
      <c r="J7" s="151"/>
      <c r="K7" s="152"/>
      <c r="L7" s="151"/>
      <c r="M7" s="152"/>
      <c r="N7" s="151"/>
    </row>
    <row r="8" spans="1:14" s="74" customFormat="1" ht="24.9" customHeight="1">
      <c r="C8" s="153" t="s">
        <v>72</v>
      </c>
      <c r="D8" s="142"/>
      <c r="E8" s="154"/>
      <c r="F8" s="182">
        <v>0</v>
      </c>
      <c r="G8" s="154"/>
      <c r="H8" s="182">
        <v>0</v>
      </c>
      <c r="I8" s="154"/>
      <c r="J8" s="182">
        <v>0</v>
      </c>
      <c r="K8" s="154"/>
      <c r="L8" s="182">
        <v>0</v>
      </c>
      <c r="M8" s="154"/>
      <c r="N8" s="182">
        <v>0</v>
      </c>
    </row>
    <row r="9" spans="1:14" s="150" customFormat="1" ht="9.9" customHeight="1">
      <c r="A9" s="155"/>
      <c r="B9" s="155"/>
      <c r="C9" s="156"/>
      <c r="D9" s="156"/>
      <c r="E9" s="157"/>
      <c r="F9" s="158"/>
      <c r="G9" s="159"/>
      <c r="H9" s="159"/>
      <c r="I9" s="159"/>
      <c r="J9" s="159"/>
      <c r="K9" s="159"/>
      <c r="L9" s="159"/>
      <c r="M9" s="159"/>
      <c r="N9" s="159"/>
    </row>
    <row r="10" spans="1:14" s="74" customFormat="1" ht="24.9" customHeight="1">
      <c r="A10" s="160"/>
      <c r="B10" s="160"/>
      <c r="C10" s="161" t="s">
        <v>73</v>
      </c>
      <c r="D10" s="162"/>
      <c r="E10" s="162"/>
      <c r="F10" s="182">
        <v>0</v>
      </c>
      <c r="G10" s="154"/>
      <c r="H10" s="182">
        <v>0</v>
      </c>
      <c r="I10" s="154"/>
      <c r="J10" s="182">
        <v>0</v>
      </c>
      <c r="K10" s="154"/>
      <c r="L10" s="182">
        <v>0</v>
      </c>
      <c r="M10" s="154"/>
      <c r="N10" s="182">
        <v>0</v>
      </c>
    </row>
    <row r="11" spans="1:14" s="75" customFormat="1" ht="39.9" customHeight="1">
      <c r="A11" s="164"/>
      <c r="B11" s="164"/>
      <c r="C11" s="161" t="s">
        <v>74</v>
      </c>
      <c r="D11" s="161"/>
      <c r="E11" s="165"/>
      <c r="F11" s="166">
        <f>SUM(F8:F10)</f>
        <v>0</v>
      </c>
      <c r="G11" s="154"/>
      <c r="H11" s="166">
        <f>SUM(H8:H10)</f>
        <v>0</v>
      </c>
      <c r="I11" s="167"/>
      <c r="J11" s="166">
        <f>SUM(J8:J10)</f>
        <v>0</v>
      </c>
      <c r="K11" s="154"/>
      <c r="L11" s="166">
        <f>SUM(L8:L10)</f>
        <v>0</v>
      </c>
      <c r="M11" s="154"/>
      <c r="N11" s="166">
        <f>SUM(N8:N10)</f>
        <v>0</v>
      </c>
    </row>
    <row r="12" spans="1:14" s="3" customFormat="1" ht="9.9" customHeight="1">
      <c r="A12" s="155"/>
      <c r="B12" s="155"/>
      <c r="C12" s="156"/>
      <c r="D12" s="156"/>
      <c r="E12" s="157"/>
      <c r="F12" s="168"/>
      <c r="G12" s="163"/>
      <c r="H12" s="169"/>
      <c r="I12" s="163"/>
      <c r="J12" s="169"/>
      <c r="K12" s="170"/>
      <c r="L12" s="169"/>
      <c r="M12" s="170"/>
      <c r="N12" s="169"/>
    </row>
    <row r="13" spans="1:14" ht="39.9" customHeight="1">
      <c r="A13" s="171"/>
      <c r="B13" s="171"/>
      <c r="C13" s="161" t="s">
        <v>75</v>
      </c>
      <c r="D13" s="172"/>
      <c r="F13" s="183">
        <v>0</v>
      </c>
      <c r="G13" s="154"/>
      <c r="H13" s="183">
        <v>0</v>
      </c>
      <c r="I13" s="154"/>
      <c r="J13" s="183">
        <v>0</v>
      </c>
      <c r="K13" s="154"/>
      <c r="L13" s="183">
        <v>0</v>
      </c>
      <c r="M13" s="154"/>
      <c r="N13" s="183">
        <v>0</v>
      </c>
    </row>
    <row r="14" spans="1:14" s="141" customFormat="1" ht="9.9" customHeight="1" thickBot="1">
      <c r="A14" s="155"/>
      <c r="B14" s="155"/>
      <c r="C14" s="156"/>
      <c r="D14" s="156"/>
      <c r="E14" s="157"/>
      <c r="F14" s="66"/>
      <c r="G14" s="64"/>
      <c r="H14" s="64"/>
      <c r="I14" s="64"/>
      <c r="J14" s="64"/>
      <c r="K14" s="64"/>
      <c r="L14" s="64"/>
      <c r="M14" s="64"/>
      <c r="N14" s="64"/>
    </row>
    <row r="15" spans="1:14" s="141" customFormat="1" ht="39.9" customHeight="1" thickBot="1">
      <c r="C15" s="173" t="s">
        <v>76</v>
      </c>
      <c r="D15" s="174"/>
      <c r="F15" s="175">
        <f>F13-F11</f>
        <v>0</v>
      </c>
      <c r="G15" s="64"/>
      <c r="H15" s="175">
        <f>H13-H11</f>
        <v>0</v>
      </c>
      <c r="I15" s="64"/>
      <c r="J15" s="175">
        <f>J13-J11</f>
        <v>0</v>
      </c>
      <c r="K15" s="64"/>
      <c r="L15" s="175">
        <f>L13-L11</f>
        <v>0</v>
      </c>
      <c r="M15" s="64"/>
      <c r="N15" s="175">
        <f>N13-N11</f>
        <v>0</v>
      </c>
    </row>
    <row r="16" spans="1:14" ht="9.9" customHeight="1" thickBot="1"/>
    <row r="17" spans="3:14" s="141" customFormat="1" ht="39.9" customHeight="1" thickBot="1">
      <c r="C17" s="145" t="s">
        <v>77</v>
      </c>
      <c r="D17" s="176"/>
      <c r="F17" s="177" t="str">
        <f>IF($D$4=1,1,IF($D$4=2,RANK(F15,$F$15:$H$15,1),(IF($D$4=3,RANK(F15,$F$15:$J$15,1),IF($D$4=4,RANK(F15,$F$15:$L$15,1),IF($D$4=5,RANK(F15,$F$15:$N$15,1),""))))))</f>
        <v/>
      </c>
      <c r="G17" s="178"/>
      <c r="H17" s="177" t="str">
        <f>IF($D$4=2,RANK(H15,$F$15:$H$15,1),(IF($D$4=3,RANK(H15,$F$15:$J$15,1),IF($D$4=4,RANK(H15,$F$15:$L$15,1),IF($D$4=5,RANK(H15,$F$15:$N$15,1),"")))))</f>
        <v/>
      </c>
      <c r="I17" s="178"/>
      <c r="J17" s="177" t="str">
        <f>IF($D$4=2,"",IF($D$4=3,RANK(J15,$F$15:$J$15,1),IF($D$4=4,RANK(J15,$F$15:$L$15,1),IF($D$4=5,RANK(J15,$F$15:$N$15,1),""))))</f>
        <v/>
      </c>
      <c r="K17" s="178"/>
      <c r="L17" s="177" t="str">
        <f>IF($D$4=2,"",IF($D$4=3,"",IF($D$4=4,RANK(L15,$F$15:$L$15,1),IF($D$4=5,RANK(L15,$F$15:$N$15,1),""))))</f>
        <v/>
      </c>
      <c r="M17" s="178"/>
      <c r="N17" s="177" t="str">
        <f>IF($D$4=2,"",IF($D$4=3,"",IF($D$4=4,"",IF($D$4=5,RANK(N15,$F$15:$N$15,1),""))))</f>
        <v/>
      </c>
    </row>
    <row r="18" spans="3:14" s="141" customFormat="1" ht="9.9" customHeight="1">
      <c r="C18" s="145"/>
      <c r="D18" s="176"/>
      <c r="F18" s="179"/>
      <c r="G18" s="178"/>
      <c r="H18" s="179"/>
      <c r="I18" s="178"/>
      <c r="J18" s="179"/>
      <c r="K18" s="178"/>
      <c r="L18" s="179"/>
      <c r="M18" s="178"/>
      <c r="N18" s="179"/>
    </row>
    <row r="19" spans="3:14" s="141" customFormat="1" ht="54" customHeight="1">
      <c r="C19" s="153" t="s">
        <v>78</v>
      </c>
      <c r="D19" s="176"/>
      <c r="F19" s="184"/>
      <c r="G19" s="178"/>
      <c r="H19" s="184"/>
      <c r="I19" s="178"/>
      <c r="J19" s="184"/>
      <c r="K19" s="178"/>
      <c r="L19" s="184"/>
      <c r="M19" s="178"/>
      <c r="N19" s="184"/>
    </row>
    <row r="21" spans="3:14" ht="54" customHeight="1">
      <c r="C21" t="s">
        <v>27</v>
      </c>
      <c r="D21" s="185"/>
      <c r="E21" s="180"/>
      <c r="F21" s="180"/>
      <c r="G21" s="180"/>
    </row>
    <row r="23" spans="3:14" ht="15" customHeight="1">
      <c r="C23" t="s">
        <v>79</v>
      </c>
      <c r="D23" s="186"/>
      <c r="E23"/>
    </row>
  </sheetData>
  <sheetProtection formatCells="0" formatColumns="0" formatRows="0" insertColumns="0" insertRows="0" insertHyperlinks="0" sort="0" autoFilter="0" pivotTables="0"/>
  <conditionalFormatting sqref="A17:N18 O17:XFD19 A19:E19 G19 I19 K19 M19">
    <cfRule type="colorScale" priority="1">
      <colorScale>
        <cfvo type="min"/>
        <cfvo type="percent" val="50"/>
        <cfvo type="max"/>
        <color rgb="FF63BE7B"/>
        <color rgb="FFFFEB84"/>
        <color rgb="FFF8696B"/>
      </colorScale>
    </cfRule>
  </conditionalFormatting>
  <pageMargins left="0.25" right="0.25" top="0.75" bottom="0.75" header="0.3" footer="0.3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ED9C2-4BB6-49FF-AA6F-E58C30A347E5}">
  <sheetPr codeName="Blad5">
    <tabColor theme="0"/>
    <pageSetUpPr fitToPage="1"/>
  </sheetPr>
  <dimension ref="A1:G107"/>
  <sheetViews>
    <sheetView workbookViewId="0"/>
  </sheetViews>
  <sheetFormatPr defaultColWidth="8.6640625" defaultRowHeight="21.75" customHeight="1"/>
  <cols>
    <col min="1" max="1" width="19.44140625" style="188" customWidth="1"/>
    <col min="2" max="2" width="8.6640625" style="188"/>
    <col min="3" max="3" width="141.5546875" style="188" bestFit="1" customWidth="1"/>
    <col min="4" max="4" width="18" style="188" hidden="1" customWidth="1"/>
    <col min="5" max="5" width="8.44140625" style="188" hidden="1" customWidth="1"/>
    <col min="6" max="7" width="8.6640625" style="188" customWidth="1"/>
    <col min="8" max="16384" width="8.6640625" style="188"/>
  </cols>
  <sheetData>
    <row r="1" spans="1:7" ht="21.75" customHeight="1">
      <c r="A1" s="187" t="s">
        <v>163</v>
      </c>
      <c r="B1" s="187"/>
      <c r="D1" s="189"/>
      <c r="E1" s="189"/>
      <c r="F1" s="189"/>
      <c r="G1" s="189"/>
    </row>
    <row r="3" spans="1:7" ht="21.75" customHeight="1">
      <c r="B3" s="190"/>
    </row>
    <row r="4" spans="1:7" ht="21.75" customHeight="1">
      <c r="A4" s="190" t="s">
        <v>80</v>
      </c>
      <c r="B4" s="191" t="s">
        <v>164</v>
      </c>
      <c r="C4" s="192"/>
    </row>
    <row r="5" spans="1:7" ht="21.75" customHeight="1">
      <c r="C5" s="282" t="s">
        <v>165</v>
      </c>
      <c r="D5" s="193" t="s">
        <v>81</v>
      </c>
      <c r="E5" s="193" t="s">
        <v>81</v>
      </c>
    </row>
    <row r="6" spans="1:7" ht="21.75" customHeight="1">
      <c r="C6" s="282" t="s">
        <v>166</v>
      </c>
      <c r="D6" s="193" t="s">
        <v>81</v>
      </c>
      <c r="E6" s="193" t="s">
        <v>81</v>
      </c>
    </row>
    <row r="7" spans="1:7" ht="21.75" customHeight="1">
      <c r="C7" s="282" t="s">
        <v>89</v>
      </c>
      <c r="D7" s="193" t="s">
        <v>81</v>
      </c>
      <c r="E7" s="193" t="s">
        <v>81</v>
      </c>
    </row>
    <row r="8" spans="1:7" ht="21.75" customHeight="1">
      <c r="C8" s="282" t="s">
        <v>90</v>
      </c>
      <c r="D8" s="193" t="s">
        <v>81</v>
      </c>
      <c r="E8" s="193" t="s">
        <v>81</v>
      </c>
      <c r="F8" s="193"/>
    </row>
    <row r="9" spans="1:7" ht="21.75" customHeight="1">
      <c r="C9" s="282" t="s">
        <v>91</v>
      </c>
      <c r="D9" s="193" t="s">
        <v>81</v>
      </c>
      <c r="E9" s="193" t="s">
        <v>81</v>
      </c>
      <c r="F9" s="193"/>
    </row>
    <row r="10" spans="1:7" ht="21.75" customHeight="1">
      <c r="C10" s="282" t="s">
        <v>167</v>
      </c>
      <c r="D10" s="193" t="s">
        <v>81</v>
      </c>
      <c r="E10" s="193" t="s">
        <v>81</v>
      </c>
      <c r="F10" s="193"/>
    </row>
    <row r="11" spans="1:7" ht="21.75" customHeight="1">
      <c r="C11" s="282" t="s">
        <v>168</v>
      </c>
      <c r="D11" s="193" t="s">
        <v>81</v>
      </c>
      <c r="E11" s="193" t="s">
        <v>81</v>
      </c>
      <c r="F11" s="193"/>
    </row>
    <row r="12" spans="1:7" ht="21.75" customHeight="1">
      <c r="C12" s="282" t="s">
        <v>92</v>
      </c>
      <c r="D12" s="193" t="s">
        <v>81</v>
      </c>
      <c r="E12" s="193" t="s">
        <v>81</v>
      </c>
      <c r="F12" s="193"/>
    </row>
    <row r="13" spans="1:7" ht="21.75" customHeight="1">
      <c r="C13" s="282" t="s">
        <v>93</v>
      </c>
      <c r="D13" s="193" t="s">
        <v>81</v>
      </c>
      <c r="E13" s="193" t="s">
        <v>81</v>
      </c>
      <c r="F13" s="193"/>
    </row>
    <row r="14" spans="1:7" ht="21.75" customHeight="1">
      <c r="C14" s="282" t="s">
        <v>94</v>
      </c>
      <c r="D14" s="193" t="s">
        <v>81</v>
      </c>
      <c r="E14" s="193" t="s">
        <v>81</v>
      </c>
      <c r="F14" s="193"/>
    </row>
    <row r="15" spans="1:7" ht="21.75" customHeight="1">
      <c r="C15" s="282" t="s">
        <v>95</v>
      </c>
      <c r="D15" s="193" t="s">
        <v>81</v>
      </c>
      <c r="E15" s="193" t="s">
        <v>81</v>
      </c>
      <c r="F15" s="193"/>
    </row>
    <row r="16" spans="1:7" ht="21.75" customHeight="1">
      <c r="C16" s="282" t="s">
        <v>169</v>
      </c>
      <c r="D16" s="193" t="s">
        <v>81</v>
      </c>
      <c r="E16" s="193" t="s">
        <v>81</v>
      </c>
      <c r="F16" s="193"/>
    </row>
    <row r="17" spans="3:6" ht="21.75" customHeight="1">
      <c r="C17" s="282" t="s">
        <v>96</v>
      </c>
      <c r="D17" s="193" t="s">
        <v>81</v>
      </c>
      <c r="E17" s="193" t="s">
        <v>81</v>
      </c>
      <c r="F17" s="193"/>
    </row>
    <row r="18" spans="3:6" ht="21.75" customHeight="1">
      <c r="C18" s="282" t="s">
        <v>97</v>
      </c>
      <c r="D18" s="193" t="s">
        <v>81</v>
      </c>
      <c r="E18" s="193" t="s">
        <v>81</v>
      </c>
      <c r="F18" s="193"/>
    </row>
    <row r="19" spans="3:6" ht="21.75" customHeight="1">
      <c r="C19" s="282" t="s">
        <v>170</v>
      </c>
      <c r="D19" s="193" t="s">
        <v>81</v>
      </c>
      <c r="E19" s="193" t="s">
        <v>81</v>
      </c>
      <c r="F19" s="193"/>
    </row>
    <row r="20" spans="3:6" ht="21.75" customHeight="1">
      <c r="C20" s="282" t="s">
        <v>171</v>
      </c>
      <c r="D20" s="193" t="s">
        <v>81</v>
      </c>
      <c r="E20" s="193" t="s">
        <v>81</v>
      </c>
      <c r="F20" s="193"/>
    </row>
    <row r="21" spans="3:6" ht="21.75" customHeight="1">
      <c r="C21" s="282" t="s">
        <v>98</v>
      </c>
      <c r="D21" s="193" t="s">
        <v>81</v>
      </c>
      <c r="E21" s="193" t="s">
        <v>82</v>
      </c>
      <c r="F21" s="193"/>
    </row>
    <row r="22" spans="3:6" ht="21.75" customHeight="1">
      <c r="C22" s="282" t="s">
        <v>99</v>
      </c>
      <c r="D22" s="193" t="s">
        <v>81</v>
      </c>
      <c r="E22" s="193" t="s">
        <v>81</v>
      </c>
      <c r="F22" s="193"/>
    </row>
    <row r="23" spans="3:6" ht="21.75" customHeight="1">
      <c r="C23" s="282" t="s">
        <v>172</v>
      </c>
      <c r="D23" s="193" t="s">
        <v>81</v>
      </c>
      <c r="E23" s="193" t="s">
        <v>81</v>
      </c>
      <c r="F23" s="193"/>
    </row>
    <row r="24" spans="3:6" ht="21.75" customHeight="1">
      <c r="C24" s="282" t="s">
        <v>100</v>
      </c>
      <c r="D24" s="193" t="s">
        <v>81</v>
      </c>
      <c r="E24" s="193" t="s">
        <v>81</v>
      </c>
      <c r="F24" s="193"/>
    </row>
    <row r="25" spans="3:6" ht="21.75" customHeight="1">
      <c r="C25" s="282" t="s">
        <v>101</v>
      </c>
      <c r="D25" s="193" t="s">
        <v>81</v>
      </c>
      <c r="E25" s="193" t="s">
        <v>81</v>
      </c>
      <c r="F25" s="193"/>
    </row>
    <row r="26" spans="3:6" ht="21.75" customHeight="1">
      <c r="C26" s="282" t="s">
        <v>173</v>
      </c>
      <c r="D26" s="193" t="s">
        <v>81</v>
      </c>
      <c r="E26" s="193" t="s">
        <v>81</v>
      </c>
      <c r="F26" s="193"/>
    </row>
    <row r="27" spans="3:6" ht="21.75" customHeight="1">
      <c r="C27" s="282" t="s">
        <v>102</v>
      </c>
      <c r="D27" s="193" t="s">
        <v>81</v>
      </c>
      <c r="E27" s="193" t="s">
        <v>81</v>
      </c>
      <c r="F27" s="193"/>
    </row>
    <row r="28" spans="3:6" ht="21.75" customHeight="1">
      <c r="C28" s="282" t="s">
        <v>103</v>
      </c>
      <c r="D28" s="193" t="s">
        <v>81</v>
      </c>
      <c r="E28" s="193" t="s">
        <v>81</v>
      </c>
      <c r="F28" s="193"/>
    </row>
    <row r="29" spans="3:6" ht="21.75" customHeight="1">
      <c r="C29" s="282" t="s">
        <v>174</v>
      </c>
      <c r="D29" s="193" t="s">
        <v>81</v>
      </c>
      <c r="E29" s="193" t="s">
        <v>81</v>
      </c>
      <c r="F29" s="193"/>
    </row>
    <row r="30" spans="3:6" ht="21.75" customHeight="1">
      <c r="C30" s="282" t="s">
        <v>104</v>
      </c>
      <c r="D30" s="193" t="s">
        <v>81</v>
      </c>
      <c r="E30" s="193" t="s">
        <v>82</v>
      </c>
      <c r="F30" s="193"/>
    </row>
    <row r="31" spans="3:6" ht="21.75" customHeight="1">
      <c r="C31" s="282" t="s">
        <v>105</v>
      </c>
      <c r="D31" s="193" t="s">
        <v>81</v>
      </c>
      <c r="E31" s="193" t="s">
        <v>81</v>
      </c>
      <c r="F31" s="193"/>
    </row>
    <row r="32" spans="3:6" ht="21.75" customHeight="1">
      <c r="C32" s="282" t="s">
        <v>106</v>
      </c>
      <c r="D32" s="193" t="s">
        <v>81</v>
      </c>
      <c r="E32" s="193" t="s">
        <v>81</v>
      </c>
      <c r="F32" s="193"/>
    </row>
    <row r="33" spans="3:6" ht="21.75" customHeight="1">
      <c r="C33" s="282" t="s">
        <v>107</v>
      </c>
      <c r="D33" s="193" t="s">
        <v>81</v>
      </c>
      <c r="E33" s="193" t="s">
        <v>81</v>
      </c>
      <c r="F33" s="193"/>
    </row>
    <row r="34" spans="3:6" ht="21.75" customHeight="1">
      <c r="C34" s="282" t="s">
        <v>108</v>
      </c>
      <c r="D34" s="193" t="s">
        <v>81</v>
      </c>
      <c r="E34" s="193" t="s">
        <v>81</v>
      </c>
      <c r="F34" s="193"/>
    </row>
    <row r="35" spans="3:6" ht="21.75" customHeight="1">
      <c r="C35" s="282" t="s">
        <v>83</v>
      </c>
      <c r="D35" s="193" t="s">
        <v>81</v>
      </c>
      <c r="E35" s="193" t="s">
        <v>81</v>
      </c>
      <c r="F35" s="193"/>
    </row>
    <row r="36" spans="3:6" ht="21.75" customHeight="1">
      <c r="C36" s="282" t="s">
        <v>109</v>
      </c>
      <c r="D36" s="193" t="s">
        <v>81</v>
      </c>
      <c r="E36" s="193" t="s">
        <v>81</v>
      </c>
      <c r="F36" s="193"/>
    </row>
    <row r="37" spans="3:6" ht="21.75" customHeight="1">
      <c r="C37" s="282" t="s">
        <v>175</v>
      </c>
      <c r="D37" s="193" t="s">
        <v>81</v>
      </c>
      <c r="E37" s="193" t="s">
        <v>81</v>
      </c>
      <c r="F37" s="193"/>
    </row>
    <row r="38" spans="3:6" ht="21.75" customHeight="1">
      <c r="C38" s="282" t="s">
        <v>110</v>
      </c>
      <c r="D38" s="193" t="s">
        <v>81</v>
      </c>
      <c r="E38" s="193" t="s">
        <v>81</v>
      </c>
      <c r="F38" s="193"/>
    </row>
    <row r="39" spans="3:6" ht="21.75" customHeight="1">
      <c r="C39" s="283" t="s">
        <v>176</v>
      </c>
      <c r="D39" s="193" t="s">
        <v>81</v>
      </c>
      <c r="E39" s="193" t="s">
        <v>81</v>
      </c>
      <c r="F39" s="193"/>
    </row>
    <row r="40" spans="3:6" ht="21.75" customHeight="1">
      <c r="C40" s="283" t="s">
        <v>177</v>
      </c>
      <c r="D40" s="193" t="s">
        <v>81</v>
      </c>
      <c r="E40" s="193" t="s">
        <v>81</v>
      </c>
      <c r="F40" s="193"/>
    </row>
    <row r="41" spans="3:6" ht="21.75" customHeight="1">
      <c r="C41" s="282" t="s">
        <v>111</v>
      </c>
      <c r="D41" s="193" t="s">
        <v>81</v>
      </c>
      <c r="E41" s="193" t="s">
        <v>81</v>
      </c>
      <c r="F41" s="193"/>
    </row>
    <row r="42" spans="3:6" ht="21.75" customHeight="1">
      <c r="C42" s="282" t="s">
        <v>112</v>
      </c>
      <c r="D42" s="193" t="s">
        <v>81</v>
      </c>
      <c r="E42" s="193" t="s">
        <v>81</v>
      </c>
      <c r="F42" s="193"/>
    </row>
    <row r="43" spans="3:6" ht="21.75" customHeight="1">
      <c r="C43" s="282" t="s">
        <v>113</v>
      </c>
      <c r="D43" s="193" t="s">
        <v>81</v>
      </c>
      <c r="E43" s="193" t="s">
        <v>81</v>
      </c>
      <c r="F43" s="193"/>
    </row>
    <row r="44" spans="3:6" ht="21.75" customHeight="1">
      <c r="C44" s="282" t="s">
        <v>178</v>
      </c>
      <c r="D44" s="193" t="s">
        <v>81</v>
      </c>
      <c r="E44" s="193" t="s">
        <v>81</v>
      </c>
      <c r="F44" s="193"/>
    </row>
    <row r="45" spans="3:6" ht="21.75" customHeight="1">
      <c r="C45" s="282" t="s">
        <v>179</v>
      </c>
      <c r="D45" s="193" t="s">
        <v>81</v>
      </c>
      <c r="E45" s="193" t="s">
        <v>81</v>
      </c>
      <c r="F45" s="193"/>
    </row>
    <row r="46" spans="3:6" ht="21.75" customHeight="1">
      <c r="C46" s="282" t="s">
        <v>114</v>
      </c>
      <c r="D46" s="193" t="s">
        <v>81</v>
      </c>
      <c r="E46" s="193" t="s">
        <v>81</v>
      </c>
      <c r="F46" s="193"/>
    </row>
    <row r="47" spans="3:6" ht="21.75" customHeight="1">
      <c r="C47" s="282" t="s">
        <v>115</v>
      </c>
      <c r="D47" s="193" t="s">
        <v>81</v>
      </c>
      <c r="E47" s="193" t="s">
        <v>81</v>
      </c>
      <c r="F47" s="193"/>
    </row>
    <row r="48" spans="3:6" ht="21.75" customHeight="1">
      <c r="C48" s="283" t="s">
        <v>116</v>
      </c>
      <c r="D48" s="193" t="s">
        <v>81</v>
      </c>
      <c r="E48" s="193" t="s">
        <v>81</v>
      </c>
    </row>
    <row r="49" spans="1:6" ht="21.75" customHeight="1">
      <c r="C49" s="283" t="s">
        <v>180</v>
      </c>
      <c r="D49" s="193"/>
      <c r="E49" s="193"/>
      <c r="F49" s="78" t="s">
        <v>84</v>
      </c>
    </row>
    <row r="50" spans="1:6" ht="21.75" customHeight="1">
      <c r="B50" s="284" t="s">
        <v>181</v>
      </c>
      <c r="C50"/>
      <c r="D50" s="193" t="s">
        <v>82</v>
      </c>
      <c r="E50" s="193" t="s">
        <v>81</v>
      </c>
      <c r="F50" s="193"/>
    </row>
    <row r="51" spans="1:6" ht="21.75" customHeight="1">
      <c r="C51" s="282" t="s">
        <v>182</v>
      </c>
      <c r="D51" s="193" t="s">
        <v>81</v>
      </c>
      <c r="E51" s="193" t="s">
        <v>82</v>
      </c>
      <c r="F51" s="193"/>
    </row>
    <row r="52" spans="1:6" ht="21.75" customHeight="1">
      <c r="C52" s="282" t="s">
        <v>183</v>
      </c>
      <c r="D52" s="193" t="s">
        <v>81</v>
      </c>
      <c r="E52" s="193" t="s">
        <v>82</v>
      </c>
      <c r="F52" s="193"/>
    </row>
    <row r="53" spans="1:6" ht="21.75" customHeight="1">
      <c r="C53" s="282" t="s">
        <v>117</v>
      </c>
      <c r="D53" s="193" t="s">
        <v>81</v>
      </c>
      <c r="E53" s="193" t="s">
        <v>81</v>
      </c>
      <c r="F53" s="193"/>
    </row>
    <row r="54" spans="1:6" ht="21.75" customHeight="1">
      <c r="C54" s="282" t="s">
        <v>118</v>
      </c>
      <c r="D54" s="193" t="s">
        <v>81</v>
      </c>
      <c r="E54" s="193" t="s">
        <v>82</v>
      </c>
      <c r="F54" s="193"/>
    </row>
    <row r="55" spans="1:6" ht="21.75" customHeight="1">
      <c r="C55" s="282" t="s">
        <v>184</v>
      </c>
      <c r="D55" s="193" t="s">
        <v>81</v>
      </c>
      <c r="E55" s="193" t="s">
        <v>82</v>
      </c>
      <c r="F55" s="193"/>
    </row>
    <row r="56" spans="1:6" ht="21.75" customHeight="1">
      <c r="B56" s="285"/>
      <c r="C56" s="282" t="s">
        <v>185</v>
      </c>
      <c r="D56" s="193" t="s">
        <v>81</v>
      </c>
      <c r="E56" s="193" t="s">
        <v>82</v>
      </c>
      <c r="F56" s="193"/>
    </row>
    <row r="57" spans="1:6" ht="21.75" customHeight="1">
      <c r="C57" s="282" t="s">
        <v>186</v>
      </c>
      <c r="D57" s="193" t="s">
        <v>81</v>
      </c>
      <c r="E57" s="193" t="s">
        <v>82</v>
      </c>
      <c r="F57" s="193"/>
    </row>
    <row r="58" spans="1:6" ht="21.75" customHeight="1">
      <c r="C58" s="282" t="s">
        <v>119</v>
      </c>
      <c r="D58" s="193" t="s">
        <v>81</v>
      </c>
      <c r="E58" s="193" t="s">
        <v>82</v>
      </c>
      <c r="F58" s="193"/>
    </row>
    <row r="59" spans="1:6" ht="21.75" customHeight="1">
      <c r="C59" s="282" t="s">
        <v>187</v>
      </c>
      <c r="D59" s="193" t="s">
        <v>81</v>
      </c>
      <c r="E59" s="193" t="s">
        <v>82</v>
      </c>
      <c r="F59" s="193"/>
    </row>
    <row r="60" spans="1:6" ht="21.75" customHeight="1">
      <c r="C60" s="282" t="s">
        <v>188</v>
      </c>
      <c r="D60" s="193" t="s">
        <v>81</v>
      </c>
      <c r="E60" s="194" t="s">
        <v>85</v>
      </c>
      <c r="F60" s="194"/>
    </row>
    <row r="61" spans="1:6" ht="21.75" customHeight="1">
      <c r="C61" s="282" t="s">
        <v>150</v>
      </c>
      <c r="D61" s="193" t="s">
        <v>81</v>
      </c>
      <c r="E61" s="193" t="s">
        <v>82</v>
      </c>
      <c r="F61" s="193"/>
    </row>
    <row r="62" spans="1:6" ht="21.75" customHeight="1">
      <c r="C62" s="286" t="s">
        <v>189</v>
      </c>
      <c r="D62" s="193"/>
      <c r="E62" s="193"/>
      <c r="F62" s="193"/>
    </row>
    <row r="63" spans="1:6" ht="21.75" customHeight="1">
      <c r="C63" s="282" t="s">
        <v>190</v>
      </c>
      <c r="D63" s="193"/>
      <c r="E63" s="193"/>
      <c r="F63" s="193"/>
    </row>
    <row r="64" spans="1:6" ht="21.75" customHeight="1">
      <c r="A64" s="190" t="s">
        <v>191</v>
      </c>
      <c r="B64" s="191"/>
      <c r="C64" s="192"/>
      <c r="D64" s="193" t="s">
        <v>81</v>
      </c>
      <c r="E64" s="193" t="s">
        <v>81</v>
      </c>
      <c r="F64" s="193"/>
    </row>
    <row r="65" spans="2:6" ht="21.75" customHeight="1">
      <c r="C65" s="282" t="s">
        <v>192</v>
      </c>
      <c r="D65" s="193" t="s">
        <v>81</v>
      </c>
      <c r="E65" s="193" t="s">
        <v>81</v>
      </c>
      <c r="F65" s="193"/>
    </row>
    <row r="66" spans="2:6" ht="21.75" customHeight="1">
      <c r="C66" s="282" t="s">
        <v>120</v>
      </c>
      <c r="D66" s="193" t="s">
        <v>81</v>
      </c>
      <c r="E66" s="193" t="s">
        <v>81</v>
      </c>
      <c r="F66" s="193"/>
    </row>
    <row r="67" spans="2:6" ht="21.75" customHeight="1">
      <c r="C67" s="282" t="s">
        <v>121</v>
      </c>
      <c r="D67" s="193" t="s">
        <v>81</v>
      </c>
      <c r="E67" s="193" t="s">
        <v>81</v>
      </c>
      <c r="F67" s="193"/>
    </row>
    <row r="68" spans="2:6" ht="21.75" customHeight="1">
      <c r="C68" s="282" t="s">
        <v>122</v>
      </c>
      <c r="D68" s="193" t="s">
        <v>81</v>
      </c>
      <c r="E68" s="193" t="s">
        <v>81</v>
      </c>
      <c r="F68" s="193"/>
    </row>
    <row r="69" spans="2:6" ht="21.75" customHeight="1">
      <c r="C69" s="282" t="s">
        <v>123</v>
      </c>
      <c r="D69" s="193" t="s">
        <v>81</v>
      </c>
      <c r="E69" s="193" t="s">
        <v>81</v>
      </c>
      <c r="F69" s="193"/>
    </row>
    <row r="70" spans="2:6" ht="21.75" customHeight="1">
      <c r="C70" s="282" t="s">
        <v>124</v>
      </c>
      <c r="D70" s="193" t="s">
        <v>81</v>
      </c>
      <c r="E70" s="193" t="s">
        <v>81</v>
      </c>
      <c r="F70" s="193"/>
    </row>
    <row r="71" spans="2:6" ht="21.75" customHeight="1">
      <c r="C71" s="282" t="s">
        <v>125</v>
      </c>
      <c r="D71" s="193" t="s">
        <v>81</v>
      </c>
      <c r="E71" s="193" t="s">
        <v>81</v>
      </c>
      <c r="F71" s="193"/>
    </row>
    <row r="72" spans="2:6" ht="21.75" customHeight="1">
      <c r="C72" s="282" t="s">
        <v>126</v>
      </c>
      <c r="D72" s="193" t="s">
        <v>81</v>
      </c>
      <c r="E72" s="193" t="s">
        <v>81</v>
      </c>
      <c r="F72" s="193"/>
    </row>
    <row r="73" spans="2:6" ht="21.75" customHeight="1">
      <c r="C73" s="282" t="s">
        <v>127</v>
      </c>
      <c r="D73" s="193" t="s">
        <v>81</v>
      </c>
      <c r="E73" s="193" t="s">
        <v>81</v>
      </c>
      <c r="F73" s="193"/>
    </row>
    <row r="74" spans="2:6" ht="21.75" customHeight="1">
      <c r="C74" s="282" t="s">
        <v>128</v>
      </c>
      <c r="D74" s="193" t="s">
        <v>81</v>
      </c>
      <c r="E74" s="193" t="s">
        <v>81</v>
      </c>
      <c r="F74" s="193"/>
    </row>
    <row r="75" spans="2:6" ht="21.75" customHeight="1">
      <c r="C75" s="282" t="s">
        <v>129</v>
      </c>
      <c r="D75" s="193"/>
      <c r="E75" s="193"/>
      <c r="F75" s="193"/>
    </row>
    <row r="76" spans="2:6" ht="21.75" customHeight="1">
      <c r="C76" s="282" t="s">
        <v>130</v>
      </c>
      <c r="D76" s="193" t="s">
        <v>81</v>
      </c>
      <c r="E76" s="193" t="s">
        <v>81</v>
      </c>
      <c r="F76" s="193"/>
    </row>
    <row r="77" spans="2:6" ht="21.75" customHeight="1">
      <c r="B77" s="191"/>
      <c r="C77" s="282" t="s">
        <v>193</v>
      </c>
      <c r="D77" s="193" t="s">
        <v>81</v>
      </c>
      <c r="E77" s="193" t="s">
        <v>81</v>
      </c>
      <c r="F77" s="193"/>
    </row>
    <row r="78" spans="2:6" ht="21.75" customHeight="1">
      <c r="C78" s="282" t="s">
        <v>194</v>
      </c>
      <c r="D78" s="193" t="s">
        <v>81</v>
      </c>
      <c r="E78" s="193" t="s">
        <v>82</v>
      </c>
      <c r="F78" s="193"/>
    </row>
    <row r="79" spans="2:6" ht="21.75" customHeight="1">
      <c r="C79" s="282" t="s">
        <v>195</v>
      </c>
      <c r="D79" s="193" t="s">
        <v>81</v>
      </c>
      <c r="E79" s="193" t="s">
        <v>81</v>
      </c>
      <c r="F79" s="193"/>
    </row>
    <row r="80" spans="2:6" ht="21.75" customHeight="1">
      <c r="C80" s="282" t="s">
        <v>196</v>
      </c>
      <c r="D80" s="193"/>
      <c r="E80" s="193"/>
      <c r="F80" s="193"/>
    </row>
    <row r="81" spans="1:6" ht="21.75" customHeight="1">
      <c r="A81" s="190"/>
      <c r="C81" s="282" t="s">
        <v>131</v>
      </c>
      <c r="D81" s="193" t="s">
        <v>81</v>
      </c>
      <c r="E81" s="193" t="s">
        <v>81</v>
      </c>
      <c r="F81" s="193"/>
    </row>
    <row r="82" spans="1:6" ht="21.75" customHeight="1">
      <c r="C82" s="282" t="s">
        <v>132</v>
      </c>
      <c r="D82" s="193" t="s">
        <v>81</v>
      </c>
      <c r="E82" s="193" t="s">
        <v>81</v>
      </c>
      <c r="F82" s="193"/>
    </row>
    <row r="83" spans="1:6" ht="21.75" customHeight="1">
      <c r="C83" s="282" t="s">
        <v>133</v>
      </c>
      <c r="D83" s="193"/>
      <c r="E83" s="193"/>
    </row>
    <row r="84" spans="1:6" ht="21.75" customHeight="1">
      <c r="A84" s="190" t="s">
        <v>197</v>
      </c>
      <c r="C84"/>
      <c r="D84" s="193"/>
      <c r="E84" s="193"/>
    </row>
    <row r="85" spans="1:6" ht="21.75" customHeight="1">
      <c r="C85" s="282" t="s">
        <v>134</v>
      </c>
      <c r="D85" s="193"/>
      <c r="E85" s="193"/>
    </row>
    <row r="86" spans="1:6" ht="21.75" customHeight="1">
      <c r="C86" s="282" t="s">
        <v>135</v>
      </c>
      <c r="D86" s="193"/>
      <c r="E86" s="193"/>
    </row>
    <row r="87" spans="1:6" ht="21.75" customHeight="1">
      <c r="C87" s="282" t="s">
        <v>136</v>
      </c>
      <c r="D87" s="193"/>
      <c r="E87" s="193"/>
    </row>
    <row r="88" spans="1:6" ht="21.75" customHeight="1">
      <c r="C88" s="282" t="s">
        <v>137</v>
      </c>
      <c r="D88" s="193"/>
      <c r="E88" s="193"/>
    </row>
    <row r="89" spans="1:6" ht="21.75" customHeight="1">
      <c r="C89" s="282" t="s">
        <v>138</v>
      </c>
      <c r="D89" s="193"/>
      <c r="E89" s="193"/>
    </row>
    <row r="90" spans="1:6" ht="21.75" customHeight="1">
      <c r="C90" s="282" t="s">
        <v>139</v>
      </c>
      <c r="D90" s="193"/>
      <c r="E90" s="193"/>
    </row>
    <row r="91" spans="1:6" ht="21.75" customHeight="1">
      <c r="C91" s="282" t="s">
        <v>140</v>
      </c>
      <c r="D91" s="193"/>
      <c r="E91" s="193"/>
    </row>
    <row r="92" spans="1:6" ht="21.75" customHeight="1">
      <c r="C92" s="282" t="s">
        <v>198</v>
      </c>
      <c r="D92" s="193"/>
      <c r="E92" s="193"/>
    </row>
    <row r="93" spans="1:6" ht="21.75" customHeight="1">
      <c r="D93" s="193"/>
      <c r="E93" s="193"/>
    </row>
    <row r="94" spans="1:6" ht="21.75" customHeight="1">
      <c r="D94" s="193"/>
      <c r="E94" s="193"/>
    </row>
    <row r="95" spans="1:6" ht="21.75" customHeight="1">
      <c r="D95" s="193"/>
      <c r="E95" s="193"/>
    </row>
    <row r="96" spans="1:6" ht="21.75" customHeight="1">
      <c r="D96" s="193"/>
      <c r="E96" s="193"/>
    </row>
    <row r="97" spans="4:5" ht="21.75" customHeight="1">
      <c r="D97" s="193"/>
      <c r="E97" s="193"/>
    </row>
    <row r="98" spans="4:5" ht="21.75" customHeight="1">
      <c r="D98" s="193"/>
      <c r="E98" s="193"/>
    </row>
    <row r="99" spans="4:5" ht="21.75" customHeight="1">
      <c r="D99" s="193"/>
      <c r="E99" s="193"/>
    </row>
    <row r="100" spans="4:5" ht="21.75" customHeight="1">
      <c r="D100" s="193"/>
      <c r="E100" s="193"/>
    </row>
    <row r="101" spans="4:5" ht="21.75" customHeight="1">
      <c r="D101" s="193"/>
      <c r="E101" s="193"/>
    </row>
    <row r="102" spans="4:5" ht="21.75" customHeight="1">
      <c r="D102" s="193"/>
      <c r="E102" s="193"/>
    </row>
    <row r="103" spans="4:5" ht="21.75" customHeight="1">
      <c r="D103" s="193"/>
      <c r="E103" s="193"/>
    </row>
    <row r="104" spans="4:5" ht="21.75" customHeight="1">
      <c r="D104" s="193"/>
      <c r="E104" s="193"/>
    </row>
    <row r="105" spans="4:5" ht="21.75" customHeight="1">
      <c r="D105" s="193"/>
      <c r="E105" s="193"/>
    </row>
    <row r="106" spans="4:5" ht="21.75" customHeight="1">
      <c r="D106" s="193"/>
      <c r="E106" s="193"/>
    </row>
    <row r="107" spans="4:5" ht="21.75" customHeight="1">
      <c r="D107" s="193"/>
      <c r="E107" s="193"/>
    </row>
  </sheetData>
  <sheetProtection formatCells="0" formatColumns="0" formatRows="0" insertColumns="0" insertRows="0" insertHyperlinks="0" sort="0" autoFilter="0" pivotTables="0"/>
  <pageMargins left="0.7" right="0.7" top="0.75" bottom="0.75" header="0.3" footer="0.3"/>
  <pageSetup paperSize="8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c213d89-6f86-4e46-b121-a1b041b88bfa">
      <Terms xmlns="http://schemas.microsoft.com/office/infopath/2007/PartnerControls"/>
    </lcf76f155ced4ddcb4097134ff3c332f>
    <TaxCatchAll xmlns="5ca18cb3-b787-419b-84eb-e96fb501083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F0D82490AEDB4EAE8E73E7D2A7A07F" ma:contentTypeVersion="14" ma:contentTypeDescription="Create a new document." ma:contentTypeScope="" ma:versionID="cdc5f67263375130296be308ff54e9d6">
  <xsd:schema xmlns:xsd="http://www.w3.org/2001/XMLSchema" xmlns:xs="http://www.w3.org/2001/XMLSchema" xmlns:p="http://schemas.microsoft.com/office/2006/metadata/properties" xmlns:ns2="4c213d89-6f86-4e46-b121-a1b041b88bfa" xmlns:ns3="5ca18cb3-b787-419b-84eb-e96fb5010837" targetNamespace="http://schemas.microsoft.com/office/2006/metadata/properties" ma:root="true" ma:fieldsID="ca8eba9345686eea2e4858235d019389" ns2:_="" ns3:_="">
    <xsd:import namespace="4c213d89-6f86-4e46-b121-a1b041b88bfa"/>
    <xsd:import namespace="5ca18cb3-b787-419b-84eb-e96fb50108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213d89-6f86-4e46-b121-a1b041b88b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46dbd4f-3803-4de9-8cc1-1d91ce69ba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18cb3-b787-419b-84eb-e96fb501083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efe195a-abdc-4951-ae3e-3697572cf42b}" ma:internalName="TaxCatchAll" ma:showField="CatchAllData" ma:web="5ca18cb3-b787-419b-84eb-e96fb50108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F29C01-931F-4E9C-B012-4CD8EE32A7C4}">
  <ds:schemaRefs>
    <ds:schemaRef ds:uri="http://schemas.microsoft.com/office/infopath/2007/PartnerControls"/>
    <ds:schemaRef ds:uri="4c213d89-6f86-4e46-b121-a1b041b88bfa"/>
    <ds:schemaRef ds:uri="http://purl.org/dc/dcmitype/"/>
    <ds:schemaRef ds:uri="http://purl.org/dc/terms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5ca18cb3-b787-419b-84eb-e96fb5010837"/>
  </ds:schemaRefs>
</ds:datastoreItem>
</file>

<file path=customXml/itemProps2.xml><?xml version="1.0" encoding="utf-8"?>
<ds:datastoreItem xmlns:ds="http://schemas.openxmlformats.org/officeDocument/2006/customXml" ds:itemID="{E9C4BC82-6445-4A66-806C-B3CCCDBCA8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B98F6F-2EA4-4190-890B-C797288913B3}"/>
</file>

<file path=docMetadata/LabelInfo.xml><?xml version="1.0" encoding="utf-8"?>
<clbl:labelList xmlns:clbl="http://schemas.microsoft.com/office/2020/mipLabelMetadata">
  <clbl:label id="{a9274667-2493-46b3-beaa-d7b77e1cb63a}" enabled="0" method="" siteId="{a9274667-2493-46b3-beaa-d7b77e1cb63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6</vt:i4>
      </vt:variant>
      <vt:variant>
        <vt:lpstr>Benoemde bereiken</vt:lpstr>
      </vt:variant>
      <vt:variant>
        <vt:i4>7</vt:i4>
      </vt:variant>
    </vt:vector>
  </HeadingPairs>
  <TitlesOfParts>
    <vt:vector size="13" baseType="lpstr">
      <vt:lpstr>Resultaat gunningscriterium SEB</vt:lpstr>
      <vt:lpstr>invulblad aannemer</vt:lpstr>
      <vt:lpstr>logboek aannemer</vt:lpstr>
      <vt:lpstr>subsidie opdrachtgever</vt:lpstr>
      <vt:lpstr>beoordeling opdrachtgever</vt:lpstr>
      <vt:lpstr>machinelijst SEB</vt:lpstr>
      <vt:lpstr>'beoordeling opdrachtgever'!Afdrukbereik</vt:lpstr>
      <vt:lpstr>'invulblad aannemer'!Afdrukbereik</vt:lpstr>
      <vt:lpstr>'logboek aannemer'!Afdrukbereik</vt:lpstr>
      <vt:lpstr>'machinelijst SEB'!Afdrukbereik</vt:lpstr>
      <vt:lpstr>'Resultaat gunningscriterium SEB'!Afdrukbereik</vt:lpstr>
      <vt:lpstr>'subsidie opdrachtgever'!Afdrukbereik</vt:lpstr>
      <vt:lpstr>machinelijst</vt:lpstr>
    </vt:vector>
  </TitlesOfParts>
  <Manager/>
  <Company>Gemeente Eindhoven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Vieve Smulders</dc:creator>
  <cp:keywords/>
  <dc:description/>
  <cp:lastModifiedBy>Winwar Allama</cp:lastModifiedBy>
  <cp:revision/>
  <cp:lastPrinted>2026-10-07T11:53:58Z</cp:lastPrinted>
  <dcterms:created xsi:type="dcterms:W3CDTF">2020-05-26T14:06:55Z</dcterms:created>
  <dcterms:modified xsi:type="dcterms:W3CDTF">2026-10-07T11:54:02Z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0x010100CBF0D82490AEDB4EAE8E73E7D2A7A07F</vt:lpwstr>
  </property>
  <property fmtid="{D5CDD505-2E9C-101B-9397-08002B2CF9AE}" pid="3" name="MediaServiceImageTags">
    <vt:lpwstr/>
  </property>
</Properties>
</file>