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3. GWW\Speelvoorzieningen I260900003\02 Specificatie\01 Aanvraag\03 Verzonden\"/>
    </mc:Choice>
  </mc:AlternateContent>
  <xr:revisionPtr revIDLastSave="0" documentId="8_{CA0DF43A-2D29-46BB-A502-48475F41C93D}" xr6:coauthVersionLast="47" xr6:coauthVersionMax="47" xr10:uidLastSave="{00000000-0000-0000-0000-000000000000}"/>
  <bookViews>
    <workbookView xWindow="624" yWindow="624" windowWidth="21600" windowHeight="11232" tabRatio="761" activeTab="1" xr2:uid="{00000000-000D-0000-FFFF-FFFF00000000}"/>
  </bookViews>
  <sheets>
    <sheet name="rekenmodel" sheetId="5" r:id="rId1"/>
    <sheet name="Projectbeoordelingsformulier" sheetId="6" r:id="rId2"/>
  </sheets>
  <definedNames>
    <definedName name="_xlnm.Print_Area" localSheetId="1">Projectbeoordelingsformulier!$A$1:$I$37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6" l="1"/>
  <c r="D13" i="6"/>
  <c r="D12" i="6"/>
  <c r="D11" i="6"/>
  <c r="G10" i="6"/>
  <c r="H10" i="6"/>
  <c r="D36" i="6"/>
  <c r="E11" i="6"/>
  <c r="E10" i="6" s="1"/>
  <c r="D28" i="6"/>
  <c r="D29" i="6"/>
  <c r="I25" i="6"/>
  <c r="G34" i="6"/>
  <c r="G35" i="6"/>
  <c r="G14" i="6"/>
  <c r="C9" i="6"/>
  <c r="E37" i="6"/>
  <c r="E14" i="6"/>
  <c r="D34" i="6"/>
  <c r="E34" i="6"/>
  <c r="D35" i="6"/>
  <c r="E35" i="6"/>
  <c r="G13" i="6"/>
  <c r="D37" i="6"/>
  <c r="D33" i="6"/>
  <c r="D32" i="6"/>
  <c r="D27" i="6"/>
  <c r="D30" i="6"/>
  <c r="D26" i="6"/>
  <c r="D21" i="6"/>
  <c r="D22" i="6"/>
  <c r="D23" i="6"/>
  <c r="D24" i="6"/>
  <c r="D20" i="6"/>
  <c r="D17" i="6"/>
  <c r="D18" i="6"/>
  <c r="D16" i="6"/>
  <c r="E33" i="6"/>
  <c r="E32" i="6"/>
  <c r="E30" i="6"/>
  <c r="E29" i="6"/>
  <c r="E28" i="6"/>
  <c r="E27" i="6"/>
  <c r="E26" i="6"/>
  <c r="E21" i="6"/>
  <c r="E22" i="6"/>
  <c r="E23" i="6"/>
  <c r="E24" i="6"/>
  <c r="E20" i="6"/>
  <c r="E17" i="6"/>
  <c r="E18" i="6"/>
  <c r="E16" i="6"/>
  <c r="E12" i="6"/>
  <c r="E13" i="6"/>
  <c r="G33" i="6"/>
  <c r="G28" i="6"/>
  <c r="G29" i="6"/>
  <c r="G30" i="6"/>
  <c r="G21" i="6"/>
  <c r="G22" i="6"/>
  <c r="G23" i="6"/>
  <c r="G24" i="6"/>
  <c r="G18" i="6"/>
  <c r="G32" i="6"/>
  <c r="A4" i="6"/>
  <c r="A5" i="6"/>
  <c r="A6" i="6"/>
  <c r="A3" i="6"/>
  <c r="B4" i="6"/>
  <c r="B5" i="6"/>
  <c r="B6" i="6"/>
  <c r="B3" i="6"/>
  <c r="G27" i="6"/>
  <c r="G11" i="6"/>
  <c r="G12" i="6"/>
  <c r="G16" i="6"/>
  <c r="G17" i="6"/>
  <c r="G20" i="6"/>
  <c r="G26" i="6"/>
  <c r="G37" i="6"/>
  <c r="I36" i="6"/>
  <c r="D10" i="6" l="1"/>
  <c r="E31" i="6"/>
  <c r="E19" i="6"/>
  <c r="E36" i="6"/>
  <c r="E15" i="6"/>
  <c r="E25" i="6"/>
  <c r="I31" i="6"/>
  <c r="I33" i="6" s="1"/>
  <c r="I10" i="6"/>
  <c r="I15" i="6"/>
  <c r="I19" i="6"/>
  <c r="D25" i="6"/>
  <c r="D19" i="6"/>
  <c r="D15" i="6"/>
  <c r="D31" i="6"/>
  <c r="G15" i="6"/>
  <c r="H15" i="6" s="1"/>
  <c r="G25" i="6"/>
  <c r="G31" i="6"/>
  <c r="G19" i="6"/>
  <c r="G36" i="6"/>
  <c r="I37" i="6" l="1"/>
  <c r="D9" i="6"/>
  <c r="I17" i="6"/>
  <c r="I32" i="6"/>
  <c r="H31" i="6"/>
  <c r="I14" i="6"/>
  <c r="I26" i="6"/>
  <c r="I9" i="6"/>
  <c r="I27" i="6"/>
  <c r="H36" i="6"/>
  <c r="I30" i="6"/>
  <c r="I29" i="6"/>
  <c r="H25" i="6"/>
  <c r="I28" i="6"/>
  <c r="I23" i="6"/>
  <c r="I22" i="6"/>
  <c r="I21" i="6"/>
  <c r="I20" i="6"/>
  <c r="H19" i="6"/>
  <c r="I24" i="6"/>
  <c r="I34" i="6"/>
  <c r="I35" i="6"/>
  <c r="I18" i="6"/>
  <c r="I11" i="6"/>
  <c r="I13" i="6"/>
  <c r="I16" i="6"/>
  <c r="I12" i="6"/>
  <c r="H9" i="6" l="1"/>
  <c r="B11" i="5"/>
  <c r="B13" i="5" s="1"/>
  <c r="B14" i="5" s="1"/>
</calcChain>
</file>

<file path=xl/sharedStrings.xml><?xml version="1.0" encoding="utf-8"?>
<sst xmlns="http://schemas.openxmlformats.org/spreadsheetml/2006/main" count="89" uniqueCount="87">
  <si>
    <t>PROJECTBEOORDELINGSFORMULIER</t>
  </si>
  <si>
    <t>Datum</t>
  </si>
  <si>
    <t>totaal gescoorde waarde</t>
  </si>
  <si>
    <t>Verschil</t>
  </si>
  <si>
    <t>Te verrekenen bedrag</t>
  </si>
  <si>
    <t>voldaan zonder herstel of tekortkoming</t>
  </si>
  <si>
    <t>Maximaal te behalen punten</t>
  </si>
  <si>
    <t>Behaalde punten</t>
  </si>
  <si>
    <t xml:space="preserve"> Rekenmodel prestatiemeting</t>
  </si>
  <si>
    <t>Factor</t>
  </si>
  <si>
    <t>Toetsingsonderdelen</t>
  </si>
  <si>
    <t>Rekenwaarde prestatiemeting</t>
  </si>
  <si>
    <t>Behaald % prestatiemeting</t>
  </si>
  <si>
    <t>Aangeboden %  prestatiemeting</t>
  </si>
  <si>
    <t>Max. rekenwaarde</t>
  </si>
  <si>
    <t>Factor bij bonus</t>
  </si>
  <si>
    <t>Factor bij malus</t>
  </si>
  <si>
    <t>Projectgegevens</t>
  </si>
  <si>
    <t>Wegings- factor</t>
  </si>
  <si>
    <t>Beoorde-lings waarde</t>
  </si>
  <si>
    <t>Gescoorde waarde in procenten</t>
  </si>
  <si>
    <t>1.1</t>
  </si>
  <si>
    <t>1.2</t>
  </si>
  <si>
    <t>1.3</t>
  </si>
  <si>
    <t>2.1</t>
  </si>
  <si>
    <t>3.1</t>
  </si>
  <si>
    <t>3.2</t>
  </si>
  <si>
    <t>3.3</t>
  </si>
  <si>
    <t>4.1</t>
  </si>
  <si>
    <t>4.2</t>
  </si>
  <si>
    <t>4.3</t>
  </si>
  <si>
    <t>5.1</t>
  </si>
  <si>
    <t>2.</t>
  </si>
  <si>
    <t>3.</t>
  </si>
  <si>
    <t>4.</t>
  </si>
  <si>
    <t>5.</t>
  </si>
  <si>
    <t>Aanneemsom</t>
  </si>
  <si>
    <t>De gele cellen zijn invulbaar</t>
  </si>
  <si>
    <t>2.2</t>
  </si>
  <si>
    <t>1.4</t>
  </si>
  <si>
    <t>3.5</t>
  </si>
  <si>
    <t>4.4</t>
  </si>
  <si>
    <t>4.5</t>
  </si>
  <si>
    <t>2.3</t>
  </si>
  <si>
    <t>Naam</t>
  </si>
  <si>
    <t>6.1</t>
  </si>
  <si>
    <t>6.</t>
  </si>
  <si>
    <t>5.2</t>
  </si>
  <si>
    <t>5.3</t>
  </si>
  <si>
    <t>5.4</t>
  </si>
  <si>
    <t>voldaan na incidentele tekortkoming</t>
  </si>
  <si>
    <t>voldaan na meerder verzoek of meerder herstel of meerdere tekortkomingen of gevolgen voor TGKIO</t>
  </si>
  <si>
    <t>voldaan na herhaaldelijk verzoek of herhaaldelijk herstel of met grote gevolgen voor TGKIO</t>
  </si>
  <si>
    <t>WF ter info en controle in %</t>
  </si>
  <si>
    <t>Aanleveren documenten</t>
  </si>
  <si>
    <t>Algemeen tijdschema, werkplan / projectadministratie</t>
  </si>
  <si>
    <t>Projectkwaliteit en uitvoering</t>
  </si>
  <si>
    <t>Communicatie</t>
  </si>
  <si>
    <t>Opdrachtnemer komt afspraken met, en aanwijzingen van de directie juist en tijdig na.</t>
  </si>
  <si>
    <t>Uitvoerder en/of projectleider is telefonisch goed bereikbaar en reageert dagelijks op vragen en opmerkingen</t>
  </si>
  <si>
    <t>Opdrachtnemer heeft oog voor de sociale aspecten naar de omgeving.</t>
  </si>
  <si>
    <t>Werkterrein / veilig werken</t>
  </si>
  <si>
    <t>Veilig werken en voorkomen gevaarlijke situaties voor medewerkers, omwonenden en weggebruikers</t>
  </si>
  <si>
    <t>Nakoming toezeggingen subgunningscriteria</t>
  </si>
  <si>
    <t xml:space="preserve"> </t>
  </si>
  <si>
    <t>Schoonmaken van de aangrenzende verhardingen en eventuele spoorvorming in de omliggende verhardingen en grasvelden zijn hersteld en ingezaaid.</t>
  </si>
  <si>
    <t xml:space="preserve">Buiten werktijden alle bouwstoffen, afvalstoffen ect in een afgesloten omgeving. Bouwhekken met klemmen erom heen plaatsen. </t>
  </si>
  <si>
    <t>Vrijkomende grond ontgraven, melden, afvoeren en storten bij een erkende verwerkingsinrichting. Bonnen dienen te worden overlegd.</t>
  </si>
  <si>
    <t xml:space="preserve">De uitvoering wordt gedaan door een gecertificeerde speeltoestel-installateur. </t>
  </si>
  <si>
    <t>Na opname is de ondergrond van het werkterrein schoon van alle bodemvreemde restmaterialen.</t>
  </si>
  <si>
    <t>De opdrachtnemer voorkomt discussie door de gemaakte afspraken tijdens de opdracht met de opdrachtgever binnen een dag per mail vast te leggen.</t>
  </si>
  <si>
    <t>Voor alle aan te leveren documenten geldt dat deze juist en conform contract aangeleverd dienen te worden. Ontwerp dient tezamen met de kostenraming te worden ingediend.</t>
  </si>
  <si>
    <t>Binnen 2 werkdagen na gereedkomen werkzaamheden indienen van keuringscertificaten, specificaties en afschriften dat deze door een bevoegd persoon zijn uitgevoerd</t>
  </si>
  <si>
    <t>Binnen 2 werkdagen na gereedkomen werkzaamheden compleet aanleveren van de logboeken van de geplaatste speeltoestellen.</t>
  </si>
  <si>
    <t>Binnen 2 werkdagen na gereedkomen werkzaamheden indienen onderhoud- en inspectievoorschriften per toestel.</t>
  </si>
  <si>
    <t>Bij wijzigingen in de planning dient direct met de opdrachtgever te worden overlegd of dit akkoord is.</t>
  </si>
  <si>
    <t>Afwijkingen worden tijdig gemeld, duidelijk omschreven en goed gemotiveerd. Aansluitend deze uitwerken in een meerwerkstaat waarbij alle kosten herleidbaar zijn onderbouwd met inkoop-, en lever- en stortbonnen.</t>
  </si>
  <si>
    <t>Kwaliteitsborging wordt zodanig uitgevoerd dat bij (vermoeden van) onvoldoend werk, de opdrachtnemer dit zelf, proactief, signaleert en meldt, voordat onvoldoende werk door de directie is gesignaleerd.</t>
  </si>
  <si>
    <t xml:space="preserve">Binnen1 werkdag na het plaatsen van de toestellen foto-overzichten aanleveren van de geplaatste toestellen. Daarbij ook detailfoto's van de verbindingen. </t>
  </si>
  <si>
    <t>Binnen 1 wekdag foto-overzichten aanleveren van de ondergrondse constructie (funderingen)</t>
  </si>
  <si>
    <t>Indienen onderbouwde afrekenoverzichten, herleidbaar berekend, met aantoonbare hoeveelhedenverklaring, bonnen en schetsen. Afrekenoverzichten dienen ondertekend te zijn door Opdrachtgever.</t>
  </si>
  <si>
    <t>3.4</t>
  </si>
  <si>
    <t>De opdrachtnemer komt zijn toezeggingen uit de aanbesteding juist en tijdig na.</t>
  </si>
  <si>
    <t>Zaaknummer</t>
  </si>
  <si>
    <t>I260900003</t>
  </si>
  <si>
    <t>Levering en aanleg speelvoorzieningen 2027-2031</t>
  </si>
  <si>
    <t>Afspraken met derden (andere opdrachtnemers en bewoners) worden vastgelegd en tijdig gecommuniceerd met de directie.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</si>
</sst>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  <numFmt numFmtId="166" formatCode="[$-413]dd\ mmmm\ yyyy;@"/>
  </numFmts>
  <fonts count="1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8"/>
      <color indexed="8"/>
      <name val="Arial"/>
      <family val="2"/>
    </font>
    <font>
      <sz val="10"/>
      <color rgb="FFFF0000"/>
      <name val="Arial"/>
      <family val="2"/>
    </font>
    <font>
      <sz val="15"/>
      <color indexed="8"/>
      <name val="Arial"/>
      <family val="2"/>
    </font>
    <font>
      <b/>
      <sz val="11"/>
      <color indexed="8"/>
      <name val="Calibri"/>
      <family val="2"/>
    </font>
    <font>
      <sz val="15"/>
      <color indexed="8"/>
      <name val="Calibri"/>
      <family val="2"/>
    </font>
    <font>
      <i/>
      <sz val="11"/>
      <color indexed="8"/>
      <name val="Calibri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DCDFE5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0">
    <xf numFmtId="0" fontId="0" fillId="0" borderId="0" xfId="0"/>
    <xf numFmtId="165" fontId="3" fillId="4" borderId="11" xfId="0" applyNumberFormat="1" applyFont="1" applyFill="1" applyBorder="1" applyAlignment="1" applyProtection="1">
      <alignment horizontal="left" vertical="top" wrapText="1"/>
      <protection locked="0"/>
    </xf>
    <xf numFmtId="9" fontId="3" fillId="4" borderId="11" xfId="0" applyNumberFormat="1" applyFont="1" applyFill="1" applyBorder="1" applyAlignment="1" applyProtection="1">
      <alignment horizontal="left" vertical="top" wrapText="1"/>
      <protection locked="0"/>
    </xf>
    <xf numFmtId="44" fontId="3" fillId="3" borderId="11" xfId="1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4" fontId="3" fillId="0" borderId="12" xfId="1" applyFont="1" applyBorder="1" applyAlignment="1" applyProtection="1">
      <alignment horizontal="center" vertical="center" wrapText="1"/>
    </xf>
    <xf numFmtId="44" fontId="3" fillId="0" borderId="16" xfId="1" applyFont="1" applyBorder="1" applyAlignment="1" applyProtection="1">
      <alignment horizontal="center" vertical="center" wrapText="1"/>
    </xf>
    <xf numFmtId="10" fontId="10" fillId="0" borderId="13" xfId="2" applyNumberFormat="1" applyFont="1" applyFill="1" applyBorder="1" applyAlignment="1" applyProtection="1">
      <alignment horizontal="center" vertical="top" wrapText="1"/>
    </xf>
    <xf numFmtId="9" fontId="4" fillId="6" borderId="6" xfId="2" applyFont="1" applyFill="1" applyBorder="1" applyAlignment="1" applyProtection="1">
      <alignment horizontal="center" vertical="center" wrapText="1"/>
    </xf>
    <xf numFmtId="0" fontId="3" fillId="4" borderId="20" xfId="0" applyFont="1" applyFill="1" applyBorder="1" applyAlignment="1" applyProtection="1">
      <alignment horizontal="center" vertical="center" wrapText="1"/>
      <protection locked="0"/>
    </xf>
    <xf numFmtId="10" fontId="10" fillId="0" borderId="0" xfId="2" applyNumberFormat="1" applyFont="1" applyFill="1" applyBorder="1" applyAlignment="1" applyProtection="1">
      <alignment horizontal="center" vertical="top" wrapText="1"/>
    </xf>
    <xf numFmtId="44" fontId="3" fillId="0" borderId="0" xfId="1" applyFont="1" applyBorder="1" applyAlignment="1" applyProtection="1">
      <alignment horizontal="center" vertical="center" wrapText="1"/>
    </xf>
    <xf numFmtId="0" fontId="3" fillId="0" borderId="0" xfId="0" applyFont="1"/>
    <xf numFmtId="0" fontId="3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166" fontId="4" fillId="0" borderId="11" xfId="0" applyNumberFormat="1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4" fontId="3" fillId="0" borderId="11" xfId="0" applyNumberFormat="1" applyFont="1" applyBorder="1" applyAlignment="1">
      <alignment horizontal="left" vertical="top" wrapText="1"/>
    </xf>
    <xf numFmtId="165" fontId="3" fillId="2" borderId="11" xfId="0" applyNumberFormat="1" applyFont="1" applyFill="1" applyBorder="1" applyAlignment="1">
      <alignment horizontal="left" vertical="top" wrapText="1"/>
    </xf>
    <xf numFmtId="9" fontId="3" fillId="2" borderId="11" xfId="0" applyNumberFormat="1" applyFont="1" applyFill="1" applyBorder="1" applyAlignment="1">
      <alignment horizontal="left" vertical="top" wrapText="1"/>
    </xf>
    <xf numFmtId="9" fontId="3" fillId="0" borderId="11" xfId="0" applyNumberFormat="1" applyFont="1" applyBorder="1" applyAlignment="1">
      <alignment horizontal="left" vertical="top"/>
    </xf>
    <xf numFmtId="4" fontId="9" fillId="0" borderId="11" xfId="0" applyNumberFormat="1" applyFont="1" applyBorder="1" applyAlignment="1">
      <alignment horizontal="left" vertical="top" wrapText="1"/>
    </xf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3" borderId="20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3" borderId="0" xfId="0" applyFont="1" applyFill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8" fillId="3" borderId="21" xfId="0" applyFont="1" applyFill="1" applyBorder="1" applyAlignment="1">
      <alignment horizontal="left" vertical="top" wrapText="1"/>
    </xf>
    <xf numFmtId="166" fontId="4" fillId="3" borderId="23" xfId="0" applyNumberFormat="1" applyFont="1" applyFill="1" applyBorder="1" applyAlignment="1">
      <alignment horizontal="left" vertical="top" wrapText="1"/>
    </xf>
    <xf numFmtId="0" fontId="3" fillId="0" borderId="3" xfId="0" applyFont="1" applyBorder="1"/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15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3" fillId="0" borderId="5" xfId="0" applyFont="1" applyBorder="1"/>
    <xf numFmtId="9" fontId="3" fillId="0" borderId="6" xfId="0" applyNumberFormat="1" applyFont="1" applyBorder="1" applyAlignment="1">
      <alignment horizontal="center" vertical="center"/>
    </xf>
    <xf numFmtId="9" fontId="10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9" fontId="4" fillId="7" borderId="6" xfId="0" applyNumberFormat="1" applyFont="1" applyFill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4" fillId="6" borderId="10" xfId="0" applyFont="1" applyFill="1" applyBorder="1" applyAlignment="1">
      <alignment horizontal="left" vertical="center" wrapText="1"/>
    </xf>
    <xf numFmtId="0" fontId="4" fillId="6" borderId="0" xfId="0" applyFont="1" applyFill="1"/>
    <xf numFmtId="9" fontId="10" fillId="5" borderId="6" xfId="0" applyNumberFormat="1" applyFont="1" applyFill="1" applyBorder="1" applyAlignment="1">
      <alignment horizontal="center" vertical="center" wrapText="1"/>
    </xf>
    <xf numFmtId="1" fontId="4" fillId="5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10" fontId="3" fillId="3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2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vertical="center" wrapText="1"/>
    </xf>
    <xf numFmtId="0" fontId="4" fillId="5" borderId="10" xfId="0" applyFont="1" applyFill="1" applyBorder="1" applyAlignment="1">
      <alignment horizontal="left" vertical="center" wrapText="1"/>
    </xf>
    <xf numFmtId="9" fontId="4" fillId="6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horizontal="center" vertical="top" wrapText="1"/>
    </xf>
    <xf numFmtId="165" fontId="3" fillId="0" borderId="1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6" fillId="0" borderId="13" xfId="0" applyFont="1" applyBorder="1" applyAlignment="1">
      <alignment vertical="top" wrapText="1"/>
    </xf>
    <xf numFmtId="0" fontId="3" fillId="0" borderId="22" xfId="0" applyFont="1" applyBorder="1" applyAlignment="1">
      <alignment horizontal="left" vertical="center"/>
    </xf>
    <xf numFmtId="0" fontId="16" fillId="0" borderId="19" xfId="0" applyFont="1" applyBorder="1" applyAlignment="1">
      <alignment vertical="top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5" borderId="22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5" fillId="0" borderId="36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2"/>
    </xf>
    <xf numFmtId="0" fontId="15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 wrapText="1"/>
    </xf>
    <xf numFmtId="0" fontId="3" fillId="7" borderId="0" xfId="0" applyFont="1" applyFill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7" borderId="0" xfId="0" applyFont="1" applyFill="1"/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vertical="top" wrapText="1"/>
    </xf>
    <xf numFmtId="0" fontId="3" fillId="0" borderId="18" xfId="0" applyFont="1" applyBorder="1" applyAlignment="1">
      <alignment wrapText="1"/>
    </xf>
    <xf numFmtId="0" fontId="3" fillId="0" borderId="24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4" fillId="3" borderId="34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3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vertical="top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vertical="top" wrapText="1"/>
    </xf>
    <xf numFmtId="0" fontId="5" fillId="3" borderId="31" xfId="0" applyFont="1" applyFill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</cellXfs>
  <cellStyles count="3">
    <cellStyle name="Euro" xfId="1" xr:uid="{00000000-0005-0000-0000-000000000000}"/>
    <cellStyle name="Procent" xfId="2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>
      <selection activeCell="B9" sqref="B9"/>
    </sheetView>
  </sheetViews>
  <sheetFormatPr defaultColWidth="9.109375" defaultRowHeight="13.2" x14ac:dyDescent="0.25"/>
  <cols>
    <col min="1" max="1" width="40.6640625" style="12" customWidth="1"/>
    <col min="2" max="2" width="42.109375" style="12" bestFit="1" customWidth="1"/>
    <col min="3" max="16384" width="9.109375" style="12"/>
  </cols>
  <sheetData>
    <row r="1" spans="1:2" ht="30.6" thickBot="1" x14ac:dyDescent="0.3">
      <c r="A1" s="114" t="s">
        <v>8</v>
      </c>
      <c r="B1" s="115"/>
    </row>
    <row r="2" spans="1:2" ht="15" customHeight="1" x14ac:dyDescent="0.25">
      <c r="A2" s="118" t="s">
        <v>17</v>
      </c>
      <c r="B2" s="119"/>
    </row>
    <row r="3" spans="1:2" ht="29.4" customHeight="1" x14ac:dyDescent="0.25">
      <c r="A3" s="13" t="s">
        <v>44</v>
      </c>
      <c r="B3" s="14" t="s">
        <v>85</v>
      </c>
    </row>
    <row r="4" spans="1:2" ht="15" customHeight="1" x14ac:dyDescent="0.25">
      <c r="A4" s="13" t="s">
        <v>64</v>
      </c>
      <c r="B4" s="15" t="s">
        <v>64</v>
      </c>
    </row>
    <row r="5" spans="1:2" ht="15" customHeight="1" x14ac:dyDescent="0.25">
      <c r="A5" s="13" t="s">
        <v>83</v>
      </c>
      <c r="B5" s="14" t="s">
        <v>84</v>
      </c>
    </row>
    <row r="6" spans="1:2" ht="15" customHeight="1" x14ac:dyDescent="0.25">
      <c r="A6" s="13" t="s">
        <v>1</v>
      </c>
      <c r="B6" s="16">
        <v>46302</v>
      </c>
    </row>
    <row r="7" spans="1:2" ht="15" customHeight="1" x14ac:dyDescent="0.25">
      <c r="A7" s="116"/>
      <c r="B7" s="117"/>
    </row>
    <row r="8" spans="1:2" ht="15" customHeight="1" x14ac:dyDescent="0.25">
      <c r="A8" s="17" t="s">
        <v>9</v>
      </c>
      <c r="B8" s="18">
        <v>0.15</v>
      </c>
    </row>
    <row r="9" spans="1:2" ht="15" customHeight="1" x14ac:dyDescent="0.25">
      <c r="A9" s="17" t="s">
        <v>36</v>
      </c>
      <c r="B9" s="1">
        <v>250000</v>
      </c>
    </row>
    <row r="10" spans="1:2" ht="15" customHeight="1" x14ac:dyDescent="0.25">
      <c r="A10" s="17" t="s">
        <v>11</v>
      </c>
      <c r="B10" s="19">
        <v>37500</v>
      </c>
    </row>
    <row r="11" spans="1:2" ht="15" customHeight="1" x14ac:dyDescent="0.25">
      <c r="A11" s="17" t="s">
        <v>12</v>
      </c>
      <c r="B11" s="20">
        <f>Projectbeoordelingsformulier!H9</f>
        <v>1</v>
      </c>
    </row>
    <row r="12" spans="1:2" ht="15" customHeight="1" x14ac:dyDescent="0.25">
      <c r="A12" s="17" t="s">
        <v>13</v>
      </c>
      <c r="B12" s="2">
        <v>0.8</v>
      </c>
    </row>
    <row r="13" spans="1:2" ht="15" customHeight="1" x14ac:dyDescent="0.25">
      <c r="A13" s="17" t="s">
        <v>3</v>
      </c>
      <c r="B13" s="21">
        <f>ROUND(B11-B12,2)</f>
        <v>0.2</v>
      </c>
    </row>
    <row r="14" spans="1:2" ht="15" customHeight="1" x14ac:dyDescent="0.25">
      <c r="A14" s="17" t="s">
        <v>4</v>
      </c>
      <c r="B14" s="19">
        <f>IF(B13&lt;=0%,B8*B9*B13*B17,B8*B9*B13*B16)</f>
        <v>5625</v>
      </c>
    </row>
    <row r="15" spans="1:2" ht="15" customHeight="1" x14ac:dyDescent="0.25">
      <c r="A15" s="116"/>
      <c r="B15" s="117"/>
    </row>
    <row r="16" spans="1:2" ht="15.6" x14ac:dyDescent="0.25">
      <c r="A16" s="17" t="s">
        <v>15</v>
      </c>
      <c r="B16" s="22">
        <v>0.75</v>
      </c>
    </row>
    <row r="17" spans="1:2" ht="15.6" x14ac:dyDescent="0.25">
      <c r="A17" s="17" t="s">
        <v>16</v>
      </c>
      <c r="B17" s="22">
        <v>2.5</v>
      </c>
    </row>
    <row r="18" spans="1:2" ht="15" customHeight="1" thickBot="1" x14ac:dyDescent="0.3">
      <c r="A18" s="112"/>
      <c r="B18" s="113"/>
    </row>
    <row r="20" spans="1:2" x14ac:dyDescent="0.25">
      <c r="A20" s="23" t="s">
        <v>37</v>
      </c>
    </row>
  </sheetData>
  <sheetProtection algorithmName="SHA-512" hashValue="WbX2RFcOgFgbskQKz2UBeiv79KqO3XO+8xf719XChSKC/j/Ukz7g8PP6YNynq9cgFGcwVNW4trfowh+kWxJHiw==" saltValue="xNon5AnJt/3UHD0UpUKfQA==" spinCount="100000" sheet="1" selectLockedCells="1"/>
  <mergeCells count="5">
    <mergeCell ref="A18:B18"/>
    <mergeCell ref="A1:B1"/>
    <mergeCell ref="A7:B7"/>
    <mergeCell ref="A2:B2"/>
    <mergeCell ref="A15:B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75"/>
  <sheetViews>
    <sheetView tabSelected="1" zoomScaleNormal="100" zoomScaleSheetLayoutView="85" workbookViewId="0">
      <selection activeCell="F11" sqref="F11"/>
    </sheetView>
  </sheetViews>
  <sheetFormatPr defaultColWidth="9.109375" defaultRowHeight="13.2" x14ac:dyDescent="0.25"/>
  <cols>
    <col min="1" max="1" width="9.6640625" style="97" bestFit="1" customWidth="1"/>
    <col min="2" max="2" width="61.5546875" style="29" customWidth="1"/>
    <col min="3" max="3" width="9.88671875" style="32" bestFit="1" customWidth="1"/>
    <col min="4" max="4" width="9.44140625" style="33" bestFit="1" customWidth="1"/>
    <col min="5" max="5" width="9.88671875" style="12" customWidth="1"/>
    <col min="6" max="6" width="8.6640625" style="12" customWidth="1"/>
    <col min="7" max="7" width="23.44140625" style="32" bestFit="1" customWidth="1"/>
    <col min="8" max="8" width="20.33203125" style="32" bestFit="1" customWidth="1"/>
    <col min="9" max="9" width="24" style="32" customWidth="1"/>
    <col min="10" max="10" width="52.88671875" style="12" customWidth="1"/>
    <col min="11" max="17" width="9.109375" style="12"/>
    <col min="18" max="18" width="19.44140625" style="12" customWidth="1"/>
    <col min="19" max="16384" width="9.109375" style="12"/>
  </cols>
  <sheetData>
    <row r="1" spans="1:10" ht="13.8" thickBot="1" x14ac:dyDescent="0.3">
      <c r="A1" s="101" t="s">
        <v>0</v>
      </c>
      <c r="B1" s="102"/>
      <c r="C1" s="102"/>
      <c r="D1" s="102"/>
      <c r="E1" s="102"/>
      <c r="F1" s="102"/>
      <c r="G1" s="102"/>
      <c r="H1" s="102"/>
      <c r="I1" s="103"/>
    </row>
    <row r="2" spans="1:10" s="29" customFormat="1" x14ac:dyDescent="0.25">
      <c r="A2" s="24"/>
      <c r="B2" s="25"/>
      <c r="C2" s="26"/>
      <c r="D2" s="27"/>
      <c r="E2" s="25"/>
      <c r="F2" s="28">
        <v>5</v>
      </c>
      <c r="G2" s="111" t="s">
        <v>5</v>
      </c>
      <c r="H2" s="111"/>
      <c r="I2" s="111"/>
    </row>
    <row r="3" spans="1:10" x14ac:dyDescent="0.25">
      <c r="A3" s="30" t="str">
        <f>IF(rekenmodel!A3="","",rekenmodel!A3)</f>
        <v>Naam</v>
      </c>
      <c r="B3" s="31" t="str">
        <f>IF(rekenmodel!B3="","",rekenmodel!B3)</f>
        <v>Levering en aanleg speelvoorzieningen 2027-2031</v>
      </c>
      <c r="E3" s="32"/>
      <c r="F3" s="28">
        <v>3</v>
      </c>
      <c r="G3" s="108" t="s">
        <v>50</v>
      </c>
      <c r="H3" s="109"/>
      <c r="I3" s="110"/>
    </row>
    <row r="4" spans="1:10" ht="12.75" customHeight="1" x14ac:dyDescent="0.25">
      <c r="A4" s="34" t="str">
        <f>IF(rekenmodel!A4="","",rekenmodel!A4)</f>
        <v xml:space="preserve"> </v>
      </c>
      <c r="B4" s="35" t="str">
        <f>IF(rekenmodel!B4="","",rekenmodel!B4)</f>
        <v xml:space="preserve"> </v>
      </c>
      <c r="E4" s="32"/>
      <c r="F4" s="99">
        <v>1</v>
      </c>
      <c r="G4" s="100" t="s">
        <v>51</v>
      </c>
      <c r="H4" s="100"/>
      <c r="I4" s="100"/>
    </row>
    <row r="5" spans="1:10" ht="26.4" x14ac:dyDescent="0.25">
      <c r="A5" s="34" t="str">
        <f>IF(rekenmodel!A5="","",rekenmodel!A5)</f>
        <v>Zaaknummer</v>
      </c>
      <c r="B5" s="35" t="str">
        <f>IF(rekenmodel!B5="","",rekenmodel!B5)</f>
        <v>I260900003</v>
      </c>
      <c r="E5" s="32"/>
      <c r="F5" s="99"/>
      <c r="G5" s="100"/>
      <c r="H5" s="100"/>
      <c r="I5" s="100"/>
    </row>
    <row r="6" spans="1:10" ht="12.75" customHeight="1" x14ac:dyDescent="0.25">
      <c r="A6" s="36" t="str">
        <f>IF(rekenmodel!A6="","",rekenmodel!A6)</f>
        <v>Datum</v>
      </c>
      <c r="B6" s="37">
        <f>IF(rekenmodel!B6="","",rekenmodel!B6)</f>
        <v>46302</v>
      </c>
      <c r="E6" s="32"/>
      <c r="F6" s="99">
        <v>0</v>
      </c>
      <c r="G6" s="100" t="s">
        <v>52</v>
      </c>
      <c r="H6" s="100"/>
      <c r="I6" s="100"/>
    </row>
    <row r="7" spans="1:10" ht="13.8" thickBot="1" x14ac:dyDescent="0.3">
      <c r="A7" s="38"/>
      <c r="B7" s="39"/>
      <c r="C7" s="40"/>
      <c r="D7" s="41"/>
      <c r="E7" s="40"/>
      <c r="F7" s="99"/>
      <c r="G7" s="100"/>
      <c r="H7" s="100"/>
      <c r="I7" s="100"/>
    </row>
    <row r="8" spans="1:10" ht="38.25" customHeight="1" x14ac:dyDescent="0.25">
      <c r="A8" s="42"/>
      <c r="B8" s="104" t="s">
        <v>10</v>
      </c>
      <c r="C8" s="43" t="s">
        <v>18</v>
      </c>
      <c r="D8" s="44" t="s">
        <v>53</v>
      </c>
      <c r="E8" s="106" t="s">
        <v>6</v>
      </c>
      <c r="F8" s="106" t="s">
        <v>19</v>
      </c>
      <c r="G8" s="43" t="s">
        <v>7</v>
      </c>
      <c r="H8" s="43" t="s">
        <v>20</v>
      </c>
      <c r="I8" s="45" t="s">
        <v>14</v>
      </c>
    </row>
    <row r="9" spans="1:10" x14ac:dyDescent="0.25">
      <c r="A9" s="46"/>
      <c r="B9" s="105"/>
      <c r="C9" s="47">
        <f>C10+C15+C19+C25+C31+C36</f>
        <v>1</v>
      </c>
      <c r="D9" s="48">
        <f>D10+D15+D19+D25+D31+D36</f>
        <v>1</v>
      </c>
      <c r="E9" s="107"/>
      <c r="F9" s="107"/>
      <c r="G9" s="49" t="s">
        <v>2</v>
      </c>
      <c r="H9" s="50">
        <f>H10+H15+H19+H25+H31+H36</f>
        <v>1</v>
      </c>
      <c r="I9" s="51">
        <f>I10+I15+I19+I25+I31+I36</f>
        <v>37500</v>
      </c>
    </row>
    <row r="10" spans="1:10" s="59" customFormat="1" ht="15" customHeight="1" x14ac:dyDescent="0.25">
      <c r="A10" s="52">
        <v>1</v>
      </c>
      <c r="B10" s="53" t="s">
        <v>54</v>
      </c>
      <c r="C10" s="8">
        <v>0.1</v>
      </c>
      <c r="D10" s="54">
        <f>SUM(D11:D14)</f>
        <v>0.1</v>
      </c>
      <c r="E10" s="55">
        <f>SUM(E11:E14)</f>
        <v>60</v>
      </c>
      <c r="F10" s="56"/>
      <c r="G10" s="57">
        <f>SUM(G11:G14)</f>
        <v>60</v>
      </c>
      <c r="H10" s="58">
        <f>G10/E10*C10</f>
        <v>0.1</v>
      </c>
      <c r="I10" s="3">
        <f>C10*rekenmodel!B10</f>
        <v>3750</v>
      </c>
    </row>
    <row r="11" spans="1:10" s="59" customFormat="1" ht="39.6" x14ac:dyDescent="0.3">
      <c r="A11" s="60" t="s">
        <v>21</v>
      </c>
      <c r="B11" s="61" t="s">
        <v>71</v>
      </c>
      <c r="C11" s="62">
        <v>3</v>
      </c>
      <c r="D11" s="7">
        <f>$C$10/(SUM($C$11:$C$14))*C11</f>
        <v>2.5000000000000001E-2</v>
      </c>
      <c r="E11" s="62">
        <f>C11*$F$2</f>
        <v>15</v>
      </c>
      <c r="F11" s="4">
        <v>5</v>
      </c>
      <c r="G11" s="63">
        <f>C11*F11</f>
        <v>15</v>
      </c>
      <c r="H11" s="64"/>
      <c r="I11" s="5">
        <f>$I$10/$E$10*E11</f>
        <v>937.5</v>
      </c>
    </row>
    <row r="12" spans="1:10" s="59" customFormat="1" ht="39.6" x14ac:dyDescent="0.3">
      <c r="A12" s="65" t="s">
        <v>22</v>
      </c>
      <c r="B12" s="66" t="s">
        <v>72</v>
      </c>
      <c r="C12" s="62">
        <v>3</v>
      </c>
      <c r="D12" s="7">
        <f>$C$10/(SUM($C$11:$C$14))*C12</f>
        <v>2.5000000000000001E-2</v>
      </c>
      <c r="E12" s="62">
        <f t="shared" ref="E12:E14" si="0">C12*$F$2</f>
        <v>15</v>
      </c>
      <c r="F12" s="4">
        <v>5</v>
      </c>
      <c r="G12" s="63">
        <f>C12*F12</f>
        <v>15</v>
      </c>
      <c r="H12" s="64"/>
      <c r="I12" s="5">
        <f>$I$10/$E$10*E12</f>
        <v>937.5</v>
      </c>
    </row>
    <row r="13" spans="1:10" s="59" customFormat="1" ht="26.4" x14ac:dyDescent="0.3">
      <c r="A13" s="65" t="s">
        <v>23</v>
      </c>
      <c r="B13" s="66" t="s">
        <v>73</v>
      </c>
      <c r="C13" s="62">
        <v>3</v>
      </c>
      <c r="D13" s="7">
        <f>$C$10/(SUM($C$11:$C$14))*C13</f>
        <v>2.5000000000000001E-2</v>
      </c>
      <c r="E13" s="62">
        <f t="shared" si="0"/>
        <v>15</v>
      </c>
      <c r="F13" s="4">
        <v>5</v>
      </c>
      <c r="G13" s="63">
        <f>C13*F13</f>
        <v>15</v>
      </c>
      <c r="H13" s="64"/>
      <c r="I13" s="5">
        <f t="shared" ref="I13:I14" si="1">$I$10/$E$10*E13</f>
        <v>937.5</v>
      </c>
    </row>
    <row r="14" spans="1:10" s="59" customFormat="1" ht="26.4" x14ac:dyDescent="0.3">
      <c r="A14" s="65" t="s">
        <v>39</v>
      </c>
      <c r="B14" s="67" t="s">
        <v>74</v>
      </c>
      <c r="C14" s="62">
        <v>3</v>
      </c>
      <c r="D14" s="7">
        <f>$C$10/(SUM($C$11:$C$14))*C14</f>
        <v>2.5000000000000001E-2</v>
      </c>
      <c r="E14" s="62">
        <f t="shared" si="0"/>
        <v>15</v>
      </c>
      <c r="F14" s="4">
        <v>5</v>
      </c>
      <c r="G14" s="63">
        <f>C14*F14</f>
        <v>15</v>
      </c>
      <c r="H14" s="64"/>
      <c r="I14" s="5">
        <f t="shared" si="1"/>
        <v>937.5</v>
      </c>
    </row>
    <row r="15" spans="1:10" s="70" customFormat="1" x14ac:dyDescent="0.25">
      <c r="A15" s="68" t="s">
        <v>32</v>
      </c>
      <c r="B15" s="53" t="s">
        <v>55</v>
      </c>
      <c r="C15" s="69">
        <v>0.15</v>
      </c>
      <c r="D15" s="54">
        <f>SUM(D16:D18)</f>
        <v>0.15</v>
      </c>
      <c r="E15" s="55">
        <f>SUM(E16:E18)</f>
        <v>30</v>
      </c>
      <c r="F15" s="56"/>
      <c r="G15" s="57">
        <f>SUM(G16:G18)</f>
        <v>30</v>
      </c>
      <c r="H15" s="58">
        <f>G15/E15*C15</f>
        <v>0.15</v>
      </c>
      <c r="I15" s="3">
        <f>C15*rekenmodel!B10</f>
        <v>5625</v>
      </c>
    </row>
    <row r="16" spans="1:10" s="70" customFormat="1" ht="26.4" x14ac:dyDescent="0.3">
      <c r="A16" s="60" t="s">
        <v>24</v>
      </c>
      <c r="B16" s="71" t="s">
        <v>75</v>
      </c>
      <c r="C16" s="62">
        <v>2</v>
      </c>
      <c r="D16" s="7">
        <f>$C$15/(SUM($C$16:$C$18))*C16</f>
        <v>4.9999999999999996E-2</v>
      </c>
      <c r="E16" s="72">
        <f>C16*$F$2</f>
        <v>10</v>
      </c>
      <c r="F16" s="4">
        <v>5</v>
      </c>
      <c r="G16" s="63">
        <f>F16*C16</f>
        <v>10</v>
      </c>
      <c r="H16" s="73"/>
      <c r="I16" s="5">
        <f>$I$15/$E$15*E16</f>
        <v>1875</v>
      </c>
      <c r="J16" s="70" t="s">
        <v>64</v>
      </c>
    </row>
    <row r="17" spans="1:21" s="70" customFormat="1" ht="51.75" customHeight="1" x14ac:dyDescent="0.3">
      <c r="A17" s="74" t="s">
        <v>38</v>
      </c>
      <c r="B17" s="75" t="s">
        <v>76</v>
      </c>
      <c r="C17" s="62">
        <v>2</v>
      </c>
      <c r="D17" s="7">
        <f>$C$15/(SUM($C$16:$C$18))*C17</f>
        <v>4.9999999999999996E-2</v>
      </c>
      <c r="E17" s="62">
        <f t="shared" ref="E17:E18" si="2">C17*$F$2</f>
        <v>10</v>
      </c>
      <c r="F17" s="4">
        <v>5</v>
      </c>
      <c r="G17" s="63">
        <f>F17*C17</f>
        <v>10</v>
      </c>
      <c r="H17" s="73"/>
      <c r="I17" s="5">
        <f>$I$15/$E$15*E17</f>
        <v>1875</v>
      </c>
      <c r="J17" s="59"/>
      <c r="R17" s="86"/>
      <c r="S17"/>
      <c r="T17"/>
      <c r="U17"/>
    </row>
    <row r="18" spans="1:21" s="70" customFormat="1" ht="40.200000000000003" thickBot="1" x14ac:dyDescent="0.35">
      <c r="A18" s="74" t="s">
        <v>43</v>
      </c>
      <c r="B18" s="71" t="s">
        <v>80</v>
      </c>
      <c r="C18" s="62">
        <v>2</v>
      </c>
      <c r="D18" s="7">
        <f>$C$15/(SUM($C$16:$C$18))*C18</f>
        <v>4.9999999999999996E-2</v>
      </c>
      <c r="E18" s="62">
        <f t="shared" si="2"/>
        <v>10</v>
      </c>
      <c r="F18" s="4">
        <v>5</v>
      </c>
      <c r="G18" s="63">
        <f t="shared" ref="G18" si="3">F18*C18</f>
        <v>10</v>
      </c>
      <c r="H18" s="73"/>
      <c r="I18" s="5">
        <f t="shared" ref="I18" si="4">$I$15/$E$15*E18</f>
        <v>1875</v>
      </c>
      <c r="R18" s="87"/>
      <c r="S18" s="87"/>
      <c r="T18" s="87"/>
      <c r="U18" s="87"/>
    </row>
    <row r="19" spans="1:21" s="70" customFormat="1" ht="15" customHeight="1" x14ac:dyDescent="0.25">
      <c r="A19" s="68" t="s">
        <v>33</v>
      </c>
      <c r="B19" s="53" t="s">
        <v>56</v>
      </c>
      <c r="C19" s="69">
        <v>0.25</v>
      </c>
      <c r="D19" s="54">
        <f>SUM(D20:D24)</f>
        <v>0.25</v>
      </c>
      <c r="E19" s="55">
        <f>SUM(E20:E24)</f>
        <v>50</v>
      </c>
      <c r="F19" s="56"/>
      <c r="G19" s="57">
        <f>SUM(G20:G24)</f>
        <v>50</v>
      </c>
      <c r="H19" s="58">
        <f>G19/E19*C19</f>
        <v>0.25</v>
      </c>
      <c r="I19" s="3">
        <f>C19*rekenmodel!B10</f>
        <v>9375</v>
      </c>
      <c r="R19" s="88"/>
    </row>
    <row r="20" spans="1:21" s="70" customFormat="1" ht="39.6" x14ac:dyDescent="0.3">
      <c r="A20" s="76" t="s">
        <v>25</v>
      </c>
      <c r="B20" s="77" t="s">
        <v>77</v>
      </c>
      <c r="C20" s="62">
        <v>2</v>
      </c>
      <c r="D20" s="7">
        <f>$C$19/(SUM($C$20:$C$24))*C20</f>
        <v>0.05</v>
      </c>
      <c r="E20" s="78">
        <f>C20*$F$2</f>
        <v>10</v>
      </c>
      <c r="F20" s="4">
        <v>5</v>
      </c>
      <c r="G20" s="63">
        <f>F20*C20</f>
        <v>10</v>
      </c>
      <c r="H20" s="79"/>
      <c r="I20" s="5">
        <f>$I$19/$E$19*E20</f>
        <v>1875</v>
      </c>
      <c r="J20" s="80"/>
      <c r="K20" s="80"/>
      <c r="R20" s="89"/>
      <c r="S20"/>
      <c r="T20"/>
      <c r="U20"/>
    </row>
    <row r="21" spans="1:21" s="70" customFormat="1" ht="26.4" x14ac:dyDescent="0.3">
      <c r="A21" s="74" t="s">
        <v>26</v>
      </c>
      <c r="B21" s="71" t="s">
        <v>79</v>
      </c>
      <c r="C21" s="62">
        <v>2</v>
      </c>
      <c r="D21" s="7">
        <f>$C$19/(SUM($C$20:$C$24))*C21</f>
        <v>0.05</v>
      </c>
      <c r="E21" s="63">
        <f t="shared" ref="E21:E24" si="5">C21*$F$2</f>
        <v>10</v>
      </c>
      <c r="F21" s="4">
        <v>5</v>
      </c>
      <c r="G21" s="63">
        <f t="shared" ref="G21:G24" si="6">F21*C21</f>
        <v>10</v>
      </c>
      <c r="H21" s="79"/>
      <c r="I21" s="5">
        <f>$I$19/$E$19*E21</f>
        <v>1875</v>
      </c>
      <c r="J21" s="80"/>
      <c r="K21" s="80"/>
      <c r="R21" s="89"/>
      <c r="S21"/>
      <c r="T21"/>
      <c r="U21"/>
    </row>
    <row r="22" spans="1:21" s="70" customFormat="1" ht="39.6" x14ac:dyDescent="0.3">
      <c r="A22" s="74" t="s">
        <v>27</v>
      </c>
      <c r="B22" s="75" t="s">
        <v>78</v>
      </c>
      <c r="C22" s="62">
        <v>2</v>
      </c>
      <c r="D22" s="7">
        <f>$C$19/(SUM($C$20:$C$24))*C22</f>
        <v>0.05</v>
      </c>
      <c r="E22" s="63">
        <f t="shared" si="5"/>
        <v>10</v>
      </c>
      <c r="F22" s="4">
        <v>5</v>
      </c>
      <c r="G22" s="63">
        <f t="shared" si="6"/>
        <v>10</v>
      </c>
      <c r="H22" s="79"/>
      <c r="I22" s="5">
        <f>$I$19/$E$19*E22</f>
        <v>1875</v>
      </c>
      <c r="J22" s="80"/>
      <c r="K22" s="80"/>
      <c r="R22"/>
      <c r="S22"/>
      <c r="T22"/>
      <c r="U22"/>
    </row>
    <row r="23" spans="1:21" s="70" customFormat="1" ht="32.4" customHeight="1" x14ac:dyDescent="0.3">
      <c r="A23" s="74" t="s">
        <v>81</v>
      </c>
      <c r="B23" s="71" t="s">
        <v>67</v>
      </c>
      <c r="C23" s="62">
        <v>2</v>
      </c>
      <c r="D23" s="7">
        <f>$C$19/(SUM($C$20:$C$24))*C23</f>
        <v>0.05</v>
      </c>
      <c r="E23" s="63">
        <f t="shared" si="5"/>
        <v>10</v>
      </c>
      <c r="F23" s="4">
        <v>5</v>
      </c>
      <c r="G23" s="63">
        <f t="shared" si="6"/>
        <v>10</v>
      </c>
      <c r="H23" s="79"/>
      <c r="I23" s="5">
        <f>$I$19/$E$19*E23</f>
        <v>1875</v>
      </c>
      <c r="J23" s="80"/>
      <c r="K23" s="80"/>
      <c r="R23"/>
      <c r="S23"/>
      <c r="T23"/>
      <c r="U23"/>
    </row>
    <row r="24" spans="1:21" s="70" customFormat="1" ht="26.4" x14ac:dyDescent="0.3">
      <c r="A24" s="74" t="s">
        <v>40</v>
      </c>
      <c r="B24" s="71" t="s">
        <v>68</v>
      </c>
      <c r="C24" s="62">
        <v>2</v>
      </c>
      <c r="D24" s="7">
        <f>$C$19/(SUM($C$20:$C$24))*C24</f>
        <v>0.05</v>
      </c>
      <c r="E24" s="63">
        <f t="shared" si="5"/>
        <v>10</v>
      </c>
      <c r="F24" s="4">
        <v>5</v>
      </c>
      <c r="G24" s="63">
        <f t="shared" si="6"/>
        <v>10</v>
      </c>
      <c r="H24" s="79"/>
      <c r="I24" s="5">
        <f>$I$19/$E$19*E24</f>
        <v>1875</v>
      </c>
      <c r="J24" s="81"/>
      <c r="K24" s="80"/>
      <c r="R24" s="89"/>
      <c r="S24"/>
      <c r="T24"/>
      <c r="U24"/>
    </row>
    <row r="25" spans="1:21" s="70" customFormat="1" ht="15" customHeight="1" x14ac:dyDescent="0.3">
      <c r="A25" s="68" t="s">
        <v>34</v>
      </c>
      <c r="B25" s="53" t="s">
        <v>57</v>
      </c>
      <c r="C25" s="69">
        <v>0.2</v>
      </c>
      <c r="D25" s="54">
        <f>SUM(D26:D30)</f>
        <v>0.2</v>
      </c>
      <c r="E25" s="55">
        <f>SUM(E26:E30)</f>
        <v>40</v>
      </c>
      <c r="F25" s="56"/>
      <c r="G25" s="57">
        <f>SUM(G26:G30)</f>
        <v>40</v>
      </c>
      <c r="H25" s="58">
        <f>G25/E25*C25</f>
        <v>0.2</v>
      </c>
      <c r="I25" s="3">
        <f>C25*rekenmodel!B10</f>
        <v>7500</v>
      </c>
      <c r="R25" s="90"/>
      <c r="S25"/>
      <c r="T25"/>
      <c r="U25"/>
    </row>
    <row r="26" spans="1:21" s="70" customFormat="1" ht="26.4" x14ac:dyDescent="0.3">
      <c r="A26" s="74" t="s">
        <v>28</v>
      </c>
      <c r="B26" s="71" t="s">
        <v>58</v>
      </c>
      <c r="C26" s="62">
        <v>2</v>
      </c>
      <c r="D26" s="7">
        <f>$C$25/(SUM($C$26:$C$30))*C26</f>
        <v>0.05</v>
      </c>
      <c r="E26" s="63">
        <f>C26*$F$2</f>
        <v>10</v>
      </c>
      <c r="F26" s="4">
        <v>5</v>
      </c>
      <c r="G26" s="63">
        <f>F26*C26</f>
        <v>10</v>
      </c>
      <c r="H26" s="79"/>
      <c r="I26" s="5">
        <f>$I$25/$E$25*E26</f>
        <v>1875</v>
      </c>
      <c r="J26" s="80"/>
      <c r="K26" s="80"/>
      <c r="R26" s="91"/>
      <c r="S26"/>
      <c r="T26"/>
      <c r="U26"/>
    </row>
    <row r="27" spans="1:21" s="70" customFormat="1" ht="26.4" x14ac:dyDescent="0.3">
      <c r="A27" s="74" t="s">
        <v>29</v>
      </c>
      <c r="B27" s="71" t="s">
        <v>59</v>
      </c>
      <c r="C27" s="62">
        <v>2</v>
      </c>
      <c r="D27" s="7">
        <f>$C$25/(SUM($C$26:$C$30))*C27</f>
        <v>0.05</v>
      </c>
      <c r="E27" s="63">
        <f t="shared" ref="E27:E30" si="7">C27*$F$2</f>
        <v>10</v>
      </c>
      <c r="F27" s="4">
        <v>5</v>
      </c>
      <c r="G27" s="63">
        <f>F27*C27</f>
        <v>10</v>
      </c>
      <c r="H27" s="79"/>
      <c r="I27" s="5">
        <f>$I$25/$E$25*E27</f>
        <v>1875</v>
      </c>
      <c r="J27" s="81"/>
      <c r="K27" s="80"/>
      <c r="R27" s="92"/>
      <c r="S27"/>
      <c r="T27"/>
      <c r="U27"/>
    </row>
    <row r="28" spans="1:21" s="70" customFormat="1" ht="26.4" x14ac:dyDescent="0.3">
      <c r="A28" s="74" t="s">
        <v>30</v>
      </c>
      <c r="B28" s="71" t="s">
        <v>86</v>
      </c>
      <c r="C28" s="62">
        <v>1</v>
      </c>
      <c r="D28" s="7">
        <f>$C$25/(SUM($C$26:$C$30))*C28</f>
        <v>2.5000000000000001E-2</v>
      </c>
      <c r="E28" s="63">
        <f t="shared" si="7"/>
        <v>5</v>
      </c>
      <c r="F28" s="4">
        <v>5</v>
      </c>
      <c r="G28" s="63">
        <f t="shared" ref="G28:G30" si="8">F28*C28</f>
        <v>5</v>
      </c>
      <c r="H28" s="79"/>
      <c r="I28" s="5">
        <f t="shared" ref="I28:I30" si="9">$I$25/$E$25*E28</f>
        <v>937.5</v>
      </c>
      <c r="J28" s="82"/>
      <c r="K28" s="80"/>
      <c r="R28" s="92"/>
      <c r="S28"/>
      <c r="T28"/>
      <c r="U28"/>
    </row>
    <row r="29" spans="1:21" s="70" customFormat="1" ht="14.4" x14ac:dyDescent="0.3">
      <c r="A29" s="74" t="s">
        <v>41</v>
      </c>
      <c r="B29" s="71" t="s">
        <v>60</v>
      </c>
      <c r="C29" s="62">
        <v>1</v>
      </c>
      <c r="D29" s="7">
        <f>$C$25/(SUM($C$26:$C$30))*C29</f>
        <v>2.5000000000000001E-2</v>
      </c>
      <c r="E29" s="63">
        <f t="shared" si="7"/>
        <v>5</v>
      </c>
      <c r="F29" s="4">
        <v>5</v>
      </c>
      <c r="G29" s="63">
        <f t="shared" si="8"/>
        <v>5</v>
      </c>
      <c r="H29" s="79"/>
      <c r="I29" s="5">
        <f t="shared" si="9"/>
        <v>937.5</v>
      </c>
      <c r="J29" s="80"/>
      <c r="K29" s="80"/>
      <c r="R29"/>
      <c r="S29"/>
      <c r="T29"/>
      <c r="U29"/>
    </row>
    <row r="30" spans="1:21" s="70" customFormat="1" ht="39.6" x14ac:dyDescent="0.3">
      <c r="A30" s="74" t="s">
        <v>42</v>
      </c>
      <c r="B30" s="71" t="s">
        <v>70</v>
      </c>
      <c r="C30" s="62">
        <v>2</v>
      </c>
      <c r="D30" s="7">
        <f>$C$25/(SUM($C$26:$C$30))*C30</f>
        <v>0.05</v>
      </c>
      <c r="E30" s="63">
        <f t="shared" si="7"/>
        <v>10</v>
      </c>
      <c r="F30" s="4">
        <v>5</v>
      </c>
      <c r="G30" s="63">
        <f t="shared" si="8"/>
        <v>10</v>
      </c>
      <c r="H30" s="79"/>
      <c r="I30" s="5">
        <f t="shared" si="9"/>
        <v>1875</v>
      </c>
      <c r="J30" s="83"/>
      <c r="K30" s="80"/>
      <c r="R30" s="93"/>
      <c r="S30"/>
      <c r="T30"/>
      <c r="U30"/>
    </row>
    <row r="31" spans="1:21" s="70" customFormat="1" ht="15" customHeight="1" x14ac:dyDescent="0.3">
      <c r="A31" s="68" t="s">
        <v>35</v>
      </c>
      <c r="B31" s="53" t="s">
        <v>61</v>
      </c>
      <c r="C31" s="69">
        <v>0.1</v>
      </c>
      <c r="D31" s="54">
        <f>SUM(D32:D35)</f>
        <v>9.9999999999999992E-2</v>
      </c>
      <c r="E31" s="55">
        <f>SUM(E32:E35)</f>
        <v>40</v>
      </c>
      <c r="F31" s="56"/>
      <c r="G31" s="57">
        <f>SUM(G32:G35)</f>
        <v>40</v>
      </c>
      <c r="H31" s="58">
        <f>G31/E31*C31</f>
        <v>0.1</v>
      </c>
      <c r="I31" s="3">
        <f>C31*rekenmodel!B10</f>
        <v>3750</v>
      </c>
      <c r="R31" s="92"/>
      <c r="S31"/>
      <c r="T31"/>
      <c r="U31"/>
    </row>
    <row r="32" spans="1:21" s="70" customFormat="1" ht="26.4" x14ac:dyDescent="0.3">
      <c r="A32" s="74" t="s">
        <v>31</v>
      </c>
      <c r="B32" s="75" t="s">
        <v>66</v>
      </c>
      <c r="C32" s="62">
        <v>5</v>
      </c>
      <c r="D32" s="7">
        <f>$C$31/(SUM($C$32:$C$35))*C32</f>
        <v>6.25E-2</v>
      </c>
      <c r="E32" s="63">
        <f>C32*$F$2</f>
        <v>25</v>
      </c>
      <c r="F32" s="4">
        <v>5</v>
      </c>
      <c r="G32" s="63">
        <f>F32*C32</f>
        <v>25</v>
      </c>
      <c r="H32" s="79"/>
      <c r="I32" s="5">
        <f>$I$31/$E$31*E32</f>
        <v>2343.75</v>
      </c>
      <c r="J32" s="80"/>
      <c r="K32" s="80"/>
      <c r="R32"/>
      <c r="S32"/>
      <c r="T32"/>
      <c r="U32"/>
    </row>
    <row r="33" spans="1:21" s="70" customFormat="1" ht="26.4" x14ac:dyDescent="0.3">
      <c r="A33" s="74" t="s">
        <v>47</v>
      </c>
      <c r="B33" s="71" t="s">
        <v>62</v>
      </c>
      <c r="C33" s="62">
        <v>1</v>
      </c>
      <c r="D33" s="7">
        <f>$C$31/(SUM($C$32:$C$35))*C33</f>
        <v>1.2500000000000001E-2</v>
      </c>
      <c r="E33" s="63">
        <f>C33*$F$2</f>
        <v>5</v>
      </c>
      <c r="F33" s="4">
        <v>5</v>
      </c>
      <c r="G33" s="63">
        <f>F33*C33</f>
        <v>5</v>
      </c>
      <c r="H33" s="79"/>
      <c r="I33" s="5">
        <f>$I$31/$E$31*E33</f>
        <v>468.75</v>
      </c>
      <c r="J33" s="80"/>
      <c r="K33" s="80"/>
      <c r="R33"/>
      <c r="S33"/>
      <c r="T33"/>
      <c r="U33"/>
    </row>
    <row r="34" spans="1:21" s="70" customFormat="1" ht="27" x14ac:dyDescent="0.3">
      <c r="A34" s="74" t="s">
        <v>48</v>
      </c>
      <c r="B34" s="84" t="s">
        <v>69</v>
      </c>
      <c r="C34" s="62">
        <v>1</v>
      </c>
      <c r="D34" s="7">
        <f>$C$31/(SUM($C$32:$C$35))*C34</f>
        <v>1.2500000000000001E-2</v>
      </c>
      <c r="E34" s="63">
        <f t="shared" ref="E34:E35" si="10">C34*$F$2</f>
        <v>5</v>
      </c>
      <c r="F34" s="4">
        <v>5</v>
      </c>
      <c r="G34" s="63">
        <f>F34*C34</f>
        <v>5</v>
      </c>
      <c r="H34" s="79"/>
      <c r="I34" s="5">
        <f t="shared" ref="I34:I35" si="11">$I$31/$E$31*E34</f>
        <v>468.75</v>
      </c>
      <c r="J34" s="80"/>
      <c r="K34" s="80"/>
      <c r="R34"/>
      <c r="S34"/>
      <c r="T34"/>
      <c r="U34"/>
    </row>
    <row r="35" spans="1:21" s="70" customFormat="1" ht="39.6" x14ac:dyDescent="0.3">
      <c r="A35" s="74" t="s">
        <v>49</v>
      </c>
      <c r="B35" s="67" t="s">
        <v>65</v>
      </c>
      <c r="C35" s="62">
        <v>1</v>
      </c>
      <c r="D35" s="7">
        <f>$C$31/(SUM($C$32:$C$35))*C35</f>
        <v>1.2500000000000001E-2</v>
      </c>
      <c r="E35" s="63">
        <f t="shared" si="10"/>
        <v>5</v>
      </c>
      <c r="F35" s="4">
        <v>5</v>
      </c>
      <c r="G35" s="63">
        <f>F35*C35</f>
        <v>5</v>
      </c>
      <c r="H35" s="79"/>
      <c r="I35" s="5">
        <f t="shared" si="11"/>
        <v>468.75</v>
      </c>
      <c r="J35" s="80"/>
      <c r="K35" s="80"/>
      <c r="R35" s="93"/>
      <c r="S35"/>
      <c r="T35"/>
      <c r="U35"/>
    </row>
    <row r="36" spans="1:21" s="70" customFormat="1" ht="15" customHeight="1" x14ac:dyDescent="0.25">
      <c r="A36" s="85" t="s">
        <v>46</v>
      </c>
      <c r="B36" s="53" t="s">
        <v>63</v>
      </c>
      <c r="C36" s="69">
        <v>0.2</v>
      </c>
      <c r="D36" s="54">
        <f>SUM(D37:D38)</f>
        <v>0.2</v>
      </c>
      <c r="E36" s="55">
        <f>SUM(E37:E50)</f>
        <v>25</v>
      </c>
      <c r="F36" s="56"/>
      <c r="G36" s="57">
        <f>SUM(G37:G50)</f>
        <v>25</v>
      </c>
      <c r="H36" s="58">
        <f>G36/E36*C36</f>
        <v>0.2</v>
      </c>
      <c r="I36" s="3">
        <f>C36*rekenmodel!B10</f>
        <v>7500</v>
      </c>
    </row>
    <row r="37" spans="1:21" s="70" customFormat="1" x14ac:dyDescent="0.25">
      <c r="A37" s="76" t="s">
        <v>45</v>
      </c>
      <c r="B37" s="12" t="s">
        <v>82</v>
      </c>
      <c r="C37" s="62">
        <v>5</v>
      </c>
      <c r="D37" s="7">
        <f>$C$36/(SUM($C$37:$C$50))*C37</f>
        <v>0.2</v>
      </c>
      <c r="E37" s="78">
        <f>C37*$F$2</f>
        <v>25</v>
      </c>
      <c r="F37" s="9">
        <v>5</v>
      </c>
      <c r="G37" s="78">
        <f>F37*C37</f>
        <v>25</v>
      </c>
      <c r="H37" s="80"/>
      <c r="I37" s="6">
        <f>$I$36/$E$36*E37</f>
        <v>7500</v>
      </c>
    </row>
    <row r="38" spans="1:21" s="70" customFormat="1" x14ac:dyDescent="0.3">
      <c r="A38" s="94"/>
      <c r="B38" s="82"/>
      <c r="C38" s="95"/>
      <c r="D38" s="10"/>
      <c r="E38" s="81"/>
      <c r="F38" s="96"/>
      <c r="G38" s="81"/>
      <c r="H38" s="80"/>
      <c r="I38" s="11"/>
    </row>
    <row r="39" spans="1:21" s="70" customFormat="1" x14ac:dyDescent="0.3">
      <c r="A39" s="94"/>
      <c r="B39" s="82"/>
      <c r="C39" s="95"/>
      <c r="D39" s="10"/>
      <c r="E39" s="81"/>
      <c r="F39" s="96"/>
      <c r="G39" s="81"/>
      <c r="H39" s="80"/>
      <c r="I39" s="11"/>
    </row>
    <row r="40" spans="1:21" s="70" customFormat="1" x14ac:dyDescent="0.3">
      <c r="A40" s="94"/>
      <c r="B40" s="82"/>
      <c r="C40" s="95"/>
      <c r="D40" s="10"/>
      <c r="E40" s="81"/>
      <c r="F40" s="96"/>
      <c r="G40" s="81"/>
      <c r="H40" s="80"/>
      <c r="I40" s="11"/>
    </row>
    <row r="41" spans="1:21" s="70" customFormat="1" x14ac:dyDescent="0.3">
      <c r="A41" s="94"/>
      <c r="B41" s="82"/>
      <c r="C41" s="95"/>
      <c r="D41" s="10"/>
      <c r="E41" s="81"/>
      <c r="F41" s="96"/>
      <c r="G41" s="81"/>
      <c r="H41" s="80"/>
      <c r="I41" s="11"/>
    </row>
    <row r="42" spans="1:21" s="70" customFormat="1" x14ac:dyDescent="0.3">
      <c r="A42" s="94"/>
      <c r="B42" s="82"/>
      <c r="C42" s="95"/>
      <c r="D42" s="10"/>
      <c r="E42" s="81"/>
      <c r="F42" s="96"/>
      <c r="G42" s="81"/>
      <c r="H42" s="80"/>
      <c r="I42" s="11"/>
    </row>
    <row r="43" spans="1:21" s="70" customFormat="1" x14ac:dyDescent="0.3">
      <c r="A43" s="94"/>
      <c r="B43" s="82"/>
      <c r="C43" s="95"/>
      <c r="D43" s="10"/>
      <c r="E43" s="81"/>
      <c r="F43" s="96"/>
      <c r="G43" s="81"/>
      <c r="H43" s="80"/>
      <c r="I43" s="11"/>
    </row>
    <row r="44" spans="1:21" s="70" customFormat="1" x14ac:dyDescent="0.3">
      <c r="A44" s="94"/>
      <c r="B44" s="82"/>
      <c r="C44" s="95"/>
      <c r="D44" s="10"/>
      <c r="E44" s="81"/>
      <c r="F44" s="96"/>
      <c r="G44" s="81"/>
      <c r="H44" s="80"/>
      <c r="I44" s="11"/>
    </row>
    <row r="45" spans="1:21" s="70" customFormat="1" x14ac:dyDescent="0.3">
      <c r="A45" s="94"/>
      <c r="B45" s="82"/>
      <c r="C45" s="95"/>
      <c r="D45" s="10"/>
      <c r="E45" s="81"/>
      <c r="F45" s="96"/>
      <c r="G45" s="81"/>
      <c r="H45" s="80"/>
      <c r="I45" s="11"/>
    </row>
    <row r="46" spans="1:21" s="70" customFormat="1" x14ac:dyDescent="0.3">
      <c r="A46" s="94"/>
      <c r="B46" s="82"/>
      <c r="C46" s="95"/>
      <c r="D46" s="10"/>
      <c r="E46" s="81"/>
      <c r="F46" s="96"/>
      <c r="G46" s="81"/>
      <c r="H46" s="80"/>
      <c r="I46" s="11"/>
    </row>
    <row r="47" spans="1:21" s="70" customFormat="1" x14ac:dyDescent="0.3">
      <c r="A47" s="94"/>
      <c r="B47" s="82"/>
      <c r="C47" s="95"/>
      <c r="D47" s="10"/>
      <c r="E47" s="81"/>
      <c r="F47" s="96"/>
      <c r="G47" s="81"/>
      <c r="H47" s="80"/>
      <c r="I47" s="11"/>
    </row>
    <row r="48" spans="1:21" s="70" customFormat="1" x14ac:dyDescent="0.3">
      <c r="A48" s="94"/>
      <c r="B48" s="82"/>
      <c r="C48" s="95"/>
      <c r="D48" s="10"/>
      <c r="E48" s="81"/>
      <c r="F48" s="96"/>
      <c r="G48" s="81"/>
      <c r="H48" s="80"/>
      <c r="I48" s="11"/>
    </row>
    <row r="49" spans="1:9" s="70" customFormat="1" x14ac:dyDescent="0.3">
      <c r="A49" s="94"/>
      <c r="B49" s="82"/>
      <c r="C49" s="95"/>
      <c r="D49" s="10"/>
      <c r="E49" s="81"/>
      <c r="F49" s="96"/>
      <c r="G49" s="81"/>
      <c r="H49" s="80"/>
      <c r="I49" s="11"/>
    </row>
    <row r="50" spans="1:9" s="70" customFormat="1" x14ac:dyDescent="0.3">
      <c r="A50" s="94"/>
      <c r="B50" s="82"/>
      <c r="C50" s="95"/>
      <c r="D50" s="10"/>
      <c r="E50" s="81"/>
      <c r="F50" s="96"/>
      <c r="G50" s="81"/>
      <c r="H50" s="80"/>
      <c r="I50" s="11"/>
    </row>
    <row r="51" spans="1:9" s="70" customFormat="1" x14ac:dyDescent="0.3">
      <c r="A51" s="94"/>
      <c r="B51" s="82"/>
      <c r="C51" s="95"/>
      <c r="D51" s="10"/>
      <c r="E51" s="81"/>
      <c r="F51" s="96"/>
      <c r="G51" s="81"/>
      <c r="H51" s="80"/>
      <c r="I51" s="11"/>
    </row>
    <row r="52" spans="1:9" s="70" customFormat="1" x14ac:dyDescent="0.3">
      <c r="A52" s="94"/>
      <c r="B52" s="82"/>
      <c r="C52" s="95"/>
      <c r="D52" s="10"/>
      <c r="E52" s="81"/>
      <c r="F52" s="96"/>
      <c r="G52" s="81"/>
      <c r="H52" s="80"/>
      <c r="I52" s="11"/>
    </row>
    <row r="53" spans="1:9" s="70" customFormat="1" x14ac:dyDescent="0.3">
      <c r="A53" s="94"/>
      <c r="B53" s="82"/>
      <c r="C53" s="95"/>
      <c r="D53" s="10"/>
      <c r="E53" s="81"/>
      <c r="F53" s="96"/>
      <c r="G53" s="81"/>
      <c r="H53" s="80"/>
      <c r="I53" s="11"/>
    </row>
    <row r="54" spans="1:9" s="70" customFormat="1" x14ac:dyDescent="0.3">
      <c r="A54" s="94"/>
      <c r="B54" s="82"/>
      <c r="C54" s="95"/>
      <c r="D54" s="10"/>
      <c r="E54" s="81"/>
      <c r="F54" s="96"/>
      <c r="G54" s="81"/>
      <c r="H54" s="80"/>
      <c r="I54" s="11"/>
    </row>
    <row r="55" spans="1:9" s="70" customFormat="1" x14ac:dyDescent="0.3">
      <c r="A55" s="94"/>
      <c r="B55" s="82"/>
      <c r="C55" s="95"/>
      <c r="D55" s="10"/>
      <c r="E55" s="81"/>
      <c r="F55" s="96"/>
      <c r="G55" s="81"/>
      <c r="H55" s="80"/>
      <c r="I55" s="11"/>
    </row>
    <row r="56" spans="1:9" s="70" customFormat="1" x14ac:dyDescent="0.3">
      <c r="A56" s="94"/>
      <c r="B56" s="82"/>
      <c r="C56" s="95"/>
      <c r="D56" s="10"/>
      <c r="E56" s="81"/>
      <c r="F56" s="96"/>
      <c r="G56" s="81"/>
      <c r="H56" s="80"/>
      <c r="I56" s="11"/>
    </row>
    <row r="57" spans="1:9" s="70" customFormat="1" x14ac:dyDescent="0.3">
      <c r="A57" s="94"/>
      <c r="B57" s="82"/>
      <c r="C57" s="95"/>
      <c r="D57" s="10"/>
      <c r="E57" s="81"/>
      <c r="F57" s="96"/>
      <c r="G57" s="81"/>
      <c r="H57" s="80"/>
      <c r="I57" s="11"/>
    </row>
    <row r="58" spans="1:9" s="70" customFormat="1" x14ac:dyDescent="0.3">
      <c r="A58" s="94"/>
      <c r="B58" s="82"/>
      <c r="C58" s="95"/>
      <c r="D58" s="10"/>
      <c r="E58" s="81"/>
      <c r="F58" s="96"/>
      <c r="G58" s="81"/>
      <c r="H58" s="80"/>
      <c r="I58" s="11"/>
    </row>
    <row r="59" spans="1:9" s="70" customFormat="1" x14ac:dyDescent="0.3">
      <c r="A59" s="94"/>
      <c r="B59" s="82"/>
      <c r="C59" s="95"/>
      <c r="D59" s="10"/>
      <c r="E59" s="81"/>
      <c r="F59" s="96"/>
      <c r="G59" s="81"/>
      <c r="H59" s="80"/>
      <c r="I59" s="11"/>
    </row>
    <row r="60" spans="1:9" s="70" customFormat="1" x14ac:dyDescent="0.3">
      <c r="A60" s="94"/>
      <c r="B60" s="82"/>
      <c r="C60" s="95"/>
      <c r="D60" s="10"/>
      <c r="E60" s="81"/>
      <c r="F60" s="96"/>
      <c r="G60" s="81"/>
      <c r="H60" s="80"/>
      <c r="I60" s="11"/>
    </row>
    <row r="61" spans="1:9" s="70" customFormat="1" x14ac:dyDescent="0.3">
      <c r="A61" s="94"/>
      <c r="B61" s="82"/>
      <c r="C61" s="95"/>
      <c r="D61" s="10"/>
      <c r="E61" s="81"/>
      <c r="F61" s="96"/>
      <c r="G61" s="81"/>
      <c r="H61" s="80"/>
      <c r="I61" s="11"/>
    </row>
    <row r="62" spans="1:9" s="70" customFormat="1" x14ac:dyDescent="0.3">
      <c r="A62" s="94"/>
      <c r="B62" s="82"/>
      <c r="C62" s="95"/>
      <c r="D62" s="10"/>
      <c r="E62" s="81"/>
      <c r="F62" s="96"/>
      <c r="G62" s="81"/>
      <c r="H62" s="80"/>
      <c r="I62" s="11"/>
    </row>
    <row r="63" spans="1:9" s="70" customFormat="1" x14ac:dyDescent="0.3">
      <c r="A63" s="94"/>
      <c r="B63" s="82"/>
      <c r="C63" s="95"/>
      <c r="D63" s="10"/>
      <c r="E63" s="81"/>
      <c r="F63" s="96"/>
      <c r="G63" s="81"/>
      <c r="H63" s="80"/>
      <c r="I63" s="11"/>
    </row>
    <row r="64" spans="1:9" s="70" customFormat="1" x14ac:dyDescent="0.3">
      <c r="A64" s="94"/>
      <c r="B64" s="82"/>
      <c r="C64" s="95"/>
      <c r="D64" s="10"/>
      <c r="E64" s="81"/>
      <c r="F64" s="96"/>
      <c r="G64" s="81"/>
      <c r="H64" s="80"/>
      <c r="I64" s="11"/>
    </row>
    <row r="65" spans="1:9" s="70" customFormat="1" x14ac:dyDescent="0.3">
      <c r="A65" s="94"/>
      <c r="B65" s="82"/>
      <c r="C65" s="95"/>
      <c r="D65" s="10"/>
      <c r="E65" s="81"/>
      <c r="F65" s="96"/>
      <c r="G65" s="81"/>
      <c r="H65" s="80"/>
      <c r="I65" s="11"/>
    </row>
    <row r="66" spans="1:9" s="70" customFormat="1" x14ac:dyDescent="0.3">
      <c r="A66" s="94"/>
      <c r="B66" s="82"/>
      <c r="C66" s="95"/>
      <c r="D66" s="10"/>
      <c r="E66" s="81"/>
      <c r="F66" s="96"/>
      <c r="G66" s="81"/>
      <c r="H66" s="80"/>
      <c r="I66" s="11"/>
    </row>
    <row r="67" spans="1:9" s="70" customFormat="1" x14ac:dyDescent="0.3">
      <c r="A67" s="94"/>
      <c r="B67" s="82"/>
      <c r="C67" s="95"/>
      <c r="D67" s="10"/>
      <c r="E67" s="81"/>
      <c r="F67" s="96"/>
      <c r="G67" s="81"/>
      <c r="H67" s="80"/>
      <c r="I67" s="11"/>
    </row>
    <row r="68" spans="1:9" s="70" customFormat="1" x14ac:dyDescent="0.3">
      <c r="A68" s="94"/>
      <c r="B68" s="82"/>
      <c r="C68" s="95"/>
      <c r="D68" s="10"/>
      <c r="E68" s="81"/>
      <c r="F68" s="96"/>
      <c r="G68" s="81"/>
      <c r="H68" s="80"/>
      <c r="I68" s="11"/>
    </row>
    <row r="69" spans="1:9" s="70" customFormat="1" x14ac:dyDescent="0.3">
      <c r="A69" s="94"/>
      <c r="B69" s="82"/>
      <c r="C69" s="95"/>
      <c r="D69" s="10"/>
      <c r="E69" s="81"/>
      <c r="F69" s="96"/>
      <c r="G69" s="81"/>
      <c r="H69" s="80"/>
      <c r="I69" s="11"/>
    </row>
    <row r="70" spans="1:9" s="70" customFormat="1" x14ac:dyDescent="0.3">
      <c r="A70" s="94"/>
      <c r="B70" s="82"/>
      <c r="C70" s="95"/>
      <c r="D70" s="10"/>
      <c r="E70" s="81"/>
      <c r="F70" s="96"/>
      <c r="G70" s="81"/>
      <c r="H70" s="80"/>
      <c r="I70" s="11"/>
    </row>
    <row r="71" spans="1:9" s="70" customFormat="1" x14ac:dyDescent="0.3">
      <c r="A71" s="94"/>
      <c r="B71" s="82"/>
      <c r="C71" s="95"/>
      <c r="D71" s="10"/>
      <c r="E71" s="81"/>
      <c r="F71" s="96"/>
      <c r="G71" s="81"/>
      <c r="H71" s="80"/>
      <c r="I71" s="11"/>
    </row>
    <row r="72" spans="1:9" s="70" customFormat="1" x14ac:dyDescent="0.3">
      <c r="A72" s="94"/>
      <c r="B72" s="82"/>
      <c r="C72" s="95"/>
      <c r="D72" s="10"/>
      <c r="E72" s="81"/>
      <c r="F72" s="96"/>
      <c r="G72" s="81"/>
      <c r="H72" s="80"/>
      <c r="I72" s="11"/>
    </row>
    <row r="73" spans="1:9" s="70" customFormat="1" x14ac:dyDescent="0.3">
      <c r="A73" s="94"/>
      <c r="B73" s="82"/>
      <c r="C73" s="95"/>
      <c r="D73" s="10"/>
      <c r="E73" s="81"/>
      <c r="F73" s="96"/>
      <c r="G73" s="81"/>
      <c r="H73" s="80"/>
      <c r="I73" s="11"/>
    </row>
    <row r="74" spans="1:9" s="70" customFormat="1" x14ac:dyDescent="0.3">
      <c r="A74" s="94"/>
      <c r="B74" s="82"/>
      <c r="C74" s="95"/>
      <c r="D74" s="10"/>
      <c r="E74" s="81"/>
      <c r="F74" s="96"/>
      <c r="G74" s="81"/>
      <c r="H74" s="80"/>
      <c r="I74" s="11"/>
    </row>
    <row r="75" spans="1:9" x14ac:dyDescent="0.25">
      <c r="F75" s="98"/>
    </row>
  </sheetData>
  <sheetProtection algorithmName="SHA-512" hashValue="nD2fgQMUDgD8HRIUXVAcKwgqfIc8Fm+36kz/j+a5wQHbfDbQk+ebUPwMOJEEaJTkDiXs//uMw7DkkihfXYbnUw==" saltValue="fsS2oyrd+wRumr+gWojzoA==" spinCount="100000" sheet="1" selectLockedCells="1"/>
  <mergeCells count="10">
    <mergeCell ref="F6:F7"/>
    <mergeCell ref="G6:I7"/>
    <mergeCell ref="A1:I1"/>
    <mergeCell ref="B8:B9"/>
    <mergeCell ref="E8:E9"/>
    <mergeCell ref="F8:F9"/>
    <mergeCell ref="G3:I3"/>
    <mergeCell ref="G2:I2"/>
    <mergeCell ref="F4:F5"/>
    <mergeCell ref="G4:I5"/>
  </mergeCells>
  <phoneticPr fontId="2" type="noConversion"/>
  <conditionalFormatting sqref="C9:D9">
    <cfRule type="cellIs" dxfId="0" priority="1" operator="notEqual">
      <formula>100%</formula>
    </cfRule>
  </conditionalFormatting>
  <dataValidations xWindow="760" yWindow="409" count="2">
    <dataValidation type="list" allowBlank="1" showInputMessage="1" showErrorMessage="1" promptTitle="Keuzevak" prompt="Klik op pijl en maak keuze" sqref="F26:F30 F32:F35 F20:F24 F11:F14 F16:F18 F37:F74" xr:uid="{00000000-0002-0000-0100-000000000000}">
      <formula1>$F$2:$F$7</formula1>
    </dataValidation>
    <dataValidation type="list" allowBlank="1" showInputMessage="1" showErrorMessage="1" sqref="C26:C30 C32:C35 C20:C24 C11:C14 C16:C18 C37:C74" xr:uid="{00000000-0002-0000-0100-000001000000}">
      <formula1>"0,1,2,3,4,5"</formula1>
    </dataValidation>
  </dataValidations>
  <pageMargins left="0.47244094488188981" right="0.11811023622047245" top="0.35433070866141736" bottom="0.35433070866141736" header="0.19685039370078741" footer="0.31496062992125984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rekenmodel</vt:lpstr>
      <vt:lpstr>Projectbeoordelingsformulier</vt:lpstr>
      <vt:lpstr>Projectbeoordelingsformulier!Afdrukbereik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Hardeman, Simone</cp:lastModifiedBy>
  <cp:lastPrinted>2014-08-20T11:49:47Z</cp:lastPrinted>
  <dcterms:created xsi:type="dcterms:W3CDTF">2012-10-01T10:22:02Z</dcterms:created>
  <dcterms:modified xsi:type="dcterms:W3CDTF">2026-10-07T11:10:49Z</dcterms:modified>
</cp:coreProperties>
</file>