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Europese Aanbestedingen\Aanbestedingen 2026\Gemeente Mook en Middelaar\Brandverzekering\"/>
    </mc:Choice>
  </mc:AlternateContent>
  <bookViews>
    <workbookView xWindow="-120" yWindow="-120" windowWidth="29040" windowHeight="1584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8" i="1" l="1"/>
  <c r="Z9" i="1"/>
  <c r="Z11" i="1"/>
  <c r="Z12" i="1"/>
  <c r="Y7" i="1"/>
  <c r="Y14" i="1"/>
  <c r="W16" i="1" l="1"/>
  <c r="Z16" i="1" s="1"/>
  <c r="W15" i="1"/>
  <c r="Z15" i="1" s="1"/>
  <c r="W14" i="1"/>
  <c r="W13" i="1"/>
  <c r="Z13" i="1" s="1"/>
  <c r="W10" i="1"/>
  <c r="Z10" i="1" s="1"/>
  <c r="W7" i="1"/>
  <c r="W6" i="1"/>
  <c r="Z6" i="1" s="1"/>
  <c r="V16" i="1"/>
  <c r="V15" i="1"/>
  <c r="V13" i="1"/>
  <c r="V12" i="1"/>
  <c r="V11" i="1"/>
  <c r="V10" i="1"/>
  <c r="V9" i="1"/>
  <c r="V8" i="1"/>
  <c r="V6" i="1"/>
  <c r="Y10" i="1" l="1"/>
  <c r="AA10" i="1" s="1"/>
  <c r="X10" i="1"/>
  <c r="Y8" i="1"/>
  <c r="AA8" i="1" s="1"/>
  <c r="X8" i="1"/>
  <c r="Y9" i="1"/>
  <c r="AA9" i="1" s="1"/>
  <c r="X9" i="1"/>
  <c r="Z7" i="1"/>
  <c r="X7" i="1"/>
  <c r="Y11" i="1"/>
  <c r="AA11" i="1" s="1"/>
  <c r="X11" i="1"/>
  <c r="Y12" i="1"/>
  <c r="AA12" i="1" s="1"/>
  <c r="X12" i="1"/>
  <c r="W20" i="1"/>
  <c r="Z14" i="1"/>
  <c r="AA14" i="1" s="1"/>
  <c r="X14" i="1"/>
  <c r="Y13" i="1"/>
  <c r="AA13" i="1" s="1"/>
  <c r="X13" i="1"/>
  <c r="Y15" i="1"/>
  <c r="AA15" i="1" s="1"/>
  <c r="X15" i="1"/>
  <c r="Y6" i="1"/>
  <c r="AA6" i="1" s="1"/>
  <c r="X6" i="1"/>
  <c r="Y16" i="1"/>
  <c r="AA16" i="1" s="1"/>
  <c r="X16" i="1"/>
  <c r="V20" i="1"/>
  <c r="T20" i="1"/>
  <c r="S20" i="1"/>
  <c r="Q20" i="1"/>
  <c r="Z20" i="1" l="1"/>
  <c r="AA7" i="1"/>
  <c r="AA20" i="1" s="1"/>
  <c r="X20" i="1"/>
  <c r="Y20" i="1"/>
  <c r="L16" i="1"/>
  <c r="O16" i="1" s="1"/>
  <c r="R16" i="1" s="1"/>
  <c r="L15" i="1"/>
  <c r="O15" i="1" s="1"/>
  <c r="R15" i="1" s="1"/>
  <c r="L14" i="1"/>
  <c r="O14" i="1" s="1"/>
  <c r="R14" i="1" s="1"/>
  <c r="L13" i="1"/>
  <c r="O13" i="1" s="1"/>
  <c r="R13" i="1" s="1"/>
  <c r="L12" i="1"/>
  <c r="O12" i="1" s="1"/>
  <c r="R12" i="1" s="1"/>
  <c r="L11" i="1"/>
  <c r="O11" i="1" s="1"/>
  <c r="R11" i="1" s="1"/>
  <c r="L10" i="1"/>
  <c r="O10" i="1" s="1"/>
  <c r="R10" i="1" s="1"/>
  <c r="L9" i="1"/>
  <c r="O9" i="1" s="1"/>
  <c r="R9" i="1" s="1"/>
  <c r="L8" i="1"/>
  <c r="O8" i="1" s="1"/>
  <c r="R8" i="1" s="1"/>
  <c r="L7" i="1"/>
  <c r="O7" i="1" s="1"/>
  <c r="R7" i="1" s="1"/>
  <c r="L6" i="1"/>
  <c r="O6" i="1" s="1"/>
  <c r="R6" i="1" s="1"/>
  <c r="R20" i="1" l="1"/>
  <c r="O20" i="1"/>
  <c r="L20" i="1" l="1"/>
  <c r="F16" i="1" l="1"/>
  <c r="G16" i="1" s="1"/>
  <c r="H16" i="1" s="1"/>
  <c r="F15" i="1"/>
  <c r="G15" i="1" s="1"/>
  <c r="H15" i="1" s="1"/>
  <c r="F14" i="1"/>
  <c r="G14" i="1" s="1"/>
  <c r="H14" i="1" s="1"/>
  <c r="F13" i="1"/>
  <c r="G13" i="1" s="1"/>
  <c r="H13" i="1" s="1"/>
  <c r="G12" i="1"/>
  <c r="H12" i="1" s="1"/>
  <c r="F11" i="1"/>
  <c r="G11" i="1" s="1"/>
  <c r="H11" i="1" s="1"/>
  <c r="F10" i="1"/>
  <c r="G10" i="1" s="1"/>
  <c r="H10" i="1" s="1"/>
  <c r="F9" i="1"/>
  <c r="G9" i="1" s="1"/>
  <c r="H9" i="1" s="1"/>
  <c r="F8" i="1"/>
  <c r="G8" i="1" s="1"/>
  <c r="H8" i="1" s="1"/>
  <c r="F7" i="1"/>
  <c r="G7" i="1" s="1"/>
  <c r="H7" i="1" s="1"/>
  <c r="F6" i="1"/>
  <c r="G6" i="1" s="1"/>
  <c r="J15" i="1" l="1"/>
  <c r="K15" i="1"/>
  <c r="J9" i="1"/>
  <c r="K9" i="1"/>
  <c r="J8" i="1"/>
  <c r="K8" i="1"/>
  <c r="J14" i="1"/>
  <c r="K14" i="1"/>
  <c r="J13" i="1"/>
  <c r="K13" i="1"/>
  <c r="J11" i="1"/>
  <c r="K11" i="1"/>
  <c r="J10" i="1"/>
  <c r="K10" i="1"/>
  <c r="J12" i="1"/>
  <c r="K12" i="1"/>
  <c r="J7" i="1"/>
  <c r="K7" i="1"/>
  <c r="J16" i="1"/>
  <c r="K16" i="1"/>
  <c r="H6" i="1"/>
  <c r="K6" i="1" s="1"/>
  <c r="N6" i="1" s="1"/>
  <c r="M9" i="1" l="1"/>
  <c r="N9" i="1"/>
  <c r="P9" i="1" s="1"/>
  <c r="M11" i="1"/>
  <c r="N11" i="1"/>
  <c r="P11" i="1" s="1"/>
  <c r="M7" i="1"/>
  <c r="N7" i="1"/>
  <c r="P7" i="1" s="1"/>
  <c r="M13" i="1"/>
  <c r="N13" i="1"/>
  <c r="P13" i="1" s="1"/>
  <c r="M12" i="1"/>
  <c r="N12" i="1"/>
  <c r="P12" i="1" s="1"/>
  <c r="M14" i="1"/>
  <c r="N14" i="1"/>
  <c r="P14" i="1" s="1"/>
  <c r="M15" i="1"/>
  <c r="N15" i="1"/>
  <c r="P15" i="1" s="1"/>
  <c r="P6" i="1"/>
  <c r="M10" i="1"/>
  <c r="N10" i="1"/>
  <c r="P10" i="1" s="1"/>
  <c r="M8" i="1"/>
  <c r="N8" i="1"/>
  <c r="P8" i="1" s="1"/>
  <c r="M16" i="1"/>
  <c r="N16" i="1"/>
  <c r="P16" i="1" s="1"/>
  <c r="K20" i="1"/>
  <c r="M20" i="1" s="1"/>
  <c r="M22" i="1" s="1"/>
  <c r="M6" i="1"/>
  <c r="J6" i="1"/>
  <c r="N20" i="1" l="1"/>
  <c r="P20" i="1"/>
  <c r="P22" i="1" s="1"/>
</calcChain>
</file>

<file path=xl/sharedStrings.xml><?xml version="1.0" encoding="utf-8"?>
<sst xmlns="http://schemas.openxmlformats.org/spreadsheetml/2006/main" count="121" uniqueCount="90">
  <si>
    <t>Risico adres</t>
  </si>
  <si>
    <t>Postcode</t>
  </si>
  <si>
    <t>Plaats</t>
  </si>
  <si>
    <t>Soort object</t>
  </si>
  <si>
    <t>Gebouwen per
31-12-2016</t>
  </si>
  <si>
    <t>Gebouwen per
31-12-2017</t>
  </si>
  <si>
    <t>Gebouwen per
31-12-2018</t>
  </si>
  <si>
    <t>Gebouwen per
31-12-2019</t>
  </si>
  <si>
    <t>Inventaris
31-12-2019</t>
  </si>
  <si>
    <t>Totaal
per 31-12-2019</t>
  </si>
  <si>
    <t>indexcijfer 122,4</t>
  </si>
  <si>
    <t>indexcijfer 125,0</t>
  </si>
  <si>
    <t>indexcijfer 131,5</t>
  </si>
  <si>
    <t>indexcijfer 140,3</t>
  </si>
  <si>
    <t>Raadhuisplein 6</t>
  </si>
  <si>
    <t>6585 AP</t>
  </si>
  <si>
    <t>Mook</t>
  </si>
  <si>
    <t>Gemeentehuis</t>
  </si>
  <si>
    <t>Gemeentehuis/Electronica</t>
  </si>
  <si>
    <t>Bovensteweg 61</t>
  </si>
  <si>
    <t>6585 KB</t>
  </si>
  <si>
    <t>Sportaccomodatie "Eendracht"</t>
  </si>
  <si>
    <t>Heikantseweg 11-A</t>
  </si>
  <si>
    <t>6587 AM</t>
  </si>
  <si>
    <t>Middelaar</t>
  </si>
  <si>
    <t>Sportcompex "Astrantia"</t>
  </si>
  <si>
    <t>Veldweg 3</t>
  </si>
  <si>
    <t>6585 VE</t>
  </si>
  <si>
    <t>Rijksweg 37</t>
  </si>
  <si>
    <t>6585 AA</t>
  </si>
  <si>
    <t>Vrijstaande woning/ kamer verhuurbedrijf</t>
  </si>
  <si>
    <t>Rijksweg 156</t>
  </si>
  <si>
    <t>6586 AB</t>
  </si>
  <si>
    <t>Plasmolen</t>
  </si>
  <si>
    <t>Antikraak</t>
  </si>
  <si>
    <t>6585 XP</t>
  </si>
  <si>
    <t>Koningin Julianastraat 5</t>
  </si>
  <si>
    <t>Basisschool "Adalbert"</t>
  </si>
  <si>
    <t>Molenhoek</t>
  </si>
  <si>
    <t>Basisschool "De Grote Lier"</t>
  </si>
  <si>
    <t>Bouwsteeg 1</t>
  </si>
  <si>
    <t>6587AW</t>
  </si>
  <si>
    <t>Basisschool "De Staaij"</t>
  </si>
  <si>
    <t>Singel 124</t>
  </si>
  <si>
    <t>6584 BK</t>
  </si>
  <si>
    <t>Kandinsky College</t>
  </si>
  <si>
    <t xml:space="preserve">bijzonderheden </t>
  </si>
  <si>
    <t>indexcijfer 113,9</t>
  </si>
  <si>
    <t>Totaal per 31-12-2021</t>
  </si>
  <si>
    <t>Gebouwen per
31-12-2021</t>
  </si>
  <si>
    <t>inventaris per 31-12-2021</t>
  </si>
  <si>
    <t>Gemeentewerf + brandweerkazerne</t>
  </si>
  <si>
    <t>dak voorzien van zonnepanelen in 2019</t>
  </si>
  <si>
    <t>indexcijfer 109,2</t>
  </si>
  <si>
    <t>indexcijfer 126,40</t>
  </si>
  <si>
    <t>indexcijfer 130,00</t>
  </si>
  <si>
    <t>Gebouwen per
31-12-2022</t>
  </si>
  <si>
    <t>inventaris per 31-12-2022</t>
  </si>
  <si>
    <t>Totaal per 31-12-2022</t>
  </si>
  <si>
    <t>Gebouwen per
31-12-2023</t>
  </si>
  <si>
    <t>index 130,0</t>
  </si>
  <si>
    <t>index 126,8</t>
  </si>
  <si>
    <t>Inventaris per 31-12-2023</t>
  </si>
  <si>
    <t>Inventaris per 31-12-2024</t>
  </si>
  <si>
    <t>Taxatie</t>
  </si>
  <si>
    <t>#1</t>
  </si>
  <si>
    <t>Gebouwen per
01-11-2024 getaxeerd</t>
  </si>
  <si>
    <t>Inventaris per 1-11-2024 getaxeerd</t>
  </si>
  <si>
    <t>Gebouwen per 31-12-2024</t>
  </si>
  <si>
    <t>index 131,8</t>
  </si>
  <si>
    <t>index 128,3</t>
  </si>
  <si>
    <t>index 131,5</t>
  </si>
  <si>
    <t>index 138,2</t>
  </si>
  <si>
    <t>Esdoornlaan 8 (inventaris Gymzaal Esdoornln)</t>
  </si>
  <si>
    <t>6584 BT</t>
  </si>
  <si>
    <t>Totaal per 31-12-2024</t>
  </si>
  <si>
    <t xml:space="preserve">Gemeente Mook en Middelaar </t>
  </si>
  <si>
    <t>Polisnummer 641.131.306 - Objectenlijst per 31-12-2025</t>
  </si>
  <si>
    <t>Gebouwen per 31-12-2025</t>
  </si>
  <si>
    <t>Inventaris per 31-12-2025</t>
  </si>
  <si>
    <t>Totaal per 31-12-2025</t>
  </si>
  <si>
    <t>index 141,2</t>
  </si>
  <si>
    <t>index 134,5</t>
  </si>
  <si>
    <t>kunstwerk Hoornboom</t>
  </si>
  <si>
    <t>inbraakmeld-installatie</t>
  </si>
  <si>
    <t>brandmeld-installatie</t>
  </si>
  <si>
    <t>sprinkler</t>
  </si>
  <si>
    <t>x</t>
  </si>
  <si>
    <t xml:space="preserve">x </t>
  </si>
  <si>
    <t>Getaxeerd d.d 1-11-2024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</si>
</sst>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2" formatCode="_ &quot;€&quot;\ * #,##0_ ;_ &quot;€&quot;\ * \-#,##0_ ;_ &quot;€&quot;\ * &quot;-&quot;_ ;_ @_ "/>
    <numFmt numFmtId="44" formatCode="_ &quot;€&quot;\ * #,##0.00_ ;_ &quot;€&quot;\ * \-#,##0.00_ ;_ &quot;€&quot;\ * &quot;-&quot;??_ ;_ @_ "/>
    <numFmt numFmtId="164" formatCode="_ [$€-413]\ * #,##0.00_ ;_ [$€-413]\ * \-#,##0.00_ ;_ [$€-413]\ * &quot;-&quot;??_ ;_ @_ "/>
    <numFmt numFmtId="165" formatCode="_ [$€-413]\ * #,##0_ ;_ [$€-413]\ * \-#,##0_ ;_ [$€-413]\ * &quot;-&quot;??_ ;_ @_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3" fillId="0" borderId="0"/>
  </cellStyleXfs>
  <cellXfs count="45">
    <xf numFmtId="0" fontId="0" fillId="0" borderId="0" xfId="0"/>
    <xf numFmtId="0" fontId="2" fillId="2" borderId="1" xfId="0" applyNumberFormat="1" applyFont="1" applyFill="1" applyBorder="1" applyAlignment="1">
      <alignment horizontal="left" wrapText="1"/>
    </xf>
    <xf numFmtId="0" fontId="2" fillId="2" borderId="2" xfId="0" applyNumberFormat="1" applyFont="1" applyFill="1" applyBorder="1" applyAlignment="1">
      <alignment horizontal="left" wrapText="1"/>
    </xf>
    <xf numFmtId="3" fontId="2" fillId="2" borderId="2" xfId="0" applyNumberFormat="1" applyFont="1" applyFill="1" applyBorder="1" applyAlignment="1">
      <alignment horizontal="center" wrapText="1"/>
    </xf>
    <xf numFmtId="0" fontId="2" fillId="2" borderId="3" xfId="0" applyNumberFormat="1" applyFont="1" applyFill="1" applyBorder="1" applyAlignment="1">
      <alignment horizontal="center"/>
    </xf>
    <xf numFmtId="0" fontId="2" fillId="2" borderId="4" xfId="0" applyNumberFormat="1" applyFont="1" applyFill="1" applyBorder="1" applyAlignment="1">
      <alignment horizontal="center"/>
    </xf>
    <xf numFmtId="0" fontId="2" fillId="2" borderId="4" xfId="0" applyNumberFormat="1" applyFont="1" applyFill="1" applyBorder="1" applyAlignment="1">
      <alignment horizontal="left"/>
    </xf>
    <xf numFmtId="3" fontId="2" fillId="2" borderId="4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/>
    <xf numFmtId="164" fontId="3" fillId="0" borderId="0" xfId="1" applyNumberFormat="1" applyFont="1" applyFill="1" applyBorder="1" applyAlignment="1"/>
    <xf numFmtId="164" fontId="3" fillId="0" borderId="0" xfId="1" applyNumberFormat="1" applyFont="1" applyBorder="1" applyAlignment="1"/>
    <xf numFmtId="0" fontId="2" fillId="2" borderId="0" xfId="0" applyNumberFormat="1" applyFont="1" applyFill="1" applyBorder="1" applyAlignment="1">
      <alignment horizontal="left"/>
    </xf>
    <xf numFmtId="0" fontId="2" fillId="2" borderId="0" xfId="0" applyNumberFormat="1" applyFont="1" applyFill="1" applyBorder="1" applyAlignment="1"/>
    <xf numFmtId="164" fontId="2" fillId="2" borderId="0" xfId="1" applyNumberFormat="1" applyFont="1" applyFill="1" applyBorder="1" applyAlignment="1"/>
    <xf numFmtId="0" fontId="4" fillId="0" borderId="0" xfId="0" applyFont="1" applyAlignment="1">
      <alignment horizontal="left" vertical="center" indent="5"/>
    </xf>
    <xf numFmtId="165" fontId="0" fillId="0" borderId="0" xfId="0" applyNumberFormat="1"/>
    <xf numFmtId="165" fontId="5" fillId="0" borderId="0" xfId="0" applyNumberFormat="1" applyFont="1"/>
    <xf numFmtId="3" fontId="2" fillId="2" borderId="0" xfId="0" applyNumberFormat="1" applyFont="1" applyFill="1" applyBorder="1" applyAlignment="1">
      <alignment horizontal="center" wrapText="1"/>
    </xf>
    <xf numFmtId="0" fontId="3" fillId="0" borderId="5" xfId="2" applyFont="1" applyBorder="1"/>
    <xf numFmtId="0" fontId="0" fillId="2" borderId="4" xfId="0" applyFill="1" applyBorder="1"/>
    <xf numFmtId="0" fontId="5" fillId="2" borderId="4" xfId="0" applyFont="1" applyFill="1" applyBorder="1"/>
    <xf numFmtId="3" fontId="0" fillId="0" borderId="0" xfId="0" applyNumberFormat="1"/>
    <xf numFmtId="0" fontId="0" fillId="0" borderId="0" xfId="0" applyFill="1"/>
    <xf numFmtId="0" fontId="6" fillId="0" borderId="0" xfId="0" applyFont="1" applyFill="1"/>
    <xf numFmtId="0" fontId="5" fillId="2" borderId="4" xfId="0" applyFont="1" applyFill="1" applyBorder="1" applyAlignment="1">
      <alignment horizontal="center"/>
    </xf>
    <xf numFmtId="165" fontId="5" fillId="0" borderId="0" xfId="0" applyNumberFormat="1" applyFont="1" applyFill="1"/>
    <xf numFmtId="3" fontId="0" fillId="0" borderId="0" xfId="0" applyNumberFormat="1" applyFill="1"/>
    <xf numFmtId="4" fontId="0" fillId="0" borderId="0" xfId="0" applyNumberFormat="1" applyFill="1"/>
    <xf numFmtId="165" fontId="0" fillId="0" borderId="0" xfId="0" applyNumberFormat="1" applyFill="1"/>
    <xf numFmtId="42" fontId="0" fillId="0" borderId="0" xfId="0" applyNumberFormat="1" applyFill="1"/>
    <xf numFmtId="42" fontId="0" fillId="2" borderId="0" xfId="0" applyNumberFormat="1" applyFill="1"/>
    <xf numFmtId="42" fontId="5" fillId="0" borderId="0" xfId="0" applyNumberFormat="1" applyFont="1"/>
    <xf numFmtId="3" fontId="2" fillId="2" borderId="6" xfId="0" applyNumberFormat="1" applyFont="1" applyFill="1" applyBorder="1" applyAlignment="1">
      <alignment horizontal="center" wrapText="1"/>
    </xf>
    <xf numFmtId="0" fontId="5" fillId="2" borderId="7" xfId="0" applyFont="1" applyFill="1" applyBorder="1" applyAlignment="1">
      <alignment horizontal="center"/>
    </xf>
    <xf numFmtId="165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3" fontId="2" fillId="2" borderId="6" xfId="0" applyNumberFormat="1" applyFont="1" applyFill="1" applyBorder="1" applyAlignment="1">
      <alignment horizontal="center" vertical="top" wrapText="1"/>
    </xf>
    <xf numFmtId="0" fontId="5" fillId="2" borderId="6" xfId="0" applyFont="1" applyFill="1" applyBorder="1" applyAlignment="1">
      <alignment horizontal="center" vertical="top" wrapText="1"/>
    </xf>
    <xf numFmtId="0" fontId="0" fillId="2" borderId="7" xfId="0" applyFont="1" applyFill="1" applyBorder="1" applyAlignment="1">
      <alignment horizontal="center" vertical="top"/>
    </xf>
    <xf numFmtId="0" fontId="0" fillId="2" borderId="7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 vertical="top"/>
    </xf>
    <xf numFmtId="0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top" wrapText="1"/>
    </xf>
    <xf numFmtId="0" fontId="0" fillId="0" borderId="0" xfId="0" applyAlignment="1"/>
    <xf numFmtId="0" fontId="5" fillId="2" borderId="0" xfId="0" applyFont="1" applyFill="1" applyBorder="1" applyAlignment="1">
      <alignment horizontal="center"/>
    </xf>
  </cellXfs>
  <cellStyles count="3">
    <cellStyle name="Standaard" xfId="0" builtinId="0"/>
    <cellStyle name="Standaard 3" xfId="2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S42"/>
  <sheetViews>
    <sheetView tabSelected="1" workbookViewId="0">
      <selection activeCell="A25" sqref="A25"/>
    </sheetView>
  </sheetViews>
  <sheetFormatPr defaultRowHeight="15" x14ac:dyDescent="0.25"/>
  <cols>
    <col min="1" max="1" width="42.140625" bestFit="1" customWidth="1"/>
    <col min="2" max="2" width="9.28515625" bestFit="1" customWidth="1"/>
    <col min="3" max="3" width="10" bestFit="1" customWidth="1"/>
    <col min="4" max="4" width="35.7109375" hidden="1" customWidth="1"/>
    <col min="5" max="8" width="16" hidden="1" customWidth="1"/>
    <col min="9" max="9" width="12.85546875" hidden="1" customWidth="1"/>
    <col min="10" max="10" width="14.5703125" hidden="1" customWidth="1"/>
    <col min="11" max="11" width="16" hidden="1" customWidth="1"/>
    <col min="12" max="12" width="19.42578125" hidden="1" customWidth="1"/>
    <col min="13" max="13" width="13.5703125" hidden="1" customWidth="1"/>
    <col min="14" max="14" width="16.7109375" hidden="1" customWidth="1"/>
    <col min="15" max="15" width="18.85546875" hidden="1" customWidth="1"/>
    <col min="16" max="18" width="16" hidden="1" customWidth="1"/>
    <col min="19" max="19" width="21.42578125" hidden="1" customWidth="1"/>
    <col min="20" max="20" width="22.5703125" hidden="1" customWidth="1"/>
    <col min="21" max="21" width="9.42578125" hidden="1" customWidth="1"/>
    <col min="22" max="22" width="14.7109375" hidden="1" customWidth="1"/>
    <col min="23" max="23" width="14.28515625" hidden="1" customWidth="1"/>
    <col min="24" max="25" width="19.42578125" hidden="1" customWidth="1"/>
    <col min="26" max="27" width="19.42578125" customWidth="1"/>
    <col min="28" max="28" width="13.28515625" customWidth="1"/>
    <col min="29" max="30" width="19.42578125" customWidth="1"/>
    <col min="31" max="31" width="36.42578125" bestFit="1" customWidth="1"/>
    <col min="42" max="42" width="10.85546875" bestFit="1" customWidth="1"/>
    <col min="43" max="45" width="6" bestFit="1" customWidth="1"/>
  </cols>
  <sheetData>
    <row r="2" spans="1:45" x14ac:dyDescent="0.25">
      <c r="A2" t="s">
        <v>76</v>
      </c>
      <c r="B2" s="43" t="s">
        <v>77</v>
      </c>
      <c r="C2" s="43"/>
      <c r="D2" s="43"/>
    </row>
    <row r="3" spans="1:45" ht="15.75" thickBot="1" x14ac:dyDescent="0.3"/>
    <row r="4" spans="1:45" ht="30" x14ac:dyDescent="0.25">
      <c r="A4" s="1" t="s">
        <v>0</v>
      </c>
      <c r="B4" s="2" t="s">
        <v>1</v>
      </c>
      <c r="C4" s="2" t="s">
        <v>2</v>
      </c>
      <c r="D4" s="2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49</v>
      </c>
      <c r="L4" s="3" t="s">
        <v>50</v>
      </c>
      <c r="M4" s="3" t="s">
        <v>48</v>
      </c>
      <c r="N4" s="3" t="s">
        <v>56</v>
      </c>
      <c r="O4" s="3" t="s">
        <v>57</v>
      </c>
      <c r="P4" s="17" t="s">
        <v>58</v>
      </c>
      <c r="Q4" s="32" t="s">
        <v>59</v>
      </c>
      <c r="R4" s="3" t="s">
        <v>62</v>
      </c>
      <c r="S4" s="32" t="s">
        <v>66</v>
      </c>
      <c r="T4" s="37" t="s">
        <v>67</v>
      </c>
      <c r="U4" s="32" t="s">
        <v>64</v>
      </c>
      <c r="V4" s="36" t="s">
        <v>68</v>
      </c>
      <c r="W4" s="36" t="s">
        <v>63</v>
      </c>
      <c r="X4" s="32" t="s">
        <v>75</v>
      </c>
      <c r="Y4" s="36" t="s">
        <v>78</v>
      </c>
      <c r="Z4" s="36" t="s">
        <v>79</v>
      </c>
      <c r="AA4" s="32" t="s">
        <v>80</v>
      </c>
      <c r="AB4" s="17" t="s">
        <v>84</v>
      </c>
      <c r="AC4" s="17" t="s">
        <v>85</v>
      </c>
      <c r="AD4" s="17" t="s">
        <v>86</v>
      </c>
      <c r="AE4" s="17" t="s">
        <v>46</v>
      </c>
    </row>
    <row r="5" spans="1:45" ht="15.75" thickBot="1" x14ac:dyDescent="0.3">
      <c r="A5" s="4"/>
      <c r="B5" s="5"/>
      <c r="C5" s="5"/>
      <c r="D5" s="6"/>
      <c r="E5" s="7" t="s">
        <v>10</v>
      </c>
      <c r="F5" s="7" t="s">
        <v>11</v>
      </c>
      <c r="G5" s="7" t="s">
        <v>12</v>
      </c>
      <c r="H5" s="7" t="s">
        <v>13</v>
      </c>
      <c r="I5" s="7"/>
      <c r="J5" s="7"/>
      <c r="K5" s="7" t="s">
        <v>47</v>
      </c>
      <c r="L5" s="7" t="s">
        <v>53</v>
      </c>
      <c r="M5" s="19"/>
      <c r="N5" s="20" t="s">
        <v>55</v>
      </c>
      <c r="O5" s="20" t="s">
        <v>54</v>
      </c>
      <c r="P5" s="19"/>
      <c r="Q5" s="33" t="s">
        <v>60</v>
      </c>
      <c r="R5" s="24" t="s">
        <v>61</v>
      </c>
      <c r="S5" s="33" t="s">
        <v>69</v>
      </c>
      <c r="T5" s="40" t="s">
        <v>70</v>
      </c>
      <c r="U5" s="33"/>
      <c r="V5" s="38" t="s">
        <v>72</v>
      </c>
      <c r="W5" s="39" t="s">
        <v>71</v>
      </c>
      <c r="X5" s="33"/>
      <c r="Y5" s="38" t="s">
        <v>81</v>
      </c>
      <c r="Z5" s="39" t="s">
        <v>82</v>
      </c>
      <c r="AA5" s="33"/>
      <c r="AB5" s="44"/>
      <c r="AC5" s="44"/>
      <c r="AD5" s="44"/>
    </row>
    <row r="6" spans="1:45" x14ac:dyDescent="0.25">
      <c r="A6" s="8" t="s">
        <v>14</v>
      </c>
      <c r="B6" s="8" t="s">
        <v>15</v>
      </c>
      <c r="C6" s="8" t="s">
        <v>16</v>
      </c>
      <c r="D6" s="8" t="s">
        <v>17</v>
      </c>
      <c r="E6" s="9">
        <v>7184789</v>
      </c>
      <c r="F6" s="9">
        <f>ROUND(E6/122.4*125,0)</f>
        <v>7337407</v>
      </c>
      <c r="G6" s="9">
        <f>ROUND(F6/125*131.5,0)</f>
        <v>7718952</v>
      </c>
      <c r="H6" s="9">
        <f>ROUND(G6/131.5*140.3,0)</f>
        <v>8235505</v>
      </c>
      <c r="I6" s="9">
        <v>648600</v>
      </c>
      <c r="J6" s="9">
        <f>H6+I6</f>
        <v>8884105</v>
      </c>
      <c r="K6" s="15">
        <f t="shared" ref="K6:K10" si="0">113.9/108*H6</f>
        <v>8685407.5879629627</v>
      </c>
      <c r="L6" s="15">
        <f t="shared" ref="L6:L16" si="1">109.2/103.5*I6</f>
        <v>684320</v>
      </c>
      <c r="M6" s="15">
        <f>K6+L6</f>
        <v>9369727.5879629627</v>
      </c>
      <c r="N6" s="15">
        <f>130/113.9*K6</f>
        <v>9913107.8703703694</v>
      </c>
      <c r="O6" s="15">
        <f>126.4/109.2*L6</f>
        <v>792106.66666666674</v>
      </c>
      <c r="P6" s="15">
        <f>N6+O6</f>
        <v>10705214.537037035</v>
      </c>
      <c r="Q6" s="15">
        <v>9913108</v>
      </c>
      <c r="R6" s="15">
        <f t="shared" ref="R6:R12" si="2">126.8/126.4*O6</f>
        <v>794613.33333333337</v>
      </c>
      <c r="S6" s="28">
        <v>10345500</v>
      </c>
      <c r="T6" s="29">
        <v>1210000</v>
      </c>
      <c r="U6" s="34" t="s">
        <v>65</v>
      </c>
      <c r="V6" s="34">
        <f>138.2/131.8*S6</f>
        <v>10847861.153262516</v>
      </c>
      <c r="W6" s="34">
        <f>131.5/128.3*T6</f>
        <v>1240179.2673421665</v>
      </c>
      <c r="X6" s="34">
        <f>V6+W6</f>
        <v>12088040.420604683</v>
      </c>
      <c r="Y6" s="34">
        <f>V6/138.2*141.2</f>
        <v>11083342.943854323</v>
      </c>
      <c r="Z6" s="34">
        <f>W6/131.5*134.5</f>
        <v>1268472.3304754479</v>
      </c>
      <c r="AA6" s="34">
        <f>Y6+Z6</f>
        <v>12351815.27432977</v>
      </c>
      <c r="AB6" s="34" t="s">
        <v>87</v>
      </c>
      <c r="AC6" s="34" t="s">
        <v>87</v>
      </c>
      <c r="AD6" s="34"/>
    </row>
    <row r="7" spans="1:45" x14ac:dyDescent="0.25">
      <c r="A7" s="8" t="s">
        <v>14</v>
      </c>
      <c r="B7" s="8" t="s">
        <v>15</v>
      </c>
      <c r="C7" s="8" t="s">
        <v>16</v>
      </c>
      <c r="D7" s="8" t="s">
        <v>18</v>
      </c>
      <c r="E7" s="9">
        <v>0</v>
      </c>
      <c r="F7" s="9">
        <f t="shared" ref="F7:F16" si="3">ROUND(E7/122.4*125,0)</f>
        <v>0</v>
      </c>
      <c r="G7" s="9">
        <f t="shared" ref="G7:G12" si="4">ROUND(F7/125*131.5,0)</f>
        <v>0</v>
      </c>
      <c r="H7" s="9">
        <f t="shared" ref="H7:H16" si="5">ROUND(G7/131.5*140.3,0)</f>
        <v>0</v>
      </c>
      <c r="I7" s="9">
        <v>300000</v>
      </c>
      <c r="J7" s="9">
        <f t="shared" ref="J7:J12" si="6">H7+I7</f>
        <v>300000</v>
      </c>
      <c r="K7" s="15">
        <f t="shared" si="0"/>
        <v>0</v>
      </c>
      <c r="L7" s="15">
        <f t="shared" si="1"/>
        <v>316521.73913043475</v>
      </c>
      <c r="M7" s="15">
        <f t="shared" ref="M7:M16" si="7">K7+L7</f>
        <v>316521.73913043475</v>
      </c>
      <c r="N7" s="15">
        <f t="shared" ref="N7:N16" si="8">130/113.9*K7</f>
        <v>0</v>
      </c>
      <c r="O7" s="15">
        <f t="shared" ref="O7:O16" si="9">126.4/109.2*L7</f>
        <v>366376.81159420288</v>
      </c>
      <c r="P7" s="15">
        <f t="shared" ref="P7:P16" si="10">N7+O7</f>
        <v>366376.81159420288</v>
      </c>
      <c r="Q7" s="15">
        <v>0</v>
      </c>
      <c r="R7" s="15">
        <f t="shared" si="2"/>
        <v>367536.23188405798</v>
      </c>
      <c r="S7" s="28"/>
      <c r="T7" s="29">
        <v>406700</v>
      </c>
      <c r="U7" s="34" t="s">
        <v>65</v>
      </c>
      <c r="V7" s="34"/>
      <c r="W7" s="34">
        <f t="shared" ref="W7:W16" si="11">131.5/128.3*T7</f>
        <v>416843.72564302408</v>
      </c>
      <c r="X7" s="34">
        <f t="shared" ref="X7:X16" si="12">V7+W7</f>
        <v>416843.72564302408</v>
      </c>
      <c r="Y7" s="34">
        <f t="shared" ref="Y7:Y16" si="13">V7/138.2*141.2</f>
        <v>0</v>
      </c>
      <c r="Z7" s="34">
        <f t="shared" ref="Z7:Z16" si="14">W7/131.5*134.5</f>
        <v>426353.46843335923</v>
      </c>
      <c r="AA7" s="34">
        <f t="shared" ref="AA7:AA16" si="15">Y7+Z7</f>
        <v>426353.46843335923</v>
      </c>
      <c r="AB7" s="34"/>
      <c r="AC7" s="34"/>
      <c r="AD7" s="34"/>
    </row>
    <row r="8" spans="1:45" x14ac:dyDescent="0.25">
      <c r="A8" s="8" t="s">
        <v>19</v>
      </c>
      <c r="B8" s="8" t="s">
        <v>20</v>
      </c>
      <c r="C8" s="8" t="s">
        <v>16</v>
      </c>
      <c r="D8" s="8" t="s">
        <v>21</v>
      </c>
      <c r="E8" s="9">
        <v>790606</v>
      </c>
      <c r="F8" s="9">
        <f t="shared" si="3"/>
        <v>807400</v>
      </c>
      <c r="G8" s="9">
        <f t="shared" si="4"/>
        <v>849385</v>
      </c>
      <c r="H8" s="9">
        <f t="shared" si="5"/>
        <v>906226</v>
      </c>
      <c r="I8" s="9"/>
      <c r="J8" s="9">
        <f t="shared" si="6"/>
        <v>906226</v>
      </c>
      <c r="K8" s="15">
        <f t="shared" si="0"/>
        <v>955732.79074074072</v>
      </c>
      <c r="L8" s="15">
        <f t="shared" si="1"/>
        <v>0</v>
      </c>
      <c r="M8" s="15">
        <f t="shared" si="7"/>
        <v>955732.79074074072</v>
      </c>
      <c r="N8" s="15">
        <f t="shared" si="8"/>
        <v>1090827.5925925924</v>
      </c>
      <c r="O8" s="15">
        <f t="shared" si="9"/>
        <v>0</v>
      </c>
      <c r="P8" s="15">
        <f t="shared" si="10"/>
        <v>1090827.5925925924</v>
      </c>
      <c r="Q8" s="15">
        <v>1090828</v>
      </c>
      <c r="R8" s="15">
        <f t="shared" si="2"/>
        <v>0</v>
      </c>
      <c r="S8" s="28">
        <v>1845250</v>
      </c>
      <c r="T8" s="29"/>
      <c r="U8" s="34" t="s">
        <v>65</v>
      </c>
      <c r="V8" s="34">
        <f t="shared" ref="V8:V16" si="16">138.2/131.8*S8</f>
        <v>1934852.4279210921</v>
      </c>
      <c r="W8" s="34"/>
      <c r="X8" s="34">
        <f t="shared" si="12"/>
        <v>1934852.4279210921</v>
      </c>
      <c r="Y8" s="34">
        <f t="shared" si="13"/>
        <v>1976853.5660091045</v>
      </c>
      <c r="Z8" s="34">
        <f t="shared" si="14"/>
        <v>0</v>
      </c>
      <c r="AA8" s="34">
        <f t="shared" si="15"/>
        <v>1976853.5660091045</v>
      </c>
      <c r="AB8" s="34" t="s">
        <v>87</v>
      </c>
      <c r="AC8" s="34"/>
      <c r="AD8" s="34"/>
      <c r="AH8" s="22"/>
    </row>
    <row r="9" spans="1:45" x14ac:dyDescent="0.25">
      <c r="A9" s="8" t="s">
        <v>22</v>
      </c>
      <c r="B9" s="8" t="s">
        <v>23</v>
      </c>
      <c r="C9" s="8" t="s">
        <v>24</v>
      </c>
      <c r="D9" s="8" t="s">
        <v>25</v>
      </c>
      <c r="E9" s="9">
        <v>1240175</v>
      </c>
      <c r="F9" s="9">
        <f t="shared" si="3"/>
        <v>1266519</v>
      </c>
      <c r="G9" s="9">
        <f t="shared" si="4"/>
        <v>1332378</v>
      </c>
      <c r="H9" s="9">
        <f t="shared" si="5"/>
        <v>1421541</v>
      </c>
      <c r="I9" s="9">
        <v>42170</v>
      </c>
      <c r="J9" s="9">
        <f t="shared" si="6"/>
        <v>1463711</v>
      </c>
      <c r="K9" s="15">
        <f t="shared" si="0"/>
        <v>1499199.2583333333</v>
      </c>
      <c r="L9" s="15">
        <f t="shared" si="1"/>
        <v>44492.405797101448</v>
      </c>
      <c r="M9" s="15">
        <f t="shared" si="7"/>
        <v>1543691.6641304349</v>
      </c>
      <c r="N9" s="15">
        <f t="shared" si="8"/>
        <v>1711114.1666666665</v>
      </c>
      <c r="O9" s="15">
        <f t="shared" si="9"/>
        <v>51500.367149758458</v>
      </c>
      <c r="P9" s="15">
        <f t="shared" si="10"/>
        <v>1762614.5338164249</v>
      </c>
      <c r="Q9" s="15">
        <v>1711114</v>
      </c>
      <c r="R9" s="15">
        <f t="shared" si="2"/>
        <v>51663.342995169085</v>
      </c>
      <c r="S9" s="28">
        <v>1010350</v>
      </c>
      <c r="T9" s="29"/>
      <c r="U9" s="34" t="s">
        <v>65</v>
      </c>
      <c r="V9" s="34">
        <f t="shared" si="16"/>
        <v>1059411.0015174504</v>
      </c>
      <c r="W9" s="34"/>
      <c r="X9" s="34">
        <f t="shared" si="12"/>
        <v>1059411.0015174504</v>
      </c>
      <c r="Y9" s="34">
        <f t="shared" si="13"/>
        <v>1082408.3459787555</v>
      </c>
      <c r="Z9" s="34">
        <f t="shared" si="14"/>
        <v>0</v>
      </c>
      <c r="AA9" s="34">
        <f t="shared" si="15"/>
        <v>1082408.3459787555</v>
      </c>
      <c r="AB9" s="34" t="s">
        <v>88</v>
      </c>
      <c r="AC9" s="34"/>
      <c r="AD9" s="34"/>
      <c r="AH9" s="22"/>
    </row>
    <row r="10" spans="1:45" x14ac:dyDescent="0.25">
      <c r="A10" s="8" t="s">
        <v>26</v>
      </c>
      <c r="B10" s="8" t="s">
        <v>27</v>
      </c>
      <c r="C10" s="8" t="s">
        <v>16</v>
      </c>
      <c r="D10" s="8" t="s">
        <v>51</v>
      </c>
      <c r="E10" s="9">
        <v>2437859</v>
      </c>
      <c r="F10" s="9">
        <f t="shared" si="3"/>
        <v>2489644</v>
      </c>
      <c r="G10" s="9">
        <f t="shared" si="4"/>
        <v>2619105</v>
      </c>
      <c r="H10" s="9">
        <f t="shared" si="5"/>
        <v>2794376</v>
      </c>
      <c r="I10" s="9">
        <v>390730</v>
      </c>
      <c r="J10" s="9">
        <f t="shared" si="6"/>
        <v>3185106</v>
      </c>
      <c r="K10" s="15">
        <f t="shared" si="0"/>
        <v>2947031.7259259257</v>
      </c>
      <c r="L10" s="15">
        <f t="shared" si="1"/>
        <v>412248.46376811591</v>
      </c>
      <c r="M10" s="15">
        <f t="shared" si="7"/>
        <v>3359280.1896940414</v>
      </c>
      <c r="N10" s="15">
        <f t="shared" si="8"/>
        <v>3363600.7407407402</v>
      </c>
      <c r="O10" s="15">
        <f t="shared" si="9"/>
        <v>477181.37198067631</v>
      </c>
      <c r="P10" s="15">
        <f t="shared" si="10"/>
        <v>3840782.1127214166</v>
      </c>
      <c r="Q10" s="15">
        <v>3363601</v>
      </c>
      <c r="R10" s="15">
        <f t="shared" si="2"/>
        <v>478691.43961352657</v>
      </c>
      <c r="S10" s="28">
        <v>4053500</v>
      </c>
      <c r="T10" s="29">
        <v>605000</v>
      </c>
      <c r="U10" s="34" t="s">
        <v>65</v>
      </c>
      <c r="V10" s="34">
        <f t="shared" si="16"/>
        <v>4250331.5629742024</v>
      </c>
      <c r="W10" s="34">
        <f t="shared" si="11"/>
        <v>620089.63367108325</v>
      </c>
      <c r="X10" s="34">
        <f t="shared" si="12"/>
        <v>4870421.1966452859</v>
      </c>
      <c r="Y10" s="34">
        <f t="shared" si="13"/>
        <v>4342596.3581183599</v>
      </c>
      <c r="Z10" s="34">
        <f t="shared" si="14"/>
        <v>634236.16523772397</v>
      </c>
      <c r="AA10" s="34">
        <f t="shared" si="15"/>
        <v>4976832.5233560838</v>
      </c>
      <c r="AB10" s="34" t="s">
        <v>87</v>
      </c>
      <c r="AC10" s="34" t="s">
        <v>87</v>
      </c>
      <c r="AD10" s="34"/>
      <c r="AE10" s="23" t="s">
        <v>52</v>
      </c>
      <c r="AF10" s="22"/>
      <c r="AG10" s="22"/>
      <c r="AH10" s="22"/>
      <c r="AI10" s="22"/>
    </row>
    <row r="11" spans="1:45" x14ac:dyDescent="0.25">
      <c r="A11" s="8" t="s">
        <v>28</v>
      </c>
      <c r="B11" s="8" t="s">
        <v>29</v>
      </c>
      <c r="C11" s="8" t="s">
        <v>16</v>
      </c>
      <c r="D11" s="8" t="s">
        <v>30</v>
      </c>
      <c r="E11" s="10">
        <v>530000</v>
      </c>
      <c r="F11" s="9">
        <f t="shared" si="3"/>
        <v>541258</v>
      </c>
      <c r="G11" s="9">
        <f t="shared" si="4"/>
        <v>569403</v>
      </c>
      <c r="H11" s="9">
        <f t="shared" si="5"/>
        <v>607508</v>
      </c>
      <c r="I11" s="9">
        <v>0</v>
      </c>
      <c r="J11" s="9">
        <f t="shared" si="6"/>
        <v>607508</v>
      </c>
      <c r="K11" s="15">
        <f>113.9/108*H11</f>
        <v>640695.93703703699</v>
      </c>
      <c r="L11" s="15">
        <f t="shared" si="1"/>
        <v>0</v>
      </c>
      <c r="M11" s="15">
        <f t="shared" si="7"/>
        <v>640695.93703703699</v>
      </c>
      <c r="N11" s="15">
        <f t="shared" si="8"/>
        <v>731259.62962962955</v>
      </c>
      <c r="O11" s="15">
        <f t="shared" si="9"/>
        <v>0</v>
      </c>
      <c r="P11" s="15">
        <f t="shared" si="10"/>
        <v>731259.62962962955</v>
      </c>
      <c r="Q11" s="15">
        <v>731260</v>
      </c>
      <c r="R11" s="15">
        <f t="shared" si="2"/>
        <v>0</v>
      </c>
      <c r="S11" s="28">
        <v>968000</v>
      </c>
      <c r="T11" s="29"/>
      <c r="U11" s="34" t="s">
        <v>65</v>
      </c>
      <c r="V11" s="34">
        <f t="shared" si="16"/>
        <v>1015004.5523520483</v>
      </c>
      <c r="W11" s="34"/>
      <c r="X11" s="34">
        <f t="shared" si="12"/>
        <v>1015004.5523520483</v>
      </c>
      <c r="Y11" s="34">
        <f t="shared" si="13"/>
        <v>1037037.9362670711</v>
      </c>
      <c r="Z11" s="34">
        <f t="shared" si="14"/>
        <v>0</v>
      </c>
      <c r="AA11" s="34">
        <f t="shared" si="15"/>
        <v>1037037.9362670711</v>
      </c>
      <c r="AB11" s="34"/>
      <c r="AC11" s="34"/>
      <c r="AD11" s="34"/>
      <c r="AH11" s="22"/>
    </row>
    <row r="12" spans="1:45" x14ac:dyDescent="0.25">
      <c r="A12" s="8" t="s">
        <v>31</v>
      </c>
      <c r="B12" s="8" t="s">
        <v>32</v>
      </c>
      <c r="C12" s="8" t="s">
        <v>33</v>
      </c>
      <c r="D12" s="8" t="s">
        <v>34</v>
      </c>
      <c r="E12" s="9"/>
      <c r="F12" s="9">
        <v>260000</v>
      </c>
      <c r="G12" s="9">
        <f t="shared" si="4"/>
        <v>273520</v>
      </c>
      <c r="H12" s="9">
        <f t="shared" si="5"/>
        <v>291824</v>
      </c>
      <c r="I12" s="9"/>
      <c r="J12" s="9">
        <f t="shared" si="6"/>
        <v>291824</v>
      </c>
      <c r="K12" s="15">
        <f>113.9/108*H12</f>
        <v>307766.23703703703</v>
      </c>
      <c r="L12" s="15">
        <f t="shared" si="1"/>
        <v>0</v>
      </c>
      <c r="M12" s="15">
        <f t="shared" si="7"/>
        <v>307766.23703703703</v>
      </c>
      <c r="N12" s="15">
        <f t="shared" si="8"/>
        <v>351269.62962962961</v>
      </c>
      <c r="O12" s="15">
        <f t="shared" si="9"/>
        <v>0</v>
      </c>
      <c r="P12" s="15">
        <f t="shared" si="10"/>
        <v>351269.62962962961</v>
      </c>
      <c r="Q12" s="15">
        <v>351270</v>
      </c>
      <c r="R12" s="15">
        <f t="shared" si="2"/>
        <v>0</v>
      </c>
      <c r="S12" s="28">
        <v>998250</v>
      </c>
      <c r="T12" s="29"/>
      <c r="U12" s="34" t="s">
        <v>65</v>
      </c>
      <c r="V12" s="34">
        <f t="shared" si="16"/>
        <v>1046723.4446130499</v>
      </c>
      <c r="W12" s="34"/>
      <c r="X12" s="34">
        <f t="shared" si="12"/>
        <v>1046723.4446130499</v>
      </c>
      <c r="Y12" s="34">
        <f t="shared" si="13"/>
        <v>1069445.3717754171</v>
      </c>
      <c r="Z12" s="34">
        <f t="shared" si="14"/>
        <v>0</v>
      </c>
      <c r="AA12" s="34">
        <f t="shared" si="15"/>
        <v>1069445.3717754171</v>
      </c>
      <c r="AB12" s="34"/>
      <c r="AC12" s="34"/>
      <c r="AD12" s="34"/>
      <c r="AH12" s="22"/>
    </row>
    <row r="13" spans="1:45" x14ac:dyDescent="0.25">
      <c r="A13" s="8" t="s">
        <v>36</v>
      </c>
      <c r="B13" s="8" t="s">
        <v>35</v>
      </c>
      <c r="C13" s="8" t="s">
        <v>16</v>
      </c>
      <c r="D13" s="8" t="s">
        <v>37</v>
      </c>
      <c r="E13" s="9">
        <v>3290704</v>
      </c>
      <c r="F13" s="9">
        <f t="shared" si="3"/>
        <v>3360605</v>
      </c>
      <c r="G13" s="9">
        <f t="shared" ref="G13:G15" si="17">ROUND(F13/125*131.5,0)</f>
        <v>3535356</v>
      </c>
      <c r="H13" s="9">
        <f t="shared" si="5"/>
        <v>3771943</v>
      </c>
      <c r="I13" s="9">
        <v>358221</v>
      </c>
      <c r="J13" s="9">
        <f t="shared" ref="J13:J15" si="18">H13+I13</f>
        <v>4130164</v>
      </c>
      <c r="K13" s="15">
        <f t="shared" ref="K13:K16" si="19">113.9/108*H13</f>
        <v>3978002.8490740741</v>
      </c>
      <c r="L13" s="15">
        <f t="shared" si="1"/>
        <v>377949.11304347822</v>
      </c>
      <c r="M13" s="15">
        <f t="shared" si="7"/>
        <v>4355951.9621175528</v>
      </c>
      <c r="N13" s="15">
        <f t="shared" si="8"/>
        <v>4540301.7592592584</v>
      </c>
      <c r="O13" s="15">
        <f t="shared" si="9"/>
        <v>437479.55942028988</v>
      </c>
      <c r="P13" s="15">
        <f t="shared" si="10"/>
        <v>4977781.3186795479</v>
      </c>
      <c r="Q13" s="15">
        <v>4540302</v>
      </c>
      <c r="R13" s="15">
        <f t="shared" ref="R13:R16" si="20">126.8/126.4*O13</f>
        <v>438863.98840579711</v>
      </c>
      <c r="S13" s="28">
        <v>5505500</v>
      </c>
      <c r="T13" s="29">
        <v>496100</v>
      </c>
      <c r="U13" s="34" t="s">
        <v>65</v>
      </c>
      <c r="V13" s="34">
        <f t="shared" si="16"/>
        <v>5772838.3915022742</v>
      </c>
      <c r="W13" s="34">
        <f t="shared" si="11"/>
        <v>508473.4996102883</v>
      </c>
      <c r="X13" s="34">
        <f t="shared" si="12"/>
        <v>6281311.8911125623</v>
      </c>
      <c r="Y13" s="34">
        <f t="shared" si="13"/>
        <v>5898153.2625189666</v>
      </c>
      <c r="Z13" s="34">
        <f t="shared" si="14"/>
        <v>520073.65549493366</v>
      </c>
      <c r="AA13" s="34">
        <f t="shared" si="15"/>
        <v>6418226.9180139005</v>
      </c>
      <c r="AB13" s="34" t="s">
        <v>87</v>
      </c>
      <c r="AC13" s="34" t="s">
        <v>87</v>
      </c>
      <c r="AD13" s="34"/>
      <c r="AE13" s="35"/>
      <c r="AP13" s="18"/>
      <c r="AQ13" s="18"/>
      <c r="AR13" s="18"/>
      <c r="AS13" s="18"/>
    </row>
    <row r="14" spans="1:45" x14ac:dyDescent="0.25">
      <c r="A14" s="8" t="s">
        <v>73</v>
      </c>
      <c r="B14" s="8" t="s">
        <v>74</v>
      </c>
      <c r="C14" s="8" t="s">
        <v>38</v>
      </c>
      <c r="D14" s="8" t="s">
        <v>39</v>
      </c>
      <c r="E14" s="9">
        <v>0</v>
      </c>
      <c r="F14" s="9">
        <f t="shared" si="3"/>
        <v>0</v>
      </c>
      <c r="G14" s="9">
        <f t="shared" si="17"/>
        <v>0</v>
      </c>
      <c r="H14" s="9">
        <f t="shared" si="5"/>
        <v>0</v>
      </c>
      <c r="I14" s="9">
        <v>579536</v>
      </c>
      <c r="J14" s="9">
        <f t="shared" si="18"/>
        <v>579536</v>
      </c>
      <c r="K14" s="15">
        <f t="shared" si="19"/>
        <v>0</v>
      </c>
      <c r="L14" s="15">
        <f t="shared" si="1"/>
        <v>611452.4753623188</v>
      </c>
      <c r="M14" s="15">
        <f t="shared" si="7"/>
        <v>611452.4753623188</v>
      </c>
      <c r="N14" s="15">
        <f t="shared" si="8"/>
        <v>0</v>
      </c>
      <c r="O14" s="15">
        <f t="shared" si="9"/>
        <v>707761.83961352659</v>
      </c>
      <c r="P14" s="15">
        <f t="shared" si="10"/>
        <v>707761.83961352659</v>
      </c>
      <c r="Q14" s="15">
        <v>0</v>
      </c>
      <c r="R14" s="15">
        <f t="shared" si="20"/>
        <v>710001.59227053146</v>
      </c>
      <c r="S14" s="28"/>
      <c r="T14" s="29">
        <v>810700</v>
      </c>
      <c r="U14" s="34" t="s">
        <v>65</v>
      </c>
      <c r="V14" s="34"/>
      <c r="W14" s="34">
        <f t="shared" si="11"/>
        <v>830920.1091192516</v>
      </c>
      <c r="X14" s="34">
        <f t="shared" si="12"/>
        <v>830920.1091192516</v>
      </c>
      <c r="Y14" s="34">
        <f t="shared" si="13"/>
        <v>0</v>
      </c>
      <c r="Z14" s="34">
        <f t="shared" si="14"/>
        <v>849876.46141855011</v>
      </c>
      <c r="AA14" s="34">
        <f t="shared" si="15"/>
        <v>849876.46141855011</v>
      </c>
      <c r="AB14" s="34" t="s">
        <v>87</v>
      </c>
      <c r="AC14" s="34" t="s">
        <v>87</v>
      </c>
      <c r="AD14" s="34"/>
      <c r="AP14" s="18"/>
      <c r="AQ14" s="18"/>
      <c r="AR14" s="18"/>
      <c r="AS14" s="18"/>
    </row>
    <row r="15" spans="1:45" x14ac:dyDescent="0.25">
      <c r="A15" s="8" t="s">
        <v>40</v>
      </c>
      <c r="B15" s="8" t="s">
        <v>41</v>
      </c>
      <c r="C15" s="8" t="s">
        <v>24</v>
      </c>
      <c r="D15" s="8" t="s">
        <v>42</v>
      </c>
      <c r="E15" s="9">
        <v>1854507</v>
      </c>
      <c r="F15" s="9">
        <f t="shared" si="3"/>
        <v>1893900</v>
      </c>
      <c r="G15" s="9">
        <f t="shared" si="17"/>
        <v>1992383</v>
      </c>
      <c r="H15" s="9">
        <f t="shared" si="5"/>
        <v>2125714</v>
      </c>
      <c r="I15" s="9">
        <v>235005</v>
      </c>
      <c r="J15" s="9">
        <f t="shared" si="18"/>
        <v>2360719</v>
      </c>
      <c r="K15" s="15">
        <f t="shared" si="19"/>
        <v>2241840.9685185184</v>
      </c>
      <c r="L15" s="15">
        <f t="shared" si="1"/>
        <v>247947.30434782608</v>
      </c>
      <c r="M15" s="15">
        <f t="shared" si="7"/>
        <v>2489788.2728663445</v>
      </c>
      <c r="N15" s="15">
        <f t="shared" si="8"/>
        <v>2558729.8148148144</v>
      </c>
      <c r="O15" s="15">
        <f t="shared" si="9"/>
        <v>287001.27536231885</v>
      </c>
      <c r="P15" s="15">
        <f t="shared" si="10"/>
        <v>2845731.0901771332</v>
      </c>
      <c r="Q15" s="15">
        <v>2558730</v>
      </c>
      <c r="R15" s="15">
        <f t="shared" si="20"/>
        <v>287909.50724637683</v>
      </c>
      <c r="S15" s="28">
        <v>3206500</v>
      </c>
      <c r="T15" s="29">
        <v>344850</v>
      </c>
      <c r="U15" s="34" t="s">
        <v>65</v>
      </c>
      <c r="V15" s="34">
        <f t="shared" si="16"/>
        <v>3362202.57966616</v>
      </c>
      <c r="W15" s="34">
        <f t="shared" si="11"/>
        <v>353451.09119251749</v>
      </c>
      <c r="X15" s="34">
        <f t="shared" si="12"/>
        <v>3715653.6708586775</v>
      </c>
      <c r="Y15" s="34">
        <f t="shared" si="13"/>
        <v>3435188.1638846728</v>
      </c>
      <c r="Z15" s="34">
        <f t="shared" si="14"/>
        <v>361514.61418550269</v>
      </c>
      <c r="AA15" s="34">
        <f t="shared" si="15"/>
        <v>3796702.7780701756</v>
      </c>
      <c r="AB15" s="34" t="s">
        <v>87</v>
      </c>
      <c r="AC15" s="34" t="s">
        <v>87</v>
      </c>
      <c r="AD15" s="34"/>
    </row>
    <row r="16" spans="1:45" x14ac:dyDescent="0.25">
      <c r="A16" s="8" t="s">
        <v>43</v>
      </c>
      <c r="B16" s="8" t="s">
        <v>44</v>
      </c>
      <c r="C16" s="8" t="s">
        <v>38</v>
      </c>
      <c r="D16" s="8" t="s">
        <v>45</v>
      </c>
      <c r="E16" s="9">
        <v>4969014</v>
      </c>
      <c r="F16" s="9">
        <f t="shared" si="3"/>
        <v>5074565</v>
      </c>
      <c r="G16" s="9">
        <f t="shared" ref="G16" si="21">ROUND(F16/125*131.5,0)</f>
        <v>5338442</v>
      </c>
      <c r="H16" s="9">
        <f t="shared" si="5"/>
        <v>5695691</v>
      </c>
      <c r="I16" s="9">
        <v>665888</v>
      </c>
      <c r="J16" s="9">
        <f t="shared" ref="J16" si="22">H16+I16</f>
        <v>6361579</v>
      </c>
      <c r="K16" s="15">
        <f t="shared" si="19"/>
        <v>6006844.4898148142</v>
      </c>
      <c r="L16" s="15">
        <f t="shared" si="1"/>
        <v>702560.09275362315</v>
      </c>
      <c r="M16" s="15">
        <f t="shared" si="7"/>
        <v>6709404.5825684369</v>
      </c>
      <c r="N16" s="15">
        <f t="shared" si="8"/>
        <v>6855924.3518518507</v>
      </c>
      <c r="O16" s="15">
        <f t="shared" si="9"/>
        <v>813219.74106280191</v>
      </c>
      <c r="P16" s="15">
        <f t="shared" si="10"/>
        <v>7669144.092914653</v>
      </c>
      <c r="Q16" s="15">
        <v>6855924</v>
      </c>
      <c r="R16" s="15">
        <f t="shared" si="20"/>
        <v>815793.22125603864</v>
      </c>
      <c r="S16" s="28">
        <v>7744000</v>
      </c>
      <c r="T16" s="29">
        <v>1149500</v>
      </c>
      <c r="U16" s="34" t="s">
        <v>65</v>
      </c>
      <c r="V16" s="34">
        <f t="shared" si="16"/>
        <v>8120036.4188163867</v>
      </c>
      <c r="W16" s="34">
        <f t="shared" si="11"/>
        <v>1178170.3039750583</v>
      </c>
      <c r="X16" s="34">
        <f t="shared" si="12"/>
        <v>9298206.7227914445</v>
      </c>
      <c r="Y16" s="34">
        <f t="shared" si="13"/>
        <v>8296303.4901365684</v>
      </c>
      <c r="Z16" s="34">
        <f t="shared" si="14"/>
        <v>1205048.7139516755</v>
      </c>
      <c r="AA16" s="34">
        <f t="shared" si="15"/>
        <v>9501352.2040882446</v>
      </c>
      <c r="AB16" s="34" t="s">
        <v>87</v>
      </c>
      <c r="AC16" s="34" t="s">
        <v>87</v>
      </c>
      <c r="AD16" s="34"/>
    </row>
    <row r="17" spans="1:30" x14ac:dyDescent="0.25">
      <c r="A17" s="8"/>
      <c r="B17" s="8"/>
      <c r="C17" s="8"/>
      <c r="D17" s="8"/>
      <c r="E17" s="9"/>
      <c r="F17" s="9"/>
      <c r="G17" s="9"/>
      <c r="H17" s="9"/>
      <c r="I17" s="9"/>
      <c r="J17" s="9"/>
      <c r="K17" s="15"/>
      <c r="L17" s="15"/>
      <c r="M17" s="15"/>
      <c r="N17" s="15"/>
      <c r="O17" s="15"/>
      <c r="P17" s="15"/>
      <c r="Q17" s="15"/>
      <c r="R17" s="15"/>
      <c r="S17" s="28"/>
      <c r="T17" s="29"/>
      <c r="U17" s="34"/>
      <c r="V17" s="34"/>
      <c r="W17" s="34"/>
      <c r="X17" s="34"/>
      <c r="Y17" s="34"/>
      <c r="Z17" s="34"/>
      <c r="AA17" s="34"/>
      <c r="AB17" s="34"/>
      <c r="AC17" s="34"/>
      <c r="AD17" s="34"/>
    </row>
    <row r="18" spans="1:30" x14ac:dyDescent="0.25">
      <c r="A18" s="8"/>
      <c r="B18" s="8"/>
      <c r="C18" s="8"/>
      <c r="D18" s="8" t="s">
        <v>83</v>
      </c>
      <c r="E18" s="9"/>
      <c r="F18" s="9"/>
      <c r="G18" s="9"/>
      <c r="H18" s="9"/>
      <c r="I18" s="9"/>
      <c r="J18" s="9"/>
      <c r="K18" s="15"/>
      <c r="L18" s="15"/>
      <c r="M18" s="15"/>
      <c r="N18" s="15"/>
      <c r="O18" s="15"/>
      <c r="P18" s="15"/>
      <c r="Q18" s="15"/>
      <c r="R18" s="15"/>
      <c r="S18" s="28"/>
      <c r="T18" s="29"/>
      <c r="U18" s="34"/>
      <c r="V18" s="34"/>
      <c r="W18" s="34"/>
      <c r="X18" s="34"/>
      <c r="Y18" s="34"/>
      <c r="Z18" s="34"/>
      <c r="AA18" s="34">
        <v>35000</v>
      </c>
      <c r="AB18" s="34"/>
      <c r="AC18" s="34"/>
      <c r="AD18" s="34"/>
    </row>
    <row r="19" spans="1:30" x14ac:dyDescent="0.25">
      <c r="A19" s="11"/>
      <c r="B19" s="12"/>
      <c r="C19" s="12"/>
      <c r="D19" s="12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30"/>
      <c r="U19" s="13"/>
      <c r="V19" s="13"/>
      <c r="W19" s="13"/>
      <c r="X19" s="13"/>
      <c r="Y19" s="13"/>
      <c r="Z19" s="13"/>
      <c r="AA19" s="13"/>
      <c r="AB19" s="13"/>
      <c r="AC19" s="13"/>
      <c r="AD19" s="13"/>
    </row>
    <row r="20" spans="1:30" ht="34.5" customHeight="1" x14ac:dyDescent="0.25">
      <c r="A20" s="41"/>
      <c r="B20" s="41"/>
      <c r="C20" s="8"/>
      <c r="D20" s="8"/>
      <c r="E20" s="9"/>
      <c r="F20" s="9"/>
      <c r="G20" s="9"/>
      <c r="H20" s="9"/>
      <c r="I20" s="9"/>
      <c r="J20" s="9"/>
      <c r="K20" s="16">
        <f>SUM(K6:K19)</f>
        <v>27262521.844444443</v>
      </c>
      <c r="L20" s="16">
        <f>SUM(L6:L19)</f>
        <v>3397491.5942028984</v>
      </c>
      <c r="M20" s="16">
        <f>SUM(K20:L20)</f>
        <v>30660013.438647341</v>
      </c>
      <c r="N20" s="16">
        <f>SUM(N6:N19)</f>
        <v>31116135.555555552</v>
      </c>
      <c r="O20" s="16">
        <f>SUM(O6:O19)</f>
        <v>3932627.6328502414</v>
      </c>
      <c r="P20" s="16">
        <f>SUM(P6:P19)</f>
        <v>35048763.188405797</v>
      </c>
      <c r="Q20" s="25">
        <f>SUM(Q6:Q19)</f>
        <v>31116137</v>
      </c>
      <c r="R20" s="25">
        <f>SUM(R6:R16)</f>
        <v>3945072.6570048309</v>
      </c>
      <c r="S20" s="25">
        <f>SUM(S6:S16)</f>
        <v>35676850</v>
      </c>
      <c r="T20" s="31">
        <f>SUM(T6:T16)</f>
        <v>5022850</v>
      </c>
      <c r="U20" s="25"/>
      <c r="V20" s="25">
        <f>SUM(V6:V19)</f>
        <v>37409261.532625183</v>
      </c>
      <c r="W20" s="25">
        <f>SUM(W6:W19)</f>
        <v>5148127.630553389</v>
      </c>
      <c r="X20" s="25">
        <f>SUM(X6:X19)</f>
        <v>42557389.163178571</v>
      </c>
      <c r="Y20" s="25">
        <f>SUM(Y6:Y16)</f>
        <v>38221329.438543238</v>
      </c>
      <c r="Z20" s="25">
        <f>SUM(Z6:Z16)</f>
        <v>5265575.4091971926</v>
      </c>
      <c r="AA20" s="25">
        <f>SUM(AA6:AA18)</f>
        <v>43521904.847740442</v>
      </c>
      <c r="AB20" s="25"/>
      <c r="AC20" s="25"/>
      <c r="AD20" s="25"/>
    </row>
    <row r="21" spans="1:30" x14ac:dyDescent="0.25">
      <c r="A21" s="42"/>
      <c r="B21" s="42"/>
      <c r="C21" s="8"/>
      <c r="D21" s="8"/>
      <c r="E21" s="9"/>
      <c r="F21" s="9"/>
      <c r="G21" s="9"/>
      <c r="H21" s="9"/>
      <c r="I21" s="9"/>
      <c r="J21" s="9"/>
      <c r="M21">
        <v>3000000</v>
      </c>
      <c r="P21" s="21">
        <v>3000000</v>
      </c>
      <c r="Q21" s="26"/>
      <c r="R21" s="26"/>
      <c r="S21" s="26"/>
      <c r="T21" s="29"/>
      <c r="U21" s="27"/>
      <c r="V21" s="27"/>
      <c r="W21" s="27"/>
      <c r="X21" s="27"/>
      <c r="Y21" s="27"/>
      <c r="Z21" s="27"/>
      <c r="AA21" s="26"/>
      <c r="AB21" s="26"/>
      <c r="AC21" s="26"/>
      <c r="AD21" s="26"/>
    </row>
    <row r="22" spans="1:30" x14ac:dyDescent="0.25">
      <c r="A22" s="42"/>
      <c r="B22" s="42"/>
      <c r="C22" s="8"/>
      <c r="D22" s="8"/>
      <c r="E22" s="9"/>
      <c r="F22" s="9"/>
      <c r="G22" s="9"/>
      <c r="H22" s="9"/>
      <c r="I22" s="9"/>
      <c r="J22" s="9"/>
      <c r="M22" s="15">
        <f>M20+M21</f>
        <v>33660013.438647345</v>
      </c>
      <c r="N22" s="15"/>
      <c r="O22" s="15"/>
      <c r="P22" s="15">
        <f>SUM(P20:P21)</f>
        <v>38048763.188405797</v>
      </c>
      <c r="Q22" s="28"/>
      <c r="R22" s="28"/>
      <c r="S22" s="28"/>
      <c r="T22" s="29"/>
      <c r="U22" s="25"/>
      <c r="V22" s="25"/>
      <c r="W22" s="25"/>
      <c r="X22" s="25"/>
      <c r="Y22" s="25"/>
      <c r="Z22" s="25"/>
      <c r="AA22" s="25"/>
      <c r="AB22" s="25"/>
      <c r="AC22" s="25"/>
      <c r="AD22" s="25"/>
    </row>
    <row r="25" spans="1:30" x14ac:dyDescent="0.25">
      <c r="A25" t="s">
        <v>89</v>
      </c>
    </row>
    <row r="26" spans="1:30" x14ac:dyDescent="0.25">
      <c r="V26" s="15"/>
    </row>
    <row r="39" spans="4:4" x14ac:dyDescent="0.25">
      <c r="D39" s="14"/>
    </row>
    <row r="40" spans="4:4" x14ac:dyDescent="0.25">
      <c r="D40" s="14"/>
    </row>
    <row r="41" spans="4:4" x14ac:dyDescent="0.25">
      <c r="D41" s="14"/>
    </row>
    <row r="42" spans="4:4" x14ac:dyDescent="0.25">
      <c r="D42" s="14"/>
    </row>
  </sheetData>
  <mergeCells count="4">
    <mergeCell ref="A20:B20"/>
    <mergeCell ref="A21:B21"/>
    <mergeCell ref="A22:B22"/>
    <mergeCell ref="B2:D2"/>
  </mergeCells>
  <pageMargins left="0.7" right="0.7" top="0.75" bottom="0.75" header="0.3" footer="0.3"/>
  <pageSetup paperSize="9" orientation="portrait" horizont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0B8979CAF2704295CC9F813DD2A69C" ma:contentTypeVersion="7" ma:contentTypeDescription="Een nieuw document maken." ma:contentTypeScope="" ma:versionID="a7929ce627661b72d6d54d9e9fdbe980">
  <xsd:schema xmlns:xsd="http://www.w3.org/2001/XMLSchema" xmlns:xs="http://www.w3.org/2001/XMLSchema" xmlns:p="http://schemas.microsoft.com/office/2006/metadata/properties" xmlns:ns3="8d60cfed-cab0-4dff-b3aa-27eb3361ca75" xmlns:ns4="f64ff7c8-8487-412f-8f29-1774e110702a" targetNamespace="http://schemas.microsoft.com/office/2006/metadata/properties" ma:root="true" ma:fieldsID="741e84d032fdd4c5a316e10e97138fcf" ns3:_="" ns4:_="">
    <xsd:import namespace="8d60cfed-cab0-4dff-b3aa-27eb3361ca75"/>
    <xsd:import namespace="f64ff7c8-8487-412f-8f29-1774e110702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60cfed-cab0-4dff-b3aa-27eb3361ca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4ff7c8-8487-412f-8f29-1774e110702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int-hash delen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881D66B-D35A-4FBD-A2C5-DF5109547D9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05E9554-6E5A-47F2-AC34-7CBB42CD0491}">
  <ds:schemaRefs>
    <ds:schemaRef ds:uri="http://schemas.microsoft.com/office/2006/metadata/properties"/>
    <ds:schemaRef ds:uri="http://schemas.microsoft.com/office/2006/documentManagement/types"/>
    <ds:schemaRef ds:uri="f64ff7c8-8487-412f-8f29-1774e110702a"/>
    <ds:schemaRef ds:uri="http://purl.org/dc/dcmitype/"/>
    <ds:schemaRef ds:uri="http://purl.org/dc/elements/1.1/"/>
    <ds:schemaRef ds:uri="http://schemas.microsoft.com/office/infopath/2007/PartnerControls"/>
    <ds:schemaRef ds:uri="8d60cfed-cab0-4dff-b3aa-27eb3361ca75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2256C676-3871-4FCF-88B3-070A8FE1B5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d60cfed-cab0-4dff-b3aa-27eb3361ca75"/>
    <ds:schemaRef ds:uri="f64ff7c8-8487-412f-8f29-1774e110702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Ict Rijk van Nijmegen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Marita Nieuwenhuis</dc:creator>
  <cp:lastModifiedBy>Lizette van der Laan</cp:lastModifiedBy>
  <dcterms:created xsi:type="dcterms:W3CDTF">2020-09-16T11:08:33Z</dcterms:created>
  <dcterms:modified xsi:type="dcterms:W3CDTF">2026-06-24T11:59:38Z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0x0101009F0B8979CAF2704295CC9F813DD2A69C</vt:lpwstr>
  </property>
</Properties>
</file>