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acrisureeur.sharepoint.com/sites/RVO-Archive/NL-Acrisure/Tenderdesk/Tenderdesk/2026/Begeleiding/Senzer/Brand/"/>
    </mc:Choice>
  </mc:AlternateContent>
  <xr:revisionPtr revIDLastSave="0" documentId="8_{898666CA-C80E-4BC5-AA2B-685E10FAA75D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pecificatie" sheetId="1" r:id="rId1"/>
  </sheets>
  <definedNames>
    <definedName name="_xlnm._FilterDatabase" localSheetId="0" hidden="1">specificatie!$A$1:$Q$26</definedName>
    <definedName name="_xlnm.Print_Area" localSheetId="0">specificatie!$A$1:$O$42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9" i="1" l="1"/>
  <c r="J12" i="1"/>
  <c r="J26" i="1"/>
  <c r="J25" i="1"/>
  <c r="J24" i="1"/>
  <c r="J22" i="1"/>
  <c r="J20" i="1"/>
  <c r="J16" i="1"/>
  <c r="J15" i="1"/>
  <c r="J13" i="1"/>
  <c r="J8" i="1"/>
  <c r="J7" i="1"/>
  <c r="J5" i="1"/>
  <c r="J4" i="1"/>
  <c r="J23" i="1"/>
  <c r="J3" i="1"/>
  <c r="J39" i="1"/>
  <c r="H6" i="1"/>
  <c r="J6" i="1" s="1"/>
  <c r="J41" i="1" s="1"/>
  <c r="H9" i="1"/>
  <c r="J9" i="1" s="1"/>
  <c r="J14" i="1"/>
  <c r="H17" i="1"/>
  <c r="J17" i="1" s="1"/>
  <c r="H18" i="1"/>
  <c r="J18" i="1" s="1"/>
  <c r="H21" i="1"/>
  <c r="J21" i="1" s="1"/>
  <c r="H35" i="1"/>
  <c r="J36" i="1" l="1"/>
  <c r="J38" i="1"/>
  <c r="H36" i="1"/>
  <c r="J35" i="1"/>
  <c r="H10" i="1"/>
  <c r="H11" i="1"/>
  <c r="H38" i="1"/>
  <c r="H39" i="1"/>
  <c r="H37" i="1" l="1"/>
  <c r="J10" i="1"/>
  <c r="J37" i="1" s="1"/>
  <c r="H40" i="1"/>
  <c r="J11" i="1"/>
  <c r="J40" i="1" l="1"/>
  <c r="J42" i="1" s="1"/>
  <c r="J31" i="1"/>
  <c r="H41" i="1" l="1"/>
  <c r="H42" i="1" s="1"/>
  <c r="H31" i="1"/>
</calcChain>
</file>

<file path=xl/sharedStrings.xml><?xml version="1.0" encoding="utf-8"?>
<sst xmlns="http://schemas.openxmlformats.org/spreadsheetml/2006/main" count="194" uniqueCount="91">
  <si>
    <t>Risico-adressen</t>
  </si>
  <si>
    <t>Verzekerde som</t>
  </si>
  <si>
    <t>Soort verzekering</t>
  </si>
  <si>
    <t>Getaxeerd</t>
  </si>
  <si>
    <t>Bijzonderheden</t>
  </si>
  <si>
    <t>Totaal verzekerde sommen</t>
  </si>
  <si>
    <t>Alle locaties verzekeringsnemer</t>
  </si>
  <si>
    <t>Groenvoorziening terrein Jan de Witkliniek</t>
  </si>
  <si>
    <t>Gebouwen</t>
  </si>
  <si>
    <t>Ja</t>
  </si>
  <si>
    <t>Jaarbelang, 52 weken</t>
  </si>
  <si>
    <t>Nee</t>
  </si>
  <si>
    <t>Bedrijfsuitrusting</t>
  </si>
  <si>
    <t>Goederen</t>
  </si>
  <si>
    <t>Bedrijfsschade</t>
  </si>
  <si>
    <t>Huurdersbelang</t>
  </si>
  <si>
    <t>Recapitulatie</t>
  </si>
  <si>
    <t>Containerunit Wesselmanlaan en Helmondseweg</t>
  </si>
  <si>
    <t>Dagbesteding en begeleiding i.c.m. St. ORO</t>
  </si>
  <si>
    <t>Van Gerven Taxaties</t>
  </si>
  <si>
    <t>Taxatie</t>
  </si>
  <si>
    <t>Taxateur</t>
  </si>
  <si>
    <t>Nummer</t>
  </si>
  <si>
    <t>Datum</t>
  </si>
  <si>
    <t>Geldig tot</t>
  </si>
  <si>
    <t>Inclusief woonhuis portier, groenloods, fietsenstalling e.d. :(Exclusief fundering)</t>
  </si>
  <si>
    <t>Van Gervan Taxaties</t>
  </si>
  <si>
    <t xml:space="preserve">Van Gerven Taxaties </t>
  </si>
  <si>
    <t>Excedent opruimingskosten gebouwen en inventaris</t>
  </si>
  <si>
    <t>Excedent opruimingskosten</t>
  </si>
  <si>
    <t>indexcijfer</t>
  </si>
  <si>
    <t>Loods t.b.v. groenvoorziening (excl. fundering)</t>
  </si>
  <si>
    <t>particuliere bewoning niet zijnde kamerverhuur</t>
  </si>
  <si>
    <t>A1</t>
  </si>
  <si>
    <t>A2</t>
  </si>
  <si>
    <t>A3</t>
  </si>
  <si>
    <t>A4</t>
  </si>
  <si>
    <t>B</t>
  </si>
  <si>
    <t>C</t>
  </si>
  <si>
    <t>huisnr.</t>
  </si>
  <si>
    <t>postcode</t>
  </si>
  <si>
    <t>plaats</t>
  </si>
  <si>
    <t>Helmond</t>
  </si>
  <si>
    <t>Bakel</t>
  </si>
  <si>
    <t>Asten</t>
  </si>
  <si>
    <t>Gemert</t>
  </si>
  <si>
    <t>5707BK</t>
  </si>
  <si>
    <t>5721SV</t>
  </si>
  <si>
    <t>6 en 8
94 en 96</t>
  </si>
  <si>
    <t>Helmond
Helmond</t>
  </si>
  <si>
    <t>5705AX
5705AZ</t>
  </si>
  <si>
    <t>Montgomeryplein
Zandstraat</t>
  </si>
  <si>
    <t>Montgomeryplein
Zandstraat'-
 Inclusief Churchillaan 107 en 109, 5705 BK Helmond</t>
  </si>
  <si>
    <t>3a</t>
  </si>
  <si>
    <t>5761RN</t>
  </si>
  <si>
    <t>5707HA</t>
  </si>
  <si>
    <t>5721XP</t>
  </si>
  <si>
    <t>Wesselmanlaan</t>
  </si>
  <si>
    <t>Lindestraat</t>
  </si>
  <si>
    <t>Venbergweg</t>
  </si>
  <si>
    <t>Wolfswater</t>
  </si>
  <si>
    <t>Churchilllaan(inclusief fundering)</t>
  </si>
  <si>
    <t>5421WZ</t>
  </si>
  <si>
    <t>2022-0522 I</t>
  </si>
  <si>
    <t>Inclusief computerapparatuur</t>
  </si>
  <si>
    <t>Churchilllaan</t>
  </si>
  <si>
    <t>Werkmaterieel</t>
  </si>
  <si>
    <t>Vlinkert</t>
  </si>
  <si>
    <t>Energiestraat</t>
  </si>
  <si>
    <t>Deurne</t>
  </si>
  <si>
    <t>5753RN</t>
  </si>
  <si>
    <t>Zandstraat</t>
  </si>
  <si>
    <t>5705AZ</t>
  </si>
  <si>
    <t>Container in loods van de gemeente</t>
  </si>
  <si>
    <t>Bedrijfsuitrusting/Inventaris (incl. huurdersbelang)</t>
  </si>
  <si>
    <t>Bedrijfsuitrusting/Inventaris</t>
  </si>
  <si>
    <t>Gehuurde, geleasde bedrijfsmiddelen die geen eigendom zijn</t>
  </si>
  <si>
    <t>A5</t>
  </si>
  <si>
    <t>Churchilllaan 101, 
Engelseweg 127a-129 en 
Montgomeryplein 10</t>
  </si>
  <si>
    <t>5705 AC
5705 AX
5705 BK</t>
  </si>
  <si>
    <t>Helmond
Helmond
Helmond</t>
  </si>
  <si>
    <t>David de Leeuw</t>
  </si>
  <si>
    <t>2019-0601 a</t>
  </si>
  <si>
    <t>Gebouwen (exclusief funderingen)</t>
  </si>
  <si>
    <t>Advies - meerdere boven dekking conform polisvoorw. € 1,000.000,00</t>
  </si>
  <si>
    <t>2019-06012a</t>
  </si>
  <si>
    <t>2022-0522 Ia</t>
  </si>
  <si>
    <t>Rakthof</t>
  </si>
  <si>
    <t>Beek en Donk</t>
  </si>
  <si>
    <t xml:space="preserve">Heereindsestraat </t>
  </si>
  <si>
    <t>Ostaderstraat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</si>
</sst>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  <numFmt numFmtId="165" formatCode="0.0"/>
    <numFmt numFmtId="166" formatCode="_-&quot;€&quot;\ * #,##0.00_-;_-&quot;€&quot;\ * #,##0.00\-;_-&quot;€&quot;\ * &quot;-&quot;??_-;_-@_-"/>
    <numFmt numFmtId="168" formatCode="_-[$€]\ * #,##0.00_-;_-[$€]\ * #,##0.00\-;_-[$€]\ 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3" tint="0.79998168889431442"/>
      </left>
      <right/>
      <top style="thin">
        <color theme="3" tint="0.79998168889431442"/>
      </top>
      <bottom style="thin">
        <color theme="3" tint="0.79998168889431442"/>
      </bottom>
      <diagonal/>
    </border>
    <border>
      <left/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 style="thin">
        <color theme="3" tint="0.79998168889431442"/>
      </right>
      <top/>
      <bottom style="thin">
        <color theme="3" tint="0.79998168889431442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indexed="64"/>
      </top>
      <bottom style="thin">
        <color theme="3" tint="0.79998168889431442"/>
      </bottom>
      <diagonal/>
    </border>
    <border>
      <left/>
      <right/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3" tint="0.79998168889431442"/>
      </left>
      <right style="thin">
        <color theme="3" tint="0.79998168889431442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8" fontId="2" fillId="0" borderId="0" applyFont="0" applyFill="0" applyBorder="0" applyAlignment="0" applyProtection="0"/>
  </cellStyleXfs>
  <cellXfs count="39">
    <xf numFmtId="0" fontId="0" fillId="0" borderId="0" xfId="0"/>
    <xf numFmtId="0" fontId="2" fillId="0" borderId="1" xfId="0" applyFont="1" applyBorder="1"/>
    <xf numFmtId="44" fontId="2" fillId="0" borderId="5" xfId="2" applyFont="1" applyBorder="1"/>
    <xf numFmtId="0" fontId="3" fillId="0" borderId="1" xfId="0" applyFont="1" applyBorder="1"/>
    <xf numFmtId="0" fontId="2" fillId="0" borderId="1" xfId="0" applyFont="1" applyBorder="1" applyAlignment="1">
      <alignment vertical="top" wrapText="1"/>
    </xf>
    <xf numFmtId="44" fontId="2" fillId="0" borderId="1" xfId="2" applyFont="1" applyBorder="1" applyAlignment="1">
      <alignment vertical="top"/>
    </xf>
    <xf numFmtId="165" fontId="2" fillId="0" borderId="1" xfId="2" applyNumberFormat="1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" xfId="0" quotePrefix="1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14" fontId="2" fillId="0" borderId="1" xfId="0" applyNumberFormat="1" applyFont="1" applyBorder="1" applyAlignment="1">
      <alignment horizontal="center" vertical="top"/>
    </xf>
    <xf numFmtId="44" fontId="2" fillId="0" borderId="5" xfId="2" applyFont="1" applyBorder="1" applyAlignment="1">
      <alignment vertical="top"/>
    </xf>
    <xf numFmtId="164" fontId="2" fillId="0" borderId="1" xfId="0" applyNumberFormat="1" applyFont="1" applyBorder="1"/>
    <xf numFmtId="44" fontId="2" fillId="0" borderId="1" xfId="2" applyFont="1" applyFill="1" applyBorder="1" applyAlignment="1">
      <alignment vertical="top"/>
    </xf>
    <xf numFmtId="165" fontId="2" fillId="0" borderId="1" xfId="2" applyNumberFormat="1" applyFont="1" applyFill="1" applyBorder="1" applyAlignment="1">
      <alignment vertical="top"/>
    </xf>
    <xf numFmtId="165" fontId="2" fillId="0" borderId="5" xfId="2" applyNumberFormat="1" applyFont="1" applyBorder="1" applyAlignment="1">
      <alignment vertical="top"/>
    </xf>
    <xf numFmtId="0" fontId="3" fillId="3" borderId="1" xfId="0" applyFont="1" applyFill="1" applyBorder="1"/>
    <xf numFmtId="164" fontId="3" fillId="3" borderId="1" xfId="0" applyNumberFormat="1" applyFont="1" applyFill="1" applyBorder="1" applyAlignment="1">
      <alignment horizontal="center"/>
    </xf>
    <xf numFmtId="44" fontId="3" fillId="3" borderId="1" xfId="2" applyFont="1" applyFill="1" applyBorder="1" applyAlignment="1">
      <alignment horizontal="center"/>
    </xf>
    <xf numFmtId="14" fontId="3" fillId="3" borderId="1" xfId="0" quotePrefix="1" applyNumberFormat="1" applyFont="1" applyFill="1" applyBorder="1" applyAlignment="1">
      <alignment horizontal="center"/>
    </xf>
    <xf numFmtId="1" fontId="3" fillId="3" borderId="1" xfId="2" quotePrefix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44" fontId="3" fillId="2" borderId="4" xfId="2" applyFont="1" applyFill="1" applyBorder="1"/>
    <xf numFmtId="44" fontId="2" fillId="0" borderId="6" xfId="2" applyFont="1" applyBorder="1"/>
    <xf numFmtId="44" fontId="3" fillId="0" borderId="0" xfId="2" applyFont="1" applyFill="1" applyBorder="1"/>
    <xf numFmtId="0" fontId="3" fillId="0" borderId="1" xfId="0" applyFont="1" applyBorder="1" applyAlignment="1">
      <alignment horizontal="center"/>
    </xf>
    <xf numFmtId="44" fontId="2" fillId="0" borderId="1" xfId="2" applyFont="1" applyBorder="1"/>
    <xf numFmtId="44" fontId="2" fillId="0" borderId="1" xfId="0" applyNumberFormat="1" applyFont="1" applyBorder="1"/>
    <xf numFmtId="0" fontId="3" fillId="2" borderId="1" xfId="0" applyFont="1" applyFill="1" applyBorder="1"/>
    <xf numFmtId="44" fontId="3" fillId="0" borderId="1" xfId="2" applyFont="1" applyBorder="1"/>
    <xf numFmtId="44" fontId="2" fillId="0" borderId="9" xfId="2" applyFont="1" applyBorder="1"/>
    <xf numFmtId="44" fontId="3" fillId="0" borderId="9" xfId="2" applyFont="1" applyBorder="1"/>
    <xf numFmtId="44" fontId="3" fillId="0" borderId="7" xfId="2" applyFont="1" applyBorder="1"/>
    <xf numFmtId="44" fontId="3" fillId="0" borderId="6" xfId="2" applyFont="1" applyBorder="1"/>
    <xf numFmtId="0" fontId="3" fillId="3" borderId="2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</cellXfs>
  <cellStyles count="6">
    <cellStyle name="Euro" xfId="5" xr:uid="{2213EB19-65B7-4213-9AD1-52DFDB8BA058}"/>
    <cellStyle name="Euro 2" xfId="3" xr:uid="{42612B3E-BB31-4ACC-A4D6-C1481B253426}"/>
    <cellStyle name="Komma 2" xfId="1" xr:uid="{00000000-0005-0000-0000-000000000000}"/>
    <cellStyle name="Standaard" xfId="0" builtinId="0"/>
    <cellStyle name="Valuta" xfId="2" builtinId="4"/>
    <cellStyle name="Valuta 2" xfId="4" xr:uid="{B73BC6D6-9FB6-4497-93CE-7F1A6B3ABA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2"/>
  <sheetViews>
    <sheetView tabSelected="1" zoomScaleNormal="100" workbookViewId="0">
      <selection activeCell="U1" sqref="U1:AF1048576"/>
    </sheetView>
  </sheetViews>
  <sheetFormatPr defaultColWidth="9.36328125" defaultRowHeight="12.5" x14ac:dyDescent="0.25"/>
  <cols>
    <col min="1" max="1" width="51" style="1" bestFit="1" customWidth="1"/>
    <col min="2" max="4" width="9.36328125" style="1"/>
    <col min="5" max="5" width="10.6328125" style="28" hidden="1" customWidth="1"/>
    <col min="6" max="6" width="21.6328125" style="28" hidden="1" customWidth="1"/>
    <col min="7" max="7" width="10.6328125" style="28" hidden="1" customWidth="1"/>
    <col min="8" max="8" width="21.6328125" style="28" hidden="1" customWidth="1"/>
    <col min="9" max="9" width="10.6328125" style="28" bestFit="1" customWidth="1"/>
    <col min="10" max="10" width="21.6328125" style="28" customWidth="1"/>
    <col min="11" max="11" width="47.54296875" style="1" bestFit="1" customWidth="1"/>
    <col min="12" max="12" width="22.6328125" style="1" bestFit="1" customWidth="1"/>
    <col min="13" max="14" width="13.36328125" style="23" customWidth="1"/>
    <col min="15" max="15" width="11.6328125" style="23" customWidth="1"/>
    <col min="16" max="16" width="14.36328125" style="1" bestFit="1" customWidth="1"/>
    <col min="17" max="17" width="66.453125" style="1" bestFit="1" customWidth="1"/>
    <col min="18" max="18" width="9" style="1" bestFit="1" customWidth="1"/>
    <col min="19" max="19" width="9.54296875" style="1" bestFit="1" customWidth="1"/>
    <col min="20" max="16384" width="9.36328125" style="1"/>
  </cols>
  <sheetData>
    <row r="1" spans="1:17" s="3" customFormat="1" ht="13" x14ac:dyDescent="0.3">
      <c r="A1" s="16" t="s">
        <v>0</v>
      </c>
      <c r="B1" s="16" t="s">
        <v>39</v>
      </c>
      <c r="C1" s="16" t="s">
        <v>40</v>
      </c>
      <c r="D1" s="16" t="s">
        <v>41</v>
      </c>
      <c r="E1" s="17" t="s">
        <v>30</v>
      </c>
      <c r="F1" s="18" t="s">
        <v>1</v>
      </c>
      <c r="G1" s="17" t="s">
        <v>30</v>
      </c>
      <c r="H1" s="18" t="s">
        <v>1</v>
      </c>
      <c r="I1" s="17" t="s">
        <v>30</v>
      </c>
      <c r="J1" s="18" t="s">
        <v>1</v>
      </c>
      <c r="K1" s="16" t="s">
        <v>2</v>
      </c>
      <c r="L1" s="16" t="s">
        <v>21</v>
      </c>
      <c r="M1" s="36" t="s">
        <v>20</v>
      </c>
      <c r="N1" s="37"/>
      <c r="O1" s="38"/>
      <c r="P1" s="16" t="s">
        <v>3</v>
      </c>
      <c r="Q1" s="16" t="s">
        <v>4</v>
      </c>
    </row>
    <row r="2" spans="1:17" s="3" customFormat="1" ht="13" x14ac:dyDescent="0.3">
      <c r="A2" s="16"/>
      <c r="B2" s="16"/>
      <c r="C2" s="16"/>
      <c r="D2" s="16"/>
      <c r="E2" s="19">
        <v>45292</v>
      </c>
      <c r="F2" s="20">
        <v>2024</v>
      </c>
      <c r="G2" s="19">
        <v>45658</v>
      </c>
      <c r="H2" s="20">
        <v>2025</v>
      </c>
      <c r="I2" s="19">
        <v>46023</v>
      </c>
      <c r="J2" s="20">
        <v>2026</v>
      </c>
      <c r="K2" s="16"/>
      <c r="L2" s="16"/>
      <c r="M2" s="21" t="s">
        <v>22</v>
      </c>
      <c r="N2" s="22" t="s">
        <v>23</v>
      </c>
      <c r="O2" s="22" t="s">
        <v>24</v>
      </c>
      <c r="P2" s="16"/>
      <c r="Q2" s="16"/>
    </row>
    <row r="3" spans="1:17" s="7" customFormat="1" ht="25" x14ac:dyDescent="0.35">
      <c r="A3" s="4" t="s">
        <v>51</v>
      </c>
      <c r="B3" s="4" t="s">
        <v>48</v>
      </c>
      <c r="C3" s="4" t="s">
        <v>50</v>
      </c>
      <c r="D3" s="4" t="s">
        <v>49</v>
      </c>
      <c r="E3" s="6">
        <v>128.4</v>
      </c>
      <c r="F3" s="5">
        <v>39282500</v>
      </c>
      <c r="G3" s="6">
        <v>136.19999999999999</v>
      </c>
      <c r="H3" s="5">
        <v>42500000</v>
      </c>
      <c r="I3" s="6">
        <v>138.1</v>
      </c>
      <c r="J3" s="5">
        <f t="shared" ref="J3:J5" si="0">ROUND(H3/G3*I3,-2)</f>
        <v>43092900</v>
      </c>
      <c r="K3" s="7" t="s">
        <v>83</v>
      </c>
      <c r="L3" s="7" t="s">
        <v>19</v>
      </c>
      <c r="M3" s="9" t="s">
        <v>82</v>
      </c>
      <c r="N3" s="10">
        <v>45981</v>
      </c>
      <c r="O3" s="10">
        <v>48172</v>
      </c>
      <c r="P3" s="7" t="s">
        <v>9</v>
      </c>
      <c r="Q3" s="7" t="s">
        <v>25</v>
      </c>
    </row>
    <row r="4" spans="1:17" s="7" customFormat="1" ht="37.5" x14ac:dyDescent="0.35">
      <c r="A4" s="8" t="s">
        <v>52</v>
      </c>
      <c r="B4" s="4" t="s">
        <v>48</v>
      </c>
      <c r="C4" s="4" t="s">
        <v>50</v>
      </c>
      <c r="D4" s="4" t="s">
        <v>49</v>
      </c>
      <c r="E4" s="6">
        <v>124.4</v>
      </c>
      <c r="F4" s="5">
        <v>5039700</v>
      </c>
      <c r="G4" s="6">
        <v>132.4</v>
      </c>
      <c r="H4" s="5">
        <v>5011100</v>
      </c>
      <c r="I4" s="6">
        <v>133.4</v>
      </c>
      <c r="J4" s="5">
        <f t="shared" si="0"/>
        <v>5048900</v>
      </c>
      <c r="K4" s="7" t="s">
        <v>74</v>
      </c>
      <c r="L4" s="7" t="s">
        <v>19</v>
      </c>
      <c r="M4" s="9" t="s">
        <v>86</v>
      </c>
      <c r="N4" s="10">
        <v>45952</v>
      </c>
      <c r="O4" s="10">
        <v>45952</v>
      </c>
      <c r="P4" s="7" t="s">
        <v>9</v>
      </c>
      <c r="Q4" s="7" t="s">
        <v>64</v>
      </c>
    </row>
    <row r="5" spans="1:17" s="7" customFormat="1" ht="37.5" x14ac:dyDescent="0.35">
      <c r="A5" s="8" t="s">
        <v>52</v>
      </c>
      <c r="B5" s="4" t="s">
        <v>48</v>
      </c>
      <c r="C5" s="4" t="s">
        <v>50</v>
      </c>
      <c r="D5" s="4" t="s">
        <v>49</v>
      </c>
      <c r="E5" s="14">
        <v>124.4</v>
      </c>
      <c r="F5" s="13">
        <v>387200</v>
      </c>
      <c r="G5" s="6">
        <v>132.4</v>
      </c>
      <c r="H5" s="13">
        <v>600400</v>
      </c>
      <c r="I5" s="6">
        <v>133.4</v>
      </c>
      <c r="J5" s="5">
        <f t="shared" si="0"/>
        <v>604900</v>
      </c>
      <c r="K5" s="7" t="s">
        <v>74</v>
      </c>
      <c r="L5" s="7" t="s">
        <v>19</v>
      </c>
      <c r="M5" s="9" t="s">
        <v>86</v>
      </c>
      <c r="N5" s="10">
        <v>45952</v>
      </c>
      <c r="O5" s="10">
        <v>45952</v>
      </c>
      <c r="P5" s="7" t="s">
        <v>11</v>
      </c>
    </row>
    <row r="6" spans="1:17" s="7" customFormat="1" ht="25" x14ac:dyDescent="0.35">
      <c r="A6" s="4" t="s">
        <v>51</v>
      </c>
      <c r="B6" s="4" t="s">
        <v>48</v>
      </c>
      <c r="C6" s="4" t="s">
        <v>50</v>
      </c>
      <c r="D6" s="4" t="s">
        <v>49</v>
      </c>
      <c r="E6" s="13"/>
      <c r="F6" s="13">
        <v>2100000</v>
      </c>
      <c r="G6" s="13"/>
      <c r="H6" s="13">
        <f>3500000-1000000</f>
        <v>2500000</v>
      </c>
      <c r="I6" s="13"/>
      <c r="J6" s="13">
        <f>H6</f>
        <v>2500000</v>
      </c>
      <c r="K6" s="7" t="s">
        <v>28</v>
      </c>
      <c r="L6" s="7" t="s">
        <v>19</v>
      </c>
      <c r="M6" s="9" t="s">
        <v>82</v>
      </c>
      <c r="N6" s="10">
        <v>45981</v>
      </c>
      <c r="O6" s="10">
        <v>48172</v>
      </c>
      <c r="Q6" s="7" t="s">
        <v>84</v>
      </c>
    </row>
    <row r="7" spans="1:17" s="7" customFormat="1" x14ac:dyDescent="0.35">
      <c r="A7" s="7" t="s">
        <v>67</v>
      </c>
      <c r="B7" s="7" t="s">
        <v>53</v>
      </c>
      <c r="C7" s="7" t="s">
        <v>54</v>
      </c>
      <c r="D7" s="7" t="s">
        <v>43</v>
      </c>
      <c r="E7" s="6">
        <v>124.4</v>
      </c>
      <c r="F7" s="5">
        <v>39300</v>
      </c>
      <c r="G7" s="6">
        <v>132.4</v>
      </c>
      <c r="H7" s="5">
        <v>58200</v>
      </c>
      <c r="I7" s="6">
        <v>133.4</v>
      </c>
      <c r="J7" s="5">
        <f t="shared" ref="J7:J9" si="1">ROUND(H7/G7*I7,-2)</f>
        <v>58600</v>
      </c>
      <c r="K7" s="7" t="s">
        <v>75</v>
      </c>
      <c r="L7" s="7" t="s">
        <v>27</v>
      </c>
      <c r="M7" s="9" t="s">
        <v>86</v>
      </c>
      <c r="N7" s="10">
        <v>45952</v>
      </c>
      <c r="O7" s="10">
        <v>45952</v>
      </c>
      <c r="P7" s="7" t="s">
        <v>9</v>
      </c>
      <c r="Q7" s="7" t="s">
        <v>7</v>
      </c>
    </row>
    <row r="8" spans="1:17" s="7" customFormat="1" x14ac:dyDescent="0.35">
      <c r="A8" s="7" t="s">
        <v>57</v>
      </c>
      <c r="B8" s="7">
        <v>25</v>
      </c>
      <c r="C8" s="7" t="s">
        <v>55</v>
      </c>
      <c r="D8" s="7" t="s">
        <v>42</v>
      </c>
      <c r="E8" s="6">
        <v>124.4</v>
      </c>
      <c r="F8" s="5">
        <v>5700</v>
      </c>
      <c r="G8" s="6">
        <v>132.4</v>
      </c>
      <c r="H8" s="5">
        <v>6000</v>
      </c>
      <c r="I8" s="6">
        <v>133.4</v>
      </c>
      <c r="J8" s="5">
        <f t="shared" si="1"/>
        <v>6000</v>
      </c>
      <c r="K8" s="7" t="s">
        <v>75</v>
      </c>
      <c r="L8" s="7" t="s">
        <v>19</v>
      </c>
      <c r="M8" s="9" t="s">
        <v>86</v>
      </c>
      <c r="N8" s="10">
        <v>45952</v>
      </c>
      <c r="O8" s="10">
        <v>45952</v>
      </c>
      <c r="P8" s="7" t="s">
        <v>9</v>
      </c>
      <c r="Q8" s="7" t="s">
        <v>17</v>
      </c>
    </row>
    <row r="9" spans="1:17" s="7" customFormat="1" x14ac:dyDescent="0.35">
      <c r="A9" s="7" t="s">
        <v>6</v>
      </c>
      <c r="E9" s="6">
        <v>124.4</v>
      </c>
      <c r="F9" s="5">
        <v>112900</v>
      </c>
      <c r="G9" s="6">
        <v>129.6</v>
      </c>
      <c r="H9" s="5">
        <f t="shared" ref="H9" si="2">ROUND(F9/E9*G9,-2)</f>
        <v>117600</v>
      </c>
      <c r="I9" s="6">
        <v>133.4</v>
      </c>
      <c r="J9" s="5">
        <f t="shared" si="1"/>
        <v>121000</v>
      </c>
      <c r="K9" s="7" t="s">
        <v>75</v>
      </c>
      <c r="M9" s="9"/>
      <c r="N9" s="9"/>
      <c r="O9" s="9"/>
      <c r="P9" s="7" t="s">
        <v>11</v>
      </c>
      <c r="Q9" s="7" t="s">
        <v>76</v>
      </c>
    </row>
    <row r="10" spans="1:17" s="7" customFormat="1" x14ac:dyDescent="0.35">
      <c r="A10" s="7" t="s">
        <v>6</v>
      </c>
      <c r="E10" s="5"/>
      <c r="F10" s="5">
        <v>75000</v>
      </c>
      <c r="G10" s="5"/>
      <c r="H10" s="5">
        <f>F10</f>
        <v>75000</v>
      </c>
      <c r="I10" s="5"/>
      <c r="J10" s="5">
        <f>H10</f>
        <v>75000</v>
      </c>
      <c r="K10" s="7" t="s">
        <v>13</v>
      </c>
      <c r="M10" s="9"/>
      <c r="N10" s="9"/>
      <c r="O10" s="9"/>
      <c r="P10" s="7" t="s">
        <v>11</v>
      </c>
    </row>
    <row r="11" spans="1:17" s="7" customFormat="1" x14ac:dyDescent="0.35">
      <c r="A11" s="7" t="s">
        <v>6</v>
      </c>
      <c r="E11" s="5"/>
      <c r="F11" s="5">
        <v>9554225</v>
      </c>
      <c r="G11" s="5"/>
      <c r="H11" s="5">
        <f>F11</f>
        <v>9554225</v>
      </c>
      <c r="I11" s="5"/>
      <c r="J11" s="5">
        <f>H11</f>
        <v>9554225</v>
      </c>
      <c r="K11" s="7" t="s">
        <v>14</v>
      </c>
      <c r="M11" s="9"/>
      <c r="N11" s="9"/>
      <c r="O11" s="9"/>
      <c r="P11" s="7" t="s">
        <v>11</v>
      </c>
      <c r="Q11" s="7" t="s">
        <v>10</v>
      </c>
    </row>
    <row r="12" spans="1:17" s="7" customFormat="1" x14ac:dyDescent="0.35">
      <c r="A12" s="7" t="s">
        <v>58</v>
      </c>
      <c r="B12" s="7">
        <v>28</v>
      </c>
      <c r="C12" s="7" t="s">
        <v>56</v>
      </c>
      <c r="D12" s="7" t="s">
        <v>44</v>
      </c>
      <c r="E12" s="6">
        <v>128.4</v>
      </c>
      <c r="F12" s="5">
        <v>5600</v>
      </c>
      <c r="G12" s="6">
        <v>136.19999999999999</v>
      </c>
      <c r="H12" s="5">
        <v>7500</v>
      </c>
      <c r="I12" s="6">
        <v>138.1</v>
      </c>
      <c r="J12" s="5">
        <f t="shared" ref="J12" si="3">ROUND(H12/G12*I12,-2)</f>
        <v>7600</v>
      </c>
      <c r="K12" s="7" t="s">
        <v>15</v>
      </c>
      <c r="L12" s="7" t="s">
        <v>26</v>
      </c>
      <c r="M12" s="9" t="s">
        <v>86</v>
      </c>
      <c r="N12" s="10">
        <v>45952</v>
      </c>
      <c r="O12" s="10">
        <v>45952</v>
      </c>
      <c r="P12" s="7" t="s">
        <v>9</v>
      </c>
      <c r="Q12" s="7" t="s">
        <v>18</v>
      </c>
    </row>
    <row r="13" spans="1:17" s="7" customFormat="1" x14ac:dyDescent="0.35">
      <c r="A13" s="7" t="s">
        <v>58</v>
      </c>
      <c r="B13" s="7">
        <v>28</v>
      </c>
      <c r="C13" s="7" t="s">
        <v>56</v>
      </c>
      <c r="D13" s="7" t="s">
        <v>44</v>
      </c>
      <c r="E13" s="6">
        <v>124.4</v>
      </c>
      <c r="F13" s="5">
        <v>54000</v>
      </c>
      <c r="G13" s="6">
        <v>132.4</v>
      </c>
      <c r="H13" s="5">
        <v>81600</v>
      </c>
      <c r="I13" s="6">
        <v>133.4</v>
      </c>
      <c r="J13" s="5">
        <f t="shared" ref="J13" si="4">ROUND(H13/G13*I13,-2)</f>
        <v>82200</v>
      </c>
      <c r="K13" s="7" t="s">
        <v>75</v>
      </c>
      <c r="L13" s="7" t="s">
        <v>26</v>
      </c>
      <c r="M13" s="9" t="s">
        <v>86</v>
      </c>
      <c r="N13" s="10">
        <v>45952</v>
      </c>
      <c r="O13" s="10">
        <v>45952</v>
      </c>
      <c r="P13" s="7" t="s">
        <v>9</v>
      </c>
    </row>
    <row r="14" spans="1:17" s="7" customFormat="1" x14ac:dyDescent="0.35">
      <c r="A14" s="7" t="s">
        <v>59</v>
      </c>
      <c r="B14" s="7">
        <v>6</v>
      </c>
      <c r="C14" s="7" t="s">
        <v>47</v>
      </c>
      <c r="D14" s="7" t="s">
        <v>44</v>
      </c>
      <c r="E14" s="6">
        <v>128.4</v>
      </c>
      <c r="F14" s="5">
        <v>349200</v>
      </c>
      <c r="G14" s="6">
        <v>136.19999999999999</v>
      </c>
      <c r="H14" s="5">
        <v>375000</v>
      </c>
      <c r="I14" s="6">
        <v>138.1</v>
      </c>
      <c r="J14" s="5">
        <f t="shared" ref="H14:J18" si="5">ROUND(H14/G14*I14,-2)</f>
        <v>380200</v>
      </c>
      <c r="K14" s="7" t="s">
        <v>8</v>
      </c>
      <c r="L14" s="7" t="s">
        <v>26</v>
      </c>
      <c r="M14" s="9" t="s">
        <v>85</v>
      </c>
      <c r="N14" s="10">
        <v>45981</v>
      </c>
      <c r="O14" s="10">
        <v>48172</v>
      </c>
      <c r="P14" s="7" t="s">
        <v>11</v>
      </c>
      <c r="Q14" s="7" t="s">
        <v>31</v>
      </c>
    </row>
    <row r="15" spans="1:17" s="7" customFormat="1" x14ac:dyDescent="0.35">
      <c r="A15" s="7" t="s">
        <v>59</v>
      </c>
      <c r="B15" s="7">
        <v>6</v>
      </c>
      <c r="C15" s="7" t="s">
        <v>47</v>
      </c>
      <c r="D15" s="7" t="s">
        <v>44</v>
      </c>
      <c r="E15" s="6">
        <v>124.4</v>
      </c>
      <c r="F15" s="5">
        <v>62600</v>
      </c>
      <c r="G15" s="6">
        <v>132.4</v>
      </c>
      <c r="H15" s="5">
        <v>64550</v>
      </c>
      <c r="I15" s="6">
        <v>133.4</v>
      </c>
      <c r="J15" s="5">
        <f t="shared" si="5"/>
        <v>65000</v>
      </c>
      <c r="K15" s="7" t="s">
        <v>75</v>
      </c>
      <c r="L15" s="7" t="s">
        <v>26</v>
      </c>
      <c r="M15" s="9" t="s">
        <v>86</v>
      </c>
      <c r="N15" s="10">
        <v>45952</v>
      </c>
      <c r="O15" s="10">
        <v>45952</v>
      </c>
      <c r="P15" s="7" t="s">
        <v>9</v>
      </c>
    </row>
    <row r="16" spans="1:17" s="7" customFormat="1" x14ac:dyDescent="0.35">
      <c r="A16" s="7" t="s">
        <v>60</v>
      </c>
      <c r="B16" s="7">
        <v>19</v>
      </c>
      <c r="C16" s="7" t="s">
        <v>62</v>
      </c>
      <c r="D16" s="7" t="s">
        <v>45</v>
      </c>
      <c r="E16" s="6">
        <v>124.4</v>
      </c>
      <c r="F16" s="5">
        <v>176000</v>
      </c>
      <c r="G16" s="6">
        <v>132.4</v>
      </c>
      <c r="H16" s="5">
        <v>161150</v>
      </c>
      <c r="I16" s="6">
        <v>133.4</v>
      </c>
      <c r="J16" s="5">
        <f t="shared" si="5"/>
        <v>162400</v>
      </c>
      <c r="K16" s="7" t="s">
        <v>75</v>
      </c>
      <c r="L16" s="7" t="s">
        <v>19</v>
      </c>
      <c r="M16" s="9" t="s">
        <v>86</v>
      </c>
      <c r="N16" s="10">
        <v>45952</v>
      </c>
      <c r="O16" s="10">
        <v>45952</v>
      </c>
      <c r="P16" s="7" t="s">
        <v>9</v>
      </c>
    </row>
    <row r="17" spans="1:17" s="7" customFormat="1" x14ac:dyDescent="0.35">
      <c r="A17" s="7" t="s">
        <v>61</v>
      </c>
      <c r="B17" s="7">
        <v>103</v>
      </c>
      <c r="C17" s="7" t="s">
        <v>46</v>
      </c>
      <c r="D17" s="7" t="s">
        <v>42</v>
      </c>
      <c r="E17" s="6">
        <v>128.4</v>
      </c>
      <c r="F17" s="5">
        <v>749600</v>
      </c>
      <c r="G17" s="6">
        <v>133.4</v>
      </c>
      <c r="H17" s="5">
        <f t="shared" si="5"/>
        <v>778800</v>
      </c>
      <c r="I17" s="6">
        <v>138.1</v>
      </c>
      <c r="J17" s="5">
        <f t="shared" si="5"/>
        <v>806200</v>
      </c>
      <c r="K17" s="7" t="s">
        <v>8</v>
      </c>
      <c r="L17" s="7" t="s">
        <v>26</v>
      </c>
      <c r="M17" s="9">
        <v>201906011</v>
      </c>
      <c r="N17" s="10">
        <v>43620</v>
      </c>
      <c r="O17" s="10">
        <v>45812</v>
      </c>
      <c r="P17" s="7" t="s">
        <v>9</v>
      </c>
      <c r="Q17" s="7" t="s">
        <v>32</v>
      </c>
    </row>
    <row r="18" spans="1:17" s="7" customFormat="1" x14ac:dyDescent="0.35">
      <c r="A18" s="7" t="s">
        <v>65</v>
      </c>
      <c r="B18" s="7">
        <v>103</v>
      </c>
      <c r="C18" s="7" t="s">
        <v>46</v>
      </c>
      <c r="D18" s="7" t="s">
        <v>42</v>
      </c>
      <c r="E18" s="6">
        <v>124.4</v>
      </c>
      <c r="F18" s="5">
        <v>13600</v>
      </c>
      <c r="G18" s="6">
        <v>129.6</v>
      </c>
      <c r="H18" s="5">
        <f t="shared" si="5"/>
        <v>14200</v>
      </c>
      <c r="I18" s="6">
        <v>133.4</v>
      </c>
      <c r="J18" s="5">
        <f t="shared" si="5"/>
        <v>14600</v>
      </c>
      <c r="K18" s="7" t="s">
        <v>75</v>
      </c>
      <c r="L18" s="7" t="s">
        <v>19</v>
      </c>
      <c r="M18" s="9" t="s">
        <v>63</v>
      </c>
      <c r="N18" s="10">
        <v>44700</v>
      </c>
      <c r="O18" s="10">
        <v>45796</v>
      </c>
      <c r="P18" s="7" t="s">
        <v>9</v>
      </c>
    </row>
    <row r="19" spans="1:17" s="7" customFormat="1" x14ac:dyDescent="0.35">
      <c r="A19" s="7" t="s">
        <v>71</v>
      </c>
      <c r="B19" s="7">
        <v>41</v>
      </c>
      <c r="C19" s="7" t="s">
        <v>72</v>
      </c>
      <c r="D19" s="7" t="s">
        <v>42</v>
      </c>
      <c r="E19" s="5"/>
      <c r="F19" s="5">
        <v>836600</v>
      </c>
      <c r="G19" s="5"/>
      <c r="H19" s="5">
        <v>700000</v>
      </c>
      <c r="I19" s="5"/>
      <c r="J19" s="5">
        <f>H19</f>
        <v>700000</v>
      </c>
      <c r="K19" s="7" t="s">
        <v>66</v>
      </c>
      <c r="L19" s="7" t="s">
        <v>19</v>
      </c>
      <c r="M19" s="9" t="s">
        <v>86</v>
      </c>
      <c r="N19" s="10">
        <v>45952</v>
      </c>
      <c r="O19" s="10">
        <v>45952</v>
      </c>
      <c r="P19" s="7" t="s">
        <v>9</v>
      </c>
      <c r="Q19" s="7" t="s">
        <v>66</v>
      </c>
    </row>
    <row r="20" spans="1:17" s="7" customFormat="1" x14ac:dyDescent="0.35">
      <c r="A20" s="7" t="s">
        <v>68</v>
      </c>
      <c r="B20" s="7">
        <v>17</v>
      </c>
      <c r="C20" s="7" t="s">
        <v>70</v>
      </c>
      <c r="D20" s="7" t="s">
        <v>69</v>
      </c>
      <c r="E20" s="6">
        <v>124.4</v>
      </c>
      <c r="F20" s="5">
        <v>5700</v>
      </c>
      <c r="G20" s="6">
        <v>132.4</v>
      </c>
      <c r="H20" s="5">
        <v>6000</v>
      </c>
      <c r="I20" s="6">
        <v>133.4</v>
      </c>
      <c r="J20" s="5">
        <f t="shared" ref="J20:J21" si="6">ROUND(H20/G20*I20,-2)</f>
        <v>6000</v>
      </c>
      <c r="K20" s="7" t="s">
        <v>75</v>
      </c>
      <c r="L20" s="7" t="s">
        <v>19</v>
      </c>
      <c r="M20" s="9" t="s">
        <v>86</v>
      </c>
      <c r="N20" s="10">
        <v>45952</v>
      </c>
      <c r="O20" s="10">
        <v>45952</v>
      </c>
      <c r="P20" s="7" t="s">
        <v>9</v>
      </c>
      <c r="Q20" s="7" t="s">
        <v>73</v>
      </c>
    </row>
    <row r="21" spans="1:17" s="7" customFormat="1" x14ac:dyDescent="0.35">
      <c r="A21" s="7" t="s">
        <v>71</v>
      </c>
      <c r="B21" s="7">
        <v>41</v>
      </c>
      <c r="C21" s="7" t="s">
        <v>72</v>
      </c>
      <c r="D21" s="7" t="s">
        <v>42</v>
      </c>
      <c r="E21" s="6">
        <v>128.4</v>
      </c>
      <c r="F21" s="5">
        <v>308300</v>
      </c>
      <c r="G21" s="6">
        <v>133.4</v>
      </c>
      <c r="H21" s="5">
        <f t="shared" ref="H21" si="7">ROUND(F21/E21*G21,-2)</f>
        <v>320300</v>
      </c>
      <c r="I21" s="6">
        <v>138.1</v>
      </c>
      <c r="J21" s="5">
        <f t="shared" si="6"/>
        <v>331600</v>
      </c>
      <c r="K21" s="7" t="s">
        <v>15</v>
      </c>
      <c r="M21" s="9"/>
      <c r="N21" s="9"/>
      <c r="O21" s="9"/>
    </row>
    <row r="22" spans="1:17" s="7" customFormat="1" x14ac:dyDescent="0.35">
      <c r="A22" s="7" t="s">
        <v>71</v>
      </c>
      <c r="B22" s="7">
        <v>41</v>
      </c>
      <c r="C22" s="7" t="s">
        <v>72</v>
      </c>
      <c r="D22" s="7" t="s">
        <v>42</v>
      </c>
      <c r="E22" s="6">
        <v>124.4</v>
      </c>
      <c r="F22" s="5">
        <v>51500</v>
      </c>
      <c r="G22" s="6">
        <v>132.4</v>
      </c>
      <c r="H22" s="5">
        <v>264850</v>
      </c>
      <c r="I22" s="6">
        <v>133.4</v>
      </c>
      <c r="J22" s="5">
        <f t="shared" ref="J22" si="8">ROUND(H22/G22*I22,-2)</f>
        <v>266900</v>
      </c>
      <c r="K22" s="7" t="s">
        <v>75</v>
      </c>
      <c r="M22" s="9" t="s">
        <v>86</v>
      </c>
      <c r="N22" s="10">
        <v>45952</v>
      </c>
      <c r="O22" s="10">
        <v>45952</v>
      </c>
    </row>
    <row r="23" spans="1:17" s="7" customFormat="1" ht="37.5" x14ac:dyDescent="0.35">
      <c r="A23" s="4" t="s">
        <v>78</v>
      </c>
      <c r="C23" s="4" t="s">
        <v>79</v>
      </c>
      <c r="D23" s="4" t="s">
        <v>80</v>
      </c>
      <c r="E23" s="15"/>
      <c r="F23" s="11"/>
      <c r="G23" s="15">
        <v>134.4</v>
      </c>
      <c r="H23" s="11">
        <v>3860000</v>
      </c>
      <c r="I23" s="6">
        <v>138.1</v>
      </c>
      <c r="J23" s="5">
        <f t="shared" ref="J23:J26" si="9">ROUND(H23/G23*I23,-2)</f>
        <v>3966300</v>
      </c>
      <c r="K23" s="7" t="s">
        <v>8</v>
      </c>
      <c r="L23" s="7" t="s">
        <v>81</v>
      </c>
      <c r="M23" s="9"/>
      <c r="N23" s="10">
        <v>45838</v>
      </c>
      <c r="O23" s="10">
        <v>48029</v>
      </c>
      <c r="P23" s="7" t="s">
        <v>9</v>
      </c>
    </row>
    <row r="24" spans="1:17" s="7" customFormat="1" x14ac:dyDescent="0.35">
      <c r="A24" s="4" t="s">
        <v>87</v>
      </c>
      <c r="B24" s="7">
        <v>13</v>
      </c>
      <c r="C24" s="4"/>
      <c r="D24" s="4" t="s">
        <v>42</v>
      </c>
      <c r="E24" s="15"/>
      <c r="F24" s="11"/>
      <c r="G24" s="6">
        <v>132.4</v>
      </c>
      <c r="H24" s="11">
        <v>34300</v>
      </c>
      <c r="I24" s="6">
        <v>133.4</v>
      </c>
      <c r="J24" s="5">
        <f t="shared" si="9"/>
        <v>34600</v>
      </c>
      <c r="K24" s="7" t="s">
        <v>75</v>
      </c>
      <c r="L24" s="7" t="s">
        <v>19</v>
      </c>
      <c r="M24" s="9" t="s">
        <v>86</v>
      </c>
      <c r="N24" s="10">
        <v>45952</v>
      </c>
      <c r="O24" s="10">
        <v>45952</v>
      </c>
    </row>
    <row r="25" spans="1:17" s="7" customFormat="1" ht="25" x14ac:dyDescent="0.35">
      <c r="A25" s="4" t="s">
        <v>89</v>
      </c>
      <c r="B25" s="7">
        <v>8</v>
      </c>
      <c r="C25" s="4"/>
      <c r="D25" s="4" t="s">
        <v>88</v>
      </c>
      <c r="E25" s="15"/>
      <c r="F25" s="11"/>
      <c r="G25" s="6">
        <v>132.4</v>
      </c>
      <c r="H25" s="11">
        <v>12000</v>
      </c>
      <c r="I25" s="6">
        <v>133.4</v>
      </c>
      <c r="J25" s="5">
        <f t="shared" si="9"/>
        <v>12100</v>
      </c>
      <c r="K25" s="7" t="s">
        <v>75</v>
      </c>
      <c r="L25" s="7" t="s">
        <v>19</v>
      </c>
      <c r="M25" s="9" t="s">
        <v>86</v>
      </c>
      <c r="N25" s="10">
        <v>45952</v>
      </c>
      <c r="O25" s="10">
        <v>45952</v>
      </c>
    </row>
    <row r="26" spans="1:17" s="7" customFormat="1" x14ac:dyDescent="0.35">
      <c r="A26" s="4" t="s">
        <v>90</v>
      </c>
      <c r="B26" s="7">
        <v>23</v>
      </c>
      <c r="C26" s="4"/>
      <c r="D26" s="4" t="s">
        <v>44</v>
      </c>
      <c r="E26" s="15"/>
      <c r="F26" s="11"/>
      <c r="G26" s="6">
        <v>132.4</v>
      </c>
      <c r="H26" s="11">
        <v>32350</v>
      </c>
      <c r="I26" s="6">
        <v>133.4</v>
      </c>
      <c r="J26" s="5">
        <f t="shared" si="9"/>
        <v>32600</v>
      </c>
      <c r="K26" s="7" t="s">
        <v>75</v>
      </c>
      <c r="L26" s="7" t="s">
        <v>19</v>
      </c>
      <c r="M26" s="9" t="s">
        <v>86</v>
      </c>
      <c r="N26" s="10">
        <v>45952</v>
      </c>
      <c r="O26" s="10">
        <v>45952</v>
      </c>
    </row>
    <row r="27" spans="1:17" s="7" customFormat="1" x14ac:dyDescent="0.35">
      <c r="E27" s="15"/>
      <c r="F27" s="11"/>
      <c r="G27" s="15"/>
      <c r="H27" s="11"/>
      <c r="I27" s="11"/>
      <c r="J27" s="11"/>
      <c r="M27" s="9"/>
      <c r="N27" s="9"/>
      <c r="O27" s="9"/>
    </row>
    <row r="28" spans="1:17" s="7" customFormat="1" x14ac:dyDescent="0.35">
      <c r="E28" s="15"/>
      <c r="F28" s="11"/>
      <c r="G28" s="15"/>
      <c r="H28" s="11"/>
      <c r="I28" s="11"/>
      <c r="J28" s="11"/>
      <c r="M28" s="9" t="s">
        <v>63</v>
      </c>
      <c r="N28" s="10">
        <v>44700</v>
      </c>
      <c r="O28" s="10">
        <v>45796</v>
      </c>
    </row>
    <row r="29" spans="1:17" s="7" customFormat="1" x14ac:dyDescent="0.35">
      <c r="E29" s="15"/>
      <c r="F29" s="11"/>
      <c r="G29" s="15"/>
      <c r="H29" s="11"/>
      <c r="I29" s="11"/>
      <c r="J29" s="11"/>
      <c r="M29" s="9"/>
      <c r="N29" s="9"/>
      <c r="O29" s="9"/>
    </row>
    <row r="30" spans="1:17" ht="13" thickBot="1" x14ac:dyDescent="0.3">
      <c r="E30" s="2"/>
      <c r="F30" s="2"/>
      <c r="G30" s="2"/>
      <c r="H30" s="2"/>
      <c r="I30" s="2"/>
      <c r="J30" s="2"/>
    </row>
    <row r="31" spans="1:17" s="3" customFormat="1" ht="13.5" thickBot="1" x14ac:dyDescent="0.35">
      <c r="A31" s="3" t="s">
        <v>5</v>
      </c>
      <c r="E31" s="26"/>
      <c r="F31" s="24">
        <v>60961725</v>
      </c>
      <c r="G31" s="26"/>
      <c r="H31" s="24">
        <f>SUM(H3:H30)</f>
        <v>67135125</v>
      </c>
      <c r="I31" s="26"/>
      <c r="J31" s="24">
        <f>SUM(J3:J30)</f>
        <v>67929825</v>
      </c>
      <c r="M31" s="27"/>
      <c r="N31" s="27"/>
      <c r="O31" s="27"/>
    </row>
    <row r="32" spans="1:17" x14ac:dyDescent="0.25">
      <c r="E32" s="25"/>
      <c r="F32" s="25"/>
      <c r="G32" s="25"/>
      <c r="H32" s="25"/>
      <c r="I32" s="25"/>
      <c r="J32" s="25"/>
    </row>
    <row r="33" spans="1:12" x14ac:dyDescent="0.25">
      <c r="K33" s="29"/>
    </row>
    <row r="34" spans="1:12" ht="13" x14ac:dyDescent="0.3">
      <c r="A34" s="30" t="s">
        <v>16</v>
      </c>
    </row>
    <row r="35" spans="1:12" ht="13" x14ac:dyDescent="0.3">
      <c r="A35" s="1" t="s">
        <v>8</v>
      </c>
      <c r="E35" s="31"/>
      <c r="F35" s="28">
        <v>40381300</v>
      </c>
      <c r="H35" s="28">
        <f>H3+H14+H17+H23</f>
        <v>47513800</v>
      </c>
      <c r="J35" s="28">
        <f>J3+J14+J17+J23</f>
        <v>48245600</v>
      </c>
      <c r="K35" s="1" t="s">
        <v>33</v>
      </c>
    </row>
    <row r="36" spans="1:12" ht="13" x14ac:dyDescent="0.3">
      <c r="A36" s="1" t="s">
        <v>12</v>
      </c>
      <c r="E36" s="31"/>
      <c r="F36" s="28">
        <v>7449700</v>
      </c>
      <c r="H36" s="28" t="e">
        <f>H22+#REF!+H20+#REF!+H18+H16+#REF!+#REF!+H15+H13+H9+H8+H7+#REF!+H5+H4+H24+H25+H26</f>
        <v>#REF!</v>
      </c>
      <c r="J36" s="28">
        <f>J22+J20+J18+J16+J15+J13+J9+J8+J7+J5+J4+J24+J25+J26</f>
        <v>6515800</v>
      </c>
      <c r="K36" s="1" t="s">
        <v>34</v>
      </c>
    </row>
    <row r="37" spans="1:12" ht="13" x14ac:dyDescent="0.3">
      <c r="A37" s="1" t="s">
        <v>13</v>
      </c>
      <c r="E37" s="31"/>
      <c r="F37" s="28">
        <v>75000</v>
      </c>
      <c r="H37" s="28">
        <f>H10</f>
        <v>75000</v>
      </c>
      <c r="J37" s="28">
        <f>J10</f>
        <v>75000</v>
      </c>
      <c r="K37" s="1" t="s">
        <v>35</v>
      </c>
    </row>
    <row r="38" spans="1:12" ht="13" x14ac:dyDescent="0.3">
      <c r="A38" s="1" t="s">
        <v>15</v>
      </c>
      <c r="E38" s="31"/>
      <c r="F38" s="28">
        <v>564900</v>
      </c>
      <c r="H38" s="28" t="e">
        <f>#REF!+H12+H21</f>
        <v>#REF!</v>
      </c>
      <c r="J38" s="28">
        <f>J12+J21</f>
        <v>339200</v>
      </c>
      <c r="K38" s="1" t="s">
        <v>36</v>
      </c>
    </row>
    <row r="39" spans="1:12" ht="13" x14ac:dyDescent="0.3">
      <c r="A39" s="1" t="s">
        <v>66</v>
      </c>
      <c r="E39" s="31"/>
      <c r="F39" s="28">
        <v>836600</v>
      </c>
      <c r="H39" s="28">
        <f>H19</f>
        <v>700000</v>
      </c>
      <c r="J39" s="28">
        <f>J19</f>
        <v>700000</v>
      </c>
      <c r="K39" s="1" t="s">
        <v>77</v>
      </c>
    </row>
    <row r="40" spans="1:12" ht="13" x14ac:dyDescent="0.3">
      <c r="A40" s="1" t="s">
        <v>14</v>
      </c>
      <c r="E40" s="31"/>
      <c r="F40" s="28">
        <v>9554225</v>
      </c>
      <c r="H40" s="28">
        <f>H11</f>
        <v>9554225</v>
      </c>
      <c r="J40" s="28">
        <f>J11</f>
        <v>9554225</v>
      </c>
      <c r="K40" s="1" t="s">
        <v>37</v>
      </c>
    </row>
    <row r="41" spans="1:12" ht="13" x14ac:dyDescent="0.3">
      <c r="A41" s="1" t="s">
        <v>29</v>
      </c>
      <c r="E41" s="33"/>
      <c r="F41" s="32">
        <v>2100000</v>
      </c>
      <c r="G41" s="32"/>
      <c r="H41" s="32">
        <f>H6</f>
        <v>2500000</v>
      </c>
      <c r="I41" s="32"/>
      <c r="J41" s="32">
        <f>J6</f>
        <v>2500000</v>
      </c>
      <c r="K41" s="1" t="s">
        <v>38</v>
      </c>
    </row>
    <row r="42" spans="1:12" ht="13" x14ac:dyDescent="0.3">
      <c r="E42" s="35"/>
      <c r="F42" s="34">
        <v>60961725</v>
      </c>
      <c r="G42" s="35"/>
      <c r="H42" s="34" t="e">
        <f>SUM(H35:H41)</f>
        <v>#REF!</v>
      </c>
      <c r="I42" s="35"/>
      <c r="J42" s="34">
        <f>SUM(J35:J41)</f>
        <v>67929825</v>
      </c>
      <c r="L42" s="29"/>
    </row>
    <row r="47" spans="1:12" x14ac:dyDescent="0.25">
      <c r="E47" s="25"/>
      <c r="F47" s="25"/>
      <c r="G47" s="25"/>
      <c r="H47" s="25"/>
      <c r="I47" s="25"/>
      <c r="J47" s="25"/>
      <c r="K47" s="25"/>
    </row>
    <row r="48" spans="1:12" x14ac:dyDescent="0.25">
      <c r="E48" s="25"/>
      <c r="F48" s="25"/>
      <c r="G48" s="25"/>
      <c r="H48" s="25"/>
      <c r="I48" s="25"/>
      <c r="J48" s="25"/>
      <c r="K48" s="25"/>
    </row>
    <row r="49" spans="5:11" x14ac:dyDescent="0.25">
      <c r="E49" s="25"/>
      <c r="F49" s="25"/>
      <c r="G49" s="25"/>
      <c r="H49" s="25"/>
      <c r="I49" s="25"/>
      <c r="J49" s="25"/>
      <c r="K49" s="25"/>
    </row>
    <row r="50" spans="5:11" x14ac:dyDescent="0.25">
      <c r="E50" s="25"/>
      <c r="F50" s="25"/>
      <c r="G50" s="25"/>
      <c r="H50" s="25"/>
      <c r="I50" s="25"/>
      <c r="J50" s="25"/>
      <c r="K50" s="25"/>
    </row>
    <row r="51" spans="5:11" x14ac:dyDescent="0.25">
      <c r="E51" s="25"/>
      <c r="F51" s="25"/>
      <c r="G51" s="25"/>
      <c r="H51" s="25"/>
      <c r="I51" s="25"/>
      <c r="J51" s="25"/>
      <c r="K51" s="25"/>
    </row>
    <row r="52" spans="5:11" x14ac:dyDescent="0.25">
      <c r="K52" s="12"/>
    </row>
  </sheetData>
  <mergeCells count="1">
    <mergeCell ref="M1:O1"/>
  </mergeCells>
  <pageMargins left="0.39370078740157483" right="0.39370078740157483" top="1.5354330708661419" bottom="0.94488188976377963" header="0.31496062992125984" footer="0.70866141732283472"/>
  <pageSetup paperSize="9" scale="59" orientation="landscape" r:id="rId1"/>
  <headerFooter>
    <oddFooter>&amp;L&amp;F&amp;C&amp;P&amp;R&amp;D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bdb443-929b-4e61-b234-4a7a82d95711">
      <Terms xmlns="http://schemas.microsoft.com/office/infopath/2007/PartnerControls"/>
    </lcf76f155ced4ddcb4097134ff3c332f>
    <TaxCatchAll xmlns="3ff874a1-ec8e-4a4f-b86e-a8786ec1e99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8FFAF427DC24B8D07778B05475EC3" ma:contentTypeVersion="11" ma:contentTypeDescription="Een nieuw document maken." ma:contentTypeScope="" ma:versionID="6d1706a4cb12b6683e5707bc32186ffd">
  <xsd:schema xmlns:xsd="http://www.w3.org/2001/XMLSchema" xmlns:xs="http://www.w3.org/2001/XMLSchema" xmlns:p="http://schemas.microsoft.com/office/2006/metadata/properties" xmlns:ns2="0fbdb443-929b-4e61-b234-4a7a82d95711" xmlns:ns3="3ff874a1-ec8e-4a4f-b86e-a8786ec1e991" targetNamespace="http://schemas.microsoft.com/office/2006/metadata/properties" ma:root="true" ma:fieldsID="0f51436ad9a99f8c3d711b4b04d3740a" ns2:_="" ns3:_="">
    <xsd:import namespace="0fbdb443-929b-4e61-b234-4a7a82d95711"/>
    <xsd:import namespace="3ff874a1-ec8e-4a4f-b86e-a8786ec1e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bdb443-929b-4e61-b234-4a7a82d95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67b6cf6-2726-4dce-806b-dbf5624881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874a1-ec8e-4a4f-b86e-a8786ec1e9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95f804-d8e7-43ab-8997-9195d94f5d87}" ma:internalName="TaxCatchAll" ma:showField="CatchAllData" ma:web="3ff874a1-ec8e-4a4f-b86e-a8786ec1e9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0B09CF-159E-475F-BB47-6DA44A435DB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7ee69966-dfe3-4fb4-9c69-16036062f8c5"/>
    <ds:schemaRef ds:uri="http://www.w3.org/XML/1998/namespace"/>
    <ds:schemaRef ds:uri="http://purl.org/dc/dcmitype/"/>
    <ds:schemaRef ds:uri="0fbdb443-929b-4e61-b234-4a7a82d95711"/>
    <ds:schemaRef ds:uri="3ff874a1-ec8e-4a4f-b86e-a8786ec1e991"/>
  </ds:schemaRefs>
</ds:datastoreItem>
</file>

<file path=customXml/itemProps2.xml><?xml version="1.0" encoding="utf-8"?>
<ds:datastoreItem xmlns:ds="http://schemas.openxmlformats.org/officeDocument/2006/customXml" ds:itemID="{18884118-64F9-44FC-83A2-84AA045C06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3AD989-83C6-46E1-82D1-AB75BC32CF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bdb443-929b-4e61-b234-4a7a82d95711"/>
    <ds:schemaRef ds:uri="3ff874a1-ec8e-4a4f-b86e-a8786ec1e9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2ec94c0-ebd0-4630-aef2-2dcf0eb68ebd}" enabled="0" method="" siteId="{c2ec94c0-ebd0-4630-aef2-2dcf0eb68eb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specificatie</vt:lpstr>
      <vt:lpstr>specificatie!Afdrukbereik</vt:lpstr>
    </vt:vector>
  </TitlesOfParts>
  <Company>UMG 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Wolterbeek, J (Jeroen)</dc:creator>
  <cp:lastModifiedBy>Monique van Bekkum - Mul</cp:lastModifiedBy>
  <cp:lastPrinted>2025-01-23T11:46:23Z</cp:lastPrinted>
  <dcterms:created xsi:type="dcterms:W3CDTF">2017-09-18T11:09:10Z</dcterms:created>
  <dcterms:modified xsi:type="dcterms:W3CDTF">2026-09-30T11:46:20Z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\	;	;	{	}	[@[{0}]]	1043	1043</vt:lpwstr>
  </property>
  <property fmtid="{D5CDD505-2E9C-101B-9397-08002B2CF9AE}" pid="3" name="ContentTypeId">
    <vt:lpwstr>0x0101008FE8FFAF427DC24B8D07778B05475EC3</vt:lpwstr>
  </property>
  <property fmtid="{D5CDD505-2E9C-101B-9397-08002B2CF9AE}" pid="5" name="MediaServiceImageTags">
    <vt:lpwstr/>
  </property>
</Properties>
</file>