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jeroen_vandereijk_kadaster_nl/Documents/Bureaublad/Kostenallocatie/Marktconsultatie/"/>
    </mc:Choice>
  </mc:AlternateContent>
  <xr:revisionPtr revIDLastSave="0" documentId="8_{C20D8715-22EF-475A-B7F1-296F85DA24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AR model" sheetId="5" r:id="rId1"/>
    <sheet name="Stappen en record" sheetId="6" r:id="rId2"/>
    <sheet name="Allocatie" sheetId="10" r:id="rId3"/>
    <sheet name="Voorbeeld" sheetId="9" r:id="rId4"/>
    <sheet name="Kostensoorten" sheetId="2" r:id="rId5"/>
  </sheets>
  <definedNames>
    <definedName name="A_dbase">'KAR model'!#REF!</definedName>
    <definedName name="a_server">'KAR model'!#REF!</definedName>
    <definedName name="A_storage">'KAR model'!#REF!</definedName>
    <definedName name="_xlnm.Print_Area" localSheetId="0">'KAR model'!$A$2:$AG$86</definedName>
    <definedName name="_xlnm.Print_Area" localSheetId="1">'Stappen en record'!$E$12:$M$22</definedName>
    <definedName name="bedrag">Voorbeeld!$D$1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5" l="1"/>
  <c r="C69" i="5"/>
  <c r="C46" i="5"/>
  <c r="C45" i="5"/>
  <c r="C44" i="5"/>
  <c r="C43" i="5"/>
  <c r="C42" i="5"/>
  <c r="N15" i="6"/>
  <c r="M6" i="9"/>
  <c r="M7" i="9"/>
  <c r="M8" i="9"/>
  <c r="M5" i="9"/>
  <c r="K6" i="9"/>
  <c r="K7" i="9"/>
  <c r="K8" i="9"/>
  <c r="K5" i="9"/>
  <c r="K10" i="9" s="1"/>
  <c r="E6" i="9"/>
  <c r="E7" i="9"/>
  <c r="E8" i="9"/>
  <c r="E5" i="9"/>
  <c r="D10" i="9"/>
  <c r="C10" i="9"/>
  <c r="C57" i="5"/>
  <c r="C58" i="5"/>
  <c r="C59" i="5"/>
  <c r="C60" i="5"/>
  <c r="C61" i="5"/>
  <c r="C62" i="5"/>
  <c r="C56" i="5"/>
  <c r="M10" i="9" l="1"/>
  <c r="E10" i="9"/>
  <c r="L8" i="9" s="1"/>
  <c r="Q32" i="5"/>
  <c r="L25" i="5" s="1"/>
  <c r="AF9" i="5"/>
  <c r="AF10" i="5"/>
  <c r="AF11" i="5"/>
  <c r="AF12" i="5"/>
  <c r="AF13" i="5"/>
  <c r="AF14" i="5"/>
  <c r="AF8" i="5"/>
  <c r="T15" i="5"/>
  <c r="E28" i="5" s="1"/>
  <c r="C9" i="5"/>
  <c r="C10" i="5"/>
  <c r="C11" i="5"/>
  <c r="C12" i="5"/>
  <c r="C13" i="5"/>
  <c r="C14" i="5"/>
  <c r="C8" i="5"/>
  <c r="L5" i="9" l="1"/>
  <c r="L6" i="9"/>
  <c r="L7" i="9"/>
  <c r="AF15" i="5"/>
  <c r="AG12" i="5" s="1"/>
  <c r="I29" i="5" s="1"/>
  <c r="E27" i="5"/>
  <c r="L31" i="5"/>
  <c r="E25" i="5"/>
  <c r="E31" i="5"/>
  <c r="E30" i="5"/>
  <c r="L28" i="5"/>
  <c r="L30" i="5"/>
  <c r="L29" i="5"/>
  <c r="E29" i="5"/>
  <c r="L27" i="5"/>
  <c r="E26" i="5"/>
  <c r="L26" i="5"/>
  <c r="C15" i="5"/>
  <c r="C84" i="5" s="1"/>
  <c r="L10" i="9" l="1"/>
  <c r="AG9" i="5"/>
  <c r="I26" i="5" s="1"/>
  <c r="C26" i="5" s="1"/>
  <c r="AG11" i="5"/>
  <c r="I28" i="5" s="1"/>
  <c r="C28" i="5" s="1"/>
  <c r="AG8" i="5"/>
  <c r="I25" i="5" s="1"/>
  <c r="C25" i="5" s="1"/>
  <c r="C29" i="5"/>
  <c r="AG10" i="5"/>
  <c r="I27" i="5" s="1"/>
  <c r="C27" i="5" s="1"/>
  <c r="AG13" i="5"/>
  <c r="I30" i="5" s="1"/>
  <c r="C30" i="5" s="1"/>
  <c r="AG14" i="5"/>
  <c r="I31" i="5" s="1"/>
  <c r="C31" i="5" s="1"/>
  <c r="AG15" i="5" l="1"/>
  <c r="C32" i="5"/>
  <c r="C85" i="5" s="1"/>
  <c r="H70" i="5" l="1"/>
  <c r="K70" i="5"/>
  <c r="F70" i="5"/>
  <c r="E70" i="5"/>
  <c r="I70" i="5"/>
  <c r="G70" i="5"/>
  <c r="J70" i="5"/>
  <c r="J69" i="5"/>
  <c r="F69" i="5"/>
  <c r="K69" i="5"/>
  <c r="G69" i="5"/>
  <c r="H69" i="5"/>
  <c r="E69" i="5"/>
  <c r="I69" i="5"/>
  <c r="C49" i="5"/>
  <c r="D42" i="5" s="1"/>
  <c r="D43" i="5" l="1"/>
  <c r="D44" i="5"/>
  <c r="D45" i="5"/>
  <c r="D46" i="5"/>
  <c r="G46" i="5" l="1"/>
  <c r="F46" i="5"/>
  <c r="G43" i="5"/>
  <c r="F43" i="5"/>
  <c r="G45" i="5"/>
  <c r="F45" i="5"/>
  <c r="G44" i="5"/>
  <c r="F44" i="5"/>
  <c r="D49" i="5"/>
  <c r="G42" i="5"/>
  <c r="F42" i="5"/>
  <c r="E45" i="5" l="1"/>
  <c r="E43" i="5"/>
  <c r="E42" i="5"/>
  <c r="C64" i="5" s="1"/>
  <c r="E44" i="5"/>
  <c r="C66" i="5" s="1"/>
  <c r="E46" i="5"/>
  <c r="C68" i="5" s="1"/>
  <c r="I65" i="5" l="1"/>
  <c r="C65" i="5"/>
  <c r="F65" i="5" s="1"/>
  <c r="C67" i="5"/>
  <c r="I67" i="5" s="1"/>
  <c r="C71" i="5"/>
  <c r="H65" i="5"/>
  <c r="G65" i="5"/>
  <c r="K65" i="5"/>
  <c r="J68" i="5"/>
  <c r="K68" i="5"/>
  <c r="F68" i="5"/>
  <c r="G68" i="5"/>
  <c r="H68" i="5"/>
  <c r="I68" i="5"/>
  <c r="E68" i="5"/>
  <c r="E66" i="5"/>
  <c r="G66" i="5"/>
  <c r="J66" i="5"/>
  <c r="H66" i="5"/>
  <c r="K66" i="5"/>
  <c r="F66" i="5"/>
  <c r="I66" i="5"/>
  <c r="J64" i="5"/>
  <c r="G64" i="5"/>
  <c r="K64" i="5"/>
  <c r="H64" i="5"/>
  <c r="I64" i="5"/>
  <c r="F64" i="5"/>
  <c r="E64" i="5"/>
  <c r="E49" i="5"/>
  <c r="C86" i="5" s="1"/>
  <c r="D86" i="5" s="1"/>
  <c r="J67" i="5" l="1"/>
  <c r="K67" i="5"/>
  <c r="E65" i="5"/>
  <c r="E67" i="5"/>
  <c r="E71" i="5" s="1"/>
  <c r="J65" i="5"/>
  <c r="J71" i="5" s="1"/>
  <c r="F67" i="5"/>
  <c r="F71" i="5" s="1"/>
  <c r="C76" i="5" s="1"/>
  <c r="G67" i="5"/>
  <c r="G71" i="5" s="1"/>
  <c r="C77" i="5" s="1"/>
  <c r="H67" i="5"/>
  <c r="H71" i="5" s="1"/>
  <c r="C78" i="5" s="1"/>
  <c r="I71" i="5"/>
  <c r="C79" i="5" s="1"/>
  <c r="K71" i="5"/>
  <c r="C75" i="5" l="1"/>
  <c r="C82" i="5" s="1"/>
  <c r="D82" i="5" s="1"/>
  <c r="D71" i="5"/>
</calcChain>
</file>

<file path=xl/sharedStrings.xml><?xml version="1.0" encoding="utf-8"?>
<sst xmlns="http://schemas.openxmlformats.org/spreadsheetml/2006/main" count="530" uniqueCount="225">
  <si>
    <t>Laag 1</t>
  </si>
  <si>
    <t>Direct per Kostensoort</t>
  </si>
  <si>
    <t>Matrix: Kostensoorten versus BOI Diensten</t>
  </si>
  <si>
    <t>Leverancier</t>
  </si>
  <si>
    <t>Axians</t>
  </si>
  <si>
    <t>Azure</t>
  </si>
  <si>
    <t>Capgemini</t>
  </si>
  <si>
    <t>Contract</t>
  </si>
  <si>
    <t>Kadaster</t>
  </si>
  <si>
    <t>KPN</t>
  </si>
  <si>
    <t>Thales</t>
  </si>
  <si>
    <t>KPN %</t>
  </si>
  <si>
    <t>Categorie</t>
  </si>
  <si>
    <t>Netwerk</t>
  </si>
  <si>
    <t>Database</t>
  </si>
  <si>
    <t>Overig</t>
  </si>
  <si>
    <t>Server</t>
  </si>
  <si>
    <t>Storage</t>
  </si>
  <si>
    <t>Changes</t>
  </si>
  <si>
    <t>Werkplek</t>
  </si>
  <si>
    <t>Financieel</t>
  </si>
  <si>
    <t>Logging</t>
  </si>
  <si>
    <t>Security</t>
  </si>
  <si>
    <t>totaal</t>
  </si>
  <si>
    <t>Totale</t>
  </si>
  <si>
    <t>Subcategorie</t>
  </si>
  <si>
    <t>Diversen</t>
  </si>
  <si>
    <t>NST</t>
  </si>
  <si>
    <t>Afschrijvingen</t>
  </si>
  <si>
    <t>Uren</t>
  </si>
  <si>
    <t>Oracle</t>
  </si>
  <si>
    <t>Postgres</t>
  </si>
  <si>
    <t>Hybrid Cloud</t>
  </si>
  <si>
    <t>MAP</t>
  </si>
  <si>
    <t>Archief</t>
  </si>
  <si>
    <t>directe</t>
  </si>
  <si>
    <t>Doorbelast</t>
  </si>
  <si>
    <t>Nee</t>
  </si>
  <si>
    <t>AVD</t>
  </si>
  <si>
    <t>SIS</t>
  </si>
  <si>
    <t>Dienst</t>
  </si>
  <si>
    <t>kosten</t>
  </si>
  <si>
    <t>Verdeling</t>
  </si>
  <si>
    <t>Direct</t>
  </si>
  <si>
    <t>Meedere D</t>
  </si>
  <si>
    <t>DSO Ozon</t>
  </si>
  <si>
    <t>BRT</t>
  </si>
  <si>
    <t>KOERS</t>
  </si>
  <si>
    <t>LV-WOZ</t>
  </si>
  <si>
    <t>PDOK</t>
  </si>
  <si>
    <t>SAP-I-DMS</t>
  </si>
  <si>
    <t>SAP-I-ECC</t>
  </si>
  <si>
    <t>TK</t>
  </si>
  <si>
    <t>Dynamisch</t>
  </si>
  <si>
    <t>Laag 2</t>
  </si>
  <si>
    <t>Verdeeld over meerdere Diensten</t>
  </si>
  <si>
    <t>Dit wordt als directe kosten gezien</t>
  </si>
  <si>
    <t>want kosten worden verdeeld binnen</t>
  </si>
  <si>
    <t>een beperkte scope</t>
  </si>
  <si>
    <t>Indirect</t>
  </si>
  <si>
    <t>Meerdere D</t>
  </si>
  <si>
    <t>Hulpveld AFAS</t>
  </si>
  <si>
    <t>999 (KPN)</t>
  </si>
  <si>
    <t xml:space="preserve">- </t>
  </si>
  <si>
    <t>Kosten, Verdeeld
over meerdere
Diensten</t>
  </si>
  <si>
    <t>Oracle
licenties</t>
  </si>
  <si>
    <t>KynDryl</t>
  </si>
  <si>
    <t>Mendix
licenties</t>
  </si>
  <si>
    <t>KynDryl
CRS</t>
  </si>
  <si>
    <t>Service-
kosten KPN</t>
  </si>
  <si>
    <t>Transitie-
kosten
KPN</t>
  </si>
  <si>
    <t>Windows
Server
licenties</t>
  </si>
  <si>
    <t>Afschrij-
vingen</t>
  </si>
  <si>
    <t>Uren mngt 
en staf</t>
  </si>
  <si>
    <t>OOP</t>
  </si>
  <si>
    <t>Afschrij-vingen
naar rato</t>
  </si>
  <si>
    <t>Rato</t>
  </si>
  <si>
    <t>Evenredig</t>
  </si>
  <si>
    <t>Laag 3</t>
  </si>
  <si>
    <t>Verdeeld over alle diensten (indirecte kosten)</t>
  </si>
  <si>
    <t>CGI</t>
  </si>
  <si>
    <t>Consul-</t>
  </si>
  <si>
    <t>tancy</t>
  </si>
  <si>
    <t>opdracht</t>
  </si>
  <si>
    <t>Totale kosten
laag 1+2
selectie</t>
  </si>
  <si>
    <t>Naar rato %
TK laag 1+2
selectie</t>
  </si>
  <si>
    <t>Totale
indirecte
kosten</t>
  </si>
  <si>
    <t>SIAM loon-
kosten</t>
  </si>
  <si>
    <t>Advies-
kosten</t>
  </si>
  <si>
    <t>nvt</t>
  </si>
  <si>
    <t>Doorbelasten</t>
  </si>
  <si>
    <t>Laag 4</t>
  </si>
  <si>
    <t>BOI-Dienst naar BOI Dienst</t>
  </si>
  <si>
    <t>Matrix: (SAP-I) Diensten naar BOI Diensten</t>
  </si>
  <si>
    <t>Per directe
Kostensoort</t>
  </si>
  <si>
    <t>Totale finale kosten per Dienst</t>
  </si>
  <si>
    <t>Controle</t>
  </si>
  <si>
    <t>Totaal direct</t>
  </si>
  <si>
    <t>Totaal verdeeld over</t>
  </si>
  <si>
    <t>Totaal indirect</t>
  </si>
  <si>
    <t>Stappen</t>
  </si>
  <si>
    <t>Omschrijving</t>
  </si>
  <si>
    <t>In scope</t>
  </si>
  <si>
    <t>ETL</t>
  </si>
  <si>
    <t>nee</t>
  </si>
  <si>
    <t>Factuurcontrole</t>
  </si>
  <si>
    <t>Directe kosten</t>
  </si>
  <si>
    <t>ja</t>
  </si>
  <si>
    <t>Indirecte kosten</t>
  </si>
  <si>
    <t>Doorbelasten van BOI-Dienst naar BOI-Dienst</t>
  </si>
  <si>
    <t>Rapportage</t>
  </si>
  <si>
    <t>BOI-Dienst kosten record met attributen:</t>
  </si>
  <si>
    <t>BOI-Dienst</t>
  </si>
  <si>
    <t>Kostensoort</t>
  </si>
  <si>
    <t>Periode</t>
  </si>
  <si>
    <t>Factuur code
uit bron</t>
  </si>
  <si>
    <t>OTAP</t>
  </si>
  <si>
    <t>Verdelingswijze</t>
  </si>
  <si>
    <t>Nummer</t>
  </si>
  <si>
    <t>Prijs</t>
  </si>
  <si>
    <t>Maand</t>
  </si>
  <si>
    <t>DFA nr</t>
  </si>
  <si>
    <t>Doorbelast AVD</t>
  </si>
  <si>
    <t>Naam</t>
  </si>
  <si>
    <t>Hoeveelheid</t>
  </si>
  <si>
    <t>Jaar</t>
  </si>
  <si>
    <t>DFA naam</t>
  </si>
  <si>
    <t xml:space="preserve">Verdeeld over </t>
  </si>
  <si>
    <t>Doorbelast SIS</t>
  </si>
  <si>
    <t>Status</t>
  </si>
  <si>
    <t>Kosten</t>
  </si>
  <si>
    <t>Doorbelast MAP</t>
  </si>
  <si>
    <t>ServiceLev</t>
  </si>
  <si>
    <t>Doorbelast SAP</t>
  </si>
  <si>
    <t>Een dienst heeft bijvoorbeeld tussen de 50 en 100 kosten records per maand</t>
  </si>
  <si>
    <t>Scope</t>
  </si>
  <si>
    <t>Bepalen welke BOI-Diensten zijn betrokken</t>
  </si>
  <si>
    <t>Cost driver</t>
  </si>
  <si>
    <t>Hoe worden de kosten gealloceerd</t>
  </si>
  <si>
    <t>Allocatiewijze</t>
  </si>
  <si>
    <t>Laag</t>
  </si>
  <si>
    <t>Matrix</t>
  </si>
  <si>
    <t>Omschrijving verdeelmechanisme</t>
  </si>
  <si>
    <t>Toewijzen (direct)</t>
  </si>
  <si>
    <t>Alle BOI-Diensten, ongeacht hun operationele status</t>
  </si>
  <si>
    <t>Niet van toepassing</t>
  </si>
  <si>
    <t>Verdelen (direct)</t>
  </si>
  <si>
    <t>Afhankelijk van de operationele status van een BOI-dienst</t>
  </si>
  <si>
    <t>Dynamisch: met kosten in een verzameling van kostensoorten</t>
  </si>
  <si>
    <t>Extern: door user bepaalde groep BOI-diensten</t>
  </si>
  <si>
    <t>Naar rato</t>
  </si>
  <si>
    <t>Extern percentage</t>
  </si>
  <si>
    <t>Verdelen (indirect)</t>
  </si>
  <si>
    <t>Alle BOI-diensten zonder -I- in de naam</t>
  </si>
  <si>
    <t>Naar rato van de toegewezen (laag 1) en verdeelde kosten (laag 2)</t>
  </si>
  <si>
    <t xml:space="preserve">Alle BOI-diensten met operatonele status </t>
  </si>
  <si>
    <t>Dynamisch: met kosten in een verzameling van BOI-Diensten</t>
  </si>
  <si>
    <t>Alloceren of toedelen</t>
  </si>
  <si>
    <t>Verdeeld over meerdere diensten</t>
  </si>
  <si>
    <t>Verdeeld over alle diensten</t>
  </si>
  <si>
    <t xml:space="preserve">Te verdelen bedrag: </t>
  </si>
  <si>
    <t>Kostensoorten A en B in scope</t>
  </si>
  <si>
    <t>Cost drivers</t>
  </si>
  <si>
    <t>Resultaat</t>
  </si>
  <si>
    <t>Diensten</t>
  </si>
  <si>
    <t>A</t>
  </si>
  <si>
    <t>B</t>
  </si>
  <si>
    <t>Totaal</t>
  </si>
  <si>
    <t>Ext%</t>
  </si>
  <si>
    <t>W</t>
  </si>
  <si>
    <t>12/43</t>
  </si>
  <si>
    <t>X</t>
  </si>
  <si>
    <t>9/43</t>
  </si>
  <si>
    <t>Y</t>
  </si>
  <si>
    <t>14/43</t>
  </si>
  <si>
    <t>Z</t>
  </si>
  <si>
    <t>8/43</t>
  </si>
  <si>
    <t>43/43</t>
  </si>
  <si>
    <t>De huidige kostensoorten in KAR. Het mechnisme is flexibel, dus er kunnen kostensoorten bijkomen.</t>
  </si>
  <si>
    <t>KAD</t>
  </si>
  <si>
    <t>Afschrijvingen Kadaster</t>
  </si>
  <si>
    <t>CAP</t>
  </si>
  <si>
    <t>Backup Oracle Capgemini</t>
  </si>
  <si>
    <t>Backup PLP platform Capgemini</t>
  </si>
  <si>
    <t>Backup Windows/Linux Capgemini</t>
  </si>
  <si>
    <t>CTR</t>
  </si>
  <si>
    <t>Contracten Kadaster</t>
  </si>
  <si>
    <t>AZU</t>
  </si>
  <si>
    <t>Database Azure</t>
  </si>
  <si>
    <t>Database Oracle Capgemini</t>
  </si>
  <si>
    <t>Database Oracle KPN</t>
  </si>
  <si>
    <t>Database Postgres Capgemini</t>
  </si>
  <si>
    <t>Database Postgres KPN</t>
  </si>
  <si>
    <t>Logging KPN</t>
  </si>
  <si>
    <t>AXI</t>
  </si>
  <si>
    <t>Netwerk Axians</t>
  </si>
  <si>
    <t>Netwerk Azure</t>
  </si>
  <si>
    <t>Netwerk Capgemini</t>
  </si>
  <si>
    <t>Netwerk KPN</t>
  </si>
  <si>
    <t>Non Standard Changes Capgemini</t>
  </si>
  <si>
    <t>Non Standard Changes KPN</t>
  </si>
  <si>
    <t>Out of pocket Kadaster</t>
  </si>
  <si>
    <t>Overig Azure</t>
  </si>
  <si>
    <t>Security KPN</t>
  </si>
  <si>
    <t>THA</t>
  </si>
  <si>
    <t>Security Thales</t>
  </si>
  <si>
    <t>Server Azure</t>
  </si>
  <si>
    <t>Server Hybrid Cloud KPN</t>
  </si>
  <si>
    <t>Server MAP KPN</t>
  </si>
  <si>
    <t>Server PLP platform Capgemini</t>
  </si>
  <si>
    <t>Server Windows/Linux Capgemini</t>
  </si>
  <si>
    <t>Standard Changes Capgemini</t>
  </si>
  <si>
    <t>Storage Archief Capgemini</t>
  </si>
  <si>
    <t>Storage Archief KPN</t>
  </si>
  <si>
    <t>Storage Azure</t>
  </si>
  <si>
    <t>Storage Hybrid Cloud KPN</t>
  </si>
  <si>
    <t>Storage NAS opslag Capgemini</t>
  </si>
  <si>
    <t>Storage Oracle Capgemini</t>
  </si>
  <si>
    <t>Storage Oracle KPN</t>
  </si>
  <si>
    <t>Storage PLP platform Capgemini</t>
  </si>
  <si>
    <t>Storage Windows/Linux Capgemini</t>
  </si>
  <si>
    <t>Urenkosten Kadaster</t>
  </si>
  <si>
    <t>Werkplek Capgemini</t>
  </si>
  <si>
    <t>Overig Capgemini</t>
  </si>
  <si>
    <t>Overig KPN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</si>
</sst>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4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1"/>
    <xf numFmtId="0" fontId="2" fillId="0" borderId="0" xfId="1" applyAlignment="1">
      <alignment vertical="top"/>
    </xf>
    <xf numFmtId="0" fontId="3" fillId="0" borderId="1" xfId="1" applyFont="1" applyBorder="1"/>
    <xf numFmtId="0" fontId="0" fillId="0" borderId="3" xfId="0" applyBorder="1"/>
    <xf numFmtId="0" fontId="0" fillId="2" borderId="3" xfId="0" applyFill="1" applyBorder="1"/>
    <xf numFmtId="0" fontId="0" fillId="4" borderId="0" xfId="0" applyFill="1"/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center" vertical="center"/>
    </xf>
    <xf numFmtId="0" fontId="1" fillId="4" borderId="0" xfId="0" applyFont="1" applyFill="1"/>
    <xf numFmtId="0" fontId="1" fillId="0" borderId="0" xfId="0" applyFont="1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right"/>
    </xf>
    <xf numFmtId="0" fontId="0" fillId="2" borderId="0" xfId="0" applyFill="1"/>
    <xf numFmtId="0" fontId="0" fillId="2" borderId="7" xfId="0" applyFill="1" applyBorder="1" applyAlignment="1">
      <alignment horizontal="right" wrapText="1"/>
    </xf>
    <xf numFmtId="0" fontId="0" fillId="6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quotePrefix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5" xfId="0" applyFill="1" applyBorder="1" applyAlignment="1">
      <alignment wrapText="1"/>
    </xf>
    <xf numFmtId="0" fontId="1" fillId="5" borderId="5" xfId="0" applyFont="1" applyFill="1" applyBorder="1" applyAlignment="1">
      <alignment horizontal="center"/>
    </xf>
    <xf numFmtId="0" fontId="0" fillId="5" borderId="4" xfId="0" applyFill="1" applyBorder="1"/>
    <xf numFmtId="0" fontId="0" fillId="5" borderId="6" xfId="0" applyFill="1" applyBorder="1"/>
    <xf numFmtId="0" fontId="1" fillId="5" borderId="5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3" borderId="5" xfId="0" applyNumberForma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7" borderId="0" xfId="0" applyFill="1" applyAlignment="1">
      <alignment horizontal="center"/>
    </xf>
    <xf numFmtId="2" fontId="0" fillId="0" borderId="0" xfId="0" applyNumberFormat="1"/>
    <xf numFmtId="0" fontId="0" fillId="7" borderId="0" xfId="0" applyFill="1"/>
    <xf numFmtId="0" fontId="0" fillId="7" borderId="0" xfId="0" applyFill="1" applyAlignment="1">
      <alignment wrapText="1"/>
    </xf>
    <xf numFmtId="4" fontId="0" fillId="2" borderId="3" xfId="0" applyNumberFormat="1" applyFill="1" applyBorder="1"/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2" applyFont="1" applyFill="1"/>
    <xf numFmtId="0" fontId="0" fillId="2" borderId="6" xfId="0" applyFill="1" applyBorder="1"/>
    <xf numFmtId="4" fontId="0" fillId="2" borderId="6" xfId="0" applyNumberFormat="1" applyFill="1" applyBorder="1"/>
    <xf numFmtId="9" fontId="0" fillId="3" borderId="6" xfId="0" applyNumberFormat="1" applyFill="1" applyBorder="1" applyAlignment="1">
      <alignment vertical="center"/>
    </xf>
    <xf numFmtId="9" fontId="0" fillId="3" borderId="3" xfId="2" applyFont="1" applyFill="1" applyBorder="1" applyAlignment="1">
      <alignment horizontal="center" vertical="center"/>
    </xf>
    <xf numFmtId="4" fontId="0" fillId="0" borderId="6" xfId="0" applyNumberFormat="1" applyBorder="1"/>
    <xf numFmtId="0" fontId="0" fillId="0" borderId="6" xfId="0" applyBorder="1"/>
    <xf numFmtId="9" fontId="0" fillId="0" borderId="0" xfId="2" applyFont="1" applyFill="1" applyAlignment="1">
      <alignment horizontal="right"/>
    </xf>
    <xf numFmtId="0" fontId="0" fillId="0" borderId="3" xfId="0" applyBorder="1" applyAlignment="1">
      <alignment wrapText="1"/>
    </xf>
    <xf numFmtId="9" fontId="0" fillId="3" borderId="3" xfId="0" applyNumberFormat="1" applyFill="1" applyBorder="1" applyAlignment="1">
      <alignment vertical="center"/>
    </xf>
    <xf numFmtId="9" fontId="0" fillId="2" borderId="3" xfId="0" applyNumberFormat="1" applyFill="1" applyBorder="1"/>
    <xf numFmtId="0" fontId="0" fillId="8" borderId="3" xfId="0" applyFill="1" applyBorder="1"/>
    <xf numFmtId="4" fontId="0" fillId="0" borderId="0" xfId="0" applyNumberFormat="1"/>
    <xf numFmtId="4" fontId="0" fillId="0" borderId="3" xfId="0" applyNumberFormat="1" applyBorder="1"/>
    <xf numFmtId="4" fontId="0" fillId="3" borderId="3" xfId="0" applyNumberFormat="1" applyFill="1" applyBorder="1" applyAlignment="1">
      <alignment horizontal="center" vertical="center" wrapText="1"/>
    </xf>
    <xf numFmtId="4" fontId="0" fillId="3" borderId="3" xfId="0" applyNumberFormat="1" applyFill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4" fontId="0" fillId="3" borderId="3" xfId="0" applyNumberFormat="1" applyFill="1" applyBorder="1"/>
    <xf numFmtId="4" fontId="0" fillId="9" borderId="3" xfId="0" applyNumberFormat="1" applyFill="1" applyBorder="1"/>
    <xf numFmtId="4" fontId="0" fillId="9" borderId="0" xfId="0" applyNumberFormat="1" applyFill="1"/>
    <xf numFmtId="2" fontId="0" fillId="9" borderId="0" xfId="0" applyNumberFormat="1" applyFill="1"/>
    <xf numFmtId="4" fontId="0" fillId="9" borderId="6" xfId="0" applyNumberFormat="1" applyFill="1" applyBorder="1"/>
    <xf numFmtId="2" fontId="0" fillId="0" borderId="3" xfId="0" applyNumberForma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4" fontId="0" fillId="2" borderId="3" xfId="0" applyNumberFormat="1" applyFill="1" applyBorder="1" applyAlignment="1">
      <alignment wrapText="1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0" xfId="0" quotePrefix="1" applyAlignment="1">
      <alignment horizontal="right"/>
    </xf>
    <xf numFmtId="9" fontId="0" fillId="0" borderId="2" xfId="0" applyNumberFormat="1" applyBorder="1"/>
    <xf numFmtId="0" fontId="0" fillId="0" borderId="1" xfId="0" quotePrefix="1" applyBorder="1" applyAlignment="1">
      <alignment horizontal="right"/>
    </xf>
    <xf numFmtId="9" fontId="0" fillId="0" borderId="12" xfId="0" applyNumberFormat="1" applyBorder="1"/>
    <xf numFmtId="0" fontId="1" fillId="6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/>
    <xf numFmtId="164" fontId="0" fillId="0" borderId="0" xfId="0" applyNumberFormat="1"/>
    <xf numFmtId="164" fontId="0" fillId="0" borderId="2" xfId="0" applyNumberFormat="1" applyBorder="1"/>
    <xf numFmtId="164" fontId="0" fillId="0" borderId="1" xfId="0" applyNumberFormat="1" applyBorder="1"/>
    <xf numFmtId="164" fontId="0" fillId="0" borderId="12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4" xfId="0" applyBorder="1" applyAlignment="1">
      <alignment horizontal="center"/>
    </xf>
    <xf numFmtId="0" fontId="0" fillId="5" borderId="4" xfId="0" applyFill="1" applyBorder="1" applyAlignment="1">
      <alignment horizontal="left"/>
    </xf>
    <xf numFmtId="0" fontId="0" fillId="5" borderId="4" xfId="0" applyFill="1" applyBorder="1" applyAlignment="1">
      <alignment horizontal="left" wrapText="1"/>
    </xf>
    <xf numFmtId="0" fontId="2" fillId="0" borderId="0" xfId="1" applyAlignment="1">
      <alignment horizontal="center"/>
    </xf>
    <xf numFmtId="0" fontId="1" fillId="6" borderId="0" xfId="0" applyFont="1" applyFill="1" applyAlignment="1">
      <alignment horizontal="center"/>
    </xf>
    <xf numFmtId="0" fontId="0" fillId="11" borderId="0" xfId="0" applyFill="1"/>
    <xf numFmtId="0" fontId="0" fillId="12" borderId="0" xfId="0" applyFill="1"/>
    <xf numFmtId="4" fontId="0" fillId="0" borderId="3" xfId="0" applyNumberFormat="1" applyBorder="1" applyAlignment="1">
      <alignment horizontal="right"/>
    </xf>
    <xf numFmtId="4" fontId="0" fillId="0" borderId="5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Procent" xfId="2" builtinId="5"/>
    <cellStyle name="Standaard" xfId="0" builtinId="0"/>
    <cellStyle name="Standaard 2" xfId="1" xr:uid="{0ED0BB1B-DC8C-4C95-8552-F626AD0431E9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6222-8559-4679-BC60-B3FCD5E86266}">
  <sheetPr>
    <pageSetUpPr fitToPage="1"/>
  </sheetPr>
  <dimension ref="A2:AH86"/>
  <sheetViews>
    <sheetView showZeros="0" tabSelected="1" zoomScale="80" zoomScaleNormal="80" workbookViewId="0">
      <selection activeCell="I81" sqref="I81"/>
    </sheetView>
  </sheetViews>
  <sheetFormatPr defaultRowHeight="15" x14ac:dyDescent="0.25"/>
  <cols>
    <col min="1" max="1" width="7" style="11" customWidth="1"/>
    <col min="2" max="2" width="30.5703125" customWidth="1"/>
    <col min="3" max="3" width="15" customWidth="1"/>
    <col min="4" max="4" width="12.7109375" customWidth="1"/>
    <col min="5" max="5" width="11.7109375" customWidth="1"/>
    <col min="6" max="6" width="11" customWidth="1"/>
    <col min="7" max="7" width="12.28515625" customWidth="1"/>
    <col min="8" max="8" width="10.7109375" customWidth="1"/>
    <col min="9" max="9" width="12" customWidth="1"/>
    <col min="10" max="10" width="11.28515625" customWidth="1"/>
    <col min="11" max="11" width="10.140625" customWidth="1"/>
    <col min="12" max="12" width="12.5703125" customWidth="1"/>
    <col min="13" max="13" width="9.85546875" customWidth="1"/>
    <col min="14" max="14" width="10.140625" customWidth="1"/>
    <col min="15" max="15" width="13.42578125" customWidth="1"/>
    <col min="16" max="16" width="9.85546875" customWidth="1"/>
    <col min="17" max="17" width="11.85546875" customWidth="1"/>
    <col min="18" max="19" width="9.85546875" customWidth="1"/>
    <col min="20" max="20" width="12.140625" customWidth="1"/>
    <col min="21" max="22" width="9.85546875" customWidth="1"/>
    <col min="23" max="23" width="10.85546875" customWidth="1"/>
    <col min="24" max="24" width="11.28515625" customWidth="1"/>
    <col min="25" max="25" width="10.85546875" customWidth="1"/>
    <col min="26" max="27" width="9.85546875" customWidth="1"/>
    <col min="28" max="28" width="10.85546875" customWidth="1"/>
    <col min="29" max="29" width="9.85546875" customWidth="1"/>
    <col min="30" max="30" width="9.7109375" customWidth="1"/>
    <col min="31" max="31" width="2.42578125" customWidth="1"/>
  </cols>
  <sheetData>
    <row r="2" spans="1:34" x14ac:dyDescent="0.25">
      <c r="A2" s="11" t="s">
        <v>0</v>
      </c>
      <c r="B2" s="10" t="s">
        <v>1</v>
      </c>
      <c r="C2" s="10"/>
      <c r="D2" s="11"/>
      <c r="E2" s="10" t="s">
        <v>2</v>
      </c>
      <c r="F2" s="10"/>
      <c r="G2" s="10"/>
      <c r="H2" s="10"/>
      <c r="I2" s="10"/>
      <c r="J2" s="10"/>
      <c r="K2" s="10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H2" s="8"/>
    </row>
    <row r="3" spans="1:34" x14ac:dyDescent="0.25">
      <c r="B3" s="6"/>
      <c r="C3" s="6"/>
      <c r="D3" s="14" t="s">
        <v>3</v>
      </c>
      <c r="E3" s="18" t="s">
        <v>4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8" t="s">
        <v>6</v>
      </c>
      <c r="O3" s="18" t="s">
        <v>6</v>
      </c>
      <c r="P3" s="17" t="s">
        <v>7</v>
      </c>
      <c r="Q3" s="17" t="s">
        <v>8</v>
      </c>
      <c r="R3" s="18" t="s">
        <v>8</v>
      </c>
      <c r="S3" s="17" t="s">
        <v>9</v>
      </c>
      <c r="T3" s="17" t="s">
        <v>9</v>
      </c>
      <c r="U3" s="17" t="s">
        <v>9</v>
      </c>
      <c r="V3" s="17" t="s">
        <v>9</v>
      </c>
      <c r="W3" s="17" t="s">
        <v>9</v>
      </c>
      <c r="X3" s="17" t="s">
        <v>9</v>
      </c>
      <c r="Y3" s="17" t="s">
        <v>9</v>
      </c>
      <c r="Z3" s="17" t="s">
        <v>9</v>
      </c>
      <c r="AA3" s="17" t="s">
        <v>9</v>
      </c>
      <c r="AB3" s="17" t="s">
        <v>9</v>
      </c>
      <c r="AC3" s="17" t="s">
        <v>9</v>
      </c>
      <c r="AD3" s="18" t="s">
        <v>10</v>
      </c>
      <c r="AF3" s="33" t="s">
        <v>9</v>
      </c>
      <c r="AG3" s="35" t="s">
        <v>11</v>
      </c>
      <c r="AH3" s="8"/>
    </row>
    <row r="4" spans="1:34" x14ac:dyDescent="0.25">
      <c r="B4" s="6"/>
      <c r="C4" s="6"/>
      <c r="D4" s="14" t="s">
        <v>12</v>
      </c>
      <c r="E4" s="12" t="s">
        <v>13</v>
      </c>
      <c r="F4" s="12" t="s">
        <v>14</v>
      </c>
      <c r="G4" s="12" t="s">
        <v>13</v>
      </c>
      <c r="H4" s="12" t="s">
        <v>15</v>
      </c>
      <c r="I4" s="12" t="s">
        <v>15</v>
      </c>
      <c r="J4" s="12" t="s">
        <v>15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20</v>
      </c>
      <c r="R4" s="12" t="s">
        <v>20</v>
      </c>
      <c r="S4" s="12" t="s">
        <v>18</v>
      </c>
      <c r="T4" s="12" t="s">
        <v>14</v>
      </c>
      <c r="U4" s="12" t="s">
        <v>14</v>
      </c>
      <c r="V4" s="12" t="s">
        <v>21</v>
      </c>
      <c r="W4" s="12" t="s">
        <v>13</v>
      </c>
      <c r="X4" s="12" t="s">
        <v>22</v>
      </c>
      <c r="Y4" s="12" t="s">
        <v>16</v>
      </c>
      <c r="Z4" s="12" t="s">
        <v>16</v>
      </c>
      <c r="AA4" s="12" t="s">
        <v>17</v>
      </c>
      <c r="AB4" s="12" t="s">
        <v>17</v>
      </c>
      <c r="AC4" s="12" t="s">
        <v>17</v>
      </c>
      <c r="AD4" s="12" t="s">
        <v>22</v>
      </c>
      <c r="AF4" s="33" t="s">
        <v>23</v>
      </c>
      <c r="AH4" s="8"/>
    </row>
    <row r="5" spans="1:34" x14ac:dyDescent="0.25">
      <c r="B5" s="15"/>
      <c r="C5" s="15" t="s">
        <v>24</v>
      </c>
      <c r="D5" s="14" t="s">
        <v>25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  <c r="K5" s="12" t="s">
        <v>26</v>
      </c>
      <c r="L5" s="12" t="s">
        <v>26</v>
      </c>
      <c r="M5" s="12" t="s">
        <v>26</v>
      </c>
      <c r="N5" s="12" t="s">
        <v>27</v>
      </c>
      <c r="O5" s="12" t="s">
        <v>26</v>
      </c>
      <c r="P5" s="12" t="s">
        <v>7</v>
      </c>
      <c r="Q5" s="12" t="s">
        <v>28</v>
      </c>
      <c r="R5" s="12" t="s">
        <v>29</v>
      </c>
      <c r="S5" s="12" t="s">
        <v>27</v>
      </c>
      <c r="T5" s="12" t="s">
        <v>30</v>
      </c>
      <c r="U5" s="12" t="s">
        <v>31</v>
      </c>
      <c r="V5" s="12" t="s">
        <v>26</v>
      </c>
      <c r="W5" s="12" t="s">
        <v>26</v>
      </c>
      <c r="X5" s="12" t="s">
        <v>26</v>
      </c>
      <c r="Y5" s="12" t="s">
        <v>32</v>
      </c>
      <c r="Z5" s="12" t="s">
        <v>33</v>
      </c>
      <c r="AA5" s="12" t="s">
        <v>34</v>
      </c>
      <c r="AB5" s="12" t="s">
        <v>32</v>
      </c>
      <c r="AC5" s="12" t="s">
        <v>30</v>
      </c>
      <c r="AD5" s="12" t="s">
        <v>26</v>
      </c>
      <c r="AH5" s="8"/>
    </row>
    <row r="6" spans="1:34" x14ac:dyDescent="0.25">
      <c r="B6" s="15"/>
      <c r="C6" s="15" t="s">
        <v>35</v>
      </c>
      <c r="D6" s="14" t="s">
        <v>36</v>
      </c>
      <c r="E6" s="12" t="s">
        <v>37</v>
      </c>
      <c r="F6" s="12" t="s">
        <v>37</v>
      </c>
      <c r="G6" s="12" t="s">
        <v>37</v>
      </c>
      <c r="H6" s="12" t="s">
        <v>37</v>
      </c>
      <c r="I6" s="12" t="s">
        <v>33</v>
      </c>
      <c r="J6" s="12" t="s">
        <v>38</v>
      </c>
      <c r="K6" s="12" t="s">
        <v>39</v>
      </c>
      <c r="L6" s="12" t="s">
        <v>37</v>
      </c>
      <c r="M6" s="12" t="s">
        <v>37</v>
      </c>
      <c r="N6" s="12" t="s">
        <v>37</v>
      </c>
      <c r="O6" s="12" t="s">
        <v>37</v>
      </c>
      <c r="P6" s="12" t="s">
        <v>37</v>
      </c>
      <c r="Q6" s="12" t="s">
        <v>37</v>
      </c>
      <c r="R6" s="12" t="s">
        <v>37</v>
      </c>
      <c r="S6" s="12" t="s">
        <v>37</v>
      </c>
      <c r="T6" s="12" t="s">
        <v>37</v>
      </c>
      <c r="U6" s="12" t="s">
        <v>37</v>
      </c>
      <c r="V6" s="12" t="s">
        <v>37</v>
      </c>
      <c r="W6" s="12" t="s">
        <v>37</v>
      </c>
      <c r="X6" s="12" t="s">
        <v>37</v>
      </c>
      <c r="Y6" s="12" t="s">
        <v>37</v>
      </c>
      <c r="Z6" s="12" t="s">
        <v>37</v>
      </c>
      <c r="AA6" s="12" t="s">
        <v>37</v>
      </c>
      <c r="AB6" s="12" t="s">
        <v>37</v>
      </c>
      <c r="AC6" s="12" t="s">
        <v>37</v>
      </c>
      <c r="AD6" s="12" t="s">
        <v>37</v>
      </c>
      <c r="AH6" s="8"/>
    </row>
    <row r="7" spans="1:34" x14ac:dyDescent="0.25">
      <c r="B7" s="15" t="s">
        <v>40</v>
      </c>
      <c r="C7" s="15" t="s">
        <v>41</v>
      </c>
      <c r="D7" s="14" t="s">
        <v>42</v>
      </c>
      <c r="E7" s="12" t="s">
        <v>43</v>
      </c>
      <c r="F7" s="12" t="s">
        <v>43</v>
      </c>
      <c r="G7" s="12" t="s">
        <v>43</v>
      </c>
      <c r="H7" s="12" t="s">
        <v>43</v>
      </c>
      <c r="I7" s="12" t="s">
        <v>44</v>
      </c>
      <c r="J7" s="12" t="s">
        <v>44</v>
      </c>
      <c r="K7" s="12" t="s">
        <v>44</v>
      </c>
      <c r="L7" s="12" t="s">
        <v>43</v>
      </c>
      <c r="M7" s="12" t="s">
        <v>43</v>
      </c>
      <c r="N7" s="12" t="s">
        <v>43</v>
      </c>
      <c r="O7" s="12" t="s">
        <v>43</v>
      </c>
      <c r="P7" s="12" t="s">
        <v>43</v>
      </c>
      <c r="Q7" s="12" t="s">
        <v>43</v>
      </c>
      <c r="R7" s="12" t="s">
        <v>43</v>
      </c>
      <c r="S7" s="12" t="s">
        <v>43</v>
      </c>
      <c r="T7" s="12" t="s">
        <v>43</v>
      </c>
      <c r="U7" s="12" t="s">
        <v>43</v>
      </c>
      <c r="V7" s="12" t="s">
        <v>43</v>
      </c>
      <c r="W7" s="12" t="s">
        <v>43</v>
      </c>
      <c r="X7" s="12" t="s">
        <v>43</v>
      </c>
      <c r="Y7" s="12" t="s">
        <v>43</v>
      </c>
      <c r="Z7" s="12" t="s">
        <v>43</v>
      </c>
      <c r="AA7" s="12" t="s">
        <v>43</v>
      </c>
      <c r="AB7" s="12" t="s">
        <v>43</v>
      </c>
      <c r="AC7" s="12" t="s">
        <v>43</v>
      </c>
      <c r="AD7" s="12" t="s">
        <v>43</v>
      </c>
      <c r="AH7" s="8"/>
    </row>
    <row r="8" spans="1:34" x14ac:dyDescent="0.25">
      <c r="B8" s="5" t="s">
        <v>45</v>
      </c>
      <c r="C8" s="63">
        <f>SUM(E8:AD8)</f>
        <v>43</v>
      </c>
      <c r="D8" s="57"/>
      <c r="E8" s="62"/>
      <c r="F8" s="62"/>
      <c r="G8" s="62"/>
      <c r="H8" s="62"/>
      <c r="I8" s="59"/>
      <c r="J8" s="59"/>
      <c r="K8" s="59"/>
      <c r="L8" s="62"/>
      <c r="M8" s="62">
        <v>4</v>
      </c>
      <c r="N8" s="62"/>
      <c r="O8" s="62"/>
      <c r="P8" s="62"/>
      <c r="Q8" s="62"/>
      <c r="R8" s="62"/>
      <c r="S8" s="62">
        <v>34</v>
      </c>
      <c r="T8" s="62"/>
      <c r="U8" s="62"/>
      <c r="V8" s="62"/>
      <c r="W8" s="62"/>
      <c r="X8" s="62">
        <v>5</v>
      </c>
      <c r="Y8" s="62"/>
      <c r="Z8" s="62"/>
      <c r="AA8" s="62"/>
      <c r="AB8" s="62"/>
      <c r="AC8" s="62"/>
      <c r="AD8" s="62"/>
      <c r="AF8">
        <f>SUM(S8:AC8)</f>
        <v>39</v>
      </c>
      <c r="AG8" s="34">
        <f>+AF8/ $AF$15</f>
        <v>0.26174496644295303</v>
      </c>
    </row>
    <row r="9" spans="1:34" ht="15" customHeight="1" x14ac:dyDescent="0.25">
      <c r="B9" s="5" t="s">
        <v>46</v>
      </c>
      <c r="C9" s="63">
        <f t="shared" ref="C9:C14" si="0">SUM(E9:AD9)</f>
        <v>32</v>
      </c>
      <c r="D9" s="57"/>
      <c r="E9" s="62"/>
      <c r="F9" s="62"/>
      <c r="G9" s="62"/>
      <c r="H9" s="62"/>
      <c r="I9" s="60"/>
      <c r="J9" s="60"/>
      <c r="K9" s="60"/>
      <c r="L9" s="62">
        <v>10</v>
      </c>
      <c r="M9" s="62"/>
      <c r="N9" s="62"/>
      <c r="O9" s="62"/>
      <c r="P9" s="62"/>
      <c r="Q9" s="62"/>
      <c r="R9" s="62"/>
      <c r="S9" s="62"/>
      <c r="T9" s="62">
        <v>12</v>
      </c>
      <c r="U9" s="62"/>
      <c r="V9" s="62">
        <v>6</v>
      </c>
      <c r="W9" s="62"/>
      <c r="X9" s="62"/>
      <c r="Y9" s="62">
        <v>4</v>
      </c>
      <c r="Z9" s="62"/>
      <c r="AA9" s="62"/>
      <c r="AB9" s="62"/>
      <c r="AC9" s="62"/>
      <c r="AD9" s="62"/>
      <c r="AF9">
        <f t="shared" ref="AF9:AF14" si="1">SUM(S9:AC9)</f>
        <v>22</v>
      </c>
      <c r="AG9" s="34">
        <f t="shared" ref="AG9:AG14" si="2">+AF9/ $AF$15</f>
        <v>0.1476510067114094</v>
      </c>
    </row>
    <row r="10" spans="1:34" x14ac:dyDescent="0.25">
      <c r="B10" s="5" t="s">
        <v>47</v>
      </c>
      <c r="C10" s="63">
        <f t="shared" si="0"/>
        <v>131</v>
      </c>
      <c r="D10" s="57"/>
      <c r="E10" s="62"/>
      <c r="F10" s="62"/>
      <c r="G10" s="62">
        <v>10</v>
      </c>
      <c r="H10" s="62"/>
      <c r="I10" s="60"/>
      <c r="J10" s="60"/>
      <c r="K10" s="60"/>
      <c r="L10" s="62"/>
      <c r="M10" s="62"/>
      <c r="N10" s="62">
        <v>80</v>
      </c>
      <c r="O10" s="62"/>
      <c r="P10" s="62">
        <v>12</v>
      </c>
      <c r="Q10" s="62"/>
      <c r="R10" s="62"/>
      <c r="S10" s="62"/>
      <c r="T10" s="62">
        <v>16</v>
      </c>
      <c r="U10" s="62"/>
      <c r="V10" s="62"/>
      <c r="W10" s="62"/>
      <c r="X10" s="62"/>
      <c r="Y10" s="62">
        <v>8</v>
      </c>
      <c r="Z10" s="62"/>
      <c r="AA10" s="62"/>
      <c r="AB10" s="62">
        <v>5</v>
      </c>
      <c r="AC10" s="62"/>
      <c r="AD10" s="62"/>
      <c r="AF10">
        <f t="shared" si="1"/>
        <v>29</v>
      </c>
      <c r="AG10" s="34">
        <f t="shared" si="2"/>
        <v>0.19463087248322147</v>
      </c>
    </row>
    <row r="11" spans="1:34" x14ac:dyDescent="0.25">
      <c r="B11" s="5" t="s">
        <v>48</v>
      </c>
      <c r="C11" s="63">
        <f t="shared" si="0"/>
        <v>147</v>
      </c>
      <c r="D11" s="57"/>
      <c r="E11" s="62"/>
      <c r="F11" s="62">
        <v>60</v>
      </c>
      <c r="G11" s="62"/>
      <c r="H11" s="62"/>
      <c r="I11" s="60"/>
      <c r="J11" s="60"/>
      <c r="K11" s="60"/>
      <c r="L11" s="62">
        <v>50</v>
      </c>
      <c r="M11" s="62"/>
      <c r="N11" s="62"/>
      <c r="O11" s="62"/>
      <c r="P11" s="62"/>
      <c r="Q11" s="62">
        <v>18</v>
      </c>
      <c r="R11" s="62"/>
      <c r="S11" s="62"/>
      <c r="T11" s="62">
        <v>14</v>
      </c>
      <c r="U11" s="62"/>
      <c r="V11" s="62"/>
      <c r="W11" s="62"/>
      <c r="X11" s="62">
        <v>3</v>
      </c>
      <c r="Y11" s="62">
        <v>2</v>
      </c>
      <c r="Z11" s="62"/>
      <c r="AA11" s="62"/>
      <c r="AB11" s="62"/>
      <c r="AC11" s="62"/>
      <c r="AD11" s="62"/>
      <c r="AF11">
        <f t="shared" si="1"/>
        <v>19</v>
      </c>
      <c r="AG11" s="34">
        <f t="shared" si="2"/>
        <v>0.12751677852348994</v>
      </c>
    </row>
    <row r="12" spans="1:34" x14ac:dyDescent="0.25">
      <c r="B12" s="5" t="s">
        <v>49</v>
      </c>
      <c r="C12" s="63">
        <f t="shared" si="0"/>
        <v>50</v>
      </c>
      <c r="D12" s="57"/>
      <c r="E12" s="62"/>
      <c r="F12" s="62"/>
      <c r="G12" s="62"/>
      <c r="H12" s="62"/>
      <c r="I12" s="60">
        <v>27</v>
      </c>
      <c r="J12" s="60"/>
      <c r="K12" s="60"/>
      <c r="L12" s="62"/>
      <c r="M12" s="62">
        <v>15</v>
      </c>
      <c r="N12" s="62"/>
      <c r="O12" s="62"/>
      <c r="P12" s="62"/>
      <c r="Q12" s="62"/>
      <c r="R12" s="62"/>
      <c r="S12" s="62"/>
      <c r="T12" s="62"/>
      <c r="U12" s="62"/>
      <c r="V12" s="62">
        <v>2</v>
      </c>
      <c r="W12" s="62"/>
      <c r="X12" s="62"/>
      <c r="Y12" s="62"/>
      <c r="Z12" s="62"/>
      <c r="AA12" s="62">
        <v>6</v>
      </c>
      <c r="AB12" s="62"/>
      <c r="AC12" s="62"/>
      <c r="AD12" s="62"/>
      <c r="AF12">
        <f t="shared" si="1"/>
        <v>8</v>
      </c>
      <c r="AG12" s="34">
        <f t="shared" si="2"/>
        <v>5.3691275167785234E-2</v>
      </c>
    </row>
    <row r="13" spans="1:34" x14ac:dyDescent="0.25">
      <c r="B13" s="5" t="s">
        <v>50</v>
      </c>
      <c r="C13" s="63">
        <f t="shared" si="0"/>
        <v>127</v>
      </c>
      <c r="D13" s="57"/>
      <c r="E13" s="62"/>
      <c r="F13" s="62"/>
      <c r="G13" s="62"/>
      <c r="H13" s="62"/>
      <c r="I13" s="60"/>
      <c r="J13" s="60"/>
      <c r="K13" s="60"/>
      <c r="L13" s="62"/>
      <c r="M13" s="62"/>
      <c r="N13" s="62">
        <v>60</v>
      </c>
      <c r="O13" s="62"/>
      <c r="P13" s="62">
        <v>40</v>
      </c>
      <c r="Q13" s="62"/>
      <c r="R13" s="62"/>
      <c r="S13" s="62"/>
      <c r="T13" s="62">
        <v>24</v>
      </c>
      <c r="U13" s="62"/>
      <c r="V13" s="62"/>
      <c r="W13" s="62">
        <v>3</v>
      </c>
      <c r="X13" s="62"/>
      <c r="Y13" s="62"/>
      <c r="Z13" s="62"/>
      <c r="AA13" s="62"/>
      <c r="AB13" s="62"/>
      <c r="AC13" s="62"/>
      <c r="AD13" s="62"/>
      <c r="AF13">
        <f t="shared" si="1"/>
        <v>27</v>
      </c>
      <c r="AG13" s="34">
        <f t="shared" si="2"/>
        <v>0.18120805369127516</v>
      </c>
    </row>
    <row r="14" spans="1:34" x14ac:dyDescent="0.25">
      <c r="B14" s="5" t="s">
        <v>51</v>
      </c>
      <c r="C14" s="63">
        <f t="shared" si="0"/>
        <v>21</v>
      </c>
      <c r="D14" s="57"/>
      <c r="E14" s="62"/>
      <c r="F14" s="62"/>
      <c r="G14" s="62"/>
      <c r="H14" s="62"/>
      <c r="I14" s="60"/>
      <c r="J14" s="60"/>
      <c r="K14" s="60"/>
      <c r="L14" s="62"/>
      <c r="M14" s="62">
        <v>16</v>
      </c>
      <c r="N14" s="62"/>
      <c r="O14" s="62"/>
      <c r="P14" s="62"/>
      <c r="Q14" s="62"/>
      <c r="R14" s="62"/>
      <c r="S14" s="62"/>
      <c r="T14" s="62"/>
      <c r="U14" s="62"/>
      <c r="V14" s="62"/>
      <c r="W14" s="62">
        <v>5</v>
      </c>
      <c r="X14" s="62"/>
      <c r="Y14" s="62"/>
      <c r="Z14" s="62"/>
      <c r="AA14" s="62"/>
      <c r="AB14" s="62"/>
      <c r="AC14" s="62"/>
      <c r="AD14" s="62"/>
      <c r="AF14">
        <f t="shared" si="1"/>
        <v>5</v>
      </c>
      <c r="AG14" s="34">
        <f t="shared" si="2"/>
        <v>3.3557046979865772E-2</v>
      </c>
    </row>
    <row r="15" spans="1:34" x14ac:dyDescent="0.25">
      <c r="B15" s="27" t="s">
        <v>52</v>
      </c>
      <c r="C15" s="64">
        <f>SUM(C8:C14)</f>
        <v>551</v>
      </c>
      <c r="D15" s="57"/>
      <c r="E15" s="57"/>
      <c r="F15" s="57"/>
      <c r="G15" s="57"/>
      <c r="H15" s="57"/>
      <c r="I15" s="42"/>
      <c r="J15" s="42"/>
      <c r="K15" s="42"/>
      <c r="L15" s="57"/>
      <c r="M15" s="57"/>
      <c r="N15" s="57"/>
      <c r="O15" s="57"/>
      <c r="P15" s="57"/>
      <c r="Q15" s="57"/>
      <c r="R15" s="57"/>
      <c r="S15" s="57"/>
      <c r="T15" s="57">
        <f>SUM(T8:T14)</f>
        <v>66</v>
      </c>
      <c r="U15" s="57"/>
      <c r="V15" s="57"/>
      <c r="W15" s="57"/>
      <c r="X15" s="57"/>
      <c r="Y15" s="57"/>
      <c r="Z15" s="57"/>
      <c r="AA15" s="57"/>
      <c r="AB15" s="57"/>
      <c r="AC15" s="57"/>
      <c r="AD15" s="57"/>
      <c r="AF15">
        <f>SUM(AF8:AF14)</f>
        <v>149</v>
      </c>
      <c r="AG15">
        <f>SUM(AG8:AG14)</f>
        <v>1</v>
      </c>
    </row>
    <row r="16" spans="1:34" x14ac:dyDescent="0.25">
      <c r="T16" s="20" t="s">
        <v>53</v>
      </c>
      <c r="AB16" s="13"/>
      <c r="AC16" s="13"/>
      <c r="AD16" s="13"/>
    </row>
    <row r="17" spans="1:30" x14ac:dyDescent="0.25">
      <c r="A17" s="11" t="s">
        <v>54</v>
      </c>
      <c r="B17" s="10" t="s">
        <v>55</v>
      </c>
      <c r="C17" s="10"/>
      <c r="D17" s="11"/>
      <c r="E17" s="10" t="s">
        <v>2</v>
      </c>
      <c r="F17" s="10"/>
      <c r="G17" s="10"/>
      <c r="H17" s="6"/>
      <c r="I17" s="6"/>
      <c r="J17" s="6"/>
      <c r="K17" s="6"/>
      <c r="L17" s="6"/>
      <c r="M17" s="6"/>
      <c r="N17" s="6"/>
      <c r="O17" s="6"/>
      <c r="AB17" s="13"/>
      <c r="AC17" s="13"/>
      <c r="AD17" s="13"/>
    </row>
    <row r="18" spans="1:30" x14ac:dyDescent="0.25">
      <c r="B18" s="10"/>
      <c r="C18" s="6"/>
      <c r="D18" s="14" t="s">
        <v>3</v>
      </c>
      <c r="E18" s="12" t="s">
        <v>7</v>
      </c>
      <c r="F18" s="12" t="s">
        <v>7</v>
      </c>
      <c r="G18" s="12" t="s">
        <v>7</v>
      </c>
      <c r="H18" s="9" t="s">
        <v>9</v>
      </c>
      <c r="I18" s="9" t="s">
        <v>9</v>
      </c>
      <c r="J18" s="9" t="s">
        <v>9</v>
      </c>
      <c r="K18" s="12" t="s">
        <v>7</v>
      </c>
      <c r="L18" s="12" t="s">
        <v>8</v>
      </c>
      <c r="M18" s="12" t="s">
        <v>8</v>
      </c>
      <c r="N18" s="12" t="s">
        <v>8</v>
      </c>
      <c r="O18" s="9" t="s">
        <v>9</v>
      </c>
      <c r="AB18" s="13"/>
      <c r="AC18" s="13"/>
      <c r="AD18" s="13"/>
    </row>
    <row r="19" spans="1:30" x14ac:dyDescent="0.25">
      <c r="B19" s="6"/>
      <c r="C19" s="6"/>
      <c r="D19" s="14" t="s">
        <v>12</v>
      </c>
      <c r="E19" s="12" t="s">
        <v>20</v>
      </c>
      <c r="F19" s="12" t="s">
        <v>20</v>
      </c>
      <c r="G19" s="12" t="s">
        <v>20</v>
      </c>
      <c r="H19" s="9" t="s">
        <v>15</v>
      </c>
      <c r="I19" s="9" t="s">
        <v>15</v>
      </c>
      <c r="J19" s="12" t="s">
        <v>15</v>
      </c>
      <c r="K19" s="12" t="s">
        <v>20</v>
      </c>
      <c r="L19" s="12" t="s">
        <v>20</v>
      </c>
      <c r="M19" s="12" t="s">
        <v>20</v>
      </c>
      <c r="N19" s="12" t="s">
        <v>20</v>
      </c>
      <c r="O19" s="9" t="s">
        <v>15</v>
      </c>
      <c r="Q19" s="21"/>
    </row>
    <row r="20" spans="1:30" x14ac:dyDescent="0.25">
      <c r="B20" s="10" t="s">
        <v>56</v>
      </c>
      <c r="C20" s="6"/>
      <c r="D20" s="14" t="s">
        <v>25</v>
      </c>
      <c r="E20" s="12" t="s">
        <v>7</v>
      </c>
      <c r="F20" s="12" t="s">
        <v>7</v>
      </c>
      <c r="G20" s="12" t="s">
        <v>7</v>
      </c>
      <c r="H20" s="12" t="s">
        <v>26</v>
      </c>
      <c r="I20" s="9" t="s">
        <v>26</v>
      </c>
      <c r="J20" s="12" t="s">
        <v>26</v>
      </c>
      <c r="K20" s="12" t="s">
        <v>7</v>
      </c>
      <c r="L20" s="12" t="s">
        <v>28</v>
      </c>
      <c r="M20" s="12" t="s">
        <v>29</v>
      </c>
      <c r="N20" s="12" t="s">
        <v>29</v>
      </c>
      <c r="O20" s="9" t="s">
        <v>26</v>
      </c>
    </row>
    <row r="21" spans="1:30" x14ac:dyDescent="0.25">
      <c r="B21" s="10" t="s">
        <v>57</v>
      </c>
      <c r="C21" s="6"/>
      <c r="D21" s="14" t="s">
        <v>36</v>
      </c>
      <c r="E21" s="12" t="s">
        <v>37</v>
      </c>
      <c r="F21" s="12" t="s">
        <v>37</v>
      </c>
      <c r="G21" s="12" t="s">
        <v>37</v>
      </c>
      <c r="H21" s="12" t="s">
        <v>37</v>
      </c>
      <c r="I21" s="9" t="s">
        <v>37</v>
      </c>
      <c r="J21" s="12" t="s">
        <v>37</v>
      </c>
      <c r="K21" s="12" t="s">
        <v>37</v>
      </c>
      <c r="L21" s="12" t="s">
        <v>37</v>
      </c>
      <c r="M21" s="12" t="s">
        <v>37</v>
      </c>
      <c r="N21" s="12" t="s">
        <v>37</v>
      </c>
      <c r="O21" s="12" t="s">
        <v>37</v>
      </c>
    </row>
    <row r="22" spans="1:30" x14ac:dyDescent="0.25">
      <c r="B22" s="10" t="s">
        <v>58</v>
      </c>
      <c r="C22" s="6"/>
      <c r="D22" s="14" t="s">
        <v>42</v>
      </c>
      <c r="E22" s="12" t="s">
        <v>30</v>
      </c>
      <c r="F22" s="12" t="s">
        <v>44</v>
      </c>
      <c r="G22" s="12" t="s">
        <v>44</v>
      </c>
      <c r="H22" s="12" t="s">
        <v>59</v>
      </c>
      <c r="I22" s="12" t="s">
        <v>44</v>
      </c>
      <c r="J22" s="12" t="s">
        <v>60</v>
      </c>
      <c r="K22" s="12" t="s">
        <v>44</v>
      </c>
      <c r="L22" s="12" t="s">
        <v>44</v>
      </c>
      <c r="M22" s="12" t="s">
        <v>59</v>
      </c>
      <c r="N22" s="12" t="s">
        <v>44</v>
      </c>
      <c r="O22" s="12" t="s">
        <v>44</v>
      </c>
      <c r="T22" s="20"/>
      <c r="U22" s="21"/>
    </row>
    <row r="23" spans="1:30" x14ac:dyDescent="0.25">
      <c r="B23" s="6"/>
      <c r="C23" s="6"/>
      <c r="D23" s="14" t="s">
        <v>61</v>
      </c>
      <c r="E23" s="9">
        <v>995</v>
      </c>
      <c r="F23" s="9">
        <v>997</v>
      </c>
      <c r="G23" s="9">
        <v>998</v>
      </c>
      <c r="H23" s="9">
        <v>993</v>
      </c>
      <c r="I23" s="9" t="s">
        <v>62</v>
      </c>
      <c r="J23" s="19" t="s">
        <v>63</v>
      </c>
      <c r="K23" s="19" t="s">
        <v>63</v>
      </c>
      <c r="L23" s="9"/>
      <c r="M23" s="9"/>
      <c r="N23" s="9"/>
      <c r="O23" s="9"/>
    </row>
    <row r="24" spans="1:30" ht="60" x14ac:dyDescent="0.25">
      <c r="B24" s="5" t="s">
        <v>40</v>
      </c>
      <c r="C24" s="7" t="s">
        <v>64</v>
      </c>
      <c r="D24" s="16"/>
      <c r="E24" s="22" t="s">
        <v>65</v>
      </c>
      <c r="F24" s="7" t="s">
        <v>66</v>
      </c>
      <c r="G24" s="7" t="s">
        <v>67</v>
      </c>
      <c r="H24" s="7" t="s">
        <v>68</v>
      </c>
      <c r="I24" s="7" t="s">
        <v>69</v>
      </c>
      <c r="J24" s="7" t="s">
        <v>70</v>
      </c>
      <c r="K24" s="7" t="s">
        <v>71</v>
      </c>
      <c r="L24" s="7" t="s">
        <v>72</v>
      </c>
      <c r="M24" s="7" t="s">
        <v>73</v>
      </c>
      <c r="N24" s="7" t="s">
        <v>74</v>
      </c>
      <c r="O24" s="7" t="s">
        <v>26</v>
      </c>
      <c r="Q24" s="36" t="s">
        <v>75</v>
      </c>
    </row>
    <row r="25" spans="1:30" ht="14.45" customHeight="1" x14ac:dyDescent="0.25">
      <c r="B25" s="5" t="s">
        <v>45</v>
      </c>
      <c r="C25" s="63">
        <f>+SUM(E25:P25)</f>
        <v>6.5436241610738257</v>
      </c>
      <c r="E25" s="28">
        <f t="shared" ref="E25:E31" si="3">+(T8/$T$15)*$E$32</f>
        <v>0</v>
      </c>
      <c r="F25" s="40"/>
      <c r="G25" s="30"/>
      <c r="H25" s="30"/>
      <c r="I25" s="28">
        <f t="shared" ref="I25:I31" si="4">+$I$32*AG8</f>
        <v>6.5436241610738257</v>
      </c>
      <c r="J25" s="30"/>
      <c r="K25" s="30"/>
      <c r="L25" s="28">
        <f t="shared" ref="L25:L31" si="5">+Q25*$L$32/$Q$32</f>
        <v>0</v>
      </c>
      <c r="M25" s="30"/>
      <c r="N25" s="30"/>
      <c r="O25" s="30"/>
    </row>
    <row r="26" spans="1:30" x14ac:dyDescent="0.25">
      <c r="B26" s="5" t="s">
        <v>46</v>
      </c>
      <c r="C26" s="63">
        <f t="shared" ref="C26:C31" si="6">+SUM(E26:P26)</f>
        <v>40.054911531421602</v>
      </c>
      <c r="E26" s="28">
        <f t="shared" si="3"/>
        <v>36.363636363636367</v>
      </c>
      <c r="F26" s="41"/>
      <c r="G26" s="38"/>
      <c r="H26" s="38"/>
      <c r="I26" s="28">
        <f t="shared" si="4"/>
        <v>3.6912751677852351</v>
      </c>
      <c r="J26" s="38"/>
      <c r="K26" s="31"/>
      <c r="L26" s="28">
        <f t="shared" si="5"/>
        <v>0</v>
      </c>
      <c r="M26" s="31"/>
      <c r="N26" s="31"/>
      <c r="O26" s="31"/>
      <c r="Q26">
        <v>0</v>
      </c>
    </row>
    <row r="27" spans="1:30" x14ac:dyDescent="0.25">
      <c r="B27" s="5" t="s">
        <v>47</v>
      </c>
      <c r="C27" s="63">
        <f t="shared" si="6"/>
        <v>95.017286963595694</v>
      </c>
      <c r="E27" s="28">
        <f t="shared" si="3"/>
        <v>48.484848484848484</v>
      </c>
      <c r="F27" s="41"/>
      <c r="G27" s="38"/>
      <c r="H27" s="38"/>
      <c r="I27" s="28">
        <f t="shared" si="4"/>
        <v>4.8657718120805367</v>
      </c>
      <c r="J27" s="38"/>
      <c r="K27" s="31"/>
      <c r="L27" s="28">
        <f t="shared" si="5"/>
        <v>41.666666666666664</v>
      </c>
      <c r="M27" s="31"/>
      <c r="N27" s="31"/>
      <c r="O27" s="31"/>
      <c r="Q27">
        <v>1</v>
      </c>
    </row>
    <row r="28" spans="1:30" x14ac:dyDescent="0.25">
      <c r="B28" s="5" t="s">
        <v>48</v>
      </c>
      <c r="C28" s="63">
        <f t="shared" si="6"/>
        <v>45.61216188732967</v>
      </c>
      <c r="E28" s="28">
        <f t="shared" si="3"/>
        <v>42.424242424242422</v>
      </c>
      <c r="F28" s="41"/>
      <c r="G28" s="38"/>
      <c r="H28" s="38"/>
      <c r="I28" s="28">
        <f t="shared" si="4"/>
        <v>3.1879194630872485</v>
      </c>
      <c r="J28" s="38"/>
      <c r="K28" s="31"/>
      <c r="L28" s="28">
        <f t="shared" si="5"/>
        <v>0</v>
      </c>
      <c r="M28" s="31"/>
      <c r="N28" s="31"/>
      <c r="O28" s="31"/>
    </row>
    <row r="29" spans="1:30" x14ac:dyDescent="0.25">
      <c r="B29" s="5" t="s">
        <v>49</v>
      </c>
      <c r="C29" s="63">
        <f t="shared" si="6"/>
        <v>43.008948545861294</v>
      </c>
      <c r="E29" s="28">
        <f t="shared" si="3"/>
        <v>0</v>
      </c>
      <c r="F29" s="41"/>
      <c r="G29" s="38"/>
      <c r="H29" s="38"/>
      <c r="I29" s="28">
        <f t="shared" si="4"/>
        <v>1.3422818791946309</v>
      </c>
      <c r="J29" s="38"/>
      <c r="K29" s="31"/>
      <c r="L29" s="28">
        <f t="shared" si="5"/>
        <v>41.666666666666664</v>
      </c>
      <c r="M29" s="31"/>
      <c r="N29" s="31"/>
      <c r="O29" s="31"/>
      <c r="Q29">
        <v>1</v>
      </c>
    </row>
    <row r="30" spans="1:30" x14ac:dyDescent="0.25">
      <c r="B30" s="5" t="s">
        <v>50</v>
      </c>
      <c r="C30" s="63">
        <f t="shared" si="6"/>
        <v>77.257474069554618</v>
      </c>
      <c r="E30" s="28">
        <f t="shared" si="3"/>
        <v>72.727272727272734</v>
      </c>
      <c r="F30" s="41"/>
      <c r="G30" s="38"/>
      <c r="H30" s="38"/>
      <c r="I30" s="28">
        <f t="shared" si="4"/>
        <v>4.5302013422818792</v>
      </c>
      <c r="J30" s="38"/>
      <c r="K30" s="31"/>
      <c r="L30" s="28">
        <f t="shared" si="5"/>
        <v>0</v>
      </c>
      <c r="M30" s="31"/>
      <c r="N30" s="31"/>
      <c r="O30" s="31"/>
    </row>
    <row r="31" spans="1:30" x14ac:dyDescent="0.25">
      <c r="B31" s="5" t="s">
        <v>51</v>
      </c>
      <c r="C31" s="63">
        <f t="shared" si="6"/>
        <v>42.505592841163306</v>
      </c>
      <c r="E31" s="28">
        <f t="shared" si="3"/>
        <v>0</v>
      </c>
      <c r="F31" s="41"/>
      <c r="G31" s="38"/>
      <c r="H31" s="38"/>
      <c r="I31" s="59">
        <f t="shared" si="4"/>
        <v>0.83892617449664431</v>
      </c>
      <c r="J31" s="38"/>
      <c r="K31" s="31"/>
      <c r="L31" s="28">
        <f t="shared" si="5"/>
        <v>41.666666666666664</v>
      </c>
      <c r="M31" s="31"/>
      <c r="N31" s="31"/>
      <c r="O31" s="31"/>
      <c r="Q31">
        <v>1</v>
      </c>
    </row>
    <row r="32" spans="1:30" x14ac:dyDescent="0.25">
      <c r="B32" s="27" t="s">
        <v>52</v>
      </c>
      <c r="C32" s="65">
        <f>SUM(C25:C31)</f>
        <v>350.00000000000006</v>
      </c>
      <c r="E32" s="29">
        <v>200</v>
      </c>
      <c r="F32" s="39"/>
      <c r="G32" s="39"/>
      <c r="H32" s="39"/>
      <c r="I32" s="29">
        <v>25</v>
      </c>
      <c r="J32" s="39"/>
      <c r="K32" s="32"/>
      <c r="L32" s="29">
        <v>125</v>
      </c>
      <c r="M32" s="32"/>
      <c r="N32" s="32"/>
      <c r="O32" s="32"/>
      <c r="Q32">
        <f>SUM(Q25:Q31)</f>
        <v>3</v>
      </c>
    </row>
    <row r="33" spans="1:16" x14ac:dyDescent="0.25">
      <c r="B33" s="27"/>
      <c r="E33" s="42" t="s">
        <v>76</v>
      </c>
      <c r="F33" s="43"/>
      <c r="G33" s="43"/>
      <c r="H33" s="43"/>
      <c r="I33" s="42" t="s">
        <v>76</v>
      </c>
      <c r="J33" s="43"/>
      <c r="K33" s="44"/>
      <c r="L33" s="42" t="s">
        <v>77</v>
      </c>
      <c r="M33" s="44"/>
      <c r="N33" s="44"/>
      <c r="O33" s="44"/>
      <c r="P33" s="44"/>
    </row>
    <row r="34" spans="1:16" x14ac:dyDescent="0.25">
      <c r="B34" s="27"/>
      <c r="E34" s="42" t="s">
        <v>53</v>
      </c>
      <c r="F34" s="43"/>
      <c r="G34" s="43"/>
      <c r="H34" s="43"/>
      <c r="I34" s="42" t="s">
        <v>53</v>
      </c>
      <c r="J34" s="43"/>
      <c r="K34" s="44"/>
      <c r="L34" s="42"/>
      <c r="M34" s="44"/>
      <c r="N34" s="44"/>
      <c r="O34" s="44"/>
      <c r="P34" s="44"/>
    </row>
    <row r="35" spans="1:16" x14ac:dyDescent="0.25">
      <c r="B35" s="27"/>
      <c r="E35" s="42"/>
      <c r="F35" s="43"/>
      <c r="G35" s="43"/>
      <c r="H35" s="43"/>
      <c r="I35" s="42"/>
      <c r="J35" s="43"/>
      <c r="K35" s="44"/>
      <c r="L35" s="42"/>
      <c r="M35" s="44"/>
      <c r="N35" s="44"/>
      <c r="O35" s="44"/>
      <c r="P35" s="44"/>
    </row>
    <row r="36" spans="1:16" x14ac:dyDescent="0.25">
      <c r="A36" s="11" t="s">
        <v>78</v>
      </c>
      <c r="B36" s="10" t="s">
        <v>79</v>
      </c>
      <c r="C36" s="10"/>
      <c r="F36" s="9" t="s">
        <v>80</v>
      </c>
      <c r="G36" s="9" t="s">
        <v>81</v>
      </c>
      <c r="J36" s="43"/>
      <c r="K36" s="44"/>
      <c r="L36" s="42"/>
      <c r="M36" s="44"/>
      <c r="N36" s="44"/>
      <c r="O36" s="44"/>
      <c r="P36" s="44"/>
    </row>
    <row r="37" spans="1:16" x14ac:dyDescent="0.25">
      <c r="B37" s="6"/>
      <c r="C37" s="10"/>
      <c r="E37" s="42"/>
      <c r="F37" s="9" t="s">
        <v>15</v>
      </c>
      <c r="G37" s="9" t="s">
        <v>82</v>
      </c>
      <c r="I37" s="42"/>
      <c r="J37" s="43"/>
      <c r="K37" s="44"/>
      <c r="L37" s="42"/>
      <c r="M37" s="44"/>
      <c r="N37" s="44"/>
      <c r="O37" s="44"/>
      <c r="P37" s="44"/>
    </row>
    <row r="38" spans="1:16" x14ac:dyDescent="0.25">
      <c r="B38" s="10"/>
      <c r="C38" s="10"/>
      <c r="E38" s="42"/>
      <c r="F38" s="9" t="s">
        <v>26</v>
      </c>
      <c r="G38" s="9" t="s">
        <v>83</v>
      </c>
      <c r="I38" s="42"/>
      <c r="J38" s="43"/>
      <c r="K38" s="44"/>
      <c r="L38" s="42"/>
      <c r="M38" s="44"/>
      <c r="N38" s="44"/>
      <c r="O38" s="44"/>
      <c r="P38" s="44"/>
    </row>
    <row r="39" spans="1:16" x14ac:dyDescent="0.25">
      <c r="B39" s="6"/>
      <c r="C39" s="10"/>
      <c r="E39" s="42"/>
      <c r="F39" s="12" t="s">
        <v>37</v>
      </c>
      <c r="G39" s="12"/>
      <c r="I39" s="42"/>
      <c r="J39" s="43"/>
      <c r="K39" s="44"/>
      <c r="L39" s="42"/>
      <c r="M39" s="44"/>
      <c r="N39" s="44"/>
      <c r="O39" s="44"/>
      <c r="P39" s="44"/>
    </row>
    <row r="40" spans="1:16" x14ac:dyDescent="0.25">
      <c r="B40" s="6"/>
      <c r="C40" s="10"/>
      <c r="E40" s="42"/>
      <c r="F40" s="12" t="s">
        <v>59</v>
      </c>
      <c r="G40" s="12"/>
      <c r="I40" s="42"/>
      <c r="J40" s="43"/>
      <c r="K40" s="44"/>
      <c r="L40" s="42"/>
      <c r="M40" s="44"/>
      <c r="N40" s="44"/>
      <c r="O40" s="44"/>
      <c r="P40" s="44"/>
    </row>
    <row r="41" spans="1:16" ht="45" x14ac:dyDescent="0.25">
      <c r="B41" s="5" t="s">
        <v>40</v>
      </c>
      <c r="C41" s="7" t="s">
        <v>84</v>
      </c>
      <c r="D41" s="36" t="s">
        <v>85</v>
      </c>
      <c r="E41" s="7" t="s">
        <v>86</v>
      </c>
      <c r="F41" s="7" t="s">
        <v>87</v>
      </c>
      <c r="G41" s="7" t="s">
        <v>88</v>
      </c>
      <c r="I41" s="42"/>
      <c r="J41" s="21"/>
      <c r="K41" s="44"/>
      <c r="L41" s="42"/>
      <c r="M41" s="44"/>
      <c r="N41" s="44"/>
      <c r="O41" s="44"/>
      <c r="P41" s="44"/>
    </row>
    <row r="42" spans="1:16" x14ac:dyDescent="0.25">
      <c r="B42" s="5" t="s">
        <v>45</v>
      </c>
      <c r="C42" s="37">
        <f>+C8+C25</f>
        <v>49.543624161073822</v>
      </c>
      <c r="D42" s="45">
        <f>+C42/$C$49</f>
        <v>7.8238683772553289E-2</v>
      </c>
      <c r="E42" s="63">
        <f>SUM(F42:G42)</f>
        <v>30.121893252433019</v>
      </c>
      <c r="F42" s="28">
        <f>+D42*$F$49</f>
        <v>18.386090686550023</v>
      </c>
      <c r="G42" s="28">
        <f>+D42*$G$49</f>
        <v>11.735802565882993</v>
      </c>
      <c r="I42" s="42"/>
      <c r="J42" s="43"/>
      <c r="K42" s="44"/>
      <c r="L42" s="42"/>
      <c r="M42" s="44"/>
      <c r="N42" s="44"/>
      <c r="O42" s="44"/>
      <c r="P42" s="44"/>
    </row>
    <row r="43" spans="1:16" x14ac:dyDescent="0.25">
      <c r="B43" s="5" t="s">
        <v>46</v>
      </c>
      <c r="C43" s="37">
        <f>+C9+C26</f>
        <v>72.054911531421595</v>
      </c>
      <c r="D43" s="45">
        <f>+C43/$C$49</f>
        <v>0.1137882327549937</v>
      </c>
      <c r="E43" s="63">
        <f t="shared" ref="E43:E46" si="7">SUM(F43:G43)</f>
        <v>43.808469610672574</v>
      </c>
      <c r="F43" s="28">
        <f>+D43*$F$49</f>
        <v>26.740234697423517</v>
      </c>
      <c r="G43" s="28">
        <f>+D43*$G$49</f>
        <v>17.068234913249054</v>
      </c>
      <c r="I43" s="42"/>
      <c r="J43" s="43"/>
      <c r="K43" s="44"/>
      <c r="L43" s="42"/>
      <c r="M43" s="44"/>
      <c r="N43" s="44"/>
      <c r="O43" s="44"/>
      <c r="P43" s="44"/>
    </row>
    <row r="44" spans="1:16" x14ac:dyDescent="0.25">
      <c r="B44" s="5" t="s">
        <v>47</v>
      </c>
      <c r="C44" s="37">
        <f>+C10+C27</f>
        <v>226.01728696359569</v>
      </c>
      <c r="D44" s="45">
        <f>+C44/$C$49</f>
        <v>0.35692372815489082</v>
      </c>
      <c r="E44" s="63">
        <f t="shared" si="7"/>
        <v>137.41563533963296</v>
      </c>
      <c r="F44" s="28">
        <f>+D44*$F$49</f>
        <v>83.877076116399337</v>
      </c>
      <c r="G44" s="28">
        <f>+D44*$G$49</f>
        <v>53.538559223233619</v>
      </c>
      <c r="I44" s="42"/>
      <c r="J44" s="43"/>
      <c r="K44" s="44"/>
      <c r="L44" s="42"/>
      <c r="M44" s="44"/>
      <c r="N44" s="44"/>
      <c r="O44" s="44"/>
      <c r="P44" s="44"/>
    </row>
    <row r="45" spans="1:16" x14ac:dyDescent="0.25">
      <c r="B45" s="5" t="s">
        <v>48</v>
      </c>
      <c r="C45" s="37">
        <f>+C11+C28</f>
        <v>192.61216188732968</v>
      </c>
      <c r="D45" s="45">
        <f>+C45/$C$49</f>
        <v>0.30417076424721534</v>
      </c>
      <c r="E45" s="63">
        <f t="shared" si="7"/>
        <v>117.10574423517789</v>
      </c>
      <c r="F45" s="28">
        <f>+D45*$F$49</f>
        <v>71.480129598095601</v>
      </c>
      <c r="G45" s="28">
        <f>+D45*$G$49</f>
        <v>45.6256146370823</v>
      </c>
      <c r="I45" s="42"/>
      <c r="J45" s="43"/>
      <c r="K45" s="44"/>
      <c r="L45" s="42"/>
      <c r="M45" s="44"/>
      <c r="N45" s="44"/>
      <c r="O45" s="44"/>
      <c r="P45" s="44"/>
    </row>
    <row r="46" spans="1:16" x14ac:dyDescent="0.25">
      <c r="B46" s="5" t="s">
        <v>49</v>
      </c>
      <c r="C46" s="37">
        <f>+C12+C29</f>
        <v>93.008948545861301</v>
      </c>
      <c r="D46" s="45">
        <f>+C46/$C$49</f>
        <v>0.14687859107034693</v>
      </c>
      <c r="E46" s="63">
        <f t="shared" si="7"/>
        <v>56.548257562083563</v>
      </c>
      <c r="F46" s="28">
        <f>+D46*$F$49</f>
        <v>34.516468901531525</v>
      </c>
      <c r="G46" s="28">
        <f>+D46*$G$49</f>
        <v>22.031788660552039</v>
      </c>
      <c r="I46" s="42"/>
      <c r="J46" s="43"/>
      <c r="K46" s="44"/>
      <c r="L46" s="42"/>
      <c r="M46" s="44"/>
      <c r="N46" s="44"/>
      <c r="O46" s="44"/>
      <c r="P46" s="44"/>
    </row>
    <row r="47" spans="1:16" x14ac:dyDescent="0.25">
      <c r="B47" s="5" t="s">
        <v>50</v>
      </c>
      <c r="C47" s="98" t="s">
        <v>89</v>
      </c>
      <c r="D47" s="52" t="s">
        <v>89</v>
      </c>
      <c r="E47" s="58"/>
      <c r="F47" s="99" t="s">
        <v>89</v>
      </c>
      <c r="G47" s="99" t="s">
        <v>89</v>
      </c>
      <c r="I47" s="42"/>
      <c r="J47" s="43"/>
      <c r="K47" s="44"/>
      <c r="L47" s="42"/>
      <c r="M47" s="44"/>
      <c r="N47" s="44"/>
      <c r="O47" s="44"/>
      <c r="P47" s="44"/>
    </row>
    <row r="48" spans="1:16" x14ac:dyDescent="0.25">
      <c r="B48" s="5" t="s">
        <v>51</v>
      </c>
      <c r="C48" s="98" t="s">
        <v>89</v>
      </c>
      <c r="D48" s="52" t="s">
        <v>89</v>
      </c>
      <c r="E48" s="58"/>
      <c r="F48" s="99" t="s">
        <v>89</v>
      </c>
      <c r="G48" s="99" t="s">
        <v>89</v>
      </c>
      <c r="I48" s="42"/>
      <c r="J48" s="43"/>
      <c r="K48" s="44"/>
      <c r="L48" s="42"/>
      <c r="M48" s="44"/>
      <c r="N48" s="44"/>
      <c r="O48" s="44"/>
      <c r="P48" s="44"/>
    </row>
    <row r="49" spans="1:16" x14ac:dyDescent="0.25">
      <c r="B49" s="27" t="s">
        <v>52</v>
      </c>
      <c r="C49" s="37">
        <f>SUM(C42:C48)</f>
        <v>633.23693308928205</v>
      </c>
      <c r="D49" s="45">
        <f>SUM(D42:D48)</f>
        <v>1</v>
      </c>
      <c r="E49" s="65">
        <f>SUM(E42:E48)</f>
        <v>385</v>
      </c>
      <c r="F49" s="29">
        <v>235</v>
      </c>
      <c r="G49" s="29">
        <v>150</v>
      </c>
      <c r="I49" s="42"/>
      <c r="J49" s="43"/>
      <c r="K49" s="44"/>
      <c r="L49" s="42"/>
      <c r="M49" s="44"/>
      <c r="N49" s="44"/>
      <c r="O49" s="44"/>
      <c r="P49" s="44"/>
    </row>
    <row r="50" spans="1:16" x14ac:dyDescent="0.25">
      <c r="B50" s="27"/>
      <c r="C50" s="57"/>
      <c r="D50" s="45"/>
      <c r="E50" s="34"/>
      <c r="F50" s="42" t="s">
        <v>76</v>
      </c>
      <c r="G50" s="42" t="s">
        <v>76</v>
      </c>
      <c r="I50" s="42"/>
      <c r="J50" s="43"/>
      <c r="K50" s="44"/>
      <c r="L50" s="42"/>
      <c r="M50" s="44"/>
      <c r="N50" s="44"/>
      <c r="O50" s="44"/>
      <c r="P50" s="44"/>
    </row>
    <row r="51" spans="1:16" x14ac:dyDescent="0.25">
      <c r="B51" s="27"/>
      <c r="C51" s="57"/>
      <c r="D51" s="45"/>
      <c r="E51" s="34"/>
      <c r="F51" s="42" t="s">
        <v>53</v>
      </c>
      <c r="G51" s="42" t="s">
        <v>53</v>
      </c>
      <c r="I51" s="42"/>
      <c r="J51" s="43"/>
      <c r="K51" s="44"/>
      <c r="L51" s="42"/>
      <c r="M51" s="44"/>
      <c r="N51" s="44"/>
      <c r="O51" s="44"/>
      <c r="P51" s="44"/>
    </row>
    <row r="52" spans="1:16" x14ac:dyDescent="0.25">
      <c r="B52" s="27"/>
      <c r="C52" s="57"/>
      <c r="D52" s="57"/>
      <c r="E52" s="45"/>
      <c r="F52" s="34"/>
      <c r="G52" s="42"/>
      <c r="H52" s="42"/>
      <c r="I52" s="42"/>
      <c r="J52" s="43"/>
      <c r="K52" s="44"/>
      <c r="L52" s="42"/>
      <c r="M52" s="44"/>
      <c r="N52" s="44"/>
      <c r="O52" s="44"/>
      <c r="P52" s="44"/>
    </row>
    <row r="53" spans="1:16" x14ac:dyDescent="0.25">
      <c r="B53" s="10" t="s">
        <v>90</v>
      </c>
      <c r="C53" s="6"/>
    </row>
    <row r="54" spans="1:16" x14ac:dyDescent="0.25">
      <c r="A54" s="11" t="s">
        <v>91</v>
      </c>
      <c r="B54" s="6" t="s">
        <v>92</v>
      </c>
      <c r="C54" s="6"/>
      <c r="E54" s="6" t="s">
        <v>93</v>
      </c>
      <c r="F54" s="6"/>
      <c r="G54" s="6"/>
      <c r="H54" s="6"/>
      <c r="I54" s="6"/>
      <c r="J54" s="6"/>
      <c r="K54" s="6"/>
    </row>
    <row r="55" spans="1:16" ht="30" x14ac:dyDescent="0.25">
      <c r="B55" s="5" t="s">
        <v>40</v>
      </c>
      <c r="C55" s="7" t="s">
        <v>94</v>
      </c>
      <c r="E55" s="56" t="s">
        <v>45</v>
      </c>
      <c r="F55" s="56" t="s">
        <v>46</v>
      </c>
      <c r="G55" s="56" t="s">
        <v>47</v>
      </c>
      <c r="H55" s="56" t="s">
        <v>48</v>
      </c>
      <c r="I55" s="56" t="s">
        <v>49</v>
      </c>
      <c r="J55" s="56" t="s">
        <v>50</v>
      </c>
      <c r="K55" s="56" t="s">
        <v>51</v>
      </c>
      <c r="L55" s="43"/>
    </row>
    <row r="56" spans="1:16" x14ac:dyDescent="0.25">
      <c r="B56" s="56" t="s">
        <v>45</v>
      </c>
      <c r="C56" s="55">
        <f>SUM(E56:K56)</f>
        <v>1</v>
      </c>
      <c r="E56" s="48">
        <v>1</v>
      </c>
      <c r="F56" s="48"/>
      <c r="G56" s="48"/>
      <c r="H56" s="48"/>
      <c r="I56" s="48"/>
      <c r="J56" s="48"/>
      <c r="K56" s="54"/>
      <c r="L56" s="43"/>
    </row>
    <row r="57" spans="1:16" x14ac:dyDescent="0.25">
      <c r="B57" s="56" t="s">
        <v>46</v>
      </c>
      <c r="C57" s="55">
        <f t="shared" ref="C57:C62" si="8">SUM(E57:K57)</f>
        <v>1</v>
      </c>
      <c r="E57" s="48"/>
      <c r="F57" s="48">
        <v>1</v>
      </c>
      <c r="G57" s="48"/>
      <c r="H57" s="48"/>
      <c r="I57" s="48"/>
      <c r="J57" s="48"/>
      <c r="K57" s="54"/>
      <c r="L57" s="43"/>
    </row>
    <row r="58" spans="1:16" x14ac:dyDescent="0.25">
      <c r="B58" s="56" t="s">
        <v>47</v>
      </c>
      <c r="C58" s="55">
        <f t="shared" si="8"/>
        <v>1</v>
      </c>
      <c r="E58" s="48"/>
      <c r="F58" s="48"/>
      <c r="G58" s="48">
        <v>0.9</v>
      </c>
      <c r="H58" s="48"/>
      <c r="I58" s="48">
        <v>0.1</v>
      </c>
      <c r="J58" s="48"/>
      <c r="K58" s="54"/>
      <c r="L58" s="43"/>
    </row>
    <row r="59" spans="1:16" x14ac:dyDescent="0.25">
      <c r="B59" s="56" t="s">
        <v>48</v>
      </c>
      <c r="C59" s="55">
        <f t="shared" si="8"/>
        <v>1</v>
      </c>
      <c r="E59" s="48"/>
      <c r="F59" s="48"/>
      <c r="G59" s="48"/>
      <c r="H59" s="48">
        <v>1</v>
      </c>
      <c r="I59" s="48"/>
      <c r="J59" s="48"/>
      <c r="K59" s="54"/>
      <c r="L59" s="43"/>
    </row>
    <row r="60" spans="1:16" x14ac:dyDescent="0.25">
      <c r="B60" s="56" t="s">
        <v>49</v>
      </c>
      <c r="C60" s="55">
        <f t="shared" si="8"/>
        <v>1</v>
      </c>
      <c r="E60" s="48"/>
      <c r="F60" s="48"/>
      <c r="G60" s="48"/>
      <c r="H60" s="48"/>
      <c r="I60" s="48">
        <v>1</v>
      </c>
      <c r="J60" s="48"/>
      <c r="K60" s="54"/>
      <c r="L60" s="43"/>
    </row>
    <row r="61" spans="1:16" x14ac:dyDescent="0.25">
      <c r="B61" s="56" t="s">
        <v>50</v>
      </c>
      <c r="C61" s="55">
        <f t="shared" si="8"/>
        <v>1</v>
      </c>
      <c r="E61" s="48"/>
      <c r="F61" s="49">
        <v>0.45</v>
      </c>
      <c r="G61" s="49">
        <v>0.55000000000000004</v>
      </c>
      <c r="H61" s="48"/>
      <c r="I61" s="48"/>
      <c r="J61" s="48"/>
      <c r="K61" s="54"/>
      <c r="L61" s="43"/>
    </row>
    <row r="62" spans="1:16" x14ac:dyDescent="0.25">
      <c r="B62" s="56" t="s">
        <v>51</v>
      </c>
      <c r="C62" s="55">
        <f t="shared" si="8"/>
        <v>1</v>
      </c>
      <c r="E62" s="48"/>
      <c r="F62" s="49">
        <v>0.25</v>
      </c>
      <c r="G62" s="49">
        <v>0.75</v>
      </c>
      <c r="H62" s="48"/>
      <c r="I62" s="48"/>
      <c r="J62" s="48"/>
      <c r="K62" s="54"/>
      <c r="L62" s="43"/>
    </row>
    <row r="63" spans="1:16" ht="6" customHeight="1" x14ac:dyDescent="0.25">
      <c r="B63" s="4"/>
      <c r="C63" s="53"/>
      <c r="E63" s="50"/>
      <c r="F63" s="50"/>
      <c r="G63" s="50"/>
      <c r="H63" s="50"/>
      <c r="I63" s="50"/>
      <c r="J63" s="51"/>
      <c r="K63" s="4"/>
    </row>
    <row r="64" spans="1:16" x14ac:dyDescent="0.25">
      <c r="B64" s="5" t="s">
        <v>45</v>
      </c>
      <c r="C64" s="37">
        <f>+C42+E42</f>
        <v>79.665517413506848</v>
      </c>
      <c r="E64" s="47">
        <f t="shared" ref="E64:K70" si="9">+$C64*E56</f>
        <v>79.665517413506848</v>
      </c>
      <c r="F64" s="47">
        <f t="shared" si="9"/>
        <v>0</v>
      </c>
      <c r="G64" s="47">
        <f t="shared" si="9"/>
        <v>0</v>
      </c>
      <c r="H64" s="47">
        <f t="shared" si="9"/>
        <v>0</v>
      </c>
      <c r="I64" s="47">
        <f t="shared" si="9"/>
        <v>0</v>
      </c>
      <c r="J64" s="46">
        <f t="shared" si="9"/>
        <v>0</v>
      </c>
      <c r="K64" s="5">
        <f t="shared" si="9"/>
        <v>0</v>
      </c>
      <c r="L64" s="43"/>
    </row>
    <row r="65" spans="2:12" x14ac:dyDescent="0.25">
      <c r="B65" s="5" t="s">
        <v>46</v>
      </c>
      <c r="C65" s="37">
        <f t="shared" ref="C65:C68" si="10">+C43+E43</f>
        <v>115.86338114209417</v>
      </c>
      <c r="E65" s="47">
        <f t="shared" si="9"/>
        <v>0</v>
      </c>
      <c r="F65" s="47">
        <f t="shared" si="9"/>
        <v>115.86338114209417</v>
      </c>
      <c r="G65" s="47">
        <f t="shared" si="9"/>
        <v>0</v>
      </c>
      <c r="H65" s="47">
        <f t="shared" si="9"/>
        <v>0</v>
      </c>
      <c r="I65" s="47">
        <f t="shared" si="9"/>
        <v>0</v>
      </c>
      <c r="J65" s="46">
        <f t="shared" si="9"/>
        <v>0</v>
      </c>
      <c r="K65" s="5">
        <f t="shared" si="9"/>
        <v>0</v>
      </c>
      <c r="L65" s="43"/>
    </row>
    <row r="66" spans="2:12" x14ac:dyDescent="0.25">
      <c r="B66" s="5" t="s">
        <v>47</v>
      </c>
      <c r="C66" s="37">
        <f t="shared" si="10"/>
        <v>363.43292230322868</v>
      </c>
      <c r="E66" s="47">
        <f t="shared" si="9"/>
        <v>0</v>
      </c>
      <c r="F66" s="47">
        <f t="shared" si="9"/>
        <v>0</v>
      </c>
      <c r="G66" s="47">
        <f t="shared" si="9"/>
        <v>327.08963007290583</v>
      </c>
      <c r="H66" s="47">
        <f t="shared" si="9"/>
        <v>0</v>
      </c>
      <c r="I66" s="47">
        <f t="shared" si="9"/>
        <v>36.343292230322866</v>
      </c>
      <c r="J66" s="46">
        <f t="shared" si="9"/>
        <v>0</v>
      </c>
      <c r="K66" s="5">
        <f t="shared" si="9"/>
        <v>0</v>
      </c>
      <c r="L66" s="43"/>
    </row>
    <row r="67" spans="2:12" x14ac:dyDescent="0.25">
      <c r="B67" s="5" t="s">
        <v>48</v>
      </c>
      <c r="C67" s="37">
        <f t="shared" si="10"/>
        <v>309.71790612250754</v>
      </c>
      <c r="E67" s="47">
        <f t="shared" si="9"/>
        <v>0</v>
      </c>
      <c r="F67" s="47">
        <f t="shared" si="9"/>
        <v>0</v>
      </c>
      <c r="G67" s="47">
        <f t="shared" si="9"/>
        <v>0</v>
      </c>
      <c r="H67" s="47">
        <f t="shared" si="9"/>
        <v>309.71790612250754</v>
      </c>
      <c r="I67" s="47">
        <f t="shared" si="9"/>
        <v>0</v>
      </c>
      <c r="J67" s="46">
        <f t="shared" si="9"/>
        <v>0</v>
      </c>
      <c r="K67" s="5">
        <f t="shared" si="9"/>
        <v>0</v>
      </c>
      <c r="L67" s="43"/>
    </row>
    <row r="68" spans="2:12" x14ac:dyDescent="0.25">
      <c r="B68" s="5" t="s">
        <v>49</v>
      </c>
      <c r="C68" s="37">
        <f t="shared" si="10"/>
        <v>149.55720610794486</v>
      </c>
      <c r="E68" s="47">
        <f t="shared" si="9"/>
        <v>0</v>
      </c>
      <c r="F68" s="47">
        <f t="shared" si="9"/>
        <v>0</v>
      </c>
      <c r="G68" s="47">
        <f t="shared" si="9"/>
        <v>0</v>
      </c>
      <c r="H68" s="47">
        <f t="shared" si="9"/>
        <v>0</v>
      </c>
      <c r="I68" s="47">
        <f t="shared" si="9"/>
        <v>149.55720610794486</v>
      </c>
      <c r="J68" s="46">
        <f t="shared" si="9"/>
        <v>0</v>
      </c>
      <c r="K68" s="5">
        <f t="shared" si="9"/>
        <v>0</v>
      </c>
      <c r="L68" s="43"/>
    </row>
    <row r="69" spans="2:12" x14ac:dyDescent="0.25">
      <c r="B69" s="5" t="s">
        <v>50</v>
      </c>
      <c r="C69" s="37">
        <f>+C13+C30</f>
        <v>204.25747406955463</v>
      </c>
      <c r="E69" s="47">
        <f t="shared" si="9"/>
        <v>0</v>
      </c>
      <c r="F69" s="47">
        <f t="shared" si="9"/>
        <v>91.91586333129959</v>
      </c>
      <c r="G69" s="47">
        <f t="shared" si="9"/>
        <v>112.34161073825506</v>
      </c>
      <c r="H69" s="47">
        <f t="shared" si="9"/>
        <v>0</v>
      </c>
      <c r="I69" s="47">
        <f t="shared" si="9"/>
        <v>0</v>
      </c>
      <c r="J69" s="46">
        <f t="shared" si="9"/>
        <v>0</v>
      </c>
      <c r="K69" s="5">
        <f t="shared" si="9"/>
        <v>0</v>
      </c>
      <c r="L69" s="43"/>
    </row>
    <row r="70" spans="2:12" x14ac:dyDescent="0.25">
      <c r="B70" s="5" t="s">
        <v>51</v>
      </c>
      <c r="C70" s="37">
        <f>+C14+C31</f>
        <v>63.505592841163306</v>
      </c>
      <c r="E70" s="47">
        <f t="shared" si="9"/>
        <v>0</v>
      </c>
      <c r="F70" s="47">
        <f t="shared" si="9"/>
        <v>15.876398210290827</v>
      </c>
      <c r="G70" s="47">
        <f t="shared" si="9"/>
        <v>47.629194630872476</v>
      </c>
      <c r="H70" s="47">
        <f t="shared" si="9"/>
        <v>0</v>
      </c>
      <c r="I70" s="47">
        <f t="shared" si="9"/>
        <v>0</v>
      </c>
      <c r="J70" s="46">
        <f t="shared" si="9"/>
        <v>0</v>
      </c>
      <c r="K70" s="5">
        <f t="shared" si="9"/>
        <v>0</v>
      </c>
      <c r="L70" s="43"/>
    </row>
    <row r="71" spans="2:12" x14ac:dyDescent="0.25">
      <c r="B71" s="5"/>
      <c r="C71" s="70">
        <f>SUM(C64:C70)</f>
        <v>1285.9999999999998</v>
      </c>
      <c r="D71" s="58">
        <f>SUM(E71:I71)</f>
        <v>1285.9999999999998</v>
      </c>
      <c r="E71" s="66">
        <f t="shared" ref="E71:K71" si="11">SUM(E64:E70)</f>
        <v>79.665517413506848</v>
      </c>
      <c r="F71" s="66">
        <f t="shared" si="11"/>
        <v>223.65564268368459</v>
      </c>
      <c r="G71" s="66">
        <f t="shared" si="11"/>
        <v>487.06043544203334</v>
      </c>
      <c r="H71" s="66">
        <f t="shared" si="11"/>
        <v>309.71790612250754</v>
      </c>
      <c r="I71" s="66">
        <f t="shared" si="11"/>
        <v>185.90049833826774</v>
      </c>
      <c r="J71" s="46">
        <f t="shared" si="11"/>
        <v>0</v>
      </c>
      <c r="K71" s="5">
        <f t="shared" si="11"/>
        <v>0</v>
      </c>
      <c r="L71" s="43"/>
    </row>
    <row r="73" spans="2:12" x14ac:dyDescent="0.25">
      <c r="B73" s="11"/>
    </row>
    <row r="74" spans="2:12" x14ac:dyDescent="0.25">
      <c r="B74" s="68" t="s">
        <v>95</v>
      </c>
      <c r="C74" s="69" t="s">
        <v>52</v>
      </c>
      <c r="D74" s="100" t="s">
        <v>96</v>
      </c>
    </row>
    <row r="75" spans="2:12" x14ac:dyDescent="0.25">
      <c r="B75" s="5" t="s">
        <v>45</v>
      </c>
      <c r="C75" s="63">
        <f>+E71</f>
        <v>79.665517413506848</v>
      </c>
      <c r="F75" s="57"/>
      <c r="G75" s="57"/>
    </row>
    <row r="76" spans="2:12" x14ac:dyDescent="0.25">
      <c r="B76" s="5" t="s">
        <v>46</v>
      </c>
      <c r="C76" s="63">
        <f>+F71</f>
        <v>223.65564268368459</v>
      </c>
      <c r="F76" s="57"/>
      <c r="G76" s="57"/>
    </row>
    <row r="77" spans="2:12" x14ac:dyDescent="0.25">
      <c r="B77" s="5" t="s">
        <v>47</v>
      </c>
      <c r="C77" s="63">
        <f>+G71</f>
        <v>487.06043544203334</v>
      </c>
      <c r="F77" s="57"/>
      <c r="G77" s="57"/>
    </row>
    <row r="78" spans="2:12" x14ac:dyDescent="0.25">
      <c r="B78" s="5" t="s">
        <v>48</v>
      </c>
      <c r="C78" s="63">
        <f>+H71</f>
        <v>309.71790612250754</v>
      </c>
      <c r="F78" s="57"/>
      <c r="G78" s="57"/>
    </row>
    <row r="79" spans="2:12" x14ac:dyDescent="0.25">
      <c r="B79" s="5" t="s">
        <v>49</v>
      </c>
      <c r="C79" s="63">
        <f>+I71</f>
        <v>185.90049833826774</v>
      </c>
      <c r="F79" s="57"/>
      <c r="G79" s="57"/>
    </row>
    <row r="80" spans="2:12" x14ac:dyDescent="0.25">
      <c r="B80" s="5" t="s">
        <v>50</v>
      </c>
      <c r="C80" s="58"/>
      <c r="F80" s="57"/>
      <c r="G80" s="61"/>
    </row>
    <row r="81" spans="2:7" x14ac:dyDescent="0.25">
      <c r="B81" s="5" t="s">
        <v>51</v>
      </c>
      <c r="C81" s="58"/>
      <c r="F81" s="57"/>
      <c r="G81" s="27"/>
    </row>
    <row r="82" spans="2:7" x14ac:dyDescent="0.25">
      <c r="C82" s="63">
        <f>SUM(C75:C81)</f>
        <v>1285.9999999999998</v>
      </c>
      <c r="D82" s="58">
        <f>+C82+F82</f>
        <v>1285.9999999999998</v>
      </c>
      <c r="F82" s="57"/>
      <c r="G82" s="57"/>
    </row>
    <row r="83" spans="2:7" x14ac:dyDescent="0.25">
      <c r="B83" s="11" t="s">
        <v>96</v>
      </c>
    </row>
    <row r="84" spans="2:7" x14ac:dyDescent="0.25">
      <c r="B84" s="5" t="s">
        <v>97</v>
      </c>
      <c r="C84" s="58">
        <f>+C15</f>
        <v>551</v>
      </c>
    </row>
    <row r="85" spans="2:7" x14ac:dyDescent="0.25">
      <c r="B85" s="5" t="s">
        <v>98</v>
      </c>
      <c r="C85" s="67">
        <f>+C32</f>
        <v>350.00000000000006</v>
      </c>
    </row>
    <row r="86" spans="2:7" x14ac:dyDescent="0.25">
      <c r="B86" s="5" t="s">
        <v>99</v>
      </c>
      <c r="C86" s="67">
        <f>+E49</f>
        <v>385</v>
      </c>
      <c r="D86" s="58">
        <f>SUM(C84:C86)</f>
        <v>1286</v>
      </c>
    </row>
  </sheetData>
  <sortState xmlns:xlrd2="http://schemas.microsoft.com/office/spreadsheetml/2017/richdata2" columnSort="1" ref="E3:AD14">
    <sortCondition ref="E3:AD3"/>
    <sortCondition ref="E4:AD4"/>
    <sortCondition ref="E5:AD5"/>
  </sortState>
  <printOptions horizontalCentered="1" verticalCentered="1"/>
  <pageMargins left="0.31496062992125984" right="0.31496062992125984" top="0.35433070866141736" bottom="0.35433070866141736" header="0.31496062992125984" footer="0.31496062992125984"/>
  <pageSetup paperSize="8"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E99F-4896-44D8-A324-67798E3CD7E1}">
  <dimension ref="A2:N21"/>
  <sheetViews>
    <sheetView workbookViewId="0">
      <selection activeCell="G26" sqref="G26"/>
    </sheetView>
  </sheetViews>
  <sheetFormatPr defaultRowHeight="15" x14ac:dyDescent="0.25"/>
  <cols>
    <col min="2" max="2" width="40.140625" customWidth="1"/>
    <col min="3" max="3" width="10.7109375" customWidth="1"/>
    <col min="5" max="5" width="10.28515625" customWidth="1"/>
    <col min="6" max="6" width="11.5703125" bestFit="1" customWidth="1"/>
    <col min="7" max="7" width="11.140625" bestFit="1" customWidth="1"/>
    <col min="8" max="8" width="7.28515625" bestFit="1" customWidth="1"/>
    <col min="9" max="10" width="11.5703125" bestFit="1" customWidth="1"/>
    <col min="11" max="11" width="5.42578125" bestFit="1" customWidth="1"/>
    <col min="12" max="12" width="14.42578125" customWidth="1"/>
    <col min="13" max="13" width="15" customWidth="1"/>
    <col min="14" max="14" width="2.85546875" bestFit="1" customWidth="1"/>
  </cols>
  <sheetData>
    <row r="2" spans="1:14" x14ac:dyDescent="0.25">
      <c r="A2" s="71" t="s">
        <v>100</v>
      </c>
      <c r="B2" s="71" t="s">
        <v>101</v>
      </c>
      <c r="C2" s="72" t="s">
        <v>102</v>
      </c>
    </row>
    <row r="3" spans="1:14" x14ac:dyDescent="0.25">
      <c r="A3" s="73">
        <v>1</v>
      </c>
      <c r="B3" s="4" t="s">
        <v>103</v>
      </c>
      <c r="C3" s="73" t="s">
        <v>104</v>
      </c>
    </row>
    <row r="4" spans="1:14" x14ac:dyDescent="0.25">
      <c r="A4" s="73">
        <v>2</v>
      </c>
      <c r="B4" s="4" t="s">
        <v>105</v>
      </c>
      <c r="C4" s="73" t="s">
        <v>104</v>
      </c>
    </row>
    <row r="5" spans="1:14" x14ac:dyDescent="0.25">
      <c r="A5" s="73">
        <v>3</v>
      </c>
      <c r="B5" s="4" t="s">
        <v>106</v>
      </c>
      <c r="C5" s="73" t="s">
        <v>107</v>
      </c>
    </row>
    <row r="6" spans="1:14" x14ac:dyDescent="0.25">
      <c r="A6" s="73">
        <v>4</v>
      </c>
      <c r="B6" s="4" t="s">
        <v>55</v>
      </c>
      <c r="C6" s="73" t="s">
        <v>107</v>
      </c>
    </row>
    <row r="7" spans="1:14" x14ac:dyDescent="0.25">
      <c r="A7" s="73">
        <v>5</v>
      </c>
      <c r="B7" s="4" t="s">
        <v>108</v>
      </c>
      <c r="C7" s="73" t="s">
        <v>107</v>
      </c>
    </row>
    <row r="8" spans="1:14" x14ac:dyDescent="0.25">
      <c r="A8" s="73">
        <v>6</v>
      </c>
      <c r="B8" s="4" t="s">
        <v>109</v>
      </c>
      <c r="C8" s="73" t="s">
        <v>107</v>
      </c>
    </row>
    <row r="9" spans="1:14" x14ac:dyDescent="0.25">
      <c r="A9" s="73">
        <v>7</v>
      </c>
      <c r="B9" s="4" t="s">
        <v>110</v>
      </c>
      <c r="C9" s="73" t="s">
        <v>104</v>
      </c>
    </row>
    <row r="12" spans="1:14" x14ac:dyDescent="0.25">
      <c r="E12" t="s">
        <v>111</v>
      </c>
    </row>
    <row r="13" spans="1:14" x14ac:dyDescent="0.25">
      <c r="E13" s="96"/>
      <c r="F13" s="96"/>
      <c r="G13" s="96"/>
      <c r="H13" s="96"/>
      <c r="I13" s="96"/>
      <c r="J13" s="96"/>
      <c r="K13" s="96"/>
      <c r="L13" s="97"/>
      <c r="M13" s="97"/>
    </row>
    <row r="14" spans="1:14" ht="45" x14ac:dyDescent="0.25">
      <c r="E14" s="23" t="s">
        <v>112</v>
      </c>
      <c r="F14" s="23" t="s">
        <v>113</v>
      </c>
      <c r="G14" s="23" t="s">
        <v>20</v>
      </c>
      <c r="H14" s="23" t="s">
        <v>114</v>
      </c>
      <c r="I14" s="26" t="s">
        <v>115</v>
      </c>
      <c r="J14" s="23" t="s">
        <v>101</v>
      </c>
      <c r="K14" s="23" t="s">
        <v>116</v>
      </c>
      <c r="L14" s="23" t="s">
        <v>117</v>
      </c>
      <c r="M14" s="23" t="s">
        <v>36</v>
      </c>
    </row>
    <row r="15" spans="1:14" x14ac:dyDescent="0.25">
      <c r="E15" s="91">
        <v>4</v>
      </c>
      <c r="F15" s="91">
        <v>3</v>
      </c>
      <c r="G15" s="91">
        <v>3</v>
      </c>
      <c r="H15" s="91">
        <v>2</v>
      </c>
      <c r="I15" s="91">
        <v>2</v>
      </c>
      <c r="J15" s="91">
        <v>1</v>
      </c>
      <c r="K15" s="91">
        <v>1</v>
      </c>
      <c r="L15" s="91">
        <v>1</v>
      </c>
      <c r="M15" s="91">
        <v>1</v>
      </c>
      <c r="N15">
        <f>SUM(E15:M15)</f>
        <v>18</v>
      </c>
    </row>
    <row r="16" spans="1:14" x14ac:dyDescent="0.25">
      <c r="E16" s="24" t="s">
        <v>118</v>
      </c>
      <c r="F16" s="24" t="s">
        <v>3</v>
      </c>
      <c r="G16" s="24" t="s">
        <v>119</v>
      </c>
      <c r="H16" s="24" t="s">
        <v>120</v>
      </c>
      <c r="I16" s="24" t="s">
        <v>121</v>
      </c>
      <c r="J16" s="24"/>
      <c r="K16" s="24"/>
      <c r="L16" s="92" t="s">
        <v>43</v>
      </c>
      <c r="M16" s="24" t="s">
        <v>122</v>
      </c>
    </row>
    <row r="17" spans="5:13" x14ac:dyDescent="0.25">
      <c r="E17" s="24" t="s">
        <v>123</v>
      </c>
      <c r="F17" s="24" t="s">
        <v>12</v>
      </c>
      <c r="G17" s="24" t="s">
        <v>124</v>
      </c>
      <c r="H17" s="24" t="s">
        <v>125</v>
      </c>
      <c r="I17" s="24" t="s">
        <v>126</v>
      </c>
      <c r="J17" s="24"/>
      <c r="K17" s="24"/>
      <c r="L17" s="93" t="s">
        <v>127</v>
      </c>
      <c r="M17" s="24" t="s">
        <v>128</v>
      </c>
    </row>
    <row r="18" spans="5:13" x14ac:dyDescent="0.25">
      <c r="E18" s="24" t="s">
        <v>129</v>
      </c>
      <c r="F18" s="24" t="s">
        <v>25</v>
      </c>
      <c r="G18" s="24" t="s">
        <v>130</v>
      </c>
      <c r="H18" s="24"/>
      <c r="I18" s="24"/>
      <c r="J18" s="24"/>
      <c r="K18" s="24"/>
      <c r="L18" s="92" t="s">
        <v>59</v>
      </c>
      <c r="M18" s="24" t="s">
        <v>131</v>
      </c>
    </row>
    <row r="19" spans="5:13" x14ac:dyDescent="0.25">
      <c r="E19" s="25" t="s">
        <v>132</v>
      </c>
      <c r="F19" s="25"/>
      <c r="G19" s="25"/>
      <c r="H19" s="25"/>
      <c r="I19" s="25"/>
      <c r="J19" s="25"/>
      <c r="K19" s="25"/>
      <c r="L19" s="25"/>
      <c r="M19" s="25" t="s">
        <v>133</v>
      </c>
    </row>
    <row r="21" spans="5:13" x14ac:dyDescent="0.25">
      <c r="E21" t="s">
        <v>134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2F719-2400-42DD-A27C-3DDE36344F2A}">
  <dimension ref="A1:E29"/>
  <sheetViews>
    <sheetView workbookViewId="0"/>
  </sheetViews>
  <sheetFormatPr defaultRowHeight="15" x14ac:dyDescent="0.25"/>
  <cols>
    <col min="2" max="2" width="16.42578125" bestFit="1" customWidth="1"/>
    <col min="3" max="3" width="6" bestFit="1" customWidth="1"/>
    <col min="4" max="4" width="9.85546875" bestFit="1" customWidth="1"/>
    <col min="5" max="5" width="56.5703125" bestFit="1" customWidth="1"/>
  </cols>
  <sheetData>
    <row r="1" spans="2:5" x14ac:dyDescent="0.25">
      <c r="D1" t="s">
        <v>135</v>
      </c>
      <c r="E1" t="s">
        <v>136</v>
      </c>
    </row>
    <row r="2" spans="2:5" x14ac:dyDescent="0.25">
      <c r="D2" t="s">
        <v>137</v>
      </c>
      <c r="E2" t="s">
        <v>138</v>
      </c>
    </row>
    <row r="4" spans="2:5" x14ac:dyDescent="0.25">
      <c r="B4" s="95" t="s">
        <v>139</v>
      </c>
      <c r="C4" s="95" t="s">
        <v>140</v>
      </c>
      <c r="D4" s="95" t="s">
        <v>141</v>
      </c>
      <c r="E4" s="95" t="s">
        <v>142</v>
      </c>
    </row>
    <row r="5" spans="2:5" x14ac:dyDescent="0.25">
      <c r="B5" s="4" t="s">
        <v>143</v>
      </c>
      <c r="C5" s="4" t="s">
        <v>0</v>
      </c>
      <c r="D5" s="4" t="s">
        <v>135</v>
      </c>
      <c r="E5" s="4" t="s">
        <v>144</v>
      </c>
    </row>
    <row r="6" spans="2:5" x14ac:dyDescent="0.25">
      <c r="B6" s="4"/>
      <c r="C6" s="4"/>
      <c r="D6" s="4" t="s">
        <v>137</v>
      </c>
      <c r="E6" s="4" t="s">
        <v>145</v>
      </c>
    </row>
    <row r="8" spans="2:5" x14ac:dyDescent="0.25">
      <c r="B8" s="4" t="s">
        <v>146</v>
      </c>
      <c r="C8" s="4" t="s">
        <v>54</v>
      </c>
      <c r="D8" s="4" t="s">
        <v>135</v>
      </c>
      <c r="E8" s="4" t="s">
        <v>147</v>
      </c>
    </row>
    <row r="9" spans="2:5" x14ac:dyDescent="0.25">
      <c r="B9" s="4"/>
      <c r="C9" s="4"/>
      <c r="D9" s="4"/>
      <c r="E9" s="4" t="s">
        <v>148</v>
      </c>
    </row>
    <row r="10" spans="2:5" x14ac:dyDescent="0.25">
      <c r="B10" s="4"/>
      <c r="C10" s="4"/>
      <c r="D10" s="4"/>
      <c r="E10" s="4" t="s">
        <v>149</v>
      </c>
    </row>
    <row r="11" spans="2:5" x14ac:dyDescent="0.25">
      <c r="B11" s="4"/>
      <c r="C11" s="4"/>
      <c r="D11" s="4" t="s">
        <v>137</v>
      </c>
      <c r="E11" s="4" t="s">
        <v>150</v>
      </c>
    </row>
    <row r="12" spans="2:5" x14ac:dyDescent="0.25">
      <c r="B12" s="4"/>
      <c r="C12" s="4"/>
      <c r="D12" s="4"/>
      <c r="E12" s="4" t="s">
        <v>77</v>
      </c>
    </row>
    <row r="13" spans="2:5" x14ac:dyDescent="0.25">
      <c r="B13" s="4"/>
      <c r="C13" s="4"/>
      <c r="D13" s="4"/>
      <c r="E13" s="4" t="s">
        <v>151</v>
      </c>
    </row>
    <row r="15" spans="2:5" x14ac:dyDescent="0.25">
      <c r="B15" s="4" t="s">
        <v>152</v>
      </c>
      <c r="C15" s="4" t="s">
        <v>78</v>
      </c>
      <c r="D15" s="4" t="s">
        <v>135</v>
      </c>
      <c r="E15" s="4" t="s">
        <v>153</v>
      </c>
    </row>
    <row r="16" spans="2:5" x14ac:dyDescent="0.25">
      <c r="B16" s="4"/>
      <c r="C16" s="4"/>
      <c r="D16" s="4" t="s">
        <v>137</v>
      </c>
      <c r="E16" s="4" t="s">
        <v>154</v>
      </c>
    </row>
    <row r="18" spans="1:5" x14ac:dyDescent="0.25">
      <c r="B18" s="4" t="s">
        <v>90</v>
      </c>
      <c r="C18" s="4" t="s">
        <v>91</v>
      </c>
      <c r="D18" s="4" t="s">
        <v>135</v>
      </c>
      <c r="E18" s="4" t="s">
        <v>155</v>
      </c>
    </row>
    <row r="19" spans="1:5" x14ac:dyDescent="0.25">
      <c r="B19" s="4"/>
      <c r="C19" s="4"/>
      <c r="D19" s="4" t="s">
        <v>137</v>
      </c>
      <c r="E19" s="4" t="s">
        <v>156</v>
      </c>
    </row>
    <row r="20" spans="1:5" x14ac:dyDescent="0.25">
      <c r="B20" s="4"/>
      <c r="C20" s="4"/>
      <c r="D20" s="4"/>
      <c r="E20" s="4" t="s">
        <v>151</v>
      </c>
    </row>
    <row r="25" spans="1:5" x14ac:dyDescent="0.25">
      <c r="A25" s="95" t="s">
        <v>140</v>
      </c>
      <c r="B25" s="95" t="s">
        <v>139</v>
      </c>
      <c r="E25" t="s">
        <v>157</v>
      </c>
    </row>
    <row r="26" spans="1:5" x14ac:dyDescent="0.25">
      <c r="A26" s="73">
        <v>1</v>
      </c>
      <c r="B26" s="4" t="s">
        <v>143</v>
      </c>
    </row>
    <row r="27" spans="1:5" x14ac:dyDescent="0.25">
      <c r="A27" s="73">
        <v>2</v>
      </c>
      <c r="B27" s="4" t="s">
        <v>146</v>
      </c>
      <c r="E27" t="s">
        <v>158</v>
      </c>
    </row>
    <row r="28" spans="1:5" x14ac:dyDescent="0.25">
      <c r="A28" s="73">
        <v>3</v>
      </c>
      <c r="B28" s="4" t="s">
        <v>152</v>
      </c>
      <c r="E28" t="s">
        <v>159</v>
      </c>
    </row>
    <row r="29" spans="1:5" x14ac:dyDescent="0.25">
      <c r="A29" s="73">
        <v>4</v>
      </c>
      <c r="B29" s="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377A-2575-4026-B8FB-E23F44443524}">
  <dimension ref="B1:M10"/>
  <sheetViews>
    <sheetView workbookViewId="0"/>
  </sheetViews>
  <sheetFormatPr defaultRowHeight="15" x14ac:dyDescent="0.25"/>
  <cols>
    <col min="1" max="1" width="3.85546875" customWidth="1"/>
    <col min="2" max="3" width="8.42578125" customWidth="1"/>
    <col min="4" max="5" width="7.5703125" customWidth="1"/>
    <col min="6" max="6" width="2.140625" customWidth="1"/>
    <col min="10" max="10" width="2.7109375" customWidth="1"/>
    <col min="11" max="11" width="9" bestFit="1" customWidth="1"/>
    <col min="12" max="12" width="8.42578125" customWidth="1"/>
    <col min="13" max="13" width="8.7109375" customWidth="1"/>
  </cols>
  <sheetData>
    <row r="1" spans="2:13" x14ac:dyDescent="0.25">
      <c r="B1" t="s">
        <v>160</v>
      </c>
      <c r="D1">
        <v>125</v>
      </c>
    </row>
    <row r="3" spans="2:13" x14ac:dyDescent="0.25">
      <c r="B3" s="102" t="s">
        <v>161</v>
      </c>
      <c r="C3" s="102"/>
      <c r="D3" s="102"/>
      <c r="E3" s="102"/>
      <c r="G3" s="101" t="s">
        <v>162</v>
      </c>
      <c r="H3" s="101"/>
      <c r="I3" s="101"/>
      <c r="K3" s="101" t="s">
        <v>163</v>
      </c>
      <c r="L3" s="101"/>
      <c r="M3" s="101"/>
    </row>
    <row r="4" spans="2:13" x14ac:dyDescent="0.25">
      <c r="B4" s="84" t="s">
        <v>164</v>
      </c>
      <c r="C4" s="82" t="s">
        <v>165</v>
      </c>
      <c r="D4" s="82" t="s">
        <v>166</v>
      </c>
      <c r="E4" s="83" t="s">
        <v>167</v>
      </c>
      <c r="G4" s="81" t="s">
        <v>77</v>
      </c>
      <c r="H4" s="82" t="s">
        <v>76</v>
      </c>
      <c r="I4" s="83" t="s">
        <v>168</v>
      </c>
      <c r="K4" s="81" t="s">
        <v>77</v>
      </c>
      <c r="L4" s="82" t="s">
        <v>76</v>
      </c>
      <c r="M4" s="83" t="s">
        <v>168</v>
      </c>
    </row>
    <row r="5" spans="2:13" x14ac:dyDescent="0.25">
      <c r="B5" s="74" t="s">
        <v>169</v>
      </c>
      <c r="C5" s="85">
        <v>10</v>
      </c>
      <c r="D5" s="85">
        <v>2</v>
      </c>
      <c r="E5" s="86">
        <f>SUM(C5:D5)</f>
        <v>12</v>
      </c>
      <c r="G5" s="76">
        <v>0.25</v>
      </c>
      <c r="H5" s="77" t="s">
        <v>170</v>
      </c>
      <c r="I5" s="78">
        <v>0.2</v>
      </c>
      <c r="K5" s="89">
        <f>+bedrag*G5</f>
        <v>31.25</v>
      </c>
      <c r="L5" s="85">
        <f>+bedrag*(E5/$E$10)</f>
        <v>34.883720930232556</v>
      </c>
      <c r="M5" s="86">
        <f>+bedrag*I5</f>
        <v>25</v>
      </c>
    </row>
    <row r="6" spans="2:13" x14ac:dyDescent="0.25">
      <c r="B6" s="74" t="s">
        <v>171</v>
      </c>
      <c r="C6" s="85">
        <v>5</v>
      </c>
      <c r="D6" s="85">
        <v>4</v>
      </c>
      <c r="E6" s="86">
        <f t="shared" ref="E6:E8" si="0">SUM(C6:D6)</f>
        <v>9</v>
      </c>
      <c r="G6" s="76">
        <v>0.25</v>
      </c>
      <c r="H6" s="77" t="s">
        <v>172</v>
      </c>
      <c r="I6" s="78">
        <v>0.18</v>
      </c>
      <c r="K6" s="89">
        <f>+bedrag*G6</f>
        <v>31.25</v>
      </c>
      <c r="L6" s="85">
        <f>+bedrag*(E6/$E$10)</f>
        <v>26.162790697674421</v>
      </c>
      <c r="M6" s="86">
        <f>+bedrag*I6</f>
        <v>22.5</v>
      </c>
    </row>
    <row r="7" spans="2:13" x14ac:dyDescent="0.25">
      <c r="B7" s="74" t="s">
        <v>173</v>
      </c>
      <c r="C7" s="85">
        <v>8</v>
      </c>
      <c r="D7" s="85">
        <v>6</v>
      </c>
      <c r="E7" s="86">
        <f t="shared" si="0"/>
        <v>14</v>
      </c>
      <c r="G7" s="76">
        <v>0.25</v>
      </c>
      <c r="H7" s="77" t="s">
        <v>174</v>
      </c>
      <c r="I7" s="78">
        <v>0.45</v>
      </c>
      <c r="K7" s="89">
        <f>+bedrag*G7</f>
        <v>31.25</v>
      </c>
      <c r="L7" s="85">
        <f>+bedrag*(E7/$E$10)</f>
        <v>40.697674418604656</v>
      </c>
      <c r="M7" s="86">
        <f>+bedrag*I7</f>
        <v>56.25</v>
      </c>
    </row>
    <row r="8" spans="2:13" x14ac:dyDescent="0.25">
      <c r="B8" s="74" t="s">
        <v>175</v>
      </c>
      <c r="C8" s="85"/>
      <c r="D8" s="85">
        <v>8</v>
      </c>
      <c r="E8" s="86">
        <f t="shared" si="0"/>
        <v>8</v>
      </c>
      <c r="G8" s="76">
        <v>0.25</v>
      </c>
      <c r="H8" s="77" t="s">
        <v>176</v>
      </c>
      <c r="I8" s="78">
        <v>0.17</v>
      </c>
      <c r="K8" s="89">
        <f>+bedrag*G8</f>
        <v>31.25</v>
      </c>
      <c r="L8" s="85">
        <f>+bedrag*(E8/$E$10)</f>
        <v>23.255813953488371</v>
      </c>
      <c r="M8" s="86">
        <f>+bedrag*I8</f>
        <v>21.25</v>
      </c>
    </row>
    <row r="9" spans="2:13" x14ac:dyDescent="0.25">
      <c r="B9" s="74"/>
      <c r="C9" s="85"/>
      <c r="D9" s="85"/>
      <c r="E9" s="86"/>
      <c r="G9" s="76"/>
      <c r="H9" s="77"/>
      <c r="I9" s="78"/>
      <c r="K9" s="89"/>
      <c r="L9" s="85"/>
      <c r="M9" s="86"/>
    </row>
    <row r="10" spans="2:13" x14ac:dyDescent="0.25">
      <c r="B10" s="75" t="s">
        <v>167</v>
      </c>
      <c r="C10" s="87">
        <f>SUM(C5:C8)</f>
        <v>23</v>
      </c>
      <c r="D10" s="87">
        <f>SUM(D5:D8)</f>
        <v>20</v>
      </c>
      <c r="E10" s="88">
        <f>+C10+D10</f>
        <v>43</v>
      </c>
      <c r="G10" s="75">
        <v>1</v>
      </c>
      <c r="H10" s="79" t="s">
        <v>177</v>
      </c>
      <c r="I10" s="80">
        <v>1</v>
      </c>
      <c r="K10" s="90">
        <f>SUM(K5:K8)</f>
        <v>125</v>
      </c>
      <c r="L10" s="87">
        <f>SUM(L5:L8)</f>
        <v>125</v>
      </c>
      <c r="M10" s="88">
        <f>SUM(M5:M8)</f>
        <v>125</v>
      </c>
    </row>
  </sheetData>
  <mergeCells count="3">
    <mergeCell ref="G3:I3"/>
    <mergeCell ref="K3:M3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D567-1332-48BA-B3A7-F7020B63F1B1}">
  <dimension ref="A1:C47"/>
  <sheetViews>
    <sheetView workbookViewId="0">
      <selection activeCell="A2" sqref="A2"/>
    </sheetView>
  </sheetViews>
  <sheetFormatPr defaultColWidth="8.7109375" defaultRowHeight="15" x14ac:dyDescent="0.25"/>
  <cols>
    <col min="1" max="1" width="8.7109375" style="1"/>
    <col min="2" max="2" width="16.28515625" style="1" bestFit="1" customWidth="1"/>
    <col min="3" max="3" width="30.42578125" style="1" customWidth="1"/>
    <col min="4" max="16384" width="8.7109375" style="1"/>
  </cols>
  <sheetData>
    <row r="1" spans="1:3" x14ac:dyDescent="0.25">
      <c r="A1" s="1" t="s">
        <v>178</v>
      </c>
    </row>
    <row r="2" spans="1:3" x14ac:dyDescent="0.25">
      <c r="B2" s="94"/>
      <c r="C2" s="94"/>
    </row>
    <row r="3" spans="1:3" x14ac:dyDescent="0.25">
      <c r="B3" s="3" t="s">
        <v>3</v>
      </c>
      <c r="C3" s="3" t="s">
        <v>113</v>
      </c>
    </row>
    <row r="4" spans="1:3" x14ac:dyDescent="0.25">
      <c r="B4" s="2" t="s">
        <v>179</v>
      </c>
      <c r="C4" s="2" t="s">
        <v>180</v>
      </c>
    </row>
    <row r="5" spans="1:3" x14ac:dyDescent="0.25">
      <c r="B5" s="2" t="s">
        <v>181</v>
      </c>
      <c r="C5" s="2" t="s">
        <v>182</v>
      </c>
    </row>
    <row r="6" spans="1:3" x14ac:dyDescent="0.25">
      <c r="B6" s="2" t="s">
        <v>181</v>
      </c>
      <c r="C6" s="2" t="s">
        <v>183</v>
      </c>
    </row>
    <row r="7" spans="1:3" x14ac:dyDescent="0.25">
      <c r="B7" s="2" t="s">
        <v>181</v>
      </c>
      <c r="C7" s="2" t="s">
        <v>184</v>
      </c>
    </row>
    <row r="8" spans="1:3" x14ac:dyDescent="0.25">
      <c r="B8" s="2" t="s">
        <v>185</v>
      </c>
      <c r="C8" s="2" t="s">
        <v>186</v>
      </c>
    </row>
    <row r="9" spans="1:3" x14ac:dyDescent="0.25">
      <c r="B9" s="2" t="s">
        <v>187</v>
      </c>
      <c r="C9" s="2" t="s">
        <v>188</v>
      </c>
    </row>
    <row r="10" spans="1:3" x14ac:dyDescent="0.25">
      <c r="B10" s="2" t="s">
        <v>181</v>
      </c>
      <c r="C10" s="2" t="s">
        <v>189</v>
      </c>
    </row>
    <row r="11" spans="1:3" x14ac:dyDescent="0.25">
      <c r="B11" s="2" t="s">
        <v>9</v>
      </c>
      <c r="C11" s="2" t="s">
        <v>190</v>
      </c>
    </row>
    <row r="12" spans="1:3" x14ac:dyDescent="0.25">
      <c r="B12" s="2" t="s">
        <v>181</v>
      </c>
      <c r="C12" s="2" t="s">
        <v>191</v>
      </c>
    </row>
    <row r="13" spans="1:3" x14ac:dyDescent="0.25">
      <c r="B13" s="2" t="s">
        <v>9</v>
      </c>
      <c r="C13" s="2" t="s">
        <v>192</v>
      </c>
    </row>
    <row r="14" spans="1:3" x14ac:dyDescent="0.25">
      <c r="B14" s="2" t="s">
        <v>9</v>
      </c>
      <c r="C14" s="2" t="s">
        <v>193</v>
      </c>
    </row>
    <row r="15" spans="1:3" x14ac:dyDescent="0.25">
      <c r="B15" s="2" t="s">
        <v>194</v>
      </c>
      <c r="C15" s="2" t="s">
        <v>195</v>
      </c>
    </row>
    <row r="16" spans="1:3" x14ac:dyDescent="0.25">
      <c r="B16" s="2" t="s">
        <v>187</v>
      </c>
      <c r="C16" s="2" t="s">
        <v>196</v>
      </c>
    </row>
    <row r="17" spans="2:3" x14ac:dyDescent="0.25">
      <c r="B17" s="2" t="s">
        <v>181</v>
      </c>
      <c r="C17" s="2" t="s">
        <v>197</v>
      </c>
    </row>
    <row r="18" spans="2:3" x14ac:dyDescent="0.25">
      <c r="B18" s="2" t="s">
        <v>9</v>
      </c>
      <c r="C18" s="2" t="s">
        <v>198</v>
      </c>
    </row>
    <row r="19" spans="2:3" x14ac:dyDescent="0.25">
      <c r="B19" s="2" t="s">
        <v>181</v>
      </c>
      <c r="C19" s="2" t="s">
        <v>199</v>
      </c>
    </row>
    <row r="20" spans="2:3" x14ac:dyDescent="0.25">
      <c r="B20" s="2" t="s">
        <v>9</v>
      </c>
      <c r="C20" s="2" t="s">
        <v>200</v>
      </c>
    </row>
    <row r="21" spans="2:3" x14ac:dyDescent="0.25">
      <c r="B21" s="2" t="s">
        <v>179</v>
      </c>
      <c r="C21" s="2" t="s">
        <v>201</v>
      </c>
    </row>
    <row r="22" spans="2:3" x14ac:dyDescent="0.25">
      <c r="B22" s="2" t="s">
        <v>187</v>
      </c>
      <c r="C22" s="2" t="s">
        <v>202</v>
      </c>
    </row>
    <row r="23" spans="2:3" x14ac:dyDescent="0.25">
      <c r="B23" s="2" t="s">
        <v>9</v>
      </c>
      <c r="C23" s="2" t="s">
        <v>203</v>
      </c>
    </row>
    <row r="24" spans="2:3" x14ac:dyDescent="0.25">
      <c r="B24" s="2" t="s">
        <v>204</v>
      </c>
      <c r="C24" s="2" t="s">
        <v>205</v>
      </c>
    </row>
    <row r="25" spans="2:3" x14ac:dyDescent="0.25">
      <c r="B25" s="2" t="s">
        <v>187</v>
      </c>
      <c r="C25" s="2" t="s">
        <v>206</v>
      </c>
    </row>
    <row r="26" spans="2:3" x14ac:dyDescent="0.25">
      <c r="B26" s="2" t="s">
        <v>9</v>
      </c>
      <c r="C26" s="2" t="s">
        <v>207</v>
      </c>
    </row>
    <row r="27" spans="2:3" x14ac:dyDescent="0.25">
      <c r="B27" s="2" t="s">
        <v>9</v>
      </c>
      <c r="C27" s="2" t="s">
        <v>208</v>
      </c>
    </row>
    <row r="28" spans="2:3" x14ac:dyDescent="0.25">
      <c r="B28" s="2" t="s">
        <v>181</v>
      </c>
      <c r="C28" s="2" t="s">
        <v>209</v>
      </c>
    </row>
    <row r="29" spans="2:3" x14ac:dyDescent="0.25">
      <c r="B29" s="2" t="s">
        <v>181</v>
      </c>
      <c r="C29" s="2" t="s">
        <v>210</v>
      </c>
    </row>
    <row r="30" spans="2:3" x14ac:dyDescent="0.25">
      <c r="B30" s="2" t="s">
        <v>181</v>
      </c>
      <c r="C30" s="2" t="s">
        <v>211</v>
      </c>
    </row>
    <row r="31" spans="2:3" x14ac:dyDescent="0.25">
      <c r="B31" s="2" t="s">
        <v>181</v>
      </c>
      <c r="C31" s="2" t="s">
        <v>212</v>
      </c>
    </row>
    <row r="32" spans="2:3" x14ac:dyDescent="0.25">
      <c r="B32" s="2" t="s">
        <v>9</v>
      </c>
      <c r="C32" s="2" t="s">
        <v>213</v>
      </c>
    </row>
    <row r="33" spans="2:3" x14ac:dyDescent="0.25">
      <c r="B33" s="2" t="s">
        <v>187</v>
      </c>
      <c r="C33" s="2" t="s">
        <v>214</v>
      </c>
    </row>
    <row r="34" spans="2:3" x14ac:dyDescent="0.25">
      <c r="B34" s="2" t="s">
        <v>9</v>
      </c>
      <c r="C34" s="2" t="s">
        <v>215</v>
      </c>
    </row>
    <row r="35" spans="2:3" x14ac:dyDescent="0.25">
      <c r="B35" s="2" t="s">
        <v>181</v>
      </c>
      <c r="C35" s="2" t="s">
        <v>216</v>
      </c>
    </row>
    <row r="36" spans="2:3" x14ac:dyDescent="0.25">
      <c r="B36" s="2" t="s">
        <v>181</v>
      </c>
      <c r="C36" s="2" t="s">
        <v>217</v>
      </c>
    </row>
    <row r="37" spans="2:3" x14ac:dyDescent="0.25">
      <c r="B37" s="2" t="s">
        <v>9</v>
      </c>
      <c r="C37" s="2" t="s">
        <v>218</v>
      </c>
    </row>
    <row r="38" spans="2:3" x14ac:dyDescent="0.25">
      <c r="B38" s="2" t="s">
        <v>181</v>
      </c>
      <c r="C38" s="2" t="s">
        <v>219</v>
      </c>
    </row>
    <row r="39" spans="2:3" x14ac:dyDescent="0.25">
      <c r="B39" s="2" t="s">
        <v>181</v>
      </c>
      <c r="C39" s="2" t="s">
        <v>220</v>
      </c>
    </row>
    <row r="40" spans="2:3" x14ac:dyDescent="0.25">
      <c r="B40" s="2" t="s">
        <v>179</v>
      </c>
      <c r="C40" s="2" t="s">
        <v>221</v>
      </c>
    </row>
    <row r="41" spans="2:3" x14ac:dyDescent="0.25">
      <c r="B41" s="2" t="s">
        <v>181</v>
      </c>
      <c r="C41" s="2" t="s">
        <v>222</v>
      </c>
    </row>
    <row r="42" spans="2:3" x14ac:dyDescent="0.25">
      <c r="B42" s="1" t="s">
        <v>181</v>
      </c>
      <c r="C42" s="1" t="s">
        <v>223</v>
      </c>
    </row>
    <row r="43" spans="2:3" x14ac:dyDescent="0.25">
      <c r="B43" s="1" t="s">
        <v>9</v>
      </c>
      <c r="C43" s="1" t="s">
        <v>224</v>
      </c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014144CE49F428B07A4C900CD08E9" ma:contentTypeVersion="3" ma:contentTypeDescription="Een nieuw document maken." ma:contentTypeScope="" ma:versionID="cadd209697eb61cb54ca90703d4b6ced">
  <xsd:schema xmlns:xsd="http://www.w3.org/2001/XMLSchema" xmlns:xs="http://www.w3.org/2001/XMLSchema" xmlns:p="http://schemas.microsoft.com/office/2006/metadata/properties" xmlns:ns2="13309651-10ff-4057-8f39-0e5c0fa0142d" targetNamespace="http://schemas.microsoft.com/office/2006/metadata/properties" ma:root="true" ma:fieldsID="79e964cfde5bb8e3648f4bee678d9939" ns2:_="">
    <xsd:import namespace="13309651-10ff-4057-8f39-0e5c0fa01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09651-10ff-4057-8f39-0e5c0fa01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B61743-4CE2-480C-8403-D24F107796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6E770F-8099-4F39-8C9C-42EDB1F00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09651-10ff-4057-8f39-0e5c0fa01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4A2838-7083-467E-A487-F969B176A0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</vt:i4>
      </vt:variant>
    </vt:vector>
  </HeadingPairs>
  <TitlesOfParts>
    <vt:vector size="8" baseType="lpstr">
      <vt:lpstr>KAR model</vt:lpstr>
      <vt:lpstr>Stappen en record</vt:lpstr>
      <vt:lpstr>Allocatie</vt:lpstr>
      <vt:lpstr>Voorbeeld</vt:lpstr>
      <vt:lpstr>Kostensoorten</vt:lpstr>
      <vt:lpstr>'KAR model'!Afdrukbereik</vt:lpstr>
      <vt:lpstr>'Stappen en record'!Afdrukbereik</vt:lpstr>
      <vt:lpstr>bedrag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Sambeek, Thomas van</dc:creator>
  <cp:keywords/>
  <dc:description/>
  <cp:lastModifiedBy>Eijk, Jeroen van der</cp:lastModifiedBy>
  <cp:revision/>
  <dcterms:created xsi:type="dcterms:W3CDTF">2015-06-05T18:17:20Z</dcterms:created>
  <dcterms:modified xsi:type="dcterms:W3CDTF">2026-09-29T07:10:04Z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0x01010080A014144CE49F428B07A4C900CD08E9</vt:lpwstr>
  </property>
  <property fmtid="{D5CDD505-2E9C-101B-9397-08002B2CF9AE}" pid="3" name="MediaServiceImageTags">
    <vt:lpwstr/>
  </property>
</Properties>
</file>