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Hengelo\Brandverzekering\04) Definitieve aanbestedingsstukken\"/>
    </mc:Choice>
  </mc:AlternateContent>
  <xr:revisionPtr revIDLastSave="0" documentId="13_ncr:1_{C33C06CD-9101-4EE9-B36B-825DCCA1C356}" xr6:coauthVersionLast="47" xr6:coauthVersionMax="47" xr10:uidLastSave="{00000000-0000-0000-0000-000000000000}"/>
  <bookViews>
    <workbookView xWindow="-120" yWindow="-120" windowWidth="29040" windowHeight="17520" xr2:uid="{81D40CDA-93EE-47B7-B8DD-D1D9318AFB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43" i="1" l="1"/>
  <c r="K43" i="1"/>
  <c r="J43" i="1"/>
  <c r="I43" i="1"/>
  <c r="H43" i="1"/>
  <c r="G43" i="1"/>
  <c r="F43" i="1"/>
  <c r="F36" i="1"/>
  <c r="H35" i="1"/>
  <c r="I35" i="1" s="1"/>
  <c r="L35" i="1" s="1"/>
  <c r="H34" i="1"/>
  <c r="I34" i="1" s="1"/>
  <c r="L34" i="1" s="1"/>
  <c r="H33" i="1"/>
  <c r="K29" i="1"/>
  <c r="J29" i="1"/>
  <c r="I29" i="1"/>
  <c r="H29" i="1"/>
  <c r="G29" i="1"/>
  <c r="F29" i="1"/>
  <c r="L28" i="1"/>
  <c r="L29" i="1" s="1"/>
  <c r="K24" i="1"/>
  <c r="J24" i="1"/>
  <c r="G24" i="1"/>
  <c r="F24" i="1"/>
  <c r="H23" i="1"/>
  <c r="K19" i="1"/>
  <c r="G19" i="1"/>
  <c r="H18" i="1"/>
  <c r="I18" i="1" s="1"/>
  <c r="L18" i="1" s="1"/>
  <c r="J17" i="1"/>
  <c r="J19" i="1" s="1"/>
  <c r="H17" i="1"/>
  <c r="F17" i="1"/>
  <c r="H16" i="1"/>
  <c r="K12" i="1"/>
  <c r="J12" i="1"/>
  <c r="I12" i="1"/>
  <c r="G12" i="1"/>
  <c r="F12" i="1"/>
  <c r="H10" i="1"/>
  <c r="H36" i="1" l="1"/>
  <c r="I33" i="1"/>
  <c r="H24" i="1"/>
  <c r="I23" i="1"/>
  <c r="F19" i="1"/>
  <c r="L17" i="1"/>
  <c r="H19" i="1"/>
  <c r="I16" i="1"/>
  <c r="H12" i="1"/>
  <c r="L10" i="1"/>
  <c r="L12" i="1" s="1"/>
  <c r="L33" i="1" l="1"/>
  <c r="L36" i="1" s="1"/>
  <c r="I36" i="1"/>
  <c r="L23" i="1"/>
  <c r="L24" i="1" s="1"/>
  <c r="I24" i="1"/>
  <c r="L16" i="1"/>
  <c r="L19" i="1" s="1"/>
  <c r="I19" i="1"/>
</calcChain>
</file>

<file path=xl/sharedStrings.xml><?xml version="1.0" encoding="utf-8"?>
<sst xmlns="http://schemas.openxmlformats.org/spreadsheetml/2006/main" count="102" uniqueCount="36">
  <si>
    <t>Datum</t>
  </si>
  <si>
    <t>Schadenr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</si>
  <si>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</si>
  <si>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</si>
  <si>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</si>
  <si>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</si>
  <si>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</si>
  <si>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</si>
  <si>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</si>
  <si>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</si>
  <si>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brand door brandstichting bij OBS Anninksschool, Bergweg 34, Hengelo</t>
  </si>
  <si>
    <t>waterschade sporthal, Sloetsweg 153, Hengelo</t>
  </si>
  <si>
    <t>verwacht regres op tegenpartij</t>
  </si>
  <si>
    <t>Brand bergingen Kuipersdijk 46-5</t>
  </si>
  <si>
    <t>Waterschade SWB, Wegtersweg 14</t>
  </si>
  <si>
    <t>Schadenummer</t>
  </si>
  <si>
    <t>Kosten</t>
  </si>
  <si>
    <t>Reserve</t>
  </si>
  <si>
    <t>Waterschade Apolloplein 1</t>
  </si>
  <si>
    <t xml:space="preserve">Totaal </t>
  </si>
  <si>
    <t>Diefstal bliksemafleiding</t>
  </si>
  <si>
    <t>Inbraakschade SWB</t>
  </si>
  <si>
    <t>Vandalisme,brand en waterschade MA De Ruyterstraat 3</t>
  </si>
  <si>
    <t>Waterschade Twentebad</t>
  </si>
  <si>
    <t>Waterschade FBK Stadion, Kuipersdijk 40</t>
  </si>
  <si>
    <t xml:space="preserve">Vandalismeschade voormalig schoolgebouw waarbij een deel wordt verhuurd aan derden. Veel ruiten zijn ingegooid, waterleidingen kapotgetrokken en getracht is brand te stichten. </t>
  </si>
  <si>
    <t xml:space="preserve">Technische ruimte van het zwembad stond vol water. Oorzaak van het vollopen van de technische ruimte is een breuk in de retourleiding waardoor water kon uitstromen. </t>
  </si>
  <si>
    <t>Bijlage C.4</t>
  </si>
  <si>
    <t>Gemeente Hengelo</t>
  </si>
  <si>
    <t>Schadeoverzicht Brandverzekering</t>
  </si>
  <si>
    <t>Status</t>
  </si>
  <si>
    <t>Lopend</t>
  </si>
  <si>
    <t>Afgehandeld</t>
  </si>
  <si>
    <t xml:space="preserve"> </t>
  </si>
  <si>
    <t>Toelichting</t>
  </si>
  <si>
    <t>Periode: 01-01-2021 tot 26-09-2026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</si>
</sst>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44" fontId="4" fillId="0" borderId="0" xfId="0" applyNumberFormat="1" applyFont="1"/>
    <xf numFmtId="44" fontId="0" fillId="0" borderId="0" xfId="0" applyNumberFormat="1"/>
    <xf numFmtId="14" fontId="4" fillId="0" borderId="0" xfId="0" applyNumberFormat="1" applyFont="1"/>
    <xf numFmtId="0" fontId="3" fillId="0" borderId="0" xfId="0" applyFont="1"/>
    <xf numFmtId="14" fontId="4" fillId="0" borderId="1" xfId="0" applyNumberFormat="1" applyFont="1" applyBorder="1"/>
    <xf numFmtId="0" fontId="4" fillId="0" borderId="2" xfId="0" applyFont="1" applyBorder="1"/>
    <xf numFmtId="44" fontId="4" fillId="0" borderId="2" xfId="0" applyNumberFormat="1" applyFont="1" applyBorder="1"/>
    <xf numFmtId="44" fontId="4" fillId="0" borderId="3" xfId="0" applyNumberFormat="1" applyFont="1" applyBorder="1"/>
    <xf numFmtId="14" fontId="5" fillId="0" borderId="4" xfId="0" applyNumberFormat="1" applyFont="1" applyBorder="1"/>
    <xf numFmtId="0" fontId="5" fillId="0" borderId="5" xfId="0" applyFont="1" applyBorder="1"/>
    <xf numFmtId="44" fontId="5" fillId="0" borderId="5" xfId="0" applyNumberFormat="1" applyFont="1" applyBorder="1"/>
    <xf numFmtId="44" fontId="5" fillId="0" borderId="6" xfId="0" applyNumberFormat="1" applyFont="1" applyBorder="1"/>
    <xf numFmtId="44" fontId="5" fillId="0" borderId="5" xfId="1" applyFont="1" applyBorder="1"/>
    <xf numFmtId="44" fontId="5" fillId="0" borderId="6" xfId="1" applyFont="1" applyBorder="1"/>
    <xf numFmtId="14" fontId="4" fillId="0" borderId="7" xfId="0" applyNumberFormat="1" applyFont="1" applyBorder="1"/>
    <xf numFmtId="0" fontId="5" fillId="0" borderId="8" xfId="0" applyFont="1" applyBorder="1"/>
    <xf numFmtId="44" fontId="5" fillId="0" borderId="8" xfId="0" applyNumberFormat="1" applyFont="1" applyBorder="1"/>
    <xf numFmtId="44" fontId="4" fillId="0" borderId="8" xfId="1" applyFont="1" applyBorder="1"/>
    <xf numFmtId="44" fontId="4" fillId="0" borderId="9" xfId="1" applyFont="1" applyBorder="1"/>
    <xf numFmtId="14" fontId="0" fillId="0" borderId="0" xfId="0" applyNumberFormat="1"/>
    <xf numFmtId="14" fontId="4" fillId="0" borderId="10" xfId="0" applyNumberFormat="1" applyFont="1" applyBorder="1"/>
    <xf numFmtId="0" fontId="5" fillId="0" borderId="11" xfId="0" applyFont="1" applyBorder="1"/>
    <xf numFmtId="44" fontId="5" fillId="0" borderId="11" xfId="0" applyNumberFormat="1" applyFont="1" applyBorder="1"/>
    <xf numFmtId="44" fontId="4" fillId="0" borderId="11" xfId="1" applyFont="1" applyBorder="1"/>
    <xf numFmtId="44" fontId="4" fillId="0" borderId="12" xfId="1" applyFont="1" applyBorder="1"/>
    <xf numFmtId="14" fontId="0" fillId="0" borderId="13" xfId="0" applyNumberFormat="1" applyBorder="1"/>
    <xf numFmtId="0" fontId="0" fillId="0" borderId="13" xfId="0" applyBorder="1"/>
    <xf numFmtId="44" fontId="0" fillId="0" borderId="13" xfId="0" applyNumberFormat="1" applyBorder="1"/>
    <xf numFmtId="44" fontId="0" fillId="0" borderId="14" xfId="0" applyNumberFormat="1" applyBorder="1"/>
    <xf numFmtId="14" fontId="3" fillId="0" borderId="7" xfId="0" applyNumberFormat="1" applyFont="1" applyBorder="1"/>
    <xf numFmtId="0" fontId="3" fillId="0" borderId="8" xfId="0" applyFont="1" applyBorder="1"/>
    <xf numFmtId="44" fontId="3" fillId="0" borderId="8" xfId="0" applyNumberFormat="1" applyFont="1" applyBorder="1"/>
    <xf numFmtId="44" fontId="3" fillId="0" borderId="9" xfId="0" applyNumberFormat="1" applyFont="1" applyBorder="1"/>
    <xf numFmtId="14" fontId="3" fillId="0" borderId="0" xfId="0" applyNumberFormat="1" applyFont="1"/>
    <xf numFmtId="44" fontId="3" fillId="0" borderId="0" xfId="0" applyNumberFormat="1" applyFont="1"/>
    <xf numFmtId="14" fontId="0" fillId="0" borderId="4" xfId="0" applyNumberFormat="1" applyBorder="1"/>
    <xf numFmtId="0" fontId="0" fillId="0" borderId="5" xfId="0" applyBorder="1"/>
    <xf numFmtId="44" fontId="0" fillId="0" borderId="5" xfId="0" applyNumberFormat="1" applyBorder="1"/>
    <xf numFmtId="44" fontId="0" fillId="0" borderId="6" xfId="0" applyNumberFormat="1" applyBorder="1"/>
    <xf numFmtId="14" fontId="0" fillId="0" borderId="15" xfId="0" applyNumberFormat="1" applyBorder="1"/>
    <xf numFmtId="44" fontId="0" fillId="0" borderId="16" xfId="0" applyNumberFormat="1" applyBorder="1"/>
    <xf numFmtId="0" fontId="0" fillId="0" borderId="8" xfId="0" applyBorder="1"/>
    <xf numFmtId="44" fontId="0" fillId="0" borderId="8" xfId="0" applyNumberFormat="1" applyBorder="1"/>
    <xf numFmtId="14" fontId="5" fillId="0" borderId="10" xfId="0" applyNumberFormat="1" applyFont="1" applyBorder="1"/>
    <xf numFmtId="44" fontId="5" fillId="0" borderId="11" xfId="1" applyFont="1" applyBorder="1"/>
    <xf numFmtId="44" fontId="5" fillId="0" borderId="12" xfId="1" applyFont="1" applyBorder="1"/>
    <xf numFmtId="0" fontId="3" fillId="2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14" fontId="0" fillId="0" borderId="18" xfId="0" applyNumberFormat="1" applyBorder="1"/>
    <xf numFmtId="44" fontId="0" fillId="0" borderId="19" xfId="0" applyNumberFormat="1" applyBorder="1"/>
    <xf numFmtId="0" fontId="0" fillId="3" borderId="5" xfId="0" applyFill="1" applyBorder="1"/>
    <xf numFmtId="14" fontId="0" fillId="3" borderId="0" xfId="0" applyNumberFormat="1" applyFill="1"/>
    <xf numFmtId="44" fontId="0" fillId="3" borderId="5" xfId="0" applyNumberFormat="1" applyFill="1" applyBorder="1"/>
    <xf numFmtId="14" fontId="0" fillId="4" borderId="0" xfId="0" applyNumberFormat="1" applyFill="1"/>
    <xf numFmtId="44" fontId="0" fillId="4" borderId="13" xfId="0" applyNumberFormat="1" applyFill="1" applyBorder="1"/>
    <xf numFmtId="14" fontId="5" fillId="0" borderId="5" xfId="0" applyNumberFormat="1" applyFont="1" applyBorder="1"/>
    <xf numFmtId="14" fontId="0" fillId="0" borderId="5" xfId="0" applyNumberFormat="1" applyBorder="1"/>
    <xf numFmtId="44" fontId="2" fillId="0" borderId="0" xfId="0" applyNumberFormat="1" applyFont="1"/>
    <xf numFmtId="44" fontId="4" fillId="0" borderId="0" xfId="0" applyNumberFormat="1" applyFont="1"/>
    <xf numFmtId="44" fontId="0" fillId="0" borderId="0" xfId="0" applyNumberForma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0F1AA-7055-4FCC-B749-03E9174362B9}">
  <dimension ref="B1:M49"/>
  <sheetViews>
    <sheetView tabSelected="1" workbookViewId="0">
      <selection activeCell="D5" sqref="D5"/>
    </sheetView>
  </sheetViews>
  <sheetFormatPr defaultRowHeight="15" x14ac:dyDescent="0.25"/>
  <cols>
    <col min="1" max="1" width="6.28515625" style="2" customWidth="1"/>
    <col min="2" max="2" width="11.85546875" style="20" bestFit="1" customWidth="1"/>
    <col min="3" max="3" width="14.5703125" hidden="1" customWidth="1"/>
    <col min="4" max="4" width="64.28515625" style="2" customWidth="1"/>
    <col min="5" max="5" width="22.85546875" style="2" customWidth="1"/>
    <col min="6" max="6" width="15.7109375" style="2" customWidth="1"/>
    <col min="7" max="7" width="15.85546875" style="2" customWidth="1"/>
    <col min="8" max="8" width="16" style="2" customWidth="1"/>
    <col min="9" max="9" width="15.42578125" style="2" customWidth="1"/>
    <col min="10" max="10" width="17.42578125" style="2" customWidth="1"/>
    <col min="11" max="11" width="16.28515625" style="2" customWidth="1"/>
    <col min="12" max="12" width="18" style="2" customWidth="1"/>
    <col min="13" max="16384" width="9.140625" style="2"/>
  </cols>
  <sheetData>
    <row r="1" spans="2:13" x14ac:dyDescent="0.25">
      <c r="B1" s="60"/>
      <c r="C1" s="61"/>
      <c r="D1" s="61"/>
    </row>
    <row r="2" spans="2:13" x14ac:dyDescent="0.25">
      <c r="B2" s="60" t="s">
        <v>27</v>
      </c>
      <c r="C2" s="61"/>
      <c r="D2" s="61"/>
    </row>
    <row r="3" spans="2:13" x14ac:dyDescent="0.25">
      <c r="B3" s="1" t="s">
        <v>28</v>
      </c>
      <c r="C3" s="2"/>
    </row>
    <row r="4" spans="2:13" x14ac:dyDescent="0.25">
      <c r="B4" s="1" t="s">
        <v>29</v>
      </c>
      <c r="C4" s="2"/>
    </row>
    <row r="5" spans="2:13" x14ac:dyDescent="0.25">
      <c r="B5" s="1" t="s">
        <v>35</v>
      </c>
      <c r="C5" s="2"/>
    </row>
    <row r="6" spans="2:13" x14ac:dyDescent="0.25">
      <c r="B6" s="1"/>
      <c r="C6" s="2"/>
    </row>
    <row r="7" spans="2:13" ht="15.75" thickBot="1" x14ac:dyDescent="0.3">
      <c r="B7" s="3"/>
    </row>
    <row r="8" spans="2:13" ht="15.75" thickBot="1" x14ac:dyDescent="0.3">
      <c r="B8" s="47">
        <v>2021</v>
      </c>
    </row>
    <row r="9" spans="2:13" x14ac:dyDescent="0.25">
      <c r="B9" s="5" t="s">
        <v>0</v>
      </c>
      <c r="C9" s="6" t="s">
        <v>1</v>
      </c>
      <c r="D9" s="7" t="s">
        <v>2</v>
      </c>
      <c r="E9" s="7" t="s">
        <v>30</v>
      </c>
      <c r="F9" s="7" t="s">
        <v>3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8" t="s">
        <v>9</v>
      </c>
    </row>
    <row r="10" spans="2:13" x14ac:dyDescent="0.25">
      <c r="B10" s="9">
        <v>44531</v>
      </c>
      <c r="C10" s="10">
        <v>2104462</v>
      </c>
      <c r="D10" s="11" t="s">
        <v>10</v>
      </c>
      <c r="E10" s="11" t="s">
        <v>32</v>
      </c>
      <c r="F10" s="11">
        <v>16784.71</v>
      </c>
      <c r="G10" s="11">
        <v>12500</v>
      </c>
      <c r="H10" s="11">
        <f>1787.17+0.44+42.85</f>
        <v>1830.46</v>
      </c>
      <c r="I10" s="11">
        <v>6115.17</v>
      </c>
      <c r="J10" s="11"/>
      <c r="K10" s="11"/>
      <c r="L10" s="12">
        <f>F10-G10+H10</f>
        <v>6115.1699999999992</v>
      </c>
    </row>
    <row r="11" spans="2:13" ht="15.75" thickBot="1" x14ac:dyDescent="0.3">
      <c r="B11" s="9"/>
      <c r="C11" s="10"/>
      <c r="D11" s="11"/>
      <c r="E11" s="11"/>
      <c r="F11" s="13"/>
      <c r="G11" s="13"/>
      <c r="H11" s="13"/>
      <c r="I11" s="13"/>
      <c r="J11" s="13"/>
      <c r="K11" s="13"/>
      <c r="L11" s="14"/>
    </row>
    <row r="12" spans="2:13" ht="15.75" thickBot="1" x14ac:dyDescent="0.3">
      <c r="B12" s="15" t="s">
        <v>9</v>
      </c>
      <c r="C12" s="16"/>
      <c r="D12" s="17"/>
      <c r="E12" s="17"/>
      <c r="F12" s="18">
        <f t="shared" ref="F12:L12" si="0">SUM(F10:F11)</f>
        <v>16784.71</v>
      </c>
      <c r="G12" s="18">
        <f t="shared" si="0"/>
        <v>12500</v>
      </c>
      <c r="H12" s="18">
        <f t="shared" si="0"/>
        <v>1830.46</v>
      </c>
      <c r="I12" s="18">
        <f t="shared" si="0"/>
        <v>6115.17</v>
      </c>
      <c r="J12" s="18">
        <f t="shared" si="0"/>
        <v>0</v>
      </c>
      <c r="K12" s="18">
        <f t="shared" si="0"/>
        <v>0</v>
      </c>
      <c r="L12" s="19">
        <f t="shared" si="0"/>
        <v>6115.1699999999992</v>
      </c>
    </row>
    <row r="13" spans="2:13" ht="15.75" thickBot="1" x14ac:dyDescent="0.3">
      <c r="D13" s="1"/>
      <c r="E13" s="1"/>
    </row>
    <row r="14" spans="2:13" ht="15.75" thickBot="1" x14ac:dyDescent="0.3">
      <c r="B14" s="47">
        <v>2022</v>
      </c>
      <c r="D14" s="1"/>
      <c r="E14" s="1"/>
    </row>
    <row r="15" spans="2:13" x14ac:dyDescent="0.25">
      <c r="B15" s="5" t="s">
        <v>0</v>
      </c>
      <c r="C15" s="6" t="s">
        <v>1</v>
      </c>
      <c r="D15" s="7" t="s">
        <v>2</v>
      </c>
      <c r="E15" s="7"/>
      <c r="F15" s="7" t="s">
        <v>3</v>
      </c>
      <c r="G15" s="7" t="s">
        <v>4</v>
      </c>
      <c r="H15" s="7" t="s">
        <v>5</v>
      </c>
      <c r="I15" s="7" t="s">
        <v>6</v>
      </c>
      <c r="J15" s="7" t="s">
        <v>7</v>
      </c>
      <c r="K15" s="7" t="s">
        <v>8</v>
      </c>
      <c r="L15" s="8" t="s">
        <v>9</v>
      </c>
    </row>
    <row r="16" spans="2:13" x14ac:dyDescent="0.25">
      <c r="B16" s="9">
        <v>44571</v>
      </c>
      <c r="C16" s="10">
        <v>2200111</v>
      </c>
      <c r="D16" s="11" t="s">
        <v>11</v>
      </c>
      <c r="E16" s="11" t="s">
        <v>32</v>
      </c>
      <c r="F16" s="11">
        <v>367153.99</v>
      </c>
      <c r="G16" s="11">
        <v>12500</v>
      </c>
      <c r="H16" s="11">
        <f>3546.54+3021.98+1586.92+1179.33+257.24+294.03+958.32+667.92+393.251331+1246.65+786.5+975.87+121</f>
        <v>15035.551331000001</v>
      </c>
      <c r="I16" s="11">
        <f>F16-G16+H16</f>
        <v>369689.54133099999</v>
      </c>
      <c r="J16" s="11"/>
      <c r="K16" s="11">
        <v>-175000</v>
      </c>
      <c r="L16" s="12">
        <f>I16-J16+K16</f>
        <v>194689.54133099999</v>
      </c>
      <c r="M16" s="59" t="s">
        <v>12</v>
      </c>
    </row>
    <row r="17" spans="2:12" x14ac:dyDescent="0.25">
      <c r="B17" s="9">
        <v>44796</v>
      </c>
      <c r="C17" s="10">
        <v>2203777</v>
      </c>
      <c r="D17" s="11" t="s">
        <v>13</v>
      </c>
      <c r="E17" s="11" t="s">
        <v>32</v>
      </c>
      <c r="F17" s="11">
        <f>25523.58+3704.4</f>
        <v>29227.980000000003</v>
      </c>
      <c r="G17" s="11">
        <v>12500</v>
      </c>
      <c r="H17" s="11">
        <f>1744.82+250</f>
        <v>1994.82</v>
      </c>
      <c r="I17" s="11"/>
      <c r="J17" s="11">
        <f>25766.09+5699.22-1744.82</f>
        <v>29720.49</v>
      </c>
      <c r="K17" s="11"/>
      <c r="L17" s="12">
        <f>F17+H17-J17</f>
        <v>1502.3100000000013</v>
      </c>
    </row>
    <row r="18" spans="2:12" ht="15.75" thickBot="1" x14ac:dyDescent="0.3">
      <c r="B18" s="9">
        <v>44624</v>
      </c>
      <c r="C18" s="10">
        <v>2200960</v>
      </c>
      <c r="D18" s="11" t="s">
        <v>14</v>
      </c>
      <c r="E18" s="11" t="s">
        <v>32</v>
      </c>
      <c r="F18" s="13">
        <v>17847</v>
      </c>
      <c r="G18" s="13">
        <v>12500</v>
      </c>
      <c r="H18" s="13">
        <f>53.47+1533.07+1.46</f>
        <v>1588</v>
      </c>
      <c r="I18" s="13">
        <f>+F18-G18+H18</f>
        <v>6935</v>
      </c>
      <c r="J18" s="13"/>
      <c r="K18" s="13"/>
      <c r="L18" s="14">
        <f>+I18-J18-K18</f>
        <v>6935</v>
      </c>
    </row>
    <row r="19" spans="2:12" ht="15.75" thickBot="1" x14ac:dyDescent="0.3">
      <c r="B19" s="15" t="s">
        <v>9</v>
      </c>
      <c r="C19" s="16"/>
      <c r="D19" s="17"/>
      <c r="E19" s="17"/>
      <c r="F19" s="18">
        <f t="shared" ref="F19:L19" si="1">SUM(F16:F18)</f>
        <v>414228.97</v>
      </c>
      <c r="G19" s="18">
        <f t="shared" si="1"/>
        <v>37500</v>
      </c>
      <c r="H19" s="18">
        <f t="shared" si="1"/>
        <v>18618.371331000002</v>
      </c>
      <c r="I19" s="18">
        <f t="shared" si="1"/>
        <v>376624.54133099999</v>
      </c>
      <c r="J19" s="18">
        <f t="shared" si="1"/>
        <v>29720.49</v>
      </c>
      <c r="K19" s="18">
        <f t="shared" si="1"/>
        <v>-175000</v>
      </c>
      <c r="L19" s="19">
        <f t="shared" si="1"/>
        <v>203126.85133099998</v>
      </c>
    </row>
    <row r="20" spans="2:12" ht="15.75" thickBot="1" x14ac:dyDescent="0.3"/>
    <row r="21" spans="2:12" ht="15.75" thickBot="1" x14ac:dyDescent="0.3">
      <c r="B21" s="48">
        <v>2023</v>
      </c>
    </row>
    <row r="22" spans="2:12" x14ac:dyDescent="0.25">
      <c r="B22" s="21" t="s">
        <v>0</v>
      </c>
      <c r="C22" s="22" t="s">
        <v>15</v>
      </c>
      <c r="D22" s="23" t="s">
        <v>2</v>
      </c>
      <c r="E22" s="7" t="s">
        <v>30</v>
      </c>
      <c r="F22" s="24" t="s">
        <v>3</v>
      </c>
      <c r="G22" s="24" t="s">
        <v>4</v>
      </c>
      <c r="H22" s="24" t="s">
        <v>16</v>
      </c>
      <c r="I22" s="24" t="s">
        <v>6</v>
      </c>
      <c r="J22" s="24" t="s">
        <v>7</v>
      </c>
      <c r="K22" s="24" t="s">
        <v>17</v>
      </c>
      <c r="L22" s="25" t="s">
        <v>9</v>
      </c>
    </row>
    <row r="23" spans="2:12" ht="15.75" thickBot="1" x14ac:dyDescent="0.3">
      <c r="B23" s="26">
        <v>45099</v>
      </c>
      <c r="C23" s="27">
        <v>2303973</v>
      </c>
      <c r="D23" s="28" t="s">
        <v>18</v>
      </c>
      <c r="E23" s="11" t="s">
        <v>32</v>
      </c>
      <c r="F23" s="28">
        <v>16886.759999999998</v>
      </c>
      <c r="G23" s="28">
        <v>12500</v>
      </c>
      <c r="H23" s="28">
        <f>801.26+43.87</f>
        <v>845.13</v>
      </c>
      <c r="I23" s="28">
        <f>F23-G23+H23</f>
        <v>5231.8899999999985</v>
      </c>
      <c r="J23" s="28">
        <v>0</v>
      </c>
      <c r="K23" s="28">
        <v>0</v>
      </c>
      <c r="L23" s="29">
        <f>I23-J23+K23</f>
        <v>5231.8899999999985</v>
      </c>
    </row>
    <row r="24" spans="2:12" ht="15.75" thickBot="1" x14ac:dyDescent="0.3">
      <c r="B24" s="30" t="s">
        <v>19</v>
      </c>
      <c r="C24" s="31"/>
      <c r="D24" s="32"/>
      <c r="E24" s="32"/>
      <c r="F24" s="32">
        <f>SUM(F23)</f>
        <v>16886.759999999998</v>
      </c>
      <c r="G24" s="32">
        <f t="shared" ref="G24:L24" si="2">SUM(G23)</f>
        <v>12500</v>
      </c>
      <c r="H24" s="32">
        <f t="shared" si="2"/>
        <v>845.13</v>
      </c>
      <c r="I24" s="32">
        <f t="shared" si="2"/>
        <v>5231.8899999999985</v>
      </c>
      <c r="J24" s="32">
        <f t="shared" si="2"/>
        <v>0</v>
      </c>
      <c r="K24" s="32">
        <f t="shared" si="2"/>
        <v>0</v>
      </c>
      <c r="L24" s="33">
        <f t="shared" si="2"/>
        <v>5231.8899999999985</v>
      </c>
    </row>
    <row r="25" spans="2:12" ht="15.75" thickBot="1" x14ac:dyDescent="0.3">
      <c r="B25" s="34"/>
      <c r="C25" s="4"/>
      <c r="D25" s="35"/>
      <c r="E25" s="35"/>
      <c r="F25" s="35"/>
      <c r="G25" s="35"/>
      <c r="H25" s="35"/>
      <c r="I25" s="35"/>
      <c r="J25" s="35"/>
      <c r="K25" s="35"/>
      <c r="L25" s="35"/>
    </row>
    <row r="26" spans="2:12" ht="15.75" thickBot="1" x14ac:dyDescent="0.3">
      <c r="B26" s="48">
        <v>2024</v>
      </c>
    </row>
    <row r="27" spans="2:12" x14ac:dyDescent="0.25">
      <c r="B27" s="21" t="s">
        <v>0</v>
      </c>
      <c r="C27" s="22" t="s">
        <v>15</v>
      </c>
      <c r="D27" s="23" t="s">
        <v>2</v>
      </c>
      <c r="E27" s="7" t="s">
        <v>30</v>
      </c>
      <c r="F27" s="24" t="s">
        <v>3</v>
      </c>
      <c r="G27" s="24" t="s">
        <v>4</v>
      </c>
      <c r="H27" s="24" t="s">
        <v>16</v>
      </c>
      <c r="I27" s="24" t="s">
        <v>6</v>
      </c>
      <c r="J27" s="24" t="s">
        <v>7</v>
      </c>
      <c r="K27" s="24" t="s">
        <v>17</v>
      </c>
      <c r="L27" s="25" t="s">
        <v>9</v>
      </c>
    </row>
    <row r="28" spans="2:12" ht="15.75" thickBot="1" x14ac:dyDescent="0.3">
      <c r="B28" s="26">
        <v>45393</v>
      </c>
      <c r="C28" s="27">
        <v>2406940</v>
      </c>
      <c r="D28" s="28" t="s">
        <v>20</v>
      </c>
      <c r="E28" s="28" t="s">
        <v>31</v>
      </c>
      <c r="F28" s="28">
        <v>21000</v>
      </c>
      <c r="G28" s="28">
        <v>12500</v>
      </c>
      <c r="H28" s="28">
        <v>0</v>
      </c>
      <c r="I28" s="28">
        <v>0</v>
      </c>
      <c r="J28" s="28">
        <v>0</v>
      </c>
      <c r="K28" s="28">
        <v>8500</v>
      </c>
      <c r="L28" s="29">
        <f>I28-J28+K28</f>
        <v>8500</v>
      </c>
    </row>
    <row r="29" spans="2:12" ht="15.75" thickBot="1" x14ac:dyDescent="0.3">
      <c r="B29" s="30" t="s">
        <v>19</v>
      </c>
      <c r="C29" s="31"/>
      <c r="D29" s="32"/>
      <c r="E29" s="32"/>
      <c r="F29" s="32">
        <f>SUM(F28)</f>
        <v>21000</v>
      </c>
      <c r="G29" s="32">
        <f t="shared" ref="G29:L29" si="3">SUM(G28)</f>
        <v>12500</v>
      </c>
      <c r="H29" s="32">
        <f t="shared" si="3"/>
        <v>0</v>
      </c>
      <c r="I29" s="32">
        <f t="shared" si="3"/>
        <v>0</v>
      </c>
      <c r="J29" s="32">
        <f t="shared" si="3"/>
        <v>0</v>
      </c>
      <c r="K29" s="32">
        <f t="shared" si="3"/>
        <v>8500</v>
      </c>
      <c r="L29" s="33">
        <f t="shared" si="3"/>
        <v>8500</v>
      </c>
    </row>
    <row r="30" spans="2:12" ht="15.75" thickBot="1" x14ac:dyDescent="0.3">
      <c r="B30" s="34"/>
      <c r="C30" s="4"/>
      <c r="D30" s="35"/>
      <c r="E30" s="35"/>
      <c r="F30" s="35"/>
      <c r="G30" s="35"/>
      <c r="H30" s="35"/>
      <c r="I30" s="35"/>
      <c r="J30" s="35"/>
      <c r="K30" s="35"/>
      <c r="L30" s="35"/>
    </row>
    <row r="31" spans="2:12" ht="15.75" thickBot="1" x14ac:dyDescent="0.3">
      <c r="B31" s="48">
        <v>2025</v>
      </c>
    </row>
    <row r="32" spans="2:12" x14ac:dyDescent="0.25">
      <c r="B32" s="21" t="s">
        <v>0</v>
      </c>
      <c r="C32" s="22" t="s">
        <v>15</v>
      </c>
      <c r="D32" s="23" t="s">
        <v>2</v>
      </c>
      <c r="E32" s="7" t="s">
        <v>30</v>
      </c>
      <c r="F32" s="24" t="s">
        <v>3</v>
      </c>
      <c r="G32" s="24" t="s">
        <v>4</v>
      </c>
      <c r="H32" s="24" t="s">
        <v>16</v>
      </c>
      <c r="I32" s="24" t="s">
        <v>6</v>
      </c>
      <c r="J32" s="24" t="s">
        <v>7</v>
      </c>
      <c r="K32" s="24" t="s">
        <v>17</v>
      </c>
      <c r="L32" s="25" t="s">
        <v>9</v>
      </c>
    </row>
    <row r="33" spans="2:12" x14ac:dyDescent="0.25">
      <c r="B33" s="36">
        <v>45678</v>
      </c>
      <c r="C33" s="37">
        <v>2500187</v>
      </c>
      <c r="D33" s="38" t="s">
        <v>21</v>
      </c>
      <c r="E33" s="11" t="s">
        <v>32</v>
      </c>
      <c r="F33" s="38">
        <v>27757.57</v>
      </c>
      <c r="G33" s="38">
        <v>12500</v>
      </c>
      <c r="H33" s="38">
        <f>3172.62+152.58</f>
        <v>3325.2</v>
      </c>
      <c r="I33" s="38">
        <f>F33-G33+H33</f>
        <v>18582.77</v>
      </c>
      <c r="J33" s="38">
        <v>0</v>
      </c>
      <c r="K33" s="38">
        <v>0</v>
      </c>
      <c r="L33" s="39">
        <f>I33-J33+K33</f>
        <v>18582.77</v>
      </c>
    </row>
    <row r="34" spans="2:12" x14ac:dyDescent="0.25">
      <c r="B34" s="36">
        <v>45879</v>
      </c>
      <c r="C34" s="52">
        <v>2503572</v>
      </c>
      <c r="D34" s="54" t="s">
        <v>22</v>
      </c>
      <c r="E34" s="11" t="s">
        <v>32</v>
      </c>
      <c r="F34" s="38">
        <v>288084.15000000002</v>
      </c>
      <c r="G34" s="38">
        <v>12500</v>
      </c>
      <c r="H34" s="38">
        <f>10144.57+5333.87+2755.84</f>
        <v>18234.28</v>
      </c>
      <c r="I34" s="38">
        <f>F34-G34+H34</f>
        <v>293818.43000000005</v>
      </c>
      <c r="J34" s="38">
        <v>0</v>
      </c>
      <c r="K34" s="38">
        <v>0</v>
      </c>
      <c r="L34" s="39">
        <f>I34-J34+K34</f>
        <v>293818.43000000005</v>
      </c>
    </row>
    <row r="35" spans="2:12" ht="15.75" thickBot="1" x14ac:dyDescent="0.3">
      <c r="B35" s="40">
        <v>45748</v>
      </c>
      <c r="C35" s="27">
        <v>2501424</v>
      </c>
      <c r="D35" s="56" t="s">
        <v>23</v>
      </c>
      <c r="E35" s="11" t="s">
        <v>32</v>
      </c>
      <c r="F35" s="28">
        <v>142425.91</v>
      </c>
      <c r="G35" s="28">
        <v>12500</v>
      </c>
      <c r="H35" s="28">
        <f>1299.26+2619.63</f>
        <v>3918.8900000000003</v>
      </c>
      <c r="I35" s="28">
        <f>F35-G35+H35</f>
        <v>133844.80000000002</v>
      </c>
      <c r="J35" s="28">
        <v>0</v>
      </c>
      <c r="K35" s="28">
        <v>0</v>
      </c>
      <c r="L35" s="41">
        <f>I35-J35+K35</f>
        <v>133844.80000000002</v>
      </c>
    </row>
    <row r="36" spans="2:12" ht="15.75" thickBot="1" x14ac:dyDescent="0.3">
      <c r="B36" s="30" t="s">
        <v>9</v>
      </c>
      <c r="C36" s="42"/>
      <c r="D36" s="43"/>
      <c r="E36" s="43"/>
      <c r="F36" s="32">
        <f>SUM(F33:F35)</f>
        <v>458267.63</v>
      </c>
      <c r="G36" s="32">
        <v>12500</v>
      </c>
      <c r="H36" s="32">
        <f>SUM(H33:H35)</f>
        <v>25478.37</v>
      </c>
      <c r="I36" s="32">
        <f>SUM(I33:I35)</f>
        <v>446246.00000000012</v>
      </c>
      <c r="J36" s="32">
        <v>0</v>
      </c>
      <c r="K36" s="32">
        <v>0</v>
      </c>
      <c r="L36" s="33">
        <f>SUM(L33:L35)</f>
        <v>446246.00000000012</v>
      </c>
    </row>
    <row r="37" spans="2:12" ht="15.75" thickBot="1" x14ac:dyDescent="0.3"/>
    <row r="38" spans="2:12" ht="15.75" thickBot="1" x14ac:dyDescent="0.3">
      <c r="B38" s="49">
        <v>2026</v>
      </c>
    </row>
    <row r="39" spans="2:12" x14ac:dyDescent="0.25">
      <c r="B39" s="44" t="s">
        <v>0</v>
      </c>
      <c r="C39" s="22" t="s">
        <v>15</v>
      </c>
      <c r="D39" s="23" t="s">
        <v>2</v>
      </c>
      <c r="E39" s="7" t="s">
        <v>30</v>
      </c>
      <c r="F39" s="45" t="s">
        <v>3</v>
      </c>
      <c r="G39" s="45" t="s">
        <v>4</v>
      </c>
      <c r="H39" s="45" t="s">
        <v>16</v>
      </c>
      <c r="I39" s="45" t="s">
        <v>6</v>
      </c>
      <c r="J39" s="45" t="s">
        <v>7</v>
      </c>
      <c r="K39" s="45" t="s">
        <v>17</v>
      </c>
      <c r="L39" s="46" t="s">
        <v>9</v>
      </c>
    </row>
    <row r="40" spans="2:12" x14ac:dyDescent="0.25">
      <c r="B40" s="57">
        <v>38810</v>
      </c>
      <c r="C40" s="10">
        <v>2601558</v>
      </c>
      <c r="D40" s="11" t="s">
        <v>23</v>
      </c>
      <c r="E40" s="11" t="s">
        <v>31</v>
      </c>
      <c r="F40" s="13">
        <v>12500</v>
      </c>
      <c r="G40" s="13">
        <v>12500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2:12" x14ac:dyDescent="0.25">
      <c r="B41" s="58">
        <v>46229</v>
      </c>
      <c r="C41" s="37">
        <v>2603362</v>
      </c>
      <c r="D41" s="38" t="s">
        <v>24</v>
      </c>
      <c r="E41" s="38" t="s">
        <v>31</v>
      </c>
      <c r="F41" s="38">
        <v>12500</v>
      </c>
      <c r="G41" s="38">
        <v>12500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</row>
    <row r="42" spans="2:12" ht="15.75" thickBot="1" x14ac:dyDescent="0.3">
      <c r="B42" s="50"/>
      <c r="L42" s="51"/>
    </row>
    <row r="43" spans="2:12" ht="15.75" thickBot="1" x14ac:dyDescent="0.3">
      <c r="B43" s="30" t="s">
        <v>19</v>
      </c>
      <c r="C43" s="31"/>
      <c r="D43" s="32"/>
      <c r="E43" s="32"/>
      <c r="F43" s="32">
        <f>SUM(F41)</f>
        <v>12500</v>
      </c>
      <c r="G43" s="32">
        <f t="shared" ref="G43:L43" si="4">SUM(G41)</f>
        <v>12500</v>
      </c>
      <c r="H43" s="32">
        <f t="shared" si="4"/>
        <v>0</v>
      </c>
      <c r="I43" s="32">
        <f t="shared" si="4"/>
        <v>0</v>
      </c>
      <c r="J43" s="32">
        <f t="shared" si="4"/>
        <v>0</v>
      </c>
      <c r="K43" s="32">
        <f t="shared" si="4"/>
        <v>0</v>
      </c>
      <c r="L43" s="33">
        <f t="shared" si="4"/>
        <v>0</v>
      </c>
    </row>
    <row r="46" spans="2:12" x14ac:dyDescent="0.25">
      <c r="B46" s="34" t="s">
        <v>34</v>
      </c>
    </row>
    <row r="47" spans="2:12" x14ac:dyDescent="0.25">
      <c r="B47" s="53"/>
      <c r="D47" s="2" t="s">
        <v>25</v>
      </c>
    </row>
    <row r="48" spans="2:12" x14ac:dyDescent="0.25">
      <c r="B48" s="20" t="s">
        <v>33</v>
      </c>
    </row>
    <row r="49" spans="2:4" x14ac:dyDescent="0.25">
      <c r="B49" s="55"/>
      <c r="D49" s="2" t="s">
        <v>26</v>
      </c>
    </row>
  </sheetData>
  <mergeCells count="2">
    <mergeCell ref="B1:D1"/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2026-09-14T07:34:41Z</dcterms:created>
  <dcterms:modified xsi:type="dcterms:W3CDTF">2026-09-26T05:47:46Z</dcterms:modified>
</cp:coreProperties>
</file>