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tables/table3.xml" ContentType="application/vnd.openxmlformats-officedocument.spreadsheetml.table+xml"/>
  <Override PartName="/xl/drawings/drawing6.xml" ContentType="application/vnd.openxmlformats-officedocument.drawing+xml"/>
  <Override PartName="/xl/tables/table4.xml" ContentType="application/vnd.openxmlformats-officedocument.spreadsheetml.table+xml"/>
  <Override PartName="/xl/drawings/drawing7.xml" ContentType="application/vnd.openxmlformats-officedocument.drawing+xml"/>
  <Override PartName="/xl/tables/table5.xml" ContentType="application/vnd.openxmlformats-officedocument.spreadsheetml.table+xml"/>
  <Override PartName="/xl/drawings/drawing8.xml" ContentType="application/vnd.openxmlformats-officedocument.drawing+xml"/>
  <Override PartName="/xl/tables/table6.xml" ContentType="application/vnd.openxmlformats-officedocument.spreadsheetml.table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adboudumc.sharepoint.com/sites/teamsaanbestedingaudiovisuelemiddeleninformatiemanagement/Gedeelde documenten/General/Aanbestedings documenten/"/>
    </mc:Choice>
  </mc:AlternateContent>
  <xr:revisionPtr revIDLastSave="406" documentId="13_ncr:1_{203614B8-0BA3-4EF1-8954-4FE86924F29D}" xr6:coauthVersionLast="47" xr6:coauthVersionMax="47" xr10:uidLastSave="{CB64805F-349E-4052-8E46-F20EB2827B39}"/>
  <bookViews>
    <workbookView xWindow="32745" yWindow="930" windowWidth="33780" windowHeight="19245" tabRatio="767" xr2:uid="{00000000-000D-0000-FFFF-FFFF00000000}"/>
  </bookViews>
  <sheets>
    <sheet name="Voorblad" sheetId="1" r:id="rId1"/>
    <sheet name="Prijsinvulformulier" sheetId="2" r:id="rId2"/>
    <sheet name="a. TCO UseCase 1" sheetId="3" r:id="rId3"/>
    <sheet name="b. TCO UseCase 2" sheetId="4" r:id="rId4"/>
    <sheet name="c. TCO UseCase 3" sheetId="5" r:id="rId5"/>
    <sheet name="d. SLA kosten Installed Base" sheetId="6" r:id="rId6"/>
    <sheet name="e. Uurtarieven" sheetId="7" r:id="rId7"/>
    <sheet name="f. Opties" sheetId="8" r:id="rId8"/>
    <sheet name="Score" sheetId="9" r:id="rId9"/>
  </sheets>
  <definedNames>
    <definedName name="_xlnm.Print_Area" localSheetId="2">'a. TCO UseCase 1'!$A$1:$C$37</definedName>
    <definedName name="_xlnm.Print_Area" localSheetId="3">'b. TCO UseCase 2'!$A$1:$E$38</definedName>
    <definedName name="_xlnm.Print_Area" localSheetId="4">'c. TCO UseCase 3'!$A$1:$E$37</definedName>
    <definedName name="_xlnm.Print_Area" localSheetId="5">'d. SLA kosten Installed Base'!$A$1:$D$44</definedName>
    <definedName name="_xlnm.Print_Area" localSheetId="1">Prijsinvulformulier!$A$1:$B$23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5" l="1"/>
  <c r="E12" i="5"/>
  <c r="E10" i="5"/>
  <c r="E8" i="5"/>
  <c r="E6" i="5"/>
  <c r="E4" i="5"/>
  <c r="E6" i="4"/>
  <c r="E8" i="4"/>
  <c r="E10" i="4"/>
  <c r="E12" i="4"/>
  <c r="E14" i="4"/>
  <c r="E16" i="4"/>
  <c r="E18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4" i="4"/>
  <c r="E6" i="3"/>
  <c r="E8" i="3"/>
  <c r="E10" i="3"/>
  <c r="E12" i="3"/>
  <c r="E14" i="3"/>
  <c r="E16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4" i="3"/>
  <c r="D17" i="6"/>
  <c r="D16" i="6"/>
  <c r="D15" i="6"/>
  <c r="D13" i="6"/>
  <c r="D12" i="6"/>
  <c r="D11" i="6"/>
  <c r="D9" i="6"/>
  <c r="D8" i="6"/>
  <c r="D6" i="6"/>
  <c r="D5" i="6"/>
  <c r="D19" i="6"/>
  <c r="D20" i="6"/>
  <c r="D21" i="6"/>
  <c r="L14" i="9"/>
  <c r="L15" i="9" s="1"/>
  <c r="L16" i="9" s="1"/>
  <c r="L17" i="9" s="1"/>
  <c r="L18" i="9" s="1"/>
  <c r="L19" i="9" s="1"/>
  <c r="L20" i="9" s="1"/>
  <c r="L21" i="9" s="1"/>
  <c r="L22" i="9" s="1"/>
  <c r="L23" i="9" s="1"/>
  <c r="L24" i="9" s="1"/>
  <c r="L25" i="9" s="1"/>
  <c r="L26" i="9" s="1"/>
  <c r="L27" i="9" s="1"/>
  <c r="L28" i="9" s="1"/>
  <c r="L29" i="9" s="1"/>
  <c r="L30" i="9" s="1"/>
  <c r="L31" i="9" s="1"/>
  <c r="L32" i="9" s="1"/>
  <c r="L33" i="9" s="1"/>
  <c r="L34" i="9" s="1"/>
  <c r="L35" i="9" s="1"/>
  <c r="L36" i="9" s="1"/>
  <c r="L37" i="9" s="1"/>
  <c r="L38" i="9" s="1"/>
  <c r="L39" i="9" s="1"/>
  <c r="L40" i="9" s="1"/>
  <c r="L41" i="9" s="1"/>
  <c r="L42" i="9" s="1"/>
  <c r="L43" i="9" s="1"/>
  <c r="L44" i="9" s="1"/>
  <c r="L45" i="9" s="1"/>
  <c r="L46" i="9" s="1"/>
  <c r="L47" i="9" s="1"/>
  <c r="L48" i="9" s="1"/>
  <c r="L49" i="9" s="1"/>
  <c r="L50" i="9" s="1"/>
  <c r="L51" i="9" s="1"/>
  <c r="L52" i="9" s="1"/>
  <c r="L53" i="9" s="1"/>
  <c r="L54" i="9" s="1"/>
  <c r="L55" i="9" s="1"/>
  <c r="L56" i="9" s="1"/>
  <c r="L57" i="9" s="1"/>
  <c r="L58" i="9" s="1"/>
  <c r="L59" i="9" s="1"/>
  <c r="L60" i="9" s="1"/>
  <c r="L61" i="9" s="1"/>
  <c r="L62" i="9" s="1"/>
  <c r="L63" i="9" s="1"/>
  <c r="L64" i="9" s="1"/>
  <c r="L65" i="9" s="1"/>
  <c r="L66" i="9" s="1"/>
  <c r="L67" i="9" s="1"/>
  <c r="L68" i="9" s="1"/>
  <c r="I14" i="9"/>
  <c r="J13" i="9"/>
  <c r="O11" i="9"/>
  <c r="O13" i="9" s="1"/>
  <c r="B30" i="7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34" i="4" l="1"/>
  <c r="B15" i="2" s="1"/>
  <c r="E34" i="3"/>
  <c r="B14" i="2" s="1"/>
  <c r="E34" i="5"/>
  <c r="B16" i="2" s="1"/>
  <c r="D41" i="6"/>
  <c r="B17" i="2" s="1"/>
  <c r="I15" i="9"/>
  <c r="J14" i="9"/>
  <c r="B12" i="2" l="1"/>
  <c r="B13" i="9" s="1"/>
  <c r="C13" i="9" s="1"/>
  <c r="I16" i="9"/>
  <c r="J15" i="9"/>
  <c r="I17" i="9" l="1"/>
  <c r="J16" i="9"/>
  <c r="I18" i="9" l="1"/>
  <c r="J17" i="9"/>
  <c r="I19" i="9" l="1"/>
  <c r="J18" i="9"/>
  <c r="I20" i="9" l="1"/>
  <c r="J19" i="9"/>
  <c r="I21" i="9" l="1"/>
  <c r="J20" i="9"/>
  <c r="I22" i="9" l="1"/>
  <c r="J21" i="9"/>
  <c r="I23" i="9" l="1"/>
  <c r="J22" i="9"/>
  <c r="I24" i="9" l="1"/>
  <c r="J23" i="9"/>
  <c r="I25" i="9" l="1"/>
  <c r="J24" i="9"/>
  <c r="I26" i="9" l="1"/>
  <c r="J25" i="9"/>
  <c r="I27" i="9" l="1"/>
  <c r="J26" i="9"/>
  <c r="I28" i="9" l="1"/>
  <c r="J27" i="9"/>
  <c r="I29" i="9" l="1"/>
  <c r="J28" i="9"/>
  <c r="I30" i="9" l="1"/>
  <c r="J29" i="9"/>
  <c r="I31" i="9" l="1"/>
  <c r="J30" i="9"/>
  <c r="I32" i="9" l="1"/>
  <c r="J31" i="9"/>
  <c r="I33" i="9" l="1"/>
  <c r="J32" i="9"/>
  <c r="I34" i="9" l="1"/>
  <c r="J33" i="9"/>
  <c r="I35" i="9" l="1"/>
  <c r="J34" i="9"/>
  <c r="I36" i="9" l="1"/>
  <c r="J35" i="9"/>
  <c r="I37" i="9" l="1"/>
  <c r="J36" i="9"/>
  <c r="I38" i="9" l="1"/>
  <c r="J37" i="9"/>
  <c r="I39" i="9" l="1"/>
  <c r="J38" i="9"/>
  <c r="I40" i="9" l="1"/>
  <c r="J39" i="9"/>
  <c r="I41" i="9" l="1"/>
  <c r="J40" i="9"/>
  <c r="I42" i="9" l="1"/>
  <c r="J41" i="9"/>
  <c r="I43" i="9" l="1"/>
  <c r="J42" i="9"/>
  <c r="I44" i="9" l="1"/>
  <c r="J43" i="9"/>
  <c r="I45" i="9" l="1"/>
  <c r="J44" i="9"/>
  <c r="I46" i="9" l="1"/>
  <c r="J45" i="9"/>
  <c r="I47" i="9" l="1"/>
  <c r="J46" i="9"/>
  <c r="I48" i="9" l="1"/>
  <c r="J47" i="9"/>
  <c r="I49" i="9" l="1"/>
  <c r="J48" i="9"/>
  <c r="I50" i="9" l="1"/>
  <c r="J49" i="9"/>
  <c r="I51" i="9" l="1"/>
  <c r="J50" i="9"/>
  <c r="I52" i="9" l="1"/>
  <c r="J51" i="9"/>
  <c r="I53" i="9" l="1"/>
  <c r="J52" i="9"/>
  <c r="I54" i="9" l="1"/>
  <c r="J53" i="9"/>
  <c r="I55" i="9" l="1"/>
  <c r="J54" i="9"/>
  <c r="I56" i="9" l="1"/>
  <c r="J55" i="9"/>
  <c r="I57" i="9" l="1"/>
  <c r="J56" i="9"/>
  <c r="I58" i="9" l="1"/>
  <c r="J57" i="9"/>
  <c r="I59" i="9" l="1"/>
  <c r="J58" i="9"/>
  <c r="I60" i="9" l="1"/>
  <c r="J59" i="9"/>
  <c r="I61" i="9" l="1"/>
  <c r="J60" i="9"/>
  <c r="I62" i="9" l="1"/>
  <c r="J61" i="9"/>
  <c r="I63" i="9" l="1"/>
  <c r="J62" i="9"/>
  <c r="I64" i="9" l="1"/>
  <c r="J63" i="9"/>
  <c r="I65" i="9" l="1"/>
  <c r="J64" i="9"/>
  <c r="I66" i="9" l="1"/>
  <c r="J65" i="9"/>
  <c r="I67" i="9" l="1"/>
  <c r="J66" i="9"/>
  <c r="I68" i="9" l="1"/>
  <c r="J68" i="9" s="1"/>
  <c r="J67" i="9"/>
</calcChain>
</file>

<file path=xl/sharedStrings.xml><?xml version="1.0" encoding="utf-8"?>
<sst xmlns="http://schemas.openxmlformats.org/spreadsheetml/2006/main" count="148" uniqueCount="101">
  <si>
    <t>AV Middelen en Diensten</t>
  </si>
  <si>
    <t>Prijsinvulformulier</t>
  </si>
  <si>
    <t>Uiterste inleverdatum:</t>
  </si>
  <si>
    <t>Het Radboudumc zoekt een leverancier voor het adviseren over en leveren van Audio-Visuele Middelen en Diensten.</t>
  </si>
  <si>
    <t>Inschrijver</t>
  </si>
  <si>
    <t>Adres</t>
  </si>
  <si>
    <t>Contactpersoon</t>
  </si>
  <si>
    <t>Datum</t>
  </si>
  <si>
    <t>TCO UseCase 1</t>
  </si>
  <si>
    <t>Handtekening</t>
  </si>
  <si>
    <t>TCO UseCase 2</t>
  </si>
  <si>
    <t>TCO UseCase 3</t>
  </si>
  <si>
    <t>Inschrijfprijs "All in tarief" - excl BTW</t>
  </si>
  <si>
    <t>plafond</t>
  </si>
  <si>
    <t>SLA Installed Base</t>
  </si>
  <si>
    <t>! Alleen oranje cellen invullen. Overige cellen mogen niet aangepast worden op straffe van uitsluiting !</t>
  </si>
  <si>
    <t>Prijscellen worden automatisch berekend na invullen van de tabbladen</t>
  </si>
  <si>
    <t>De behaalde score voor het element prijs wordt getoond in het tabblad "Score"</t>
  </si>
  <si>
    <t xml:space="preserve"> </t>
  </si>
  <si>
    <t>Uitsplitsing kosten</t>
  </si>
  <si>
    <t>UseCase 1</t>
  </si>
  <si>
    <t>Werkzaamheden</t>
  </si>
  <si>
    <t>Eenheid (stuks)</t>
  </si>
  <si>
    <t>Kosten per eenheid/jaar</t>
  </si>
  <si>
    <t>Prijs ex. Btw (kosten eenheid * aantal)</t>
  </si>
  <si>
    <t>Display UHD 75 inch incl. toebehoren</t>
  </si>
  <si>
    <t>Mountstand (Wallmounted) incl. toebehoren</t>
  </si>
  <si>
    <t>All-in videobar incl. toebehoren</t>
  </si>
  <si>
    <t>Netwerkcomponenten incl. toebehoren</t>
  </si>
  <si>
    <t>Control unit incl. toebehoren</t>
  </si>
  <si>
    <t>Installatie en oplevering</t>
  </si>
  <si>
    <t>TOTALE kosten gedurende exploitatietijd (5 jaar) (TCO)</t>
  </si>
  <si>
    <t>Alleen oranje cellen invullen. Overige cellen mogen niet aangepast worden op straffe van uitsluiting!</t>
  </si>
  <si>
    <t>Indien het aantal gegeven cellen niet toereikend is mag dit wel uitgebreid worden.</t>
  </si>
  <si>
    <t>De installatie waarvoor op dit tabblad een totaalprijs (TCO) wordt aangeboden dient volledig te voldoen aan de omschrijving in het document "Beschrijving Use Case 1, 2 en 3" (bijlage x bij deze aanbesteding).</t>
  </si>
  <si>
    <t>Let op: gedurende de gebruiksduur van de opstelling kunnen geen kosten meer worden toegevoegd, tenzij Radboudumc hiertoe nadrukkelijk aanvullende opdracht verstrekt.</t>
  </si>
  <si>
    <t>UseCase 2</t>
  </si>
  <si>
    <t>Eenheid (uren / stuks)</t>
  </si>
  <si>
    <t>Kosten per eenheid</t>
  </si>
  <si>
    <t>Display UHD 75 inch incl. bijbehoren</t>
  </si>
  <si>
    <t>Mountstand (vrijstaand met achterplaat) incl. toebehoren</t>
  </si>
  <si>
    <t>Audiocomponenten &amp; Microfoon incl toebehoren</t>
  </si>
  <si>
    <t>Videocomponenten &amp; Camera incl. toebehoren</t>
  </si>
  <si>
    <t>TOTAAL</t>
  </si>
  <si>
    <t>UseCase 3</t>
  </si>
  <si>
    <t>Centrale AV-installatie (in 19' rack) en bediningsunit incl. toebehoren</t>
  </si>
  <si>
    <t>Touchscreen positie (27 inch anti-glare) incl. toebehoren</t>
  </si>
  <si>
    <t>Display tbv aftelklok (43 inch) incl. toebehoren</t>
  </si>
  <si>
    <t>Audio installatie incl. toebehoren geintegreerd in de AV aansturing</t>
  </si>
  <si>
    <t>SLA kosten</t>
  </si>
  <si>
    <t>Product</t>
  </si>
  <si>
    <t>SLA prijs per systeem per jaar</t>
  </si>
  <si>
    <t>Aantal systemen</t>
  </si>
  <si>
    <t>Installed Base - 4 jaar rest tijd tot LCM</t>
  </si>
  <si>
    <t>Installed Base - 3 jaar rest tijd tot LCM</t>
  </si>
  <si>
    <t>Installed Base - 2 jaar rest tijd tot LCM</t>
  </si>
  <si>
    <t>Installed Base - 1 jaar rest tijd tot LCM</t>
  </si>
  <si>
    <t xml:space="preserve">Uitsplitsing kosten </t>
  </si>
  <si>
    <t>Uurtarieven</t>
  </si>
  <si>
    <t>Prijs ex. Btw</t>
  </si>
  <si>
    <t>Touchscreen programmeur</t>
  </si>
  <si>
    <t>Solution Architect</t>
  </si>
  <si>
    <t>Projectleider</t>
  </si>
  <si>
    <t>Projectmedewerker/Instalateur</t>
  </si>
  <si>
    <t>ruimte voor vrije invulling:</t>
  </si>
  <si>
    <t>Opties</t>
  </si>
  <si>
    <t>Ruimte voor vrije invulling optionele onderdelen:</t>
  </si>
  <si>
    <t>Prijzen als benoemd worden niet meegenomen in de beoordeling of de score voor het onderdeel Prijs van deze Aanbesteding</t>
  </si>
  <si>
    <t>Puntenscore op basis van TCO prijs (excl. BTW)</t>
  </si>
  <si>
    <t>prijs/score range</t>
  </si>
  <si>
    <t xml:space="preserve">delta is </t>
  </si>
  <si>
    <t>Uw Score</t>
  </si>
  <si>
    <t>prijs</t>
  </si>
  <si>
    <t>score</t>
  </si>
  <si>
    <t>max punten</t>
  </si>
  <si>
    <t>prijs/punt</t>
  </si>
  <si>
    <t>is ondergrens</t>
  </si>
  <si>
    <t>is prijsplafond</t>
  </si>
  <si>
    <t>ondergrens</t>
  </si>
  <si>
    <t>Use case 1</t>
  </si>
  <si>
    <t>Use case 2</t>
  </si>
  <si>
    <t>Narrowcasting schermen</t>
  </si>
  <si>
    <t>Installed Base - 5 jaar rest tijd tot LCM</t>
  </si>
  <si>
    <t>Geplaatst in</t>
  </si>
  <si>
    <t>2021/2020</t>
  </si>
  <si>
    <t>Resterende gebruikstijd</t>
  </si>
  <si>
    <t>Nog 5 jaar SLA</t>
  </si>
  <si>
    <t>Nog 4 jaar SLA</t>
  </si>
  <si>
    <t>Nog 3 jaar SLA</t>
  </si>
  <si>
    <t>Nog 2 jaar SLA</t>
  </si>
  <si>
    <t>Nog 1 jaar SLA</t>
  </si>
  <si>
    <t>Geen SLA meer nodig</t>
  </si>
  <si>
    <t>Type systeem</t>
  </si>
  <si>
    <t>Use Case 1</t>
  </si>
  <si>
    <t>Use Case 2</t>
  </si>
  <si>
    <t>Totaalprijs SLA (ex. BTW)</t>
  </si>
  <si>
    <t>Overzicht aantallen in Installed Base per Inschrijfdatum</t>
  </si>
  <si>
    <t>Onderhoud en support gedurende 5 jaar.</t>
  </si>
  <si>
    <t>Aantal ruimten</t>
  </si>
  <si>
    <r>
      <t xml:space="preserve">TOTALE SLA kosten van de Installed Base per Inschrijfdatum </t>
    </r>
    <r>
      <rPr>
        <b/>
        <sz val="14"/>
        <color theme="1"/>
        <rFont val="Calibri"/>
        <family val="2"/>
        <scheme val="minor"/>
      </rPr>
      <t>gedurende de resterende gebruikstijd</t>
    </r>
    <r>
      <rPr>
        <b/>
        <sz val="11"/>
        <color theme="1"/>
        <rFont val="Calibri"/>
        <family val="2"/>
        <scheme val="minor"/>
      </rPr>
      <t xml:space="preserve"> (TCO)</t>
    </r>
  </si>
  <si>
    <t>woensdag 23 december 2026 - 09:00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</si>
</sst>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&quot;€&quot;\ #,##0.00"/>
    <numFmt numFmtId="165" formatCode="0.0"/>
    <numFmt numFmtId="166" formatCode="_ &quot;€&quot;\ * #,##0_ ;_ &quot;€&quot;\ * \-#,##0_ ;_ &quot;€&quot;\ * &quot;-&quot;??_ ;_ @_ "/>
    <numFmt numFmtId="167" formatCode="d/mm/yyyy\ h:mm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name val="Arial"/>
      <family val="2"/>
    </font>
    <font>
      <b/>
      <sz val="20"/>
      <name val="Segoe UI"/>
      <family val="2"/>
    </font>
    <font>
      <sz val="10"/>
      <name val="Segoe UI"/>
      <family val="2"/>
    </font>
    <font>
      <b/>
      <sz val="18"/>
      <name val="Segoe UI"/>
      <family val="2"/>
    </font>
    <font>
      <sz val="16"/>
      <name val="Segoe UI"/>
      <family val="2"/>
    </font>
    <font>
      <sz val="16"/>
      <color indexed="8"/>
      <name val="Segoe UI"/>
      <family val="2"/>
    </font>
    <font>
      <b/>
      <sz val="20"/>
      <color rgb="FF003F54"/>
      <name val="Segoe UI"/>
      <family val="2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1"/>
      <color theme="1"/>
      <name val="Aptos"/>
      <family val="2"/>
    </font>
    <font>
      <i/>
      <sz val="12"/>
      <color theme="1"/>
      <name val="Aptos"/>
      <family val="2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5" fillId="0" borderId="0"/>
    <xf numFmtId="0" fontId="13" fillId="0" borderId="0"/>
    <xf numFmtId="44" fontId="5" fillId="0" borderId="0" applyFont="0" applyFill="0" applyBorder="0" applyAlignment="0" applyProtection="0"/>
  </cellStyleXfs>
  <cellXfs count="108">
    <xf numFmtId="0" fontId="0" fillId="0" borderId="0" xfId="0"/>
    <xf numFmtId="0" fontId="4" fillId="0" borderId="0" xfId="0" applyFont="1" applyAlignment="1">
      <alignment wrapText="1" shrinkToFit="1"/>
    </xf>
    <xf numFmtId="0" fontId="2" fillId="0" borderId="0" xfId="0" applyFont="1"/>
    <xf numFmtId="164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wrapText="1" shrinkToFit="1"/>
    </xf>
    <xf numFmtId="0" fontId="2" fillId="0" borderId="0" xfId="0" applyFont="1" applyAlignment="1">
      <alignment wrapText="1" shrinkToFit="1"/>
    </xf>
    <xf numFmtId="164" fontId="0" fillId="0" borderId="0" xfId="0" applyNumberFormat="1" applyAlignment="1">
      <alignment horizontal="center"/>
    </xf>
    <xf numFmtId="0" fontId="0" fillId="0" borderId="0" xfId="0" applyAlignment="1">
      <alignment wrapText="1" shrinkToFi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 shrinkToFit="1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vertical="center" wrapText="1" shrinkToFit="1"/>
    </xf>
    <xf numFmtId="0" fontId="0" fillId="0" borderId="0" xfId="0" applyAlignment="1">
      <alignment vertical="center"/>
    </xf>
    <xf numFmtId="164" fontId="0" fillId="0" borderId="0" xfId="0" applyNumberFormat="1"/>
    <xf numFmtId="0" fontId="2" fillId="0" borderId="0" xfId="0" applyFont="1" applyAlignment="1">
      <alignment horizontal="center" wrapText="1" shrinkToFi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top" wrapText="1" shrinkToFit="1"/>
    </xf>
    <xf numFmtId="164" fontId="0" fillId="0" borderId="0" xfId="0" applyNumberFormat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 wrapText="1" shrinkToFit="1"/>
    </xf>
    <xf numFmtId="0" fontId="0" fillId="0" borderId="0" xfId="0" applyProtection="1">
      <protection hidden="1"/>
    </xf>
    <xf numFmtId="0" fontId="6" fillId="0" borderId="0" xfId="0" applyFont="1" applyProtection="1">
      <protection hidden="1"/>
    </xf>
    <xf numFmtId="0" fontId="7" fillId="0" borderId="0" xfId="0" applyFont="1" applyProtection="1">
      <protection hidden="1"/>
    </xf>
    <xf numFmtId="165" fontId="7" fillId="0" borderId="0" xfId="0" applyNumberFormat="1" applyFont="1" applyProtection="1">
      <protection hidden="1"/>
    </xf>
    <xf numFmtId="165" fontId="8" fillId="3" borderId="6" xfId="0" applyNumberFormat="1" applyFont="1" applyFill="1" applyBorder="1" applyAlignment="1" applyProtection="1">
      <alignment horizontal="center"/>
      <protection hidden="1"/>
    </xf>
    <xf numFmtId="165" fontId="8" fillId="3" borderId="5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2" borderId="0" xfId="0" applyFill="1" applyProtection="1">
      <protection locked="0"/>
    </xf>
    <xf numFmtId="164" fontId="0" fillId="2" borderId="0" xfId="0" applyNumberForma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65" fontId="9" fillId="6" borderId="2" xfId="0" applyNumberFormat="1" applyFont="1" applyFill="1" applyBorder="1" applyAlignment="1" applyProtection="1">
      <alignment horizontal="center" vertical="center"/>
      <protection hidden="1"/>
    </xf>
    <xf numFmtId="0" fontId="10" fillId="0" borderId="0" xfId="0" applyFont="1" applyProtection="1">
      <protection hidden="1"/>
    </xf>
    <xf numFmtId="0" fontId="7" fillId="0" borderId="0" xfId="0" applyFont="1" applyAlignment="1" applyProtection="1">
      <alignment vertical="top" wrapText="1"/>
      <protection hidden="1"/>
    </xf>
    <xf numFmtId="0" fontId="11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vertical="top"/>
      <protection hidden="1"/>
    </xf>
    <xf numFmtId="0" fontId="10" fillId="4" borderId="7" xfId="0" applyFont="1" applyFill="1" applyBorder="1" applyProtection="1">
      <protection hidden="1"/>
    </xf>
    <xf numFmtId="0" fontId="7" fillId="4" borderId="1" xfId="0" applyFont="1" applyFill="1" applyBorder="1" applyAlignment="1" applyProtection="1">
      <alignment horizontal="center"/>
      <protection hidden="1"/>
    </xf>
    <xf numFmtId="0" fontId="7" fillId="0" borderId="4" xfId="0" applyFont="1" applyBorder="1" applyProtection="1">
      <protection hidden="1"/>
    </xf>
    <xf numFmtId="165" fontId="6" fillId="0" borderId="0" xfId="0" applyNumberFormat="1" applyFont="1" applyProtection="1">
      <protection hidden="1"/>
    </xf>
    <xf numFmtId="166" fontId="8" fillId="5" borderId="6" xfId="1" applyNumberFormat="1" applyFont="1" applyFill="1" applyBorder="1" applyProtection="1">
      <protection hidden="1"/>
    </xf>
    <xf numFmtId="166" fontId="8" fillId="5" borderId="5" xfId="1" applyNumberFormat="1" applyFont="1" applyFill="1" applyBorder="1" applyProtection="1">
      <protection hidden="1"/>
    </xf>
    <xf numFmtId="166" fontId="8" fillId="5" borderId="2" xfId="1" applyNumberFormat="1" applyFont="1" applyFill="1" applyBorder="1" applyProtection="1">
      <protection hidden="1"/>
    </xf>
    <xf numFmtId="166" fontId="9" fillId="6" borderId="3" xfId="1" applyNumberFormat="1" applyFont="1" applyFill="1" applyBorder="1" applyAlignment="1" applyProtection="1">
      <alignment vertical="center"/>
      <protection hidden="1"/>
    </xf>
    <xf numFmtId="0" fontId="0" fillId="7" borderId="0" xfId="0" applyFill="1"/>
    <xf numFmtId="0" fontId="15" fillId="7" borderId="0" xfId="2" applyFont="1" applyFill="1"/>
    <xf numFmtId="0" fontId="15" fillId="7" borderId="0" xfId="2" applyFont="1" applyFill="1" applyAlignment="1">
      <alignment wrapText="1"/>
    </xf>
    <xf numFmtId="0" fontId="17" fillId="7" borderId="0" xfId="2" applyFont="1" applyFill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shrinkToFit="1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21" fillId="0" borderId="0" xfId="0" applyFont="1" applyProtection="1">
      <protection hidden="1"/>
    </xf>
    <xf numFmtId="0" fontId="22" fillId="0" borderId="0" xfId="0" applyFont="1" applyProtection="1">
      <protection hidden="1"/>
    </xf>
    <xf numFmtId="165" fontId="22" fillId="0" borderId="0" xfId="0" applyNumberFormat="1" applyFont="1" applyProtection="1">
      <protection hidden="1"/>
    </xf>
    <xf numFmtId="166" fontId="21" fillId="0" borderId="0" xfId="0" applyNumberFormat="1" applyFont="1" applyProtection="1">
      <protection hidden="1"/>
    </xf>
    <xf numFmtId="1" fontId="21" fillId="0" borderId="0" xfId="0" applyNumberFormat="1" applyFont="1" applyAlignment="1" applyProtection="1">
      <alignment horizontal="left"/>
      <protection hidden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20" fillId="0" borderId="0" xfId="0" applyFont="1" applyFill="1"/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vertical="center"/>
    </xf>
    <xf numFmtId="1" fontId="0" fillId="0" borderId="0" xfId="0" applyNumberFormat="1" applyFill="1" applyBorder="1" applyAlignment="1">
      <alignment vertical="center"/>
    </xf>
    <xf numFmtId="0" fontId="24" fillId="0" borderId="10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4" fontId="0" fillId="0" borderId="0" xfId="3" applyFont="1"/>
    <xf numFmtId="0" fontId="0" fillId="7" borderId="0" xfId="0" applyFill="1" applyAlignment="1">
      <alignment horizontal="center" wrapText="1"/>
    </xf>
    <xf numFmtId="0" fontId="0" fillId="7" borderId="0" xfId="0" applyFill="1" applyAlignment="1"/>
    <xf numFmtId="0" fontId="18" fillId="7" borderId="0" xfId="2" applyFont="1" applyFill="1" applyAlignment="1">
      <alignment horizontal="center"/>
    </xf>
    <xf numFmtId="0" fontId="14" fillId="8" borderId="0" xfId="2" applyFont="1" applyFill="1" applyAlignment="1">
      <alignment horizontal="center"/>
    </xf>
    <xf numFmtId="0" fontId="16" fillId="7" borderId="0" xfId="2" applyFont="1" applyFill="1" applyAlignment="1">
      <alignment horizontal="center" vertical="center"/>
    </xf>
    <xf numFmtId="167" fontId="19" fillId="5" borderId="0" xfId="2" applyNumberFormat="1" applyFont="1" applyFill="1" applyAlignment="1">
      <alignment horizontal="center" vertical="center"/>
    </xf>
    <xf numFmtId="0" fontId="2" fillId="0" borderId="0" xfId="0" applyFont="1" applyAlignment="1">
      <alignment horizontal="left" wrapText="1" shrinkToFit="1"/>
    </xf>
    <xf numFmtId="0" fontId="0" fillId="0" borderId="0" xfId="0" applyAlignment="1"/>
    <xf numFmtId="0" fontId="2" fillId="0" borderId="0" xfId="0" applyFont="1" applyAlignment="1">
      <alignment horizontal="left" vertical="center"/>
    </xf>
    <xf numFmtId="0" fontId="0" fillId="5" borderId="9" xfId="0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2" fillId="0" borderId="2" xfId="0" applyFont="1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protection hidden="1"/>
    </xf>
  </cellXfs>
  <cellStyles count="4">
    <cellStyle name="Standaard" xfId="0" builtinId="0"/>
    <cellStyle name="Standaard 3" xfId="2" xr:uid="{00000000-0005-0000-0000-000002000000}"/>
    <cellStyle name="Valuta" xfId="3" builtinId="4"/>
    <cellStyle name="Valuta 2" xfId="1" xr:uid="{00000000-0005-0000-0000-000001000000}"/>
  </cellStyles>
  <dxfs count="33">
    <dxf>
      <font>
        <strike val="0"/>
        <outline val="0"/>
        <shadow val="0"/>
        <vertAlign val="baseline"/>
        <sz val="11"/>
        <color theme="1"/>
        <name val="Calibri"/>
        <scheme val="minor"/>
      </font>
      <numFmt numFmtId="164" formatCode="&quot;€&quot;\ #,##0.00"/>
      <alignment horizontal="center" vertical="bottom"/>
    </dxf>
    <dxf>
      <font>
        <strike val="0"/>
        <outline val="0"/>
        <shadow val="0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1"/>
        <color theme="1"/>
        <name val="Calibri"/>
        <scheme val="minor"/>
      </font>
      <numFmt numFmtId="164" formatCode="&quot;€&quot;\ #,##0.00"/>
      <alignment horizontal="center" vertical="bottom"/>
    </dxf>
    <dxf>
      <font>
        <strike val="0"/>
        <outline val="0"/>
        <shadow val="0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1"/>
        <color theme="1"/>
        <name val="Calibri"/>
        <scheme val="minor"/>
      </font>
      <numFmt numFmtId="164" formatCode="&quot;€&quot;\ #,##0.00"/>
      <alignment horizontal="center" vertical="bottom"/>
    </dxf>
    <dxf>
      <font>
        <strike val="0"/>
        <outline val="0"/>
        <shadow val="0"/>
        <vertAlign val="baseline"/>
        <sz val="11"/>
        <color theme="1"/>
        <name val="Calibri"/>
        <scheme val="minor"/>
      </font>
      <alignment horizontal="center" vertical="bottom"/>
    </dxf>
    <dxf>
      <font>
        <strike val="0"/>
        <outline val="0"/>
        <shadow val="0"/>
        <vertAlign val="baseline"/>
        <sz val="11"/>
        <color theme="1"/>
        <name val="Calibri"/>
        <scheme val="minor"/>
      </font>
      <numFmt numFmtId="164" formatCode="&quot;€&quot;\ #,##0.00"/>
      <alignment horizontal="center" vertical="bottom"/>
    </dxf>
    <dxf>
      <font>
        <strike val="0"/>
        <outline val="0"/>
        <shadow val="0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1"/>
        <color theme="1"/>
        <name val="Calibri"/>
        <scheme val="minor"/>
      </font>
      <alignment vertical="bottom"/>
    </dxf>
    <dxf>
      <font>
        <strike val="0"/>
        <outline val="0"/>
        <shadow val="0"/>
        <vertAlign val="baseline"/>
        <sz val="11"/>
        <color theme="1"/>
        <name val="Calibri"/>
        <scheme val="minor"/>
      </font>
      <numFmt numFmtId="164" formatCode="&quot;€&quot;\ #,##0.00"/>
      <alignment horizontal="center" vertical="bottom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/>
        </patternFill>
      </fill>
      <alignment horizontal="center" vertical="bottom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/>
        </patternFill>
      </fill>
      <alignment horizont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/>
        </patternFill>
      </fill>
      <alignment horizontal="center"/>
    </dxf>
    <dxf>
      <font>
        <strike val="0"/>
        <outline val="0"/>
        <shadow val="0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1"/>
        <color theme="1"/>
        <name val="Calibri"/>
        <scheme val="minor"/>
      </font>
      <alignment horizontal="center" vertical="top" wrapText="1"/>
    </dxf>
    <dxf>
      <font>
        <strike val="0"/>
        <outline val="0"/>
        <shadow val="0"/>
        <vertAlign val="baseline"/>
        <sz val="11"/>
        <color theme="1"/>
        <name val="Calibri"/>
        <scheme val="minor"/>
      </font>
      <numFmt numFmtId="164" formatCode="&quot;€&quot;\ #,##0.00"/>
      <alignment horizontal="center" vertical="bottom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/>
        </patternFill>
      </fill>
      <alignment horizontal="center" vertical="bottom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/>
        </patternFill>
      </fill>
      <alignment horizont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/>
        </patternFill>
      </fill>
      <alignment horizontal="center"/>
    </dxf>
    <dxf>
      <font>
        <strike val="0"/>
        <outline val="0"/>
        <shadow val="0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1"/>
        <color theme="1"/>
        <name val="Calibri"/>
        <scheme val="minor"/>
      </font>
      <alignment horizontal="center" vertical="top" wrapText="1"/>
    </dxf>
    <dxf>
      <font>
        <strike val="0"/>
        <outline val="0"/>
        <shadow val="0"/>
        <vertAlign val="baseline"/>
        <sz val="11"/>
        <color theme="1"/>
        <name val="Calibri"/>
        <scheme val="minor"/>
      </font>
      <numFmt numFmtId="164" formatCode="&quot;€&quot;\ #,##0.00"/>
      <alignment horizontal="center" vertical="bottom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/>
        </patternFill>
      </fill>
      <alignment horizontal="center" vertical="bottom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/>
        </patternFill>
      </fill>
      <alignment horizont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/>
        </patternFill>
      </fill>
      <alignment horizontal="center"/>
    </dxf>
    <dxf>
      <font>
        <strike val="0"/>
        <outline val="0"/>
        <shadow val="0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1"/>
        <color theme="1"/>
        <name val="Calibri"/>
        <scheme val="minor"/>
      </font>
      <alignment horizontal="center" vertical="top" wrapText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6.682767940392427E-2"/>
          <c:y val="2.2304832713754649E-2"/>
          <c:w val="0.8808106559969906"/>
          <c:h val="0.87286889324708017"/>
        </c:manualLayout>
      </c:layout>
      <c:scatterChart>
        <c:scatterStyle val="smoothMarker"/>
        <c:varyColors val="0"/>
        <c:ser>
          <c:idx val="0"/>
          <c:order val="0"/>
          <c:tx>
            <c:strRef>
              <c:f>Score!$J$12</c:f>
              <c:strCache>
                <c:ptCount val="1"/>
                <c:pt idx="0">
                  <c:v>score</c:v>
                </c:pt>
              </c:strCache>
            </c:strRef>
          </c:tx>
          <c:spPr>
            <a:ln w="12700" cap="rnd">
              <a:solidFill>
                <a:schemeClr val="accent1"/>
              </a:solidFill>
              <a:prstDash val="solid"/>
              <a:round/>
            </a:ln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prstDash val="solid"/>
                <a:round/>
              </a:ln>
            </c:spPr>
          </c:marker>
          <c:xVal>
            <c:numRef>
              <c:f>Score!$I$13:$I$68</c:f>
              <c:numCache>
                <c:formatCode>0</c:formatCode>
                <c:ptCount val="56"/>
                <c:pt idx="0">
                  <c:v>200000</c:v>
                </c:pt>
                <c:pt idx="1">
                  <c:v>207500</c:v>
                </c:pt>
                <c:pt idx="2">
                  <c:v>215000</c:v>
                </c:pt>
                <c:pt idx="3">
                  <c:v>222500</c:v>
                </c:pt>
                <c:pt idx="4">
                  <c:v>230000</c:v>
                </c:pt>
                <c:pt idx="5">
                  <c:v>237500</c:v>
                </c:pt>
                <c:pt idx="6">
                  <c:v>245000</c:v>
                </c:pt>
                <c:pt idx="7">
                  <c:v>252500</c:v>
                </c:pt>
                <c:pt idx="8">
                  <c:v>260000</c:v>
                </c:pt>
                <c:pt idx="9">
                  <c:v>267500</c:v>
                </c:pt>
                <c:pt idx="10">
                  <c:v>275000</c:v>
                </c:pt>
                <c:pt idx="11">
                  <c:v>282500</c:v>
                </c:pt>
                <c:pt idx="12">
                  <c:v>290000</c:v>
                </c:pt>
                <c:pt idx="13">
                  <c:v>297500</c:v>
                </c:pt>
                <c:pt idx="14">
                  <c:v>305000</c:v>
                </c:pt>
                <c:pt idx="15">
                  <c:v>312500</c:v>
                </c:pt>
                <c:pt idx="16">
                  <c:v>320000</c:v>
                </c:pt>
                <c:pt idx="17">
                  <c:v>327500</c:v>
                </c:pt>
                <c:pt idx="18">
                  <c:v>335000</c:v>
                </c:pt>
                <c:pt idx="19">
                  <c:v>342500</c:v>
                </c:pt>
                <c:pt idx="20">
                  <c:v>350000</c:v>
                </c:pt>
                <c:pt idx="21">
                  <c:v>357500</c:v>
                </c:pt>
                <c:pt idx="22">
                  <c:v>365000</c:v>
                </c:pt>
                <c:pt idx="23">
                  <c:v>372500</c:v>
                </c:pt>
                <c:pt idx="24">
                  <c:v>380000</c:v>
                </c:pt>
                <c:pt idx="25">
                  <c:v>387500</c:v>
                </c:pt>
                <c:pt idx="26">
                  <c:v>395000</c:v>
                </c:pt>
                <c:pt idx="27">
                  <c:v>402500</c:v>
                </c:pt>
                <c:pt idx="28">
                  <c:v>410000</c:v>
                </c:pt>
                <c:pt idx="29">
                  <c:v>417500</c:v>
                </c:pt>
                <c:pt idx="30">
                  <c:v>425000</c:v>
                </c:pt>
                <c:pt idx="31">
                  <c:v>432500</c:v>
                </c:pt>
                <c:pt idx="32">
                  <c:v>440000</c:v>
                </c:pt>
                <c:pt idx="33">
                  <c:v>447500</c:v>
                </c:pt>
                <c:pt idx="34">
                  <c:v>455000</c:v>
                </c:pt>
                <c:pt idx="35">
                  <c:v>462500</c:v>
                </c:pt>
                <c:pt idx="36">
                  <c:v>470000</c:v>
                </c:pt>
                <c:pt idx="37">
                  <c:v>477500</c:v>
                </c:pt>
                <c:pt idx="38">
                  <c:v>485000</c:v>
                </c:pt>
                <c:pt idx="39">
                  <c:v>492500</c:v>
                </c:pt>
                <c:pt idx="40">
                  <c:v>500000</c:v>
                </c:pt>
                <c:pt idx="41">
                  <c:v>507500</c:v>
                </c:pt>
                <c:pt idx="42">
                  <c:v>515000</c:v>
                </c:pt>
                <c:pt idx="43">
                  <c:v>522500</c:v>
                </c:pt>
                <c:pt idx="44">
                  <c:v>530000</c:v>
                </c:pt>
                <c:pt idx="45">
                  <c:v>537500</c:v>
                </c:pt>
                <c:pt idx="46">
                  <c:v>545000</c:v>
                </c:pt>
                <c:pt idx="47">
                  <c:v>552500</c:v>
                </c:pt>
                <c:pt idx="48">
                  <c:v>560000</c:v>
                </c:pt>
                <c:pt idx="49">
                  <c:v>567500</c:v>
                </c:pt>
                <c:pt idx="50">
                  <c:v>575000</c:v>
                </c:pt>
                <c:pt idx="51">
                  <c:v>582500</c:v>
                </c:pt>
                <c:pt idx="52">
                  <c:v>590000</c:v>
                </c:pt>
                <c:pt idx="53">
                  <c:v>597500</c:v>
                </c:pt>
                <c:pt idx="54">
                  <c:v>605000</c:v>
                </c:pt>
                <c:pt idx="55">
                  <c:v>612500</c:v>
                </c:pt>
              </c:numCache>
            </c:numRef>
          </c:xVal>
          <c:yVal>
            <c:numRef>
              <c:f>Score!$J$13:$J$68</c:f>
              <c:numCache>
                <c:formatCode>0.0</c:formatCode>
                <c:ptCount val="56"/>
                <c:pt idx="0">
                  <c:v>20</c:v>
                </c:pt>
                <c:pt idx="1">
                  <c:v>19.625</c:v>
                </c:pt>
                <c:pt idx="2">
                  <c:v>19.25</c:v>
                </c:pt>
                <c:pt idx="3">
                  <c:v>18.875</c:v>
                </c:pt>
                <c:pt idx="4">
                  <c:v>18.5</c:v>
                </c:pt>
                <c:pt idx="5">
                  <c:v>18.125</c:v>
                </c:pt>
                <c:pt idx="6">
                  <c:v>17.75</c:v>
                </c:pt>
                <c:pt idx="7">
                  <c:v>17.375</c:v>
                </c:pt>
                <c:pt idx="8">
                  <c:v>17</c:v>
                </c:pt>
                <c:pt idx="9">
                  <c:v>16.625</c:v>
                </c:pt>
                <c:pt idx="10">
                  <c:v>16.25</c:v>
                </c:pt>
                <c:pt idx="11">
                  <c:v>15.875</c:v>
                </c:pt>
                <c:pt idx="12">
                  <c:v>15.5</c:v>
                </c:pt>
                <c:pt idx="13">
                  <c:v>15.125</c:v>
                </c:pt>
                <c:pt idx="14">
                  <c:v>14.75</c:v>
                </c:pt>
                <c:pt idx="15">
                  <c:v>14.375</c:v>
                </c:pt>
                <c:pt idx="16">
                  <c:v>14</c:v>
                </c:pt>
                <c:pt idx="17">
                  <c:v>13.625</c:v>
                </c:pt>
                <c:pt idx="18">
                  <c:v>13.25</c:v>
                </c:pt>
                <c:pt idx="19">
                  <c:v>12.875</c:v>
                </c:pt>
                <c:pt idx="20">
                  <c:v>12.5</c:v>
                </c:pt>
                <c:pt idx="21">
                  <c:v>12.125</c:v>
                </c:pt>
                <c:pt idx="22">
                  <c:v>11.75</c:v>
                </c:pt>
                <c:pt idx="23">
                  <c:v>11.375</c:v>
                </c:pt>
                <c:pt idx="24">
                  <c:v>11</c:v>
                </c:pt>
                <c:pt idx="25">
                  <c:v>10.625</c:v>
                </c:pt>
                <c:pt idx="26">
                  <c:v>10.25</c:v>
                </c:pt>
                <c:pt idx="27">
                  <c:v>9.875</c:v>
                </c:pt>
                <c:pt idx="28">
                  <c:v>9.5</c:v>
                </c:pt>
                <c:pt idx="29">
                  <c:v>9.125</c:v>
                </c:pt>
                <c:pt idx="30">
                  <c:v>8.75</c:v>
                </c:pt>
                <c:pt idx="31">
                  <c:v>8.375</c:v>
                </c:pt>
                <c:pt idx="32">
                  <c:v>8</c:v>
                </c:pt>
                <c:pt idx="33">
                  <c:v>7.625</c:v>
                </c:pt>
                <c:pt idx="34">
                  <c:v>7.25</c:v>
                </c:pt>
                <c:pt idx="35">
                  <c:v>6.875</c:v>
                </c:pt>
                <c:pt idx="36">
                  <c:v>6.5</c:v>
                </c:pt>
                <c:pt idx="37">
                  <c:v>6.125</c:v>
                </c:pt>
                <c:pt idx="38">
                  <c:v>5.75</c:v>
                </c:pt>
                <c:pt idx="39">
                  <c:v>5.375</c:v>
                </c:pt>
                <c:pt idx="40">
                  <c:v>5</c:v>
                </c:pt>
                <c:pt idx="41">
                  <c:v>4.625</c:v>
                </c:pt>
                <c:pt idx="42">
                  <c:v>4.25</c:v>
                </c:pt>
                <c:pt idx="43">
                  <c:v>3.8749999999999996</c:v>
                </c:pt>
                <c:pt idx="44">
                  <c:v>3.5</c:v>
                </c:pt>
                <c:pt idx="45">
                  <c:v>3.125</c:v>
                </c:pt>
                <c:pt idx="46">
                  <c:v>2.75</c:v>
                </c:pt>
                <c:pt idx="47">
                  <c:v>2.3750000000000004</c:v>
                </c:pt>
                <c:pt idx="48">
                  <c:v>1.9999999999999996</c:v>
                </c:pt>
                <c:pt idx="49">
                  <c:v>1.6249999999999998</c:v>
                </c:pt>
                <c:pt idx="50">
                  <c:v>1.25</c:v>
                </c:pt>
                <c:pt idx="51">
                  <c:v>0.87500000000000022</c:v>
                </c:pt>
                <c:pt idx="52">
                  <c:v>0.50000000000000044</c:v>
                </c:pt>
                <c:pt idx="53">
                  <c:v>0.12499999999999956</c:v>
                </c:pt>
                <c:pt idx="54">
                  <c:v>0</c:v>
                </c:pt>
                <c:pt idx="5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324-4668-9663-145C6094CA72}"/>
            </c:ext>
          </c:extLst>
        </c:ser>
        <c:ser>
          <c:idx val="1"/>
          <c:order val="1"/>
          <c:tx>
            <c:v>Gerealiseerde score</c:v>
          </c:tx>
          <c:spPr>
            <a:ln>
              <a:prstDash val="solid"/>
            </a:ln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165-4513-835C-A91C7C64B7C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Score!$B$13</c:f>
              <c:numCache>
                <c:formatCode>_ "€"\ * #,##0_ ;_ "€"\ * \-#,##0_ ;_ "€"\ * "-"??_ ;_ @_ </c:formatCode>
                <c:ptCount val="1"/>
                <c:pt idx="0">
                  <c:v>0</c:v>
                </c:pt>
              </c:numCache>
            </c:numRef>
          </c:xVal>
          <c:yVal>
            <c:numRef>
              <c:f>Score!$C$13</c:f>
              <c:numCache>
                <c:formatCode>0.0</c:formatCode>
                <c:ptCount val="1"/>
                <c:pt idx="0">
                  <c:v>20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324-4668-9663-145C6094C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7851456"/>
        <c:axId val="307850800"/>
      </c:scatterChart>
      <c:scatterChart>
        <c:scatterStyle val="lineMarker"/>
        <c:varyColors val="0"/>
        <c:ser>
          <c:idx val="2"/>
          <c:order val="2"/>
          <c:tx>
            <c:v>Inschrijving</c:v>
          </c:tx>
          <c:spPr>
            <a:ln w="66675" cap="rnd">
              <a:solidFill>
                <a:schemeClr val="accent1"/>
              </a:solidFill>
              <a:prstDash val="solid"/>
              <a:round/>
            </a:ln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prstDash val="solid"/>
              </a:ln>
            </c:spPr>
          </c:marker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Off val="75000"/>
                    <a:lumMod val="25000"/>
                  </a:sysClr>
                </a:solidFill>
                <a:prstDash val="solid"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Score!$B$13</c:f>
              <c:numCache>
                <c:formatCode>_ "€"\ * #,##0_ ;_ "€"\ * \-#,##0_ ;_ "€"\ * "-"??_ ;_ @_ </c:formatCode>
                <c:ptCount val="1"/>
                <c:pt idx="0">
                  <c:v>0</c:v>
                </c:pt>
              </c:numCache>
            </c:numRef>
          </c:xVal>
          <c:yVal>
            <c:numRef>
              <c:f>Score!$C$13</c:f>
              <c:numCache>
                <c:formatCode>0.0</c:formatCode>
                <c:ptCount val="1"/>
                <c:pt idx="0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324-4668-9663-145C6094C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7851456"/>
        <c:axId val="307850800"/>
      </c:scatterChart>
      <c:valAx>
        <c:axId val="307851456"/>
        <c:scaling>
          <c:orientation val="minMax"/>
          <c:max val="600000"/>
          <c:min val="2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&quot;€&quot;\ 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07850800"/>
        <c:crosses val="autoZero"/>
        <c:crossBetween val="midCat"/>
      </c:valAx>
      <c:valAx>
        <c:axId val="307850800"/>
        <c:scaling>
          <c:orientation val="minMax"/>
          <c:max val="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07851456"/>
        <c:crosses val="autoZero"/>
        <c:crossBetween val="midCat"/>
      </c:valAx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1219200</xdr:colOff>
      <xdr:row>2</xdr:row>
      <xdr:rowOff>142875</xdr:rowOff>
    </xdr:from>
    <xdr:to>
      <xdr:col>4</xdr:col>
      <xdr:colOff>1101725</xdr:colOff>
      <xdr:row>7</xdr:row>
      <xdr:rowOff>132289</xdr:rowOff>
    </xdr:to>
    <xdr:pic>
      <xdr:nvPicPr>
        <xdr:cNvPr id="2" name="Picture 2" descr="BIM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19275" y="501650"/>
          <a:ext cx="5997575" cy="897464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1133475</xdr:colOff>
      <xdr:row>0</xdr:row>
      <xdr:rowOff>38100</xdr:rowOff>
    </xdr:from>
    <xdr:to>
      <xdr:col>1</xdr:col>
      <xdr:colOff>3571240</xdr:colOff>
      <xdr:row>1</xdr:row>
      <xdr:rowOff>159385</xdr:rowOff>
    </xdr:to>
    <xdr:pic>
      <xdr:nvPicPr>
        <xdr:cNvPr id="2" name="Afbeelding 1" descr="cid:image001.jpg@01CEBE88.6FA29A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05100" y="38100"/>
          <a:ext cx="2434590" cy="308610"/>
        </a:xfrm>
        <a:prstGeom prst="rect">
          <a:avLst/>
        </a:prstGeom>
        <a:noFill/>
        <a:ln w="9525">
          <a:noFill/>
          <a:prstDash val="solid"/>
          <a:miter lim="800000"/>
          <a:headEnd/>
          <a:tailEnd/>
        </a:ln>
      </xdr:spPr>
    </xdr:pic>
    <xdr:clientData/>
  </xdr:twoCellAnchor>
  <xdr:twoCellAnchor>
    <xdr:from>
      <xdr:col>6</xdr:col>
      <xdr:colOff>76200</xdr:colOff>
      <xdr:row>7</xdr:row>
      <xdr:rowOff>171451</xdr:rowOff>
    </xdr:from>
    <xdr:to>
      <xdr:col>13</xdr:col>
      <xdr:colOff>152400</xdr:colOff>
      <xdr:row>20</xdr:row>
      <xdr:rowOff>28576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D3CC14B-7CBB-A33B-ECB2-89DFE8A7E19A}"/>
            </a:ext>
          </a:extLst>
        </xdr:cNvPr>
        <xdr:cNvSpPr txBox="1"/>
      </xdr:nvSpPr>
      <xdr:spPr>
        <a:xfrm>
          <a:off x="8524875" y="1704976"/>
          <a:ext cx="5029200" cy="2971800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Het prijsplafond wordt bepaald door</a:t>
          </a:r>
          <a:r>
            <a:rPr lang="nl-NL" sz="1100" baseline="0"/>
            <a:t> de de maximaal door Radboudumc te accepteren som van de prijzen voor:</a:t>
          </a:r>
          <a:br>
            <a:rPr lang="nl-NL" sz="1100" baseline="0"/>
          </a:br>
          <a:r>
            <a:rPr lang="nl-NL" sz="1100" baseline="0"/>
            <a:t>1- de prijs voor 10 installaties volgens UseCase 1, incl 5 jaar onderhoud en support,</a:t>
          </a:r>
          <a:br>
            <a:rPr lang="nl-NL" sz="1100" baseline="0"/>
          </a:br>
          <a:r>
            <a:rPr lang="nl-NL" sz="1100" baseline="0"/>
            <a:t>2-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prijs voor 5 installaties volgens UseCase 2, incl 5 jaar onderhoud en support,</a:t>
          </a: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3- de prijs voor 1 installatie volgens UseCase 3, incl 5 jaar onderhoud en support,</a:t>
          </a: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4- de totaalprijs voor alle SLA werkzaamheden voor de resterende exploitatietijd van de gehele Installed Base per Inschrijfdatum.</a:t>
          </a: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Inschrijvingen met een totaalprijs van € 200,000 of minder (ondergens), krijgen 20 punten voor het gunningscriterium Prijs.</a:t>
          </a: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Inschrijvingen met een totaalprijs van € 600.000 krijgen 0 punten voor het gunningscriterium Prijs.</a:t>
          </a: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Inschrijvingen boven het plafond van € 600.000 worden terzijde gelegd en niet verder in behandeling genomen.</a:t>
          </a: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635000</xdr:colOff>
      <xdr:row>0</xdr:row>
      <xdr:rowOff>53975</xdr:rowOff>
    </xdr:from>
    <xdr:to>
      <xdr:col>4</xdr:col>
      <xdr:colOff>1675765</xdr:colOff>
      <xdr:row>1</xdr:row>
      <xdr:rowOff>67310</xdr:rowOff>
    </xdr:to>
    <xdr:pic>
      <xdr:nvPicPr>
        <xdr:cNvPr id="3" name="Afbeelding 2" descr="cid:image001.jpg@01CEBE88.6FA29A0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53975"/>
          <a:ext cx="2507615" cy="305435"/>
        </a:xfrm>
        <a:prstGeom prst="rect">
          <a:avLst/>
        </a:prstGeom>
        <a:noFill/>
        <a:ln w="9525">
          <a:noFill/>
          <a:prstDash val="solid"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635000</xdr:colOff>
      <xdr:row>0</xdr:row>
      <xdr:rowOff>53975</xdr:rowOff>
    </xdr:from>
    <xdr:to>
      <xdr:col>4</xdr:col>
      <xdr:colOff>1678940</xdr:colOff>
      <xdr:row>1</xdr:row>
      <xdr:rowOff>124460</xdr:rowOff>
    </xdr:to>
    <xdr:pic>
      <xdr:nvPicPr>
        <xdr:cNvPr id="2" name="Afbeelding 1" descr="cid:image001.jpg@01CEBE88.6FA29A0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7200" y="53975"/>
          <a:ext cx="2510790" cy="308610"/>
        </a:xfrm>
        <a:prstGeom prst="rect">
          <a:avLst/>
        </a:prstGeom>
        <a:noFill/>
        <a:ln w="9525">
          <a:noFill/>
          <a:prstDash val="solid"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635000</xdr:colOff>
      <xdr:row>0</xdr:row>
      <xdr:rowOff>53975</xdr:rowOff>
    </xdr:from>
    <xdr:to>
      <xdr:col>4</xdr:col>
      <xdr:colOff>1675765</xdr:colOff>
      <xdr:row>1</xdr:row>
      <xdr:rowOff>86360</xdr:rowOff>
    </xdr:to>
    <xdr:pic>
      <xdr:nvPicPr>
        <xdr:cNvPr id="3" name="Afbeelding 2" descr="cid:image001.jpg@01CEBE88.6FA29A0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53975"/>
          <a:ext cx="2507615" cy="305435"/>
        </a:xfrm>
        <a:prstGeom prst="rect">
          <a:avLst/>
        </a:prstGeom>
        <a:noFill/>
        <a:ln w="9525">
          <a:noFill/>
          <a:prstDash val="solid"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368300</xdr:colOff>
      <xdr:row>0</xdr:row>
      <xdr:rowOff>76200</xdr:rowOff>
    </xdr:from>
    <xdr:to>
      <xdr:col>4</xdr:col>
      <xdr:colOff>161290</xdr:colOff>
      <xdr:row>1</xdr:row>
      <xdr:rowOff>143510</xdr:rowOff>
    </xdr:to>
    <xdr:pic>
      <xdr:nvPicPr>
        <xdr:cNvPr id="2" name="Afbeelding 1" descr="cid:image001.jpg@01CEBE88.6FA29A00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21375" y="76200"/>
          <a:ext cx="2491740" cy="305435"/>
        </a:xfrm>
        <a:prstGeom prst="rect">
          <a:avLst/>
        </a:prstGeom>
        <a:noFill/>
        <a:ln w="9525">
          <a:noFill/>
          <a:prstDash val="solid"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2847975</xdr:colOff>
      <xdr:row>0</xdr:row>
      <xdr:rowOff>82550</xdr:rowOff>
    </xdr:from>
    <xdr:to>
      <xdr:col>1</xdr:col>
      <xdr:colOff>1697990</xdr:colOff>
      <xdr:row>1</xdr:row>
      <xdr:rowOff>143510</xdr:rowOff>
    </xdr:to>
    <xdr:pic>
      <xdr:nvPicPr>
        <xdr:cNvPr id="2" name="Afbeelding 1" descr="cid:image001.jpg@01CEBE88.6FA29A00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47975" y="82550"/>
          <a:ext cx="2602865" cy="299085"/>
        </a:xfrm>
        <a:prstGeom prst="rect">
          <a:avLst/>
        </a:prstGeom>
        <a:noFill/>
        <a:ln w="9525">
          <a:noFill/>
          <a:prstDash val="solid"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4400550</xdr:colOff>
      <xdr:row>0</xdr:row>
      <xdr:rowOff>101600</xdr:rowOff>
    </xdr:from>
    <xdr:to>
      <xdr:col>1</xdr:col>
      <xdr:colOff>326390</xdr:colOff>
      <xdr:row>1</xdr:row>
      <xdr:rowOff>114300</xdr:rowOff>
    </xdr:to>
    <xdr:pic>
      <xdr:nvPicPr>
        <xdr:cNvPr id="2" name="Afbeelding 1" descr="cid:image001.jpg@01CEBE88.6FA29A00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00550" y="101600"/>
          <a:ext cx="2431415" cy="269875"/>
        </a:xfrm>
        <a:prstGeom prst="rect">
          <a:avLst/>
        </a:prstGeom>
        <a:noFill/>
        <a:ln w="9525">
          <a:noFill/>
          <a:prstDash val="solid"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7</xdr:col>
      <xdr:colOff>657225</xdr:colOff>
      <xdr:row>32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12</xdr:row>
      <xdr:rowOff>0</xdr:rowOff>
    </xdr:from>
    <xdr:to>
      <xdr:col>15</xdr:col>
      <xdr:colOff>561975</xdr:colOff>
      <xdr:row>26</xdr:row>
      <xdr:rowOff>92075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66638D04-D107-4703-8A77-561356F048E9}"/>
            </a:ext>
          </a:extLst>
        </xdr:cNvPr>
        <xdr:cNvSpPr txBox="1"/>
      </xdr:nvSpPr>
      <xdr:spPr>
        <a:xfrm>
          <a:off x="7315200" y="1362075"/>
          <a:ext cx="5029200" cy="2968625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Het prijsplafond wordt bepaald door</a:t>
          </a:r>
          <a:r>
            <a:rPr lang="nl-NL" sz="1100" baseline="0"/>
            <a:t> de de maximaal door Radboudumc te accepteren som van de prijzen voor:</a:t>
          </a:r>
          <a:br>
            <a:rPr lang="nl-NL" sz="1100" baseline="0"/>
          </a:br>
          <a:r>
            <a:rPr lang="nl-NL" sz="1100" baseline="0"/>
            <a:t>1- de prijs voor 10 installaties volgens UseCase 1, incl 5 jaar onderhoud en support,</a:t>
          </a:r>
          <a:br>
            <a:rPr lang="nl-NL" sz="1100" baseline="0"/>
          </a:br>
          <a:r>
            <a:rPr lang="nl-NL" sz="1100" baseline="0"/>
            <a:t>2-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prijs voor 5 installaties volgens UseCase 2, incl 5 jaar onderhoud en support,</a:t>
          </a: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3- de prijs voor 1 installatie volgens UseCase 3, incl 5 jaar onderhoud en support,</a:t>
          </a: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4- de totaalprijs voor alle SLA werkzaamheden voor de resterende exploitatietijd van de gehele Installed Base per inschijfdatum.</a:t>
          </a: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Inschrijvingen met een totaalprijs van € 200,000 of minder (ondergens), krijgen 20 punten voor het gunningscriterium Prijs.</a:t>
          </a: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Inschrijvingen met een totaalprijs van € 600.000 krijgen 0 punten voor het gunningscriterium Prijs.</a:t>
          </a: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Inschrijvingen boven het plafond van € 600.000 worden terzijde gelegd en niet verder in behandeling genomen.</a:t>
          </a: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nl-NL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248" displayName="Tabel248" ref="A3:E35" totalsRowShown="0" headerRowDxfId="32" dataDxfId="31">
  <tableColumns count="5">
    <tableColumn id="1" xr3:uid="{00000000-0010-0000-0000-000001000000}" name="Werkzaamheden" dataDxfId="30"/>
    <tableColumn id="4" xr3:uid="{00000000-0010-0000-0000-000004000000}" name="Eenheid (stuks)" dataDxfId="29"/>
    <tableColumn id="5" xr3:uid="{00000000-0010-0000-0000-000005000000}" name="Kosten per eenheid/jaar" dataDxfId="28"/>
    <tableColumn id="3" xr3:uid="{00000000-0010-0000-0000-000003000000}" name="Aantal ruimten" dataDxfId="27"/>
    <tableColumn id="2" xr3:uid="{00000000-0010-0000-0000-000002000000}" name="Prijs ex. Btw (kosten eenheid * aantal)" dataDxfId="26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24" displayName="Tabel24" ref="A3:E34" totalsRowShown="0" headerRowDxfId="25" dataDxfId="24">
  <tableColumns count="5">
    <tableColumn id="1" xr3:uid="{00000000-0010-0000-0100-000001000000}" name="Werkzaamheden" dataDxfId="23"/>
    <tableColumn id="4" xr3:uid="{00000000-0010-0000-0100-000004000000}" name="Eenheid (uren / stuks)" dataDxfId="22"/>
    <tableColumn id="5" xr3:uid="{00000000-0010-0000-0100-000005000000}" name="Kosten per eenheid" dataDxfId="21"/>
    <tableColumn id="3" xr3:uid="{00000000-0010-0000-0100-000003000000}" name="Aantal ruimten" dataDxfId="20"/>
    <tableColumn id="2" xr3:uid="{00000000-0010-0000-0100-000002000000}" name="Prijs ex. Btw (kosten eenheid * aantal)" dataDxfId="19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249" displayName="Tabel249" ref="A3:E34" totalsRowShown="0" headerRowDxfId="18" dataDxfId="17">
  <tableColumns count="5">
    <tableColumn id="1" xr3:uid="{00000000-0010-0000-0200-000001000000}" name="Werkzaamheden" dataDxfId="16"/>
    <tableColumn id="4" xr3:uid="{00000000-0010-0000-0200-000004000000}" name="Eenheid (stuks)" dataDxfId="15"/>
    <tableColumn id="5" xr3:uid="{00000000-0010-0000-0200-000005000000}" name="Kosten per eenheid" dataDxfId="14"/>
    <tableColumn id="3" xr3:uid="{00000000-0010-0000-0200-000003000000}" name="Aantal ruimten" dataDxfId="13"/>
    <tableColumn id="2" xr3:uid="{00000000-0010-0000-0200-000002000000}" name="Prijs ex. Btw (kosten eenheid * aantal)" dataDxfId="12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2456" displayName="Tabel2456" ref="A3:D41" totalsRowShown="0" headerRowDxfId="11" dataDxfId="10">
  <tableColumns count="4">
    <tableColumn id="1" xr3:uid="{00000000-0010-0000-0300-000001000000}" name="Product" dataDxfId="9"/>
    <tableColumn id="2" xr3:uid="{00000000-0010-0000-0300-000002000000}" name="SLA prijs per systeem per jaar" dataDxfId="8"/>
    <tableColumn id="3" xr3:uid="{00000000-0010-0000-0300-000003000000}" name="Aantal systemen" dataDxfId="7"/>
    <tableColumn id="4" xr3:uid="{00000000-0010-0000-0300-000004000000}" name="Totaalprijs SLA (ex. BTW)" dataDxfId="6">
      <calculatedColumnFormula>Tabel2456[[#This Row],[SLA prijs per systeem per jaar]]*Tabel2456[[#This Row],[Aantal systemen]]</calculatedColumnFormula>
    </tableColumn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24567" displayName="Tabel24567" ref="A3:B30" totalsRowShown="0" dataDxfId="5">
  <tableColumns count="2">
    <tableColumn id="1" xr3:uid="{00000000-0010-0000-0400-000001000000}" name="Product" dataDxfId="4"/>
    <tableColumn id="2" xr3:uid="{00000000-0010-0000-0400-000002000000}" name="Prijs ex. Btw" dataDxfId="3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245675" displayName="Tabel245675" ref="A3:B35" totalsRowShown="0" dataDxfId="2">
  <tableColumns count="2">
    <tableColumn id="1" xr3:uid="{00000000-0010-0000-0500-000001000000}" name="Product" dataDxfId="1"/>
    <tableColumn id="2" xr3:uid="{00000000-0010-0000-0500-000002000000}" name="Prijs ex. Btw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2:E23"/>
  <sheetViews>
    <sheetView tabSelected="1" workbookViewId="0">
      <selection activeCell="C37" sqref="C37"/>
    </sheetView>
  </sheetViews>
  <sheetFormatPr defaultColWidth="8.54296875" defaultRowHeight="14.5" x14ac:dyDescent="0.35"/>
  <cols>
    <col min="1" max="1" width="8.54296875" style="47" customWidth="1"/>
    <col min="2" max="5" width="29.1796875" style="47" customWidth="1"/>
    <col min="6" max="6" width="8.54296875" style="47" customWidth="1"/>
    <col min="7" max="16384" width="8.54296875" style="47"/>
  </cols>
  <sheetData>
    <row r="12" spans="2:5" ht="29.15" customHeight="1" x14ac:dyDescent="0.75">
      <c r="B12" s="89" t="s">
        <v>0</v>
      </c>
      <c r="C12" s="87"/>
      <c r="D12" s="87"/>
      <c r="E12" s="87"/>
    </row>
    <row r="13" spans="2:5" ht="16" customHeight="1" x14ac:dyDescent="0.45">
      <c r="B13" s="48"/>
      <c r="C13" s="49"/>
      <c r="D13" s="49"/>
      <c r="E13" s="49"/>
    </row>
    <row r="14" spans="2:5" ht="16" customHeight="1" x14ac:dyDescent="0.45">
      <c r="B14" s="48"/>
      <c r="C14" s="49"/>
      <c r="D14" s="49"/>
      <c r="E14" s="49"/>
    </row>
    <row r="15" spans="2:5" ht="26.15" customHeight="1" x14ac:dyDescent="0.35">
      <c r="B15" s="90" t="s">
        <v>1</v>
      </c>
      <c r="C15" s="87"/>
      <c r="D15" s="87"/>
      <c r="E15" s="87"/>
    </row>
    <row r="16" spans="2:5" ht="16" customHeight="1" x14ac:dyDescent="0.45">
      <c r="B16" s="48"/>
      <c r="C16" s="49"/>
      <c r="D16" s="49"/>
      <c r="E16" s="49"/>
    </row>
    <row r="17" spans="2:5" ht="25" customHeight="1" x14ac:dyDescent="0.7">
      <c r="B17" s="50"/>
      <c r="C17" s="49"/>
      <c r="D17" s="49"/>
      <c r="E17" s="49"/>
    </row>
    <row r="18" spans="2:5" ht="25" customHeight="1" x14ac:dyDescent="0.7">
      <c r="B18" s="88" t="s">
        <v>2</v>
      </c>
      <c r="C18" s="87"/>
      <c r="D18" s="87"/>
      <c r="E18" s="87"/>
    </row>
    <row r="19" spans="2:5" ht="16" customHeight="1" x14ac:dyDescent="0.45">
      <c r="B19" s="48"/>
      <c r="C19" s="49"/>
      <c r="D19" s="49"/>
      <c r="E19" s="49"/>
    </row>
    <row r="20" spans="2:5" ht="29.15" customHeight="1" x14ac:dyDescent="0.35">
      <c r="B20" s="91" t="s">
        <v>100</v>
      </c>
      <c r="C20" s="87"/>
      <c r="D20" s="87"/>
      <c r="E20" s="87"/>
    </row>
    <row r="23" spans="2:5" ht="32.25" customHeight="1" x14ac:dyDescent="0.35">
      <c r="B23" s="86" t="s">
        <v>3</v>
      </c>
      <c r="C23" s="87"/>
      <c r="D23" s="87"/>
      <c r="E23" s="87"/>
    </row>
  </sheetData>
  <mergeCells count="5">
    <mergeCell ref="B23:E23"/>
    <mergeCell ref="B18:E18"/>
    <mergeCell ref="B12:E12"/>
    <mergeCell ref="B15:E15"/>
    <mergeCell ref="B20:E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S44"/>
  <sheetViews>
    <sheetView workbookViewId="0">
      <selection activeCell="B34" sqref="B34"/>
    </sheetView>
  </sheetViews>
  <sheetFormatPr defaultRowHeight="14.5" x14ac:dyDescent="0.35"/>
  <cols>
    <col min="1" max="1" width="25.453125" customWidth="1"/>
    <col min="2" max="2" width="53.81640625" customWidth="1"/>
    <col min="3" max="3" width="10.6328125" bestFit="1" customWidth="1"/>
    <col min="4" max="4" width="13.453125" customWidth="1"/>
    <col min="8" max="8" width="15.453125" bestFit="1" customWidth="1"/>
    <col min="9" max="9" width="11.81640625" customWidth="1"/>
    <col min="16" max="16" width="12.26953125" bestFit="1" customWidth="1"/>
  </cols>
  <sheetData>
    <row r="4" spans="1:19" x14ac:dyDescent="0.35">
      <c r="A4" s="2" t="s">
        <v>1</v>
      </c>
    </row>
    <row r="5" spans="1:19" x14ac:dyDescent="0.35">
      <c r="A5" s="2"/>
    </row>
    <row r="6" spans="1:19" ht="25" customHeight="1" x14ac:dyDescent="0.35">
      <c r="A6" s="10" t="s">
        <v>4</v>
      </c>
      <c r="B6" s="33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</row>
    <row r="7" spans="1:19" ht="25" customHeight="1" x14ac:dyDescent="0.35">
      <c r="A7" s="10" t="s">
        <v>5</v>
      </c>
      <c r="B7" s="33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</row>
    <row r="8" spans="1:19" ht="25" customHeight="1" x14ac:dyDescent="0.35">
      <c r="A8" s="10" t="s">
        <v>6</v>
      </c>
      <c r="B8" s="33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</row>
    <row r="9" spans="1:19" ht="25" customHeight="1" x14ac:dyDescent="0.35">
      <c r="A9" s="10" t="s">
        <v>7</v>
      </c>
      <c r="B9" s="33"/>
      <c r="F9" s="65"/>
      <c r="G9" s="65"/>
      <c r="H9" s="65"/>
      <c r="I9" s="65"/>
      <c r="J9" s="65"/>
      <c r="K9" s="65"/>
      <c r="L9" s="65"/>
      <c r="M9" s="65"/>
      <c r="N9" s="65"/>
      <c r="O9" s="69"/>
      <c r="P9" s="69"/>
      <c r="Q9" s="69"/>
      <c r="R9" s="65"/>
      <c r="S9" s="65"/>
    </row>
    <row r="10" spans="1:19" ht="25" customHeight="1" x14ac:dyDescent="0.35">
      <c r="A10" s="10" t="s">
        <v>9</v>
      </c>
      <c r="B10" s="33"/>
      <c r="F10" s="65"/>
      <c r="G10" s="65"/>
      <c r="H10" s="65"/>
      <c r="I10" s="65"/>
      <c r="J10" s="65"/>
      <c r="K10" s="65"/>
      <c r="L10" s="65"/>
      <c r="M10" s="65"/>
      <c r="N10" s="65"/>
      <c r="O10" s="69"/>
      <c r="P10" s="69"/>
      <c r="Q10" s="69"/>
      <c r="R10" s="65"/>
      <c r="S10" s="65"/>
    </row>
    <row r="11" spans="1:19" x14ac:dyDescent="0.35">
      <c r="F11" s="65"/>
      <c r="G11" s="65"/>
      <c r="H11" s="65"/>
      <c r="I11" s="65"/>
      <c r="J11" s="65"/>
      <c r="K11" s="65"/>
      <c r="L11" s="65"/>
      <c r="M11" s="65"/>
      <c r="N11" s="65"/>
      <c r="O11" s="69"/>
      <c r="P11" s="69"/>
      <c r="Q11" s="69"/>
      <c r="R11" s="65"/>
      <c r="S11" s="65"/>
    </row>
    <row r="12" spans="1:19" ht="29.15" customHeight="1" x14ac:dyDescent="0.35">
      <c r="A12" s="11" t="s">
        <v>12</v>
      </c>
      <c r="B12" s="12">
        <f>SUM(B14:B18)</f>
        <v>0</v>
      </c>
      <c r="C12" t="s">
        <v>13</v>
      </c>
      <c r="D12" s="16">
        <v>600000</v>
      </c>
      <c r="F12" s="65"/>
      <c r="G12" s="65"/>
      <c r="H12" s="65"/>
      <c r="I12" s="66"/>
      <c r="J12" s="65"/>
      <c r="K12" s="65"/>
      <c r="L12" s="65"/>
      <c r="M12" s="65"/>
      <c r="N12" s="65"/>
      <c r="O12" s="69"/>
      <c r="P12" s="70"/>
      <c r="Q12" s="69"/>
      <c r="R12" s="65"/>
      <c r="S12" s="65"/>
    </row>
    <row r="13" spans="1:19" x14ac:dyDescent="0.35">
      <c r="B13" s="13"/>
      <c r="C13" t="s">
        <v>78</v>
      </c>
      <c r="D13" s="16">
        <v>200000</v>
      </c>
      <c r="F13" s="65"/>
      <c r="G13" s="65"/>
      <c r="H13" s="65"/>
      <c r="I13" s="66"/>
      <c r="J13" s="65"/>
      <c r="K13" s="65"/>
      <c r="L13" s="65"/>
      <c r="M13" s="65"/>
      <c r="N13" s="65"/>
      <c r="O13" s="69"/>
      <c r="P13" s="70"/>
      <c r="Q13" s="69"/>
      <c r="R13" s="65"/>
      <c r="S13" s="65"/>
    </row>
    <row r="14" spans="1:19" s="15" customFormat="1" ht="19" customHeight="1" x14ac:dyDescent="0.35">
      <c r="A14" s="14" t="s">
        <v>8</v>
      </c>
      <c r="B14" s="12">
        <f>'a. TCO UseCase 1'!E34</f>
        <v>0</v>
      </c>
      <c r="F14" s="67"/>
      <c r="G14" s="67"/>
      <c r="H14" s="67"/>
      <c r="I14" s="66"/>
      <c r="J14" s="67"/>
      <c r="K14" s="67"/>
      <c r="L14" s="67"/>
      <c r="M14" s="65"/>
      <c r="N14" s="65"/>
      <c r="O14" s="71"/>
      <c r="P14" s="72"/>
      <c r="Q14" s="71"/>
      <c r="R14" s="67"/>
      <c r="S14" s="67"/>
    </row>
    <row r="15" spans="1:19" s="15" customFormat="1" ht="19" customHeight="1" x14ac:dyDescent="0.35">
      <c r="A15" s="14" t="s">
        <v>10</v>
      </c>
      <c r="B15" s="12">
        <f>'b. TCO UseCase 2'!E34</f>
        <v>0</v>
      </c>
      <c r="F15" s="67"/>
      <c r="G15" s="67"/>
      <c r="H15" s="67"/>
      <c r="I15" s="66"/>
      <c r="J15" s="67"/>
      <c r="K15" s="67"/>
      <c r="L15" s="67"/>
      <c r="M15" s="65"/>
      <c r="N15" s="65"/>
      <c r="O15" s="71"/>
      <c r="P15" s="72"/>
      <c r="Q15" s="71"/>
      <c r="R15" s="67"/>
      <c r="S15" s="67"/>
    </row>
    <row r="16" spans="1:19" s="15" customFormat="1" ht="19" customHeight="1" x14ac:dyDescent="0.35">
      <c r="A16" s="14" t="s">
        <v>11</v>
      </c>
      <c r="B16" s="12">
        <f>'c. TCO UseCase 3'!E34</f>
        <v>0</v>
      </c>
      <c r="F16" s="67"/>
      <c r="G16" s="67"/>
      <c r="H16" s="67"/>
      <c r="I16" s="67"/>
      <c r="J16" s="67"/>
      <c r="K16" s="67"/>
      <c r="L16" s="67"/>
      <c r="M16" s="67"/>
      <c r="N16" s="67"/>
      <c r="O16" s="71"/>
      <c r="P16" s="71"/>
      <c r="Q16" s="71"/>
      <c r="R16" s="67"/>
      <c r="S16" s="67"/>
    </row>
    <row r="17" spans="1:19" s="15" customFormat="1" x14ac:dyDescent="0.35">
      <c r="A17" s="14" t="s">
        <v>14</v>
      </c>
      <c r="B17" s="12">
        <f>'d. SLA kosten Installed Base'!D41</f>
        <v>0</v>
      </c>
      <c r="F17" s="67"/>
      <c r="G17" s="67"/>
      <c r="H17" s="67"/>
      <c r="I17" s="67"/>
      <c r="J17" s="67"/>
      <c r="K17" s="67"/>
      <c r="L17" s="67"/>
      <c r="M17" s="67"/>
      <c r="N17" s="67"/>
      <c r="O17" s="71"/>
      <c r="P17" s="71"/>
      <c r="Q17" s="71"/>
      <c r="R17" s="67"/>
      <c r="S17" s="67"/>
    </row>
    <row r="18" spans="1:19" s="15" customFormat="1" x14ac:dyDescent="0.35">
      <c r="A18" s="14"/>
      <c r="B18" s="55"/>
      <c r="C18" s="22"/>
      <c r="F18" s="67"/>
      <c r="G18" s="67"/>
      <c r="H18" s="67"/>
      <c r="I18" s="67"/>
      <c r="J18" s="67"/>
      <c r="K18" s="67"/>
      <c r="L18" s="67"/>
      <c r="M18" s="67"/>
      <c r="N18" s="67"/>
      <c r="O18" s="71"/>
      <c r="P18" s="71"/>
      <c r="Q18" s="71"/>
      <c r="R18" s="67"/>
      <c r="S18" s="67"/>
    </row>
    <row r="19" spans="1:19" x14ac:dyDescent="0.35">
      <c r="A19" s="9"/>
      <c r="B19" s="13"/>
      <c r="F19" s="65"/>
      <c r="G19" s="65"/>
      <c r="H19" s="65"/>
      <c r="I19" s="68"/>
      <c r="J19" s="68"/>
      <c r="K19" s="68"/>
      <c r="L19" s="68"/>
      <c r="M19" s="68"/>
      <c r="N19" s="68"/>
      <c r="O19" s="69"/>
      <c r="P19" s="69"/>
      <c r="Q19" s="69"/>
      <c r="R19" s="65"/>
      <c r="S19" s="65"/>
    </row>
    <row r="20" spans="1:19" x14ac:dyDescent="0.35"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</row>
    <row r="21" spans="1:19" x14ac:dyDescent="0.35">
      <c r="A21" s="94" t="s">
        <v>15</v>
      </c>
      <c r="B21" s="93"/>
      <c r="C21" s="93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</row>
    <row r="22" spans="1:19" x14ac:dyDescent="0.35">
      <c r="A22" s="21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</row>
    <row r="23" spans="1:19" x14ac:dyDescent="0.35">
      <c r="A23" s="94" t="s">
        <v>16</v>
      </c>
      <c r="B23" s="93"/>
      <c r="C23" s="93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</row>
    <row r="24" spans="1:19" x14ac:dyDescent="0.35">
      <c r="A24" s="94" t="s">
        <v>17</v>
      </c>
      <c r="B24" s="93"/>
      <c r="C24" s="21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</row>
    <row r="25" spans="1:19" x14ac:dyDescent="0.35">
      <c r="A25" s="92"/>
      <c r="B25" s="93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</row>
    <row r="26" spans="1:19" x14ac:dyDescent="0.35">
      <c r="A26" s="9"/>
      <c r="B26" s="16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</row>
    <row r="27" spans="1:19" x14ac:dyDescent="0.35">
      <c r="A27" s="9"/>
      <c r="B27" s="16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</row>
    <row r="28" spans="1:19" x14ac:dyDescent="0.35">
      <c r="A28" s="9"/>
      <c r="B28" s="16"/>
    </row>
    <row r="29" spans="1:19" x14ac:dyDescent="0.35">
      <c r="A29" s="9"/>
      <c r="B29" s="16"/>
    </row>
    <row r="30" spans="1:19" x14ac:dyDescent="0.35">
      <c r="A30" s="9"/>
      <c r="B30" s="16" t="s">
        <v>18</v>
      </c>
    </row>
    <row r="31" spans="1:19" x14ac:dyDescent="0.35">
      <c r="A31" s="9"/>
      <c r="B31" s="16"/>
    </row>
    <row r="32" spans="1:19" x14ac:dyDescent="0.35">
      <c r="A32" s="9"/>
      <c r="B32" s="16"/>
    </row>
    <row r="33" spans="1:2" x14ac:dyDescent="0.35">
      <c r="A33" s="9"/>
      <c r="B33" s="16"/>
    </row>
    <row r="34" spans="1:2" x14ac:dyDescent="0.35">
      <c r="A34" s="9"/>
      <c r="B34" s="16"/>
    </row>
    <row r="35" spans="1:2" x14ac:dyDescent="0.35">
      <c r="A35" s="9"/>
      <c r="B35" s="16"/>
    </row>
    <row r="36" spans="1:2" x14ac:dyDescent="0.35">
      <c r="A36" s="9"/>
      <c r="B36" s="16"/>
    </row>
    <row r="37" spans="1:2" x14ac:dyDescent="0.35">
      <c r="A37" s="9"/>
      <c r="B37" s="16"/>
    </row>
    <row r="38" spans="1:2" x14ac:dyDescent="0.35">
      <c r="A38" s="9"/>
      <c r="B38" s="16"/>
    </row>
    <row r="44" spans="1:2" x14ac:dyDescent="0.35">
      <c r="A44" s="2"/>
      <c r="B44" s="16"/>
    </row>
  </sheetData>
  <sheetProtection algorithmName="SHA-512" hashValue="CGaLCDkc9W8qSOfzB79l6HjRBsvi5A9UR3oeDS0HaqjquslE/gfmhaY7xG1+/9qJWyIEE89/GdV61YQCoUcTaQ==" saltValue="Ncr+Ln1SzgvUMr75LU6ldQ==" spinCount="100000" sheet="1" objects="1" scenarios="1"/>
  <mergeCells count="4">
    <mergeCell ref="A25:B25"/>
    <mergeCell ref="A23:C23"/>
    <mergeCell ref="A24:B24"/>
    <mergeCell ref="A21:C21"/>
  </mergeCells>
  <pageMargins left="0.70866141732283472" right="0.70866141732283472" top="0.74803149606299213" bottom="0.74803149606299213" header="0.31496062992125978" footer="0.31496062992125978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9"/>
  <sheetViews>
    <sheetView topLeftCell="A3" workbookViewId="0">
      <selection activeCell="C5" sqref="C5"/>
    </sheetView>
  </sheetViews>
  <sheetFormatPr defaultRowHeight="14.5" x14ac:dyDescent="0.35"/>
  <cols>
    <col min="1" max="1" width="53.7265625" customWidth="1"/>
    <col min="2" max="3" width="17.26953125" style="5" customWidth="1"/>
    <col min="4" max="4" width="21" style="5" bestFit="1" customWidth="1"/>
    <col min="5" max="5" width="25.7265625" style="5" customWidth="1"/>
  </cols>
  <sheetData>
    <row r="1" spans="1:5" ht="19" customHeight="1" x14ac:dyDescent="0.35">
      <c r="A1" s="7" t="s">
        <v>19</v>
      </c>
      <c r="B1" s="17"/>
      <c r="C1" s="17"/>
      <c r="D1" s="17"/>
      <c r="E1" s="8"/>
    </row>
    <row r="2" spans="1:5" ht="19" customHeight="1" x14ac:dyDescent="0.35">
      <c r="A2" s="7" t="s">
        <v>20</v>
      </c>
      <c r="B2" s="17"/>
      <c r="C2" s="17"/>
      <c r="D2" s="17"/>
      <c r="E2" s="8"/>
    </row>
    <row r="3" spans="1:5" ht="29.15" customHeight="1" x14ac:dyDescent="0.35">
      <c r="A3" s="19" t="s">
        <v>21</v>
      </c>
      <c r="B3" s="19" t="s">
        <v>22</v>
      </c>
      <c r="C3" s="19" t="s">
        <v>23</v>
      </c>
      <c r="D3" s="19" t="s">
        <v>98</v>
      </c>
      <c r="E3" s="20" t="s">
        <v>24</v>
      </c>
    </row>
    <row r="4" spans="1:5" x14ac:dyDescent="0.35">
      <c r="A4" t="s">
        <v>25</v>
      </c>
      <c r="B4" s="5">
        <v>1</v>
      </c>
      <c r="C4" s="31">
        <v>0</v>
      </c>
      <c r="D4" s="54">
        <v>10</v>
      </c>
      <c r="E4" s="8">
        <f>Tabel248[[#This Row],[Aantal ruimten]]*Tabel248[[#This Row],[Kosten per eenheid/jaar]]*Tabel248[[#This Row],[Eenheid (stuks)]]</f>
        <v>0</v>
      </c>
    </row>
    <row r="5" spans="1:5" x14ac:dyDescent="0.35">
      <c r="C5" s="31"/>
      <c r="D5" s="54"/>
      <c r="E5" s="8"/>
    </row>
    <row r="6" spans="1:5" x14ac:dyDescent="0.35">
      <c r="A6" t="s">
        <v>26</v>
      </c>
      <c r="B6" s="5">
        <v>1</v>
      </c>
      <c r="C6" s="31">
        <v>0</v>
      </c>
      <c r="D6" s="54">
        <v>10</v>
      </c>
      <c r="E6" s="8">
        <f>Tabel248[[#This Row],[Aantal ruimten]]*Tabel248[[#This Row],[Kosten per eenheid/jaar]]*Tabel248[[#This Row],[Eenheid (stuks)]]</f>
        <v>0</v>
      </c>
    </row>
    <row r="7" spans="1:5" x14ac:dyDescent="0.35">
      <c r="C7" s="31"/>
      <c r="D7" s="54"/>
      <c r="E7" s="8"/>
    </row>
    <row r="8" spans="1:5" x14ac:dyDescent="0.35">
      <c r="A8" t="s">
        <v>27</v>
      </c>
      <c r="B8" s="5">
        <v>1</v>
      </c>
      <c r="C8" s="31">
        <v>0</v>
      </c>
      <c r="D8" s="54">
        <v>10</v>
      </c>
      <c r="E8" s="8">
        <f>Tabel248[[#This Row],[Aantal ruimten]]*Tabel248[[#This Row],[Kosten per eenheid/jaar]]*Tabel248[[#This Row],[Eenheid (stuks)]]</f>
        <v>0</v>
      </c>
    </row>
    <row r="9" spans="1:5" x14ac:dyDescent="0.35">
      <c r="C9" s="31"/>
      <c r="D9" s="54"/>
      <c r="E9" s="8"/>
    </row>
    <row r="10" spans="1:5" x14ac:dyDescent="0.35">
      <c r="A10" t="s">
        <v>28</v>
      </c>
      <c r="B10" s="5">
        <v>1</v>
      </c>
      <c r="C10" s="31">
        <v>0</v>
      </c>
      <c r="D10" s="54">
        <v>10</v>
      </c>
      <c r="E10" s="8">
        <f>Tabel248[[#This Row],[Aantal ruimten]]*Tabel248[[#This Row],[Kosten per eenheid/jaar]]*Tabel248[[#This Row],[Eenheid (stuks)]]</f>
        <v>0</v>
      </c>
    </row>
    <row r="11" spans="1:5" x14ac:dyDescent="0.35">
      <c r="C11" s="31"/>
      <c r="D11" s="54"/>
      <c r="E11" s="8"/>
    </row>
    <row r="12" spans="1:5" x14ac:dyDescent="0.35">
      <c r="A12" t="s">
        <v>29</v>
      </c>
      <c r="B12" s="5">
        <v>1</v>
      </c>
      <c r="C12" s="31">
        <v>0</v>
      </c>
      <c r="D12" s="54">
        <v>10</v>
      </c>
      <c r="E12" s="8">
        <f>Tabel248[[#This Row],[Aantal ruimten]]*Tabel248[[#This Row],[Kosten per eenheid/jaar]]*Tabel248[[#This Row],[Eenheid (stuks)]]</f>
        <v>0</v>
      </c>
    </row>
    <row r="13" spans="1:5" x14ac:dyDescent="0.35">
      <c r="C13" s="31"/>
      <c r="D13" s="54"/>
      <c r="E13" s="8"/>
    </row>
    <row r="14" spans="1:5" x14ac:dyDescent="0.35">
      <c r="A14" t="s">
        <v>30</v>
      </c>
      <c r="B14" s="5">
        <v>1</v>
      </c>
      <c r="C14" s="31">
        <v>0</v>
      </c>
      <c r="D14" s="54">
        <v>10</v>
      </c>
      <c r="E14" s="8">
        <f>Tabel248[[#This Row],[Aantal ruimten]]*Tabel248[[#This Row],[Kosten per eenheid/jaar]]*Tabel248[[#This Row],[Eenheid (stuks)]]</f>
        <v>0</v>
      </c>
    </row>
    <row r="15" spans="1:5" x14ac:dyDescent="0.35">
      <c r="C15" s="31"/>
      <c r="D15" s="54"/>
      <c r="E15" s="8"/>
    </row>
    <row r="16" spans="1:5" x14ac:dyDescent="0.35">
      <c r="A16" s="53" t="s">
        <v>97</v>
      </c>
      <c r="B16" s="5">
        <v>1</v>
      </c>
      <c r="C16" s="31">
        <v>0</v>
      </c>
      <c r="D16" s="54">
        <v>10</v>
      </c>
      <c r="E16" s="8">
        <f>Tabel248[[#This Row],[Aantal ruimten]]*Tabel248[[#This Row],[Kosten per eenheid/jaar]]*Tabel248[[#This Row],[Eenheid (stuks)]]</f>
        <v>0</v>
      </c>
    </row>
    <row r="17" spans="1:5" x14ac:dyDescent="0.35">
      <c r="A17" s="30"/>
      <c r="B17" s="32"/>
      <c r="C17" s="31"/>
      <c r="D17" s="32"/>
      <c r="E17" s="8"/>
    </row>
    <row r="18" spans="1:5" x14ac:dyDescent="0.35">
      <c r="A18" s="30"/>
      <c r="B18" s="32">
        <v>0</v>
      </c>
      <c r="C18" s="31">
        <v>0</v>
      </c>
      <c r="D18" s="32">
        <v>0</v>
      </c>
      <c r="E18" s="8">
        <f>Tabel248[[#This Row],[Aantal ruimten]]*Tabel248[[#This Row],[Kosten per eenheid/jaar]]*Tabel248[[#This Row],[Eenheid (stuks)]]</f>
        <v>0</v>
      </c>
    </row>
    <row r="19" spans="1:5" x14ac:dyDescent="0.35">
      <c r="A19" s="30"/>
      <c r="B19" s="32">
        <v>0</v>
      </c>
      <c r="C19" s="31">
        <v>0</v>
      </c>
      <c r="D19" s="32">
        <v>0</v>
      </c>
      <c r="E19" s="8">
        <f>Tabel248[[#This Row],[Aantal ruimten]]*Tabel248[[#This Row],[Kosten per eenheid/jaar]]*Tabel248[[#This Row],[Eenheid (stuks)]]</f>
        <v>0</v>
      </c>
    </row>
    <row r="20" spans="1:5" x14ac:dyDescent="0.35">
      <c r="A20" s="30"/>
      <c r="B20" s="32">
        <v>0</v>
      </c>
      <c r="C20" s="31">
        <v>0</v>
      </c>
      <c r="D20" s="32">
        <v>0</v>
      </c>
      <c r="E20" s="8">
        <f>Tabel248[[#This Row],[Aantal ruimten]]*Tabel248[[#This Row],[Kosten per eenheid/jaar]]*Tabel248[[#This Row],[Eenheid (stuks)]]</f>
        <v>0</v>
      </c>
    </row>
    <row r="21" spans="1:5" x14ac:dyDescent="0.35">
      <c r="A21" s="30"/>
      <c r="B21" s="32">
        <v>0</v>
      </c>
      <c r="C21" s="31">
        <v>0</v>
      </c>
      <c r="D21" s="32">
        <v>0</v>
      </c>
      <c r="E21" s="8">
        <f>Tabel248[[#This Row],[Aantal ruimten]]*Tabel248[[#This Row],[Kosten per eenheid/jaar]]*Tabel248[[#This Row],[Eenheid (stuks)]]</f>
        <v>0</v>
      </c>
    </row>
    <row r="22" spans="1:5" x14ac:dyDescent="0.35">
      <c r="A22" s="30"/>
      <c r="B22" s="32">
        <v>0</v>
      </c>
      <c r="C22" s="31">
        <v>0</v>
      </c>
      <c r="D22" s="32">
        <v>0</v>
      </c>
      <c r="E22" s="8">
        <f>Tabel248[[#This Row],[Aantal ruimten]]*Tabel248[[#This Row],[Kosten per eenheid/jaar]]*Tabel248[[#This Row],[Eenheid (stuks)]]</f>
        <v>0</v>
      </c>
    </row>
    <row r="23" spans="1:5" x14ac:dyDescent="0.35">
      <c r="A23" s="30"/>
      <c r="B23" s="32">
        <v>0</v>
      </c>
      <c r="C23" s="31">
        <v>0</v>
      </c>
      <c r="D23" s="32">
        <v>0</v>
      </c>
      <c r="E23" s="8">
        <f>Tabel248[[#This Row],[Aantal ruimten]]*Tabel248[[#This Row],[Kosten per eenheid/jaar]]*Tabel248[[#This Row],[Eenheid (stuks)]]</f>
        <v>0</v>
      </c>
    </row>
    <row r="24" spans="1:5" x14ac:dyDescent="0.35">
      <c r="A24" s="30"/>
      <c r="B24" s="32">
        <v>0</v>
      </c>
      <c r="C24" s="31">
        <v>0</v>
      </c>
      <c r="D24" s="32">
        <v>0</v>
      </c>
      <c r="E24" s="8">
        <f>Tabel248[[#This Row],[Aantal ruimten]]*Tabel248[[#This Row],[Kosten per eenheid/jaar]]*Tabel248[[#This Row],[Eenheid (stuks)]]</f>
        <v>0</v>
      </c>
    </row>
    <row r="25" spans="1:5" x14ac:dyDescent="0.35">
      <c r="A25" s="30"/>
      <c r="B25" s="32">
        <v>0</v>
      </c>
      <c r="C25" s="31">
        <v>0</v>
      </c>
      <c r="D25" s="32">
        <v>0</v>
      </c>
      <c r="E25" s="8">
        <f>Tabel248[[#This Row],[Aantal ruimten]]*Tabel248[[#This Row],[Kosten per eenheid/jaar]]*Tabel248[[#This Row],[Eenheid (stuks)]]</f>
        <v>0</v>
      </c>
    </row>
    <row r="26" spans="1:5" x14ac:dyDescent="0.35">
      <c r="A26" s="30"/>
      <c r="B26" s="32">
        <v>0</v>
      </c>
      <c r="C26" s="31">
        <v>0</v>
      </c>
      <c r="D26" s="32">
        <v>0</v>
      </c>
      <c r="E26" s="8">
        <f>Tabel248[[#This Row],[Aantal ruimten]]*Tabel248[[#This Row],[Kosten per eenheid/jaar]]*Tabel248[[#This Row],[Eenheid (stuks)]]</f>
        <v>0</v>
      </c>
    </row>
    <row r="27" spans="1:5" x14ac:dyDescent="0.35">
      <c r="A27" s="30"/>
      <c r="B27" s="32">
        <v>0</v>
      </c>
      <c r="C27" s="31">
        <v>0</v>
      </c>
      <c r="D27" s="32">
        <v>0</v>
      </c>
      <c r="E27" s="8">
        <f>Tabel248[[#This Row],[Aantal ruimten]]*Tabel248[[#This Row],[Kosten per eenheid/jaar]]*Tabel248[[#This Row],[Eenheid (stuks)]]</f>
        <v>0</v>
      </c>
    </row>
    <row r="28" spans="1:5" x14ac:dyDescent="0.35">
      <c r="A28" s="30"/>
      <c r="B28" s="32">
        <v>0</v>
      </c>
      <c r="C28" s="31">
        <v>0</v>
      </c>
      <c r="D28" s="32">
        <v>0</v>
      </c>
      <c r="E28" s="8">
        <f>Tabel248[[#This Row],[Aantal ruimten]]*Tabel248[[#This Row],[Kosten per eenheid/jaar]]*Tabel248[[#This Row],[Eenheid (stuks)]]</f>
        <v>0</v>
      </c>
    </row>
    <row r="29" spans="1:5" x14ac:dyDescent="0.35">
      <c r="A29" s="30"/>
      <c r="B29" s="32">
        <v>0</v>
      </c>
      <c r="C29" s="31">
        <v>0</v>
      </c>
      <c r="D29" s="32">
        <v>0</v>
      </c>
      <c r="E29" s="8">
        <f>Tabel248[[#This Row],[Aantal ruimten]]*Tabel248[[#This Row],[Kosten per eenheid/jaar]]*Tabel248[[#This Row],[Eenheid (stuks)]]</f>
        <v>0</v>
      </c>
    </row>
    <row r="30" spans="1:5" x14ac:dyDescent="0.35">
      <c r="A30" s="30"/>
      <c r="B30" s="32">
        <v>0</v>
      </c>
      <c r="C30" s="31">
        <v>0</v>
      </c>
      <c r="D30" s="32">
        <v>0</v>
      </c>
      <c r="E30" s="8">
        <f>Tabel248[[#This Row],[Aantal ruimten]]*Tabel248[[#This Row],[Kosten per eenheid/jaar]]*Tabel248[[#This Row],[Eenheid (stuks)]]</f>
        <v>0</v>
      </c>
    </row>
    <row r="31" spans="1:5" x14ac:dyDescent="0.35">
      <c r="A31" s="30"/>
      <c r="B31" s="32">
        <v>0</v>
      </c>
      <c r="C31" s="31">
        <v>0</v>
      </c>
      <c r="D31" s="32">
        <v>0</v>
      </c>
      <c r="E31" s="8">
        <f>Tabel248[[#This Row],[Aantal ruimten]]*Tabel248[[#This Row],[Kosten per eenheid/jaar]]*Tabel248[[#This Row],[Eenheid (stuks)]]</f>
        <v>0</v>
      </c>
    </row>
    <row r="32" spans="1:5" x14ac:dyDescent="0.35">
      <c r="A32" s="30"/>
      <c r="B32" s="32">
        <v>0</v>
      </c>
      <c r="C32" s="31">
        <v>0</v>
      </c>
      <c r="D32" s="32">
        <v>0</v>
      </c>
      <c r="E32" s="8">
        <f>Tabel248[[#This Row],[Aantal ruimten]]*Tabel248[[#This Row],[Kosten per eenheid/jaar]]*Tabel248[[#This Row],[Eenheid (stuks)]]</f>
        <v>0</v>
      </c>
    </row>
    <row r="33" spans="1:5" x14ac:dyDescent="0.35">
      <c r="A33" s="30"/>
      <c r="B33" s="32">
        <v>0</v>
      </c>
      <c r="C33" s="31">
        <v>0</v>
      </c>
      <c r="D33" s="32">
        <v>0</v>
      </c>
      <c r="E33" s="8">
        <f>Tabel248[[#This Row],[Aantal ruimten]]*Tabel248[[#This Row],[Kosten per eenheid/jaar]]*Tabel248[[#This Row],[Eenheid (stuks)]]</f>
        <v>0</v>
      </c>
    </row>
    <row r="34" spans="1:5" x14ac:dyDescent="0.35">
      <c r="A34" s="2" t="s">
        <v>31</v>
      </c>
      <c r="B34" s="18"/>
      <c r="C34" s="18"/>
      <c r="D34" s="18"/>
      <c r="E34" s="4">
        <f>SUM(E4:E33)</f>
        <v>0</v>
      </c>
    </row>
    <row r="35" spans="1:5" x14ac:dyDescent="0.35">
      <c r="A35" s="56"/>
      <c r="B35" s="51"/>
      <c r="C35" s="51"/>
      <c r="E35" s="57"/>
    </row>
    <row r="36" spans="1:5" x14ac:dyDescent="0.35">
      <c r="A36" s="98" t="s">
        <v>32</v>
      </c>
      <c r="B36" s="96"/>
      <c r="C36" s="96"/>
    </row>
    <row r="37" spans="1:5" x14ac:dyDescent="0.35">
      <c r="A37" s="98" t="s">
        <v>33</v>
      </c>
      <c r="B37" s="96"/>
      <c r="C37" s="96"/>
    </row>
    <row r="38" spans="1:5" ht="42" customHeight="1" x14ac:dyDescent="0.35">
      <c r="A38" s="95" t="s">
        <v>34</v>
      </c>
      <c r="B38" s="96"/>
      <c r="C38" s="96"/>
    </row>
    <row r="39" spans="1:5" ht="42" customHeight="1" x14ac:dyDescent="0.35">
      <c r="A39" s="97" t="s">
        <v>35</v>
      </c>
      <c r="B39" s="96"/>
      <c r="C39" s="96"/>
    </row>
  </sheetData>
  <mergeCells count="4">
    <mergeCell ref="A38:C38"/>
    <mergeCell ref="A39:C39"/>
    <mergeCell ref="A36:C36"/>
    <mergeCell ref="A37:C37"/>
  </mergeCells>
  <pageMargins left="0.70866141732283472" right="0.70866141732283472" top="0.74803149606299213" bottom="0.74803149606299213" header="0.31496062992125978" footer="0.31496062992125978"/>
  <pageSetup paperSize="9" scale="98" orientation="portrait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9"/>
  <sheetViews>
    <sheetView workbookViewId="0">
      <selection activeCell="C5" sqref="C5"/>
    </sheetView>
  </sheetViews>
  <sheetFormatPr defaultRowHeight="14.5" x14ac:dyDescent="0.35"/>
  <cols>
    <col min="1" max="1" width="53.7265625" customWidth="1"/>
    <col min="2" max="3" width="17.26953125" style="5" customWidth="1"/>
    <col min="4" max="4" width="21" style="5" bestFit="1" customWidth="1"/>
    <col min="5" max="5" width="25.7265625" style="5" customWidth="1"/>
  </cols>
  <sheetData>
    <row r="1" spans="1:5" ht="19" customHeight="1" x14ac:dyDescent="0.35">
      <c r="A1" s="7" t="s">
        <v>19</v>
      </c>
      <c r="B1" s="17"/>
      <c r="C1" s="17"/>
      <c r="D1" s="17"/>
      <c r="E1" s="8"/>
    </row>
    <row r="2" spans="1:5" ht="19" customHeight="1" x14ac:dyDescent="0.35">
      <c r="A2" s="7" t="s">
        <v>36</v>
      </c>
      <c r="B2" s="17"/>
      <c r="C2" s="17"/>
      <c r="D2" s="17"/>
      <c r="E2" s="8"/>
    </row>
    <row r="3" spans="1:5" ht="29.15" customHeight="1" x14ac:dyDescent="0.35">
      <c r="A3" s="19" t="s">
        <v>21</v>
      </c>
      <c r="B3" s="19" t="s">
        <v>37</v>
      </c>
      <c r="C3" s="19" t="s">
        <v>38</v>
      </c>
      <c r="D3" s="19" t="s">
        <v>98</v>
      </c>
      <c r="E3" s="20" t="s">
        <v>24</v>
      </c>
    </row>
    <row r="4" spans="1:5" x14ac:dyDescent="0.35">
      <c r="A4" s="53" t="s">
        <v>39</v>
      </c>
      <c r="B4" s="54">
        <v>1</v>
      </c>
      <c r="C4" s="31">
        <v>0</v>
      </c>
      <c r="D4" s="54">
        <v>5</v>
      </c>
      <c r="E4" s="8">
        <f>Tabel24[[#This Row],[Aantal ruimten]]*Tabel24[[#This Row],[Kosten per eenheid]]*Tabel24[[#This Row],[Eenheid (uren / stuks)]]</f>
        <v>0</v>
      </c>
    </row>
    <row r="5" spans="1:5" x14ac:dyDescent="0.35">
      <c r="A5" s="53"/>
      <c r="B5" s="54"/>
      <c r="C5" s="31"/>
      <c r="D5" s="54"/>
      <c r="E5" s="8"/>
    </row>
    <row r="6" spans="1:5" x14ac:dyDescent="0.35">
      <c r="A6" s="53" t="s">
        <v>40</v>
      </c>
      <c r="B6" s="54">
        <v>1</v>
      </c>
      <c r="C6" s="31">
        <v>0</v>
      </c>
      <c r="D6" s="54">
        <v>5</v>
      </c>
      <c r="E6" s="8">
        <f>Tabel24[[#This Row],[Aantal ruimten]]*Tabel24[[#This Row],[Kosten per eenheid]]*Tabel24[[#This Row],[Eenheid (uren / stuks)]]</f>
        <v>0</v>
      </c>
    </row>
    <row r="7" spans="1:5" x14ac:dyDescent="0.35">
      <c r="A7" s="53"/>
      <c r="B7" s="54"/>
      <c r="C7" s="31"/>
      <c r="D7" s="54"/>
      <c r="E7" s="8"/>
    </row>
    <row r="8" spans="1:5" x14ac:dyDescent="0.35">
      <c r="A8" s="53" t="s">
        <v>41</v>
      </c>
      <c r="B8" s="54">
        <v>1</v>
      </c>
      <c r="C8" s="31">
        <v>0</v>
      </c>
      <c r="D8" s="54">
        <v>5</v>
      </c>
      <c r="E8" s="8">
        <f>Tabel24[[#This Row],[Aantal ruimten]]*Tabel24[[#This Row],[Kosten per eenheid]]*Tabel24[[#This Row],[Eenheid (uren / stuks)]]</f>
        <v>0</v>
      </c>
    </row>
    <row r="9" spans="1:5" x14ac:dyDescent="0.35">
      <c r="A9" s="53"/>
      <c r="B9" s="54"/>
      <c r="C9" s="31"/>
      <c r="D9" s="54"/>
      <c r="E9" s="8"/>
    </row>
    <row r="10" spans="1:5" x14ac:dyDescent="0.35">
      <c r="A10" s="53" t="s">
        <v>42</v>
      </c>
      <c r="B10" s="54">
        <v>1</v>
      </c>
      <c r="C10" s="31">
        <v>0</v>
      </c>
      <c r="D10" s="54">
        <v>5</v>
      </c>
      <c r="E10" s="8">
        <f>Tabel24[[#This Row],[Aantal ruimten]]*Tabel24[[#This Row],[Kosten per eenheid]]*Tabel24[[#This Row],[Eenheid (uren / stuks)]]</f>
        <v>0</v>
      </c>
    </row>
    <row r="11" spans="1:5" x14ac:dyDescent="0.35">
      <c r="A11" s="53"/>
      <c r="B11" s="54"/>
      <c r="C11" s="31"/>
      <c r="D11" s="54"/>
      <c r="E11" s="8"/>
    </row>
    <row r="12" spans="1:5" x14ac:dyDescent="0.35">
      <c r="A12" s="53" t="s">
        <v>28</v>
      </c>
      <c r="B12" s="54">
        <v>1</v>
      </c>
      <c r="C12" s="31">
        <v>0</v>
      </c>
      <c r="D12" s="54">
        <v>5</v>
      </c>
      <c r="E12" s="8">
        <f>Tabel24[[#This Row],[Aantal ruimten]]*Tabel24[[#This Row],[Kosten per eenheid]]*Tabel24[[#This Row],[Eenheid (uren / stuks)]]</f>
        <v>0</v>
      </c>
    </row>
    <row r="13" spans="1:5" x14ac:dyDescent="0.35">
      <c r="A13" s="53"/>
      <c r="B13" s="54"/>
      <c r="C13" s="31"/>
      <c r="D13" s="54"/>
      <c r="E13" s="8"/>
    </row>
    <row r="14" spans="1:5" x14ac:dyDescent="0.35">
      <c r="A14" s="53" t="s">
        <v>29</v>
      </c>
      <c r="B14" s="54">
        <v>1</v>
      </c>
      <c r="C14" s="31">
        <v>0</v>
      </c>
      <c r="D14" s="54">
        <v>5</v>
      </c>
      <c r="E14" s="8">
        <f>Tabel24[[#This Row],[Aantal ruimten]]*Tabel24[[#This Row],[Kosten per eenheid]]*Tabel24[[#This Row],[Eenheid (uren / stuks)]]</f>
        <v>0</v>
      </c>
    </row>
    <row r="15" spans="1:5" x14ac:dyDescent="0.35">
      <c r="A15" s="53"/>
      <c r="B15" s="54"/>
      <c r="C15" s="31"/>
      <c r="D15" s="54"/>
      <c r="E15" s="8"/>
    </row>
    <row r="16" spans="1:5" x14ac:dyDescent="0.35">
      <c r="A16" s="53" t="s">
        <v>30</v>
      </c>
      <c r="B16" s="54">
        <v>1</v>
      </c>
      <c r="C16" s="31">
        <v>0</v>
      </c>
      <c r="D16" s="54">
        <v>5</v>
      </c>
      <c r="E16" s="8">
        <f>Tabel24[[#This Row],[Aantal ruimten]]*Tabel24[[#This Row],[Kosten per eenheid]]*Tabel24[[#This Row],[Eenheid (uren / stuks)]]</f>
        <v>0</v>
      </c>
    </row>
    <row r="17" spans="1:5" x14ac:dyDescent="0.35">
      <c r="A17" s="53"/>
      <c r="B17" s="54"/>
      <c r="C17" s="31"/>
      <c r="D17" s="54"/>
      <c r="E17" s="8"/>
    </row>
    <row r="18" spans="1:5" x14ac:dyDescent="0.35">
      <c r="A18" s="53" t="s">
        <v>97</v>
      </c>
      <c r="B18" s="54">
        <v>1</v>
      </c>
      <c r="C18" s="31">
        <v>0</v>
      </c>
      <c r="D18" s="54">
        <v>5</v>
      </c>
      <c r="E18" s="8">
        <f>Tabel24[[#This Row],[Aantal ruimten]]*Tabel24[[#This Row],[Kosten per eenheid]]*Tabel24[[#This Row],[Eenheid (uren / stuks)]]</f>
        <v>0</v>
      </c>
    </row>
    <row r="19" spans="1:5" x14ac:dyDescent="0.35">
      <c r="A19" s="30"/>
      <c r="B19" s="32"/>
      <c r="C19" s="31"/>
      <c r="D19" s="32"/>
      <c r="E19" s="8"/>
    </row>
    <row r="20" spans="1:5" x14ac:dyDescent="0.35">
      <c r="A20" s="30"/>
      <c r="B20" s="32"/>
      <c r="C20" s="31">
        <v>0</v>
      </c>
      <c r="D20" s="32">
        <v>0</v>
      </c>
      <c r="E20" s="8">
        <f>Tabel24[[#This Row],[Aantal ruimten]]*Tabel24[[#This Row],[Kosten per eenheid]]*Tabel24[[#This Row],[Eenheid (uren / stuks)]]</f>
        <v>0</v>
      </c>
    </row>
    <row r="21" spans="1:5" x14ac:dyDescent="0.35">
      <c r="A21" s="30"/>
      <c r="B21" s="32"/>
      <c r="C21" s="31">
        <v>0</v>
      </c>
      <c r="D21" s="32">
        <v>0</v>
      </c>
      <c r="E21" s="8">
        <f>Tabel24[[#This Row],[Aantal ruimten]]*Tabel24[[#This Row],[Kosten per eenheid]]*Tabel24[[#This Row],[Eenheid (uren / stuks)]]</f>
        <v>0</v>
      </c>
    </row>
    <row r="22" spans="1:5" x14ac:dyDescent="0.35">
      <c r="A22" s="30"/>
      <c r="B22" s="32"/>
      <c r="C22" s="31">
        <v>0</v>
      </c>
      <c r="D22" s="32">
        <v>0</v>
      </c>
      <c r="E22" s="8">
        <f>Tabel24[[#This Row],[Aantal ruimten]]*Tabel24[[#This Row],[Kosten per eenheid]]*Tabel24[[#This Row],[Eenheid (uren / stuks)]]</f>
        <v>0</v>
      </c>
    </row>
    <row r="23" spans="1:5" x14ac:dyDescent="0.35">
      <c r="A23" s="30"/>
      <c r="B23" s="32"/>
      <c r="C23" s="31">
        <v>0</v>
      </c>
      <c r="D23" s="32">
        <v>0</v>
      </c>
      <c r="E23" s="8">
        <f>Tabel24[[#This Row],[Aantal ruimten]]*Tabel24[[#This Row],[Kosten per eenheid]]*Tabel24[[#This Row],[Eenheid (uren / stuks)]]</f>
        <v>0</v>
      </c>
    </row>
    <row r="24" spans="1:5" x14ac:dyDescent="0.35">
      <c r="A24" s="30"/>
      <c r="B24" s="32"/>
      <c r="C24" s="31">
        <v>0</v>
      </c>
      <c r="D24" s="32">
        <v>0</v>
      </c>
      <c r="E24" s="8">
        <f>Tabel24[[#This Row],[Aantal ruimten]]*Tabel24[[#This Row],[Kosten per eenheid]]*Tabel24[[#This Row],[Eenheid (uren / stuks)]]</f>
        <v>0</v>
      </c>
    </row>
    <row r="25" spans="1:5" x14ac:dyDescent="0.35">
      <c r="A25" s="30"/>
      <c r="B25" s="32"/>
      <c r="C25" s="31">
        <v>0</v>
      </c>
      <c r="D25" s="32">
        <v>0</v>
      </c>
      <c r="E25" s="8">
        <f>Tabel24[[#This Row],[Aantal ruimten]]*Tabel24[[#This Row],[Kosten per eenheid]]*Tabel24[[#This Row],[Eenheid (uren / stuks)]]</f>
        <v>0</v>
      </c>
    </row>
    <row r="26" spans="1:5" x14ac:dyDescent="0.35">
      <c r="A26" s="30"/>
      <c r="B26" s="32"/>
      <c r="C26" s="31">
        <v>0</v>
      </c>
      <c r="D26" s="32">
        <v>0</v>
      </c>
      <c r="E26" s="8">
        <f>Tabel24[[#This Row],[Aantal ruimten]]*Tabel24[[#This Row],[Kosten per eenheid]]*Tabel24[[#This Row],[Eenheid (uren / stuks)]]</f>
        <v>0</v>
      </c>
    </row>
    <row r="27" spans="1:5" x14ac:dyDescent="0.35">
      <c r="A27" s="30"/>
      <c r="B27" s="32"/>
      <c r="C27" s="31">
        <v>0</v>
      </c>
      <c r="D27" s="32">
        <v>0</v>
      </c>
      <c r="E27" s="8">
        <f>Tabel24[[#This Row],[Aantal ruimten]]*Tabel24[[#This Row],[Kosten per eenheid]]*Tabel24[[#This Row],[Eenheid (uren / stuks)]]</f>
        <v>0</v>
      </c>
    </row>
    <row r="28" spans="1:5" x14ac:dyDescent="0.35">
      <c r="A28" s="30"/>
      <c r="B28" s="32"/>
      <c r="C28" s="31">
        <v>0</v>
      </c>
      <c r="D28" s="32">
        <v>0</v>
      </c>
      <c r="E28" s="8">
        <f>Tabel24[[#This Row],[Aantal ruimten]]*Tabel24[[#This Row],[Kosten per eenheid]]*Tabel24[[#This Row],[Eenheid (uren / stuks)]]</f>
        <v>0</v>
      </c>
    </row>
    <row r="29" spans="1:5" x14ac:dyDescent="0.35">
      <c r="A29" s="30"/>
      <c r="B29" s="32"/>
      <c r="C29" s="31">
        <v>0</v>
      </c>
      <c r="D29" s="32">
        <v>0</v>
      </c>
      <c r="E29" s="8">
        <f>Tabel24[[#This Row],[Aantal ruimten]]*Tabel24[[#This Row],[Kosten per eenheid]]*Tabel24[[#This Row],[Eenheid (uren / stuks)]]</f>
        <v>0</v>
      </c>
    </row>
    <row r="30" spans="1:5" x14ac:dyDescent="0.35">
      <c r="A30" s="30"/>
      <c r="B30" s="32"/>
      <c r="C30" s="31">
        <v>0</v>
      </c>
      <c r="D30" s="32">
        <v>0</v>
      </c>
      <c r="E30" s="8">
        <f>Tabel24[[#This Row],[Aantal ruimten]]*Tabel24[[#This Row],[Kosten per eenheid]]*Tabel24[[#This Row],[Eenheid (uren / stuks)]]</f>
        <v>0</v>
      </c>
    </row>
    <row r="31" spans="1:5" x14ac:dyDescent="0.35">
      <c r="A31" s="30"/>
      <c r="B31" s="32"/>
      <c r="C31" s="31">
        <v>0</v>
      </c>
      <c r="D31" s="32">
        <v>0</v>
      </c>
      <c r="E31" s="8">
        <f>Tabel24[[#This Row],[Aantal ruimten]]*Tabel24[[#This Row],[Kosten per eenheid]]*Tabel24[[#This Row],[Eenheid (uren / stuks)]]</f>
        <v>0</v>
      </c>
    </row>
    <row r="32" spans="1:5" x14ac:dyDescent="0.35">
      <c r="A32" s="30"/>
      <c r="B32" s="32"/>
      <c r="C32" s="31">
        <v>0</v>
      </c>
      <c r="D32" s="32">
        <v>0</v>
      </c>
      <c r="E32" s="8">
        <f>Tabel24[[#This Row],[Aantal ruimten]]*Tabel24[[#This Row],[Kosten per eenheid]]*Tabel24[[#This Row],[Eenheid (uren / stuks)]]</f>
        <v>0</v>
      </c>
    </row>
    <row r="33" spans="1:5" x14ac:dyDescent="0.35">
      <c r="A33" s="30"/>
      <c r="B33" s="32"/>
      <c r="C33" s="31">
        <v>0</v>
      </c>
      <c r="D33" s="32">
        <v>0</v>
      </c>
      <c r="E33" s="8">
        <f>Tabel24[[#This Row],[Aantal ruimten]]*Tabel24[[#This Row],[Kosten per eenheid]]*Tabel24[[#This Row],[Eenheid (uren / stuks)]]</f>
        <v>0</v>
      </c>
    </row>
    <row r="34" spans="1:5" x14ac:dyDescent="0.35">
      <c r="A34" s="2" t="s">
        <v>31</v>
      </c>
      <c r="B34" s="18"/>
      <c r="C34" s="18"/>
      <c r="D34" s="18"/>
      <c r="E34" s="4">
        <f>SUM(E4:E33)</f>
        <v>0</v>
      </c>
    </row>
    <row r="36" spans="1:5" x14ac:dyDescent="0.35">
      <c r="A36" s="98" t="s">
        <v>32</v>
      </c>
      <c r="B36" s="96"/>
      <c r="C36" s="96"/>
    </row>
    <row r="37" spans="1:5" x14ac:dyDescent="0.35">
      <c r="A37" s="98" t="s">
        <v>33</v>
      </c>
      <c r="B37" s="96"/>
      <c r="C37" s="96"/>
    </row>
    <row r="38" spans="1:5" ht="43" customHeight="1" x14ac:dyDescent="0.35">
      <c r="A38" s="95" t="s">
        <v>34</v>
      </c>
      <c r="B38" s="96"/>
      <c r="C38" s="96"/>
    </row>
    <row r="39" spans="1:5" ht="43" customHeight="1" x14ac:dyDescent="0.35">
      <c r="A39" s="97" t="s">
        <v>35</v>
      </c>
      <c r="B39" s="96"/>
      <c r="C39" s="96"/>
    </row>
  </sheetData>
  <mergeCells count="4">
    <mergeCell ref="A38:C38"/>
    <mergeCell ref="A39:C39"/>
    <mergeCell ref="A36:C36"/>
    <mergeCell ref="A37:C37"/>
  </mergeCells>
  <pageMargins left="0.70866141732283472" right="0.70866141732283472" top="0.74803149606299213" bottom="0.74803149606299213" header="0.31496062992125978" footer="0.31496062992125978"/>
  <pageSetup paperSize="9" scale="81" orientation="landscape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39"/>
  <sheetViews>
    <sheetView workbookViewId="0">
      <selection activeCell="A43" sqref="A43"/>
    </sheetView>
  </sheetViews>
  <sheetFormatPr defaultRowHeight="14.5" x14ac:dyDescent="0.35"/>
  <cols>
    <col min="1" max="1" width="60.453125" customWidth="1"/>
    <col min="2" max="3" width="17.26953125" style="5" customWidth="1"/>
    <col min="4" max="4" width="21" style="5" bestFit="1" customWidth="1"/>
    <col min="5" max="5" width="25.7265625" style="5" customWidth="1"/>
  </cols>
  <sheetData>
    <row r="1" spans="1:5" ht="19" customHeight="1" x14ac:dyDescent="0.35">
      <c r="A1" s="7" t="s">
        <v>19</v>
      </c>
      <c r="B1" s="17"/>
      <c r="C1" s="17"/>
      <c r="D1" s="17"/>
      <c r="E1" s="8"/>
    </row>
    <row r="2" spans="1:5" ht="19" customHeight="1" x14ac:dyDescent="0.35">
      <c r="A2" s="7" t="s">
        <v>44</v>
      </c>
      <c r="B2" s="17"/>
      <c r="C2" s="17"/>
      <c r="D2" s="17"/>
      <c r="E2" s="8"/>
    </row>
    <row r="3" spans="1:5" ht="29.15" customHeight="1" x14ac:dyDescent="0.35">
      <c r="A3" s="19" t="s">
        <v>21</v>
      </c>
      <c r="B3" s="19" t="s">
        <v>22</v>
      </c>
      <c r="C3" s="19" t="s">
        <v>38</v>
      </c>
      <c r="D3" s="19" t="s">
        <v>98</v>
      </c>
      <c r="E3" s="20" t="s">
        <v>24</v>
      </c>
    </row>
    <row r="4" spans="1:5" x14ac:dyDescent="0.35">
      <c r="A4" s="53" t="s">
        <v>45</v>
      </c>
      <c r="B4" s="54">
        <v>1</v>
      </c>
      <c r="C4" s="31">
        <v>0</v>
      </c>
      <c r="D4" s="54">
        <v>1</v>
      </c>
      <c r="E4" s="8">
        <f>Tabel249[[#This Row],[Aantal ruimten]]*Tabel249[[#This Row],[Kosten per eenheid]]*Tabel249[[#This Row],[Eenheid (stuks)]]</f>
        <v>0</v>
      </c>
    </row>
    <row r="5" spans="1:5" x14ac:dyDescent="0.35">
      <c r="A5" s="53"/>
      <c r="B5" s="54"/>
      <c r="C5" s="31"/>
      <c r="D5" s="54"/>
      <c r="E5" s="8"/>
    </row>
    <row r="6" spans="1:5" x14ac:dyDescent="0.35">
      <c r="A6" s="53" t="s">
        <v>46</v>
      </c>
      <c r="B6" s="54">
        <v>16</v>
      </c>
      <c r="C6" s="31">
        <v>0</v>
      </c>
      <c r="D6" s="54">
        <v>1</v>
      </c>
      <c r="E6" s="8">
        <f>Tabel249[[#This Row],[Aantal ruimten]]*Tabel249[[#This Row],[Kosten per eenheid]]*Tabel249[[#This Row],[Eenheid (stuks)]]</f>
        <v>0</v>
      </c>
    </row>
    <row r="7" spans="1:5" x14ac:dyDescent="0.35">
      <c r="A7" s="53"/>
      <c r="B7" s="54"/>
      <c r="C7" s="31"/>
      <c r="D7" s="54"/>
      <c r="E7" s="8"/>
    </row>
    <row r="8" spans="1:5" x14ac:dyDescent="0.35">
      <c r="A8" s="53" t="s">
        <v>47</v>
      </c>
      <c r="B8" s="54">
        <v>4</v>
      </c>
      <c r="C8" s="31">
        <v>0</v>
      </c>
      <c r="D8" s="54">
        <v>1</v>
      </c>
      <c r="E8" s="8">
        <f>Tabel249[[#This Row],[Aantal ruimten]]*Tabel249[[#This Row],[Kosten per eenheid]]*Tabel249[[#This Row],[Eenheid (stuks)]]</f>
        <v>0</v>
      </c>
    </row>
    <row r="9" spans="1:5" x14ac:dyDescent="0.35">
      <c r="A9" s="53"/>
      <c r="B9" s="54"/>
      <c r="C9" s="31"/>
      <c r="D9" s="54"/>
      <c r="E9" s="8"/>
    </row>
    <row r="10" spans="1:5" x14ac:dyDescent="0.35">
      <c r="A10" s="53" t="s">
        <v>48</v>
      </c>
      <c r="B10" s="54">
        <v>1</v>
      </c>
      <c r="C10" s="31">
        <v>0</v>
      </c>
      <c r="D10" s="54">
        <v>1</v>
      </c>
      <c r="E10" s="8">
        <f>Tabel249[[#This Row],[Aantal ruimten]]*Tabel249[[#This Row],[Kosten per eenheid]]*Tabel249[[#This Row],[Eenheid (stuks)]]</f>
        <v>0</v>
      </c>
    </row>
    <row r="11" spans="1:5" x14ac:dyDescent="0.35">
      <c r="A11" s="53"/>
      <c r="B11" s="54"/>
      <c r="C11" s="31"/>
      <c r="D11" s="54"/>
      <c r="E11" s="8"/>
    </row>
    <row r="12" spans="1:5" x14ac:dyDescent="0.35">
      <c r="A12" s="53" t="s">
        <v>30</v>
      </c>
      <c r="B12" s="54">
        <v>1</v>
      </c>
      <c r="C12" s="31">
        <v>0</v>
      </c>
      <c r="D12" s="54">
        <v>1</v>
      </c>
      <c r="E12" s="8">
        <f>Tabel249[[#This Row],[Aantal ruimten]]*Tabel249[[#This Row],[Kosten per eenheid]]*Tabel249[[#This Row],[Eenheid (stuks)]]</f>
        <v>0</v>
      </c>
    </row>
    <row r="13" spans="1:5" x14ac:dyDescent="0.35">
      <c r="A13" s="53"/>
      <c r="B13" s="54"/>
      <c r="C13" s="31"/>
      <c r="D13" s="54"/>
      <c r="E13" s="8"/>
    </row>
    <row r="14" spans="1:5" x14ac:dyDescent="0.35">
      <c r="A14" s="53" t="s">
        <v>97</v>
      </c>
      <c r="B14" s="54">
        <v>1</v>
      </c>
      <c r="C14" s="31">
        <v>0</v>
      </c>
      <c r="D14" s="54">
        <v>1</v>
      </c>
      <c r="E14" s="8">
        <f>Tabel249[[#This Row],[Aantal ruimten]]*Tabel249[[#This Row],[Kosten per eenheid]]*Tabel249[[#This Row],[Eenheid (stuks)]]</f>
        <v>0</v>
      </c>
    </row>
    <row r="15" spans="1:5" x14ac:dyDescent="0.35">
      <c r="A15" s="53"/>
      <c r="B15" s="54"/>
      <c r="C15" s="31"/>
      <c r="D15" s="54"/>
      <c r="E15" s="8"/>
    </row>
    <row r="16" spans="1:5" x14ac:dyDescent="0.35">
      <c r="A16" s="30"/>
      <c r="B16" s="32">
        <v>0</v>
      </c>
      <c r="C16" s="31">
        <v>0</v>
      </c>
      <c r="D16" s="32">
        <v>0</v>
      </c>
      <c r="E16" s="8">
        <f>Tabel249[[#This Row],[Kosten per eenheid]]*Tabel249[[#This Row],[Aantal ruimten]]</f>
        <v>0</v>
      </c>
    </row>
    <row r="17" spans="1:5" x14ac:dyDescent="0.35">
      <c r="A17" s="30"/>
      <c r="B17" s="32">
        <v>0</v>
      </c>
      <c r="C17" s="31">
        <v>0</v>
      </c>
      <c r="D17" s="32">
        <v>0</v>
      </c>
      <c r="E17" s="8">
        <f>Tabel249[[#This Row],[Kosten per eenheid]]*Tabel249[[#This Row],[Aantal ruimten]]</f>
        <v>0</v>
      </c>
    </row>
    <row r="18" spans="1:5" x14ac:dyDescent="0.35">
      <c r="A18" s="30"/>
      <c r="B18" s="32">
        <v>0</v>
      </c>
      <c r="C18" s="31">
        <v>0</v>
      </c>
      <c r="D18" s="32">
        <v>0</v>
      </c>
      <c r="E18" s="8">
        <f>Tabel249[[#This Row],[Kosten per eenheid]]*Tabel249[[#This Row],[Aantal ruimten]]</f>
        <v>0</v>
      </c>
    </row>
    <row r="19" spans="1:5" x14ac:dyDescent="0.35">
      <c r="A19" s="30"/>
      <c r="B19" s="32">
        <v>0</v>
      </c>
      <c r="C19" s="31">
        <v>0</v>
      </c>
      <c r="D19" s="32">
        <v>0</v>
      </c>
      <c r="E19" s="8">
        <f>Tabel249[[#This Row],[Kosten per eenheid]]*Tabel249[[#This Row],[Aantal ruimten]]</f>
        <v>0</v>
      </c>
    </row>
    <row r="20" spans="1:5" x14ac:dyDescent="0.35">
      <c r="A20" s="30"/>
      <c r="B20" s="32">
        <v>0</v>
      </c>
      <c r="C20" s="31">
        <v>0</v>
      </c>
      <c r="D20" s="32">
        <v>0</v>
      </c>
      <c r="E20" s="8">
        <f>Tabel249[[#This Row],[Kosten per eenheid]]*Tabel249[[#This Row],[Aantal ruimten]]</f>
        <v>0</v>
      </c>
    </row>
    <row r="21" spans="1:5" x14ac:dyDescent="0.35">
      <c r="A21" s="30"/>
      <c r="B21" s="32">
        <v>0</v>
      </c>
      <c r="C21" s="31">
        <v>0</v>
      </c>
      <c r="D21" s="32">
        <v>0</v>
      </c>
      <c r="E21" s="8">
        <f>Tabel249[[#This Row],[Kosten per eenheid]]*Tabel249[[#This Row],[Aantal ruimten]]</f>
        <v>0</v>
      </c>
    </row>
    <row r="22" spans="1:5" x14ac:dyDescent="0.35">
      <c r="A22" s="30"/>
      <c r="B22" s="32">
        <v>0</v>
      </c>
      <c r="C22" s="31">
        <v>0</v>
      </c>
      <c r="D22" s="32">
        <v>0</v>
      </c>
      <c r="E22" s="8">
        <f>Tabel249[[#This Row],[Kosten per eenheid]]*Tabel249[[#This Row],[Aantal ruimten]]</f>
        <v>0</v>
      </c>
    </row>
    <row r="23" spans="1:5" x14ac:dyDescent="0.35">
      <c r="A23" s="30"/>
      <c r="B23" s="32">
        <v>0</v>
      </c>
      <c r="C23" s="31">
        <v>0</v>
      </c>
      <c r="D23" s="32">
        <v>0</v>
      </c>
      <c r="E23" s="8">
        <f>Tabel249[[#This Row],[Kosten per eenheid]]*Tabel249[[#This Row],[Aantal ruimten]]</f>
        <v>0</v>
      </c>
    </row>
    <row r="24" spans="1:5" x14ac:dyDescent="0.35">
      <c r="A24" s="30"/>
      <c r="B24" s="32">
        <v>0</v>
      </c>
      <c r="C24" s="31">
        <v>0</v>
      </c>
      <c r="D24" s="32">
        <v>0</v>
      </c>
      <c r="E24" s="8">
        <f>Tabel249[[#This Row],[Kosten per eenheid]]*Tabel249[[#This Row],[Aantal ruimten]]</f>
        <v>0</v>
      </c>
    </row>
    <row r="25" spans="1:5" x14ac:dyDescent="0.35">
      <c r="A25" s="30"/>
      <c r="B25" s="32">
        <v>0</v>
      </c>
      <c r="C25" s="31">
        <v>0</v>
      </c>
      <c r="D25" s="32">
        <v>0</v>
      </c>
      <c r="E25" s="8">
        <f>Tabel249[[#This Row],[Kosten per eenheid]]*Tabel249[[#This Row],[Aantal ruimten]]</f>
        <v>0</v>
      </c>
    </row>
    <row r="26" spans="1:5" x14ac:dyDescent="0.35">
      <c r="A26" s="30"/>
      <c r="B26" s="32">
        <v>0</v>
      </c>
      <c r="C26" s="31">
        <v>0</v>
      </c>
      <c r="D26" s="32">
        <v>0</v>
      </c>
      <c r="E26" s="8">
        <f>Tabel249[[#This Row],[Kosten per eenheid]]*Tabel249[[#This Row],[Aantal ruimten]]</f>
        <v>0</v>
      </c>
    </row>
    <row r="27" spans="1:5" x14ac:dyDescent="0.35">
      <c r="A27" s="30"/>
      <c r="B27" s="32">
        <v>0</v>
      </c>
      <c r="C27" s="31">
        <v>0</v>
      </c>
      <c r="D27" s="32">
        <v>0</v>
      </c>
      <c r="E27" s="8">
        <f>Tabel249[[#This Row],[Kosten per eenheid]]*Tabel249[[#This Row],[Aantal ruimten]]</f>
        <v>0</v>
      </c>
    </row>
    <row r="28" spans="1:5" x14ac:dyDescent="0.35">
      <c r="A28" s="30"/>
      <c r="B28" s="32">
        <v>0</v>
      </c>
      <c r="C28" s="31">
        <v>0</v>
      </c>
      <c r="D28" s="32">
        <v>0</v>
      </c>
      <c r="E28" s="8">
        <f>Tabel249[[#This Row],[Kosten per eenheid]]*Tabel249[[#This Row],[Aantal ruimten]]</f>
        <v>0</v>
      </c>
    </row>
    <row r="29" spans="1:5" x14ac:dyDescent="0.35">
      <c r="A29" s="30"/>
      <c r="B29" s="32">
        <v>0</v>
      </c>
      <c r="C29" s="31">
        <v>0</v>
      </c>
      <c r="D29" s="32">
        <v>0</v>
      </c>
      <c r="E29" s="8">
        <f>Tabel249[[#This Row],[Kosten per eenheid]]*Tabel249[[#This Row],[Aantal ruimten]]</f>
        <v>0</v>
      </c>
    </row>
    <row r="30" spans="1:5" x14ac:dyDescent="0.35">
      <c r="A30" s="30"/>
      <c r="B30" s="32">
        <v>0</v>
      </c>
      <c r="C30" s="31">
        <v>0</v>
      </c>
      <c r="D30" s="32">
        <v>0</v>
      </c>
      <c r="E30" s="8">
        <f>Tabel249[[#This Row],[Kosten per eenheid]]*Tabel249[[#This Row],[Aantal ruimten]]</f>
        <v>0</v>
      </c>
    </row>
    <row r="31" spans="1:5" x14ac:dyDescent="0.35">
      <c r="A31" s="30"/>
      <c r="B31" s="32">
        <v>0</v>
      </c>
      <c r="C31" s="31">
        <v>0</v>
      </c>
      <c r="D31" s="32">
        <v>0</v>
      </c>
      <c r="E31" s="8">
        <f>Tabel249[[#This Row],[Kosten per eenheid]]*Tabel249[[#This Row],[Aantal ruimten]]</f>
        <v>0</v>
      </c>
    </row>
    <row r="32" spans="1:5" x14ac:dyDescent="0.35">
      <c r="A32" s="30"/>
      <c r="B32" s="32">
        <v>0</v>
      </c>
      <c r="C32" s="31">
        <v>0</v>
      </c>
      <c r="D32" s="32">
        <v>0</v>
      </c>
      <c r="E32" s="8">
        <f>Tabel249[[#This Row],[Kosten per eenheid]]*Tabel249[[#This Row],[Aantal ruimten]]</f>
        <v>0</v>
      </c>
    </row>
    <row r="33" spans="1:5" x14ac:dyDescent="0.35">
      <c r="A33" s="30"/>
      <c r="B33" s="32">
        <v>0</v>
      </c>
      <c r="C33" s="31">
        <v>0</v>
      </c>
      <c r="D33" s="32">
        <v>0</v>
      </c>
      <c r="E33" s="8">
        <f>Tabel249[[#This Row],[Kosten per eenheid]]*Tabel249[[#This Row],[Aantal ruimten]]</f>
        <v>0</v>
      </c>
    </row>
    <row r="34" spans="1:5" x14ac:dyDescent="0.35">
      <c r="A34" s="2" t="s">
        <v>31</v>
      </c>
      <c r="B34" s="18"/>
      <c r="C34" s="18"/>
      <c r="D34" s="18"/>
      <c r="E34" s="4">
        <f>SUM(E4:E33)</f>
        <v>0</v>
      </c>
    </row>
    <row r="36" spans="1:5" x14ac:dyDescent="0.35">
      <c r="A36" s="98" t="s">
        <v>32</v>
      </c>
      <c r="B36" s="96"/>
      <c r="C36" s="96"/>
    </row>
    <row r="37" spans="1:5" x14ac:dyDescent="0.35">
      <c r="A37" s="98" t="s">
        <v>33</v>
      </c>
      <c r="B37" s="96"/>
      <c r="C37" s="96"/>
    </row>
    <row r="38" spans="1:5" ht="38.15" customHeight="1" x14ac:dyDescent="0.35">
      <c r="A38" s="95" t="s">
        <v>34</v>
      </c>
      <c r="B38" s="96"/>
      <c r="C38" s="96"/>
    </row>
    <row r="39" spans="1:5" ht="38.15" customHeight="1" x14ac:dyDescent="0.35">
      <c r="A39" s="97" t="s">
        <v>35</v>
      </c>
      <c r="B39" s="96"/>
      <c r="C39" s="96"/>
    </row>
  </sheetData>
  <mergeCells count="4">
    <mergeCell ref="A37:C37"/>
    <mergeCell ref="A36:C36"/>
    <mergeCell ref="A38:C38"/>
    <mergeCell ref="A39:C39"/>
  </mergeCells>
  <pageMargins left="0.70866141732283472" right="0.70866141732283472" top="0.74803149606299213" bottom="0.74803149606299213" header="0.31496062992125978" footer="0.31496062992125978"/>
  <pageSetup paperSize="9" scale="83" orientation="landscape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5"/>
  <sheetViews>
    <sheetView workbookViewId="0">
      <selection activeCell="G42" sqref="G42"/>
    </sheetView>
  </sheetViews>
  <sheetFormatPr defaultRowHeight="14.5" x14ac:dyDescent="0.35"/>
  <cols>
    <col min="1" max="1" width="52.26953125" customWidth="1"/>
    <col min="2" max="2" width="26.1796875" style="5" bestFit="1" customWidth="1"/>
    <col min="3" max="3" width="15.08984375" style="5" bestFit="1" customWidth="1"/>
    <col min="4" max="4" width="23.36328125" style="5" customWidth="1"/>
    <col min="6" max="6" width="25.08984375" bestFit="1" customWidth="1"/>
    <col min="7" max="10" width="14.81640625" bestFit="1" customWidth="1"/>
    <col min="11" max="11" width="14.81640625" customWidth="1"/>
    <col min="12" max="12" width="21.453125" bestFit="1" customWidth="1"/>
  </cols>
  <sheetData>
    <row r="1" spans="1:12" ht="18.5" customHeight="1" x14ac:dyDescent="0.35">
      <c r="A1" s="7" t="s">
        <v>19</v>
      </c>
      <c r="B1" s="8"/>
    </row>
    <row r="2" spans="1:12" ht="18.5" customHeight="1" x14ac:dyDescent="0.35">
      <c r="A2" s="7" t="s">
        <v>49</v>
      </c>
      <c r="B2" s="8"/>
    </row>
    <row r="3" spans="1:12" x14ac:dyDescent="0.35">
      <c r="A3" s="52" t="s">
        <v>50</v>
      </c>
      <c r="B3" s="4" t="s">
        <v>51</v>
      </c>
      <c r="C3" s="5" t="s">
        <v>52</v>
      </c>
      <c r="D3" s="81" t="s">
        <v>95</v>
      </c>
    </row>
    <row r="4" spans="1:12" x14ac:dyDescent="0.35">
      <c r="A4" s="53" t="s">
        <v>82</v>
      </c>
      <c r="B4" s="58"/>
      <c r="C4" s="58"/>
      <c r="D4" s="57"/>
    </row>
    <row r="5" spans="1:12" x14ac:dyDescent="0.35">
      <c r="A5" s="79" t="s">
        <v>93</v>
      </c>
      <c r="B5" s="31">
        <v>0</v>
      </c>
      <c r="C5" s="80">
        <v>18</v>
      </c>
      <c r="D5" s="57">
        <f>Tabel2456[[#This Row],[SLA prijs per systeem per jaar]]*Tabel2456[[#This Row],[Aantal systemen]]*5</f>
        <v>0</v>
      </c>
    </row>
    <row r="6" spans="1:12" x14ac:dyDescent="0.35">
      <c r="A6" s="79" t="s">
        <v>94</v>
      </c>
      <c r="B6" s="31">
        <v>0</v>
      </c>
      <c r="C6" s="58">
        <v>9</v>
      </c>
      <c r="D6" s="57">
        <f>Tabel2456[[#This Row],[SLA prijs per systeem per jaar]]*Tabel2456[[#This Row],[Aantal systemen]]*5</f>
        <v>0</v>
      </c>
    </row>
    <row r="7" spans="1:12" x14ac:dyDescent="0.35">
      <c r="A7" s="53" t="s">
        <v>53</v>
      </c>
      <c r="B7" s="58"/>
      <c r="C7" s="58"/>
      <c r="D7" s="57"/>
    </row>
    <row r="8" spans="1:12" x14ac:dyDescent="0.35">
      <c r="A8" s="79" t="s">
        <v>93</v>
      </c>
      <c r="B8" s="31">
        <v>0</v>
      </c>
      <c r="C8" s="80">
        <v>65</v>
      </c>
      <c r="D8" s="57">
        <f>Tabel2456[[#This Row],[SLA prijs per systeem per jaar]]*Tabel2456[[#This Row],[Aantal systemen]]*4</f>
        <v>0</v>
      </c>
    </row>
    <row r="9" spans="1:12" x14ac:dyDescent="0.35">
      <c r="A9" s="79" t="s">
        <v>94</v>
      </c>
      <c r="B9" s="31">
        <v>0</v>
      </c>
      <c r="C9" s="58">
        <v>12</v>
      </c>
      <c r="D9" s="57">
        <f>Tabel2456[[#This Row],[SLA prijs per systeem per jaar]]*Tabel2456[[#This Row],[Aantal systemen]]*4</f>
        <v>0</v>
      </c>
    </row>
    <row r="10" spans="1:12" x14ac:dyDescent="0.35">
      <c r="A10" s="53" t="s">
        <v>54</v>
      </c>
      <c r="B10" s="58"/>
      <c r="C10" s="58"/>
      <c r="D10" s="57"/>
    </row>
    <row r="11" spans="1:12" ht="15" thickBot="1" x14ac:dyDescent="0.4">
      <c r="A11" s="79" t="s">
        <v>93</v>
      </c>
      <c r="B11" s="31">
        <v>0</v>
      </c>
      <c r="C11" s="80">
        <v>64</v>
      </c>
      <c r="D11" s="57">
        <f>Tabel2456[[#This Row],[SLA prijs per systeem per jaar]]*Tabel2456[[#This Row],[Aantal systemen]]*3</f>
        <v>0</v>
      </c>
      <c r="F11" s="102"/>
      <c r="G11" s="102"/>
      <c r="H11" s="102"/>
      <c r="I11" s="102"/>
      <c r="J11" s="102"/>
      <c r="K11" s="102"/>
      <c r="L11" s="102"/>
    </row>
    <row r="12" spans="1:12" ht="15" thickBot="1" x14ac:dyDescent="0.4">
      <c r="A12" s="79" t="s">
        <v>94</v>
      </c>
      <c r="B12" s="31">
        <v>0</v>
      </c>
      <c r="C12" s="80">
        <v>1</v>
      </c>
      <c r="D12" s="57">
        <f>Tabel2456[[#This Row],[SLA prijs per systeem per jaar]]*Tabel2456[[#This Row],[Aantal systemen]]*3</f>
        <v>0</v>
      </c>
      <c r="F12" s="103" t="s">
        <v>96</v>
      </c>
      <c r="G12" s="104"/>
      <c r="H12" s="104"/>
      <c r="I12" s="104"/>
      <c r="J12" s="104"/>
      <c r="K12" s="104"/>
      <c r="L12" s="105"/>
    </row>
    <row r="13" spans="1:12" ht="16.5" thickBot="1" x14ac:dyDescent="0.4">
      <c r="A13" s="53" t="s">
        <v>81</v>
      </c>
      <c r="B13" s="31">
        <v>0</v>
      </c>
      <c r="C13" s="58">
        <v>34</v>
      </c>
      <c r="D13" s="57">
        <f>Tabel2456[[#This Row],[SLA prijs per systeem per jaar]]*Tabel2456[[#This Row],[Aantal systemen]]*3</f>
        <v>0</v>
      </c>
      <c r="F13" s="73" t="s">
        <v>83</v>
      </c>
      <c r="G13" s="77">
        <v>2026</v>
      </c>
      <c r="H13" s="77">
        <v>2025</v>
      </c>
      <c r="I13" s="77">
        <v>2024</v>
      </c>
      <c r="J13" s="77">
        <v>2023</v>
      </c>
      <c r="K13" s="77">
        <v>2022</v>
      </c>
      <c r="L13" s="78" t="s">
        <v>84</v>
      </c>
    </row>
    <row r="14" spans="1:12" ht="16.5" customHeight="1" thickBot="1" x14ac:dyDescent="0.4">
      <c r="A14" s="53" t="s">
        <v>55</v>
      </c>
      <c r="B14" s="58"/>
      <c r="C14" s="58"/>
      <c r="D14" s="57"/>
      <c r="F14" s="74" t="s">
        <v>85</v>
      </c>
      <c r="G14" s="75" t="s">
        <v>86</v>
      </c>
      <c r="H14" s="75" t="s">
        <v>87</v>
      </c>
      <c r="I14" s="75" t="s">
        <v>88</v>
      </c>
      <c r="J14" s="75" t="s">
        <v>89</v>
      </c>
      <c r="K14" s="75" t="s">
        <v>90</v>
      </c>
      <c r="L14" s="76" t="s">
        <v>91</v>
      </c>
    </row>
    <row r="15" spans="1:12" ht="17" thickTop="1" thickBot="1" x14ac:dyDescent="0.4">
      <c r="A15" s="79" t="s">
        <v>93</v>
      </c>
      <c r="B15" s="31">
        <v>0</v>
      </c>
      <c r="C15" s="80">
        <v>35</v>
      </c>
      <c r="D15" s="57">
        <f>Tabel2456[[#This Row],[SLA prijs per systeem per jaar]]*Tabel2456[[#This Row],[Aantal systemen]]*2</f>
        <v>0</v>
      </c>
      <c r="F15" s="73" t="s">
        <v>92</v>
      </c>
      <c r="G15" s="99" t="s">
        <v>52</v>
      </c>
      <c r="H15" s="100"/>
      <c r="I15" s="100"/>
      <c r="J15" s="100"/>
      <c r="K15" s="100"/>
      <c r="L15" s="101"/>
    </row>
    <row r="16" spans="1:12" ht="16.5" thickBot="1" x14ac:dyDescent="0.4">
      <c r="A16" s="79" t="s">
        <v>94</v>
      </c>
      <c r="B16" s="31">
        <v>0</v>
      </c>
      <c r="C16" s="80">
        <v>12</v>
      </c>
      <c r="D16" s="57">
        <f>Tabel2456[[#This Row],[SLA prijs per systeem per jaar]]*Tabel2456[[#This Row],[Aantal systemen]]*2</f>
        <v>0</v>
      </c>
      <c r="F16" s="73" t="s">
        <v>79</v>
      </c>
      <c r="G16" s="77">
        <v>18</v>
      </c>
      <c r="H16" s="77">
        <v>65</v>
      </c>
      <c r="I16" s="77">
        <v>64</v>
      </c>
      <c r="J16" s="77">
        <v>35</v>
      </c>
      <c r="K16" s="77">
        <v>58</v>
      </c>
      <c r="L16" s="78">
        <v>166</v>
      </c>
    </row>
    <row r="17" spans="1:12" ht="16.5" thickBot="1" x14ac:dyDescent="0.4">
      <c r="A17" s="53" t="s">
        <v>81</v>
      </c>
      <c r="B17" s="31">
        <v>0</v>
      </c>
      <c r="C17" s="58">
        <v>43</v>
      </c>
      <c r="D17" s="57">
        <f>Tabel2456[[#This Row],[SLA prijs per systeem per jaar]]*Tabel2456[[#This Row],[Aantal systemen]]*2</f>
        <v>0</v>
      </c>
      <c r="F17" s="73" t="s">
        <v>80</v>
      </c>
      <c r="G17" s="77">
        <v>9</v>
      </c>
      <c r="H17" s="77">
        <v>12</v>
      </c>
      <c r="I17" s="77">
        <v>1</v>
      </c>
      <c r="J17" s="77">
        <v>12</v>
      </c>
      <c r="K17" s="77">
        <v>36</v>
      </c>
      <c r="L17" s="78"/>
    </row>
    <row r="18" spans="1:12" ht="16.5" thickBot="1" x14ac:dyDescent="0.4">
      <c r="A18" s="53" t="s">
        <v>56</v>
      </c>
      <c r="B18" s="58"/>
      <c r="C18" s="58"/>
      <c r="D18" s="57"/>
      <c r="F18" s="74" t="s">
        <v>81</v>
      </c>
      <c r="G18" s="75"/>
      <c r="H18" s="75"/>
      <c r="I18" s="75">
        <v>34</v>
      </c>
      <c r="J18" s="75">
        <v>43</v>
      </c>
      <c r="K18" s="75">
        <v>132</v>
      </c>
      <c r="L18" s="76">
        <v>94</v>
      </c>
    </row>
    <row r="19" spans="1:12" ht="15" thickTop="1" x14ac:dyDescent="0.35">
      <c r="A19" s="79" t="s">
        <v>93</v>
      </c>
      <c r="B19" s="31">
        <v>0</v>
      </c>
      <c r="C19" s="58">
        <v>58</v>
      </c>
      <c r="D19" s="57">
        <f>Tabel2456[[#This Row],[SLA prijs per systeem per jaar]]*Tabel2456[[#This Row],[Aantal systemen]]</f>
        <v>0</v>
      </c>
    </row>
    <row r="20" spans="1:12" x14ac:dyDescent="0.35">
      <c r="A20" s="79" t="s">
        <v>94</v>
      </c>
      <c r="B20" s="31">
        <v>0</v>
      </c>
      <c r="C20" s="80">
        <v>36</v>
      </c>
      <c r="D20" s="57">
        <f>Tabel2456[[#This Row],[SLA prijs per systeem per jaar]]*Tabel2456[[#This Row],[Aantal systemen]]</f>
        <v>0</v>
      </c>
    </row>
    <row r="21" spans="1:12" x14ac:dyDescent="0.35">
      <c r="A21" s="53" t="s">
        <v>81</v>
      </c>
      <c r="B21" s="31">
        <v>0</v>
      </c>
      <c r="C21" s="58">
        <v>132</v>
      </c>
      <c r="D21" s="57">
        <f>Tabel2456[[#This Row],[SLA prijs per systeem per jaar]]*Tabel2456[[#This Row],[Aantal systemen]]</f>
        <v>0</v>
      </c>
    </row>
    <row r="22" spans="1:12" x14ac:dyDescent="0.35">
      <c r="A22" s="57"/>
      <c r="B22" s="57"/>
      <c r="C22" s="57"/>
      <c r="D22" s="57"/>
    </row>
    <row r="23" spans="1:12" x14ac:dyDescent="0.35">
      <c r="A23" s="30"/>
      <c r="B23" s="31">
        <v>0</v>
      </c>
      <c r="C23" s="59">
        <v>0</v>
      </c>
      <c r="D23" s="57">
        <f>Tabel2456[[#This Row],[SLA prijs per systeem per jaar]]*Tabel2456[[#This Row],[Aantal systemen]]</f>
        <v>0</v>
      </c>
    </row>
    <row r="24" spans="1:12" x14ac:dyDescent="0.35">
      <c r="A24" s="30"/>
      <c r="B24" s="31">
        <v>0</v>
      </c>
      <c r="C24" s="59">
        <v>0</v>
      </c>
      <c r="D24" s="57">
        <f>Tabel2456[[#This Row],[SLA prijs per systeem per jaar]]*Tabel2456[[#This Row],[Aantal systemen]]</f>
        <v>0</v>
      </c>
      <c r="H24" s="85"/>
      <c r="J24" s="85"/>
    </row>
    <row r="25" spans="1:12" x14ac:dyDescent="0.35">
      <c r="A25" s="30"/>
      <c r="B25" s="31">
        <v>0</v>
      </c>
      <c r="C25" s="59">
        <v>0</v>
      </c>
      <c r="D25" s="57">
        <f>Tabel2456[[#This Row],[SLA prijs per systeem per jaar]]*Tabel2456[[#This Row],[Aantal systemen]]</f>
        <v>0</v>
      </c>
      <c r="H25" s="85"/>
      <c r="J25" s="85"/>
    </row>
    <row r="26" spans="1:12" x14ac:dyDescent="0.35">
      <c r="A26" s="30"/>
      <c r="B26" s="31">
        <v>0</v>
      </c>
      <c r="C26" s="59">
        <v>0</v>
      </c>
      <c r="D26" s="57">
        <f>Tabel2456[[#This Row],[SLA prijs per systeem per jaar]]*Tabel2456[[#This Row],[Aantal systemen]]</f>
        <v>0</v>
      </c>
      <c r="H26" s="85"/>
      <c r="J26" s="85"/>
    </row>
    <row r="27" spans="1:12" x14ac:dyDescent="0.35">
      <c r="A27" s="30"/>
      <c r="B27" s="31">
        <v>0</v>
      </c>
      <c r="C27" s="59">
        <v>0</v>
      </c>
      <c r="D27" s="57">
        <f>Tabel2456[[#This Row],[SLA prijs per systeem per jaar]]*Tabel2456[[#This Row],[Aantal systemen]]</f>
        <v>0</v>
      </c>
      <c r="J27" s="85"/>
    </row>
    <row r="28" spans="1:12" x14ac:dyDescent="0.35">
      <c r="A28" s="30"/>
      <c r="B28" s="31">
        <v>0</v>
      </c>
      <c r="C28" s="59">
        <v>0</v>
      </c>
      <c r="D28" s="57">
        <f>Tabel2456[[#This Row],[SLA prijs per systeem per jaar]]*Tabel2456[[#This Row],[Aantal systemen]]</f>
        <v>0</v>
      </c>
      <c r="H28" s="85"/>
      <c r="J28" s="85"/>
    </row>
    <row r="29" spans="1:12" x14ac:dyDescent="0.35">
      <c r="A29" s="30"/>
      <c r="B29" s="31">
        <v>0</v>
      </c>
      <c r="C29" s="59">
        <v>0</v>
      </c>
      <c r="D29" s="57">
        <f>Tabel2456[[#This Row],[SLA prijs per systeem per jaar]]*Tabel2456[[#This Row],[Aantal systemen]]</f>
        <v>0</v>
      </c>
    </row>
    <row r="30" spans="1:12" x14ac:dyDescent="0.35">
      <c r="A30" s="30"/>
      <c r="B30" s="31">
        <v>0</v>
      </c>
      <c r="C30" s="59">
        <v>0</v>
      </c>
      <c r="D30" s="57">
        <f>Tabel2456[[#This Row],[SLA prijs per systeem per jaar]]*Tabel2456[[#This Row],[Aantal systemen]]</f>
        <v>0</v>
      </c>
    </row>
    <row r="31" spans="1:12" x14ac:dyDescent="0.35">
      <c r="A31" s="30"/>
      <c r="B31" s="31">
        <v>0</v>
      </c>
      <c r="C31" s="59">
        <v>0</v>
      </c>
      <c r="D31" s="57">
        <f>Tabel2456[[#This Row],[SLA prijs per systeem per jaar]]*Tabel2456[[#This Row],[Aantal systemen]]</f>
        <v>0</v>
      </c>
    </row>
    <row r="32" spans="1:12" x14ac:dyDescent="0.35">
      <c r="A32" s="30"/>
      <c r="B32" s="31">
        <v>0</v>
      </c>
      <c r="C32" s="59">
        <v>0</v>
      </c>
      <c r="D32" s="57">
        <f>Tabel2456[[#This Row],[SLA prijs per systeem per jaar]]*Tabel2456[[#This Row],[Aantal systemen]]</f>
        <v>0</v>
      </c>
    </row>
    <row r="33" spans="1:4" x14ac:dyDescent="0.35">
      <c r="A33" s="30"/>
      <c r="B33" s="31">
        <v>0</v>
      </c>
      <c r="C33" s="59">
        <v>0</v>
      </c>
      <c r="D33" s="57">
        <f>Tabel2456[[#This Row],[SLA prijs per systeem per jaar]]*Tabel2456[[#This Row],[Aantal systemen]]</f>
        <v>0</v>
      </c>
    </row>
    <row r="34" spans="1:4" x14ac:dyDescent="0.35">
      <c r="A34" s="30"/>
      <c r="B34" s="31">
        <v>0</v>
      </c>
      <c r="C34" s="59">
        <v>0</v>
      </c>
      <c r="D34" s="57">
        <f>Tabel2456[[#This Row],[SLA prijs per systeem per jaar]]*Tabel2456[[#This Row],[Aantal systemen]]</f>
        <v>0</v>
      </c>
    </row>
    <row r="35" spans="1:4" x14ac:dyDescent="0.35">
      <c r="A35" s="30"/>
      <c r="B35" s="31">
        <v>0</v>
      </c>
      <c r="C35" s="59">
        <v>0</v>
      </c>
      <c r="D35" s="57">
        <f>Tabel2456[[#This Row],[SLA prijs per systeem per jaar]]*Tabel2456[[#This Row],[Aantal systemen]]</f>
        <v>0</v>
      </c>
    </row>
    <row r="36" spans="1:4" x14ac:dyDescent="0.35">
      <c r="A36" s="30"/>
      <c r="B36" s="31">
        <v>0</v>
      </c>
      <c r="C36" s="59">
        <v>0</v>
      </c>
      <c r="D36" s="57">
        <f>Tabel2456[[#This Row],[SLA prijs per systeem per jaar]]*Tabel2456[[#This Row],[Aantal systemen]]</f>
        <v>0</v>
      </c>
    </row>
    <row r="37" spans="1:4" x14ac:dyDescent="0.35">
      <c r="A37" s="30"/>
      <c r="B37" s="31">
        <v>0</v>
      </c>
      <c r="C37" s="59">
        <v>0</v>
      </c>
      <c r="D37" s="57">
        <f>Tabel2456[[#This Row],[SLA prijs per systeem per jaar]]*Tabel2456[[#This Row],[Aantal systemen]]</f>
        <v>0</v>
      </c>
    </row>
    <row r="38" spans="1:4" x14ac:dyDescent="0.35">
      <c r="A38" s="30"/>
      <c r="B38" s="31">
        <v>0</v>
      </c>
      <c r="C38" s="59">
        <v>0</v>
      </c>
      <c r="D38" s="57">
        <f>Tabel2456[[#This Row],[SLA prijs per systeem per jaar]]*Tabel2456[[#This Row],[Aantal systemen]]</f>
        <v>0</v>
      </c>
    </row>
    <row r="39" spans="1:4" x14ac:dyDescent="0.35">
      <c r="A39" s="30"/>
      <c r="B39" s="31">
        <v>0</v>
      </c>
      <c r="C39" s="59">
        <v>0</v>
      </c>
      <c r="D39" s="57">
        <f>Tabel2456[[#This Row],[SLA prijs per systeem per jaar]]*Tabel2456[[#This Row],[Aantal systemen]]</f>
        <v>0</v>
      </c>
    </row>
    <row r="40" spans="1:4" x14ac:dyDescent="0.35">
      <c r="A40" s="30"/>
      <c r="B40" s="31">
        <v>0</v>
      </c>
      <c r="C40" s="59">
        <v>0</v>
      </c>
      <c r="D40" s="57">
        <f>Tabel2456[[#This Row],[SLA prijs per systeem per jaar]]*Tabel2456[[#This Row],[Aantal systemen]]</f>
        <v>0</v>
      </c>
    </row>
    <row r="41" spans="1:4" ht="33" x14ac:dyDescent="0.45">
      <c r="A41" s="82" t="s">
        <v>99</v>
      </c>
      <c r="B41" s="83"/>
      <c r="C41" s="84"/>
      <c r="D41" s="83">
        <f>SUM(D4:D40)</f>
        <v>0</v>
      </c>
    </row>
    <row r="43" spans="1:4" x14ac:dyDescent="0.35">
      <c r="A43" s="23" t="s">
        <v>32</v>
      </c>
      <c r="B43" s="29"/>
      <c r="C43" s="29"/>
    </row>
    <row r="44" spans="1:4" x14ac:dyDescent="0.35">
      <c r="A44" s="23" t="s">
        <v>33</v>
      </c>
      <c r="B44" s="29"/>
      <c r="C44" s="29"/>
    </row>
    <row r="45" spans="1:4" x14ac:dyDescent="0.35">
      <c r="A45" s="97" t="s">
        <v>35</v>
      </c>
      <c r="B45" s="96"/>
      <c r="C45" s="96"/>
    </row>
  </sheetData>
  <mergeCells count="4">
    <mergeCell ref="A45:C45"/>
    <mergeCell ref="G15:L15"/>
    <mergeCell ref="F11:L11"/>
    <mergeCell ref="F12:L12"/>
  </mergeCells>
  <phoneticPr fontId="27" type="noConversion"/>
  <pageMargins left="0.70866141732283472" right="0.70866141732283472" top="0.74803149606299213" bottom="0.74803149606299213" header="0.31496062992125978" footer="0.31496062992125978"/>
  <pageSetup paperSize="9" scale="70" orientation="portrait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32"/>
  <sheetViews>
    <sheetView workbookViewId="0">
      <selection activeCell="J12" sqref="J12"/>
    </sheetView>
  </sheetViews>
  <sheetFormatPr defaultRowHeight="14.5" x14ac:dyDescent="0.35"/>
  <cols>
    <col min="1" max="1" width="53.7265625" customWidth="1"/>
    <col min="2" max="2" width="25.7265625" style="5" customWidth="1"/>
    <col min="3" max="3" width="9.1796875" customWidth="1"/>
  </cols>
  <sheetData>
    <row r="1" spans="1:2" ht="18.649999999999999" customHeight="1" x14ac:dyDescent="0.35">
      <c r="A1" s="6" t="s">
        <v>57</v>
      </c>
      <c r="B1" s="3"/>
    </row>
    <row r="2" spans="1:2" ht="18.649999999999999" customHeight="1" x14ac:dyDescent="0.35">
      <c r="A2" s="6" t="s">
        <v>58</v>
      </c>
      <c r="B2" s="3"/>
    </row>
    <row r="3" spans="1:2" x14ac:dyDescent="0.35">
      <c r="A3" s="1" t="s">
        <v>50</v>
      </c>
      <c r="B3" s="3" t="s">
        <v>59</v>
      </c>
    </row>
    <row r="4" spans="1:2" x14ac:dyDescent="0.35">
      <c r="A4" s="30" t="s">
        <v>60</v>
      </c>
      <c r="B4" s="31">
        <v>0</v>
      </c>
    </row>
    <row r="5" spans="1:2" x14ac:dyDescent="0.35">
      <c r="A5" s="30" t="s">
        <v>61</v>
      </c>
      <c r="B5" s="31">
        <v>0</v>
      </c>
    </row>
    <row r="6" spans="1:2" x14ac:dyDescent="0.35">
      <c r="A6" s="30" t="s">
        <v>62</v>
      </c>
      <c r="B6" s="31">
        <v>0</v>
      </c>
    </row>
    <row r="7" spans="1:2" x14ac:dyDescent="0.35">
      <c r="A7" s="30" t="s">
        <v>63</v>
      </c>
      <c r="B7" s="31">
        <v>0</v>
      </c>
    </row>
    <row r="8" spans="1:2" x14ac:dyDescent="0.35">
      <c r="A8" s="30"/>
      <c r="B8" s="31">
        <v>0</v>
      </c>
    </row>
    <row r="9" spans="1:2" x14ac:dyDescent="0.35">
      <c r="A9" s="30" t="s">
        <v>64</v>
      </c>
      <c r="B9" s="31">
        <v>0</v>
      </c>
    </row>
    <row r="10" spans="1:2" x14ac:dyDescent="0.35">
      <c r="A10" s="30"/>
      <c r="B10" s="31">
        <v>0</v>
      </c>
    </row>
    <row r="11" spans="1:2" x14ac:dyDescent="0.35">
      <c r="A11" s="30"/>
      <c r="B11" s="31">
        <v>0</v>
      </c>
    </row>
    <row r="12" spans="1:2" x14ac:dyDescent="0.35">
      <c r="A12" s="30"/>
      <c r="B12" s="31">
        <v>0</v>
      </c>
    </row>
    <row r="13" spans="1:2" x14ac:dyDescent="0.35">
      <c r="A13" s="30"/>
      <c r="B13" s="31">
        <v>0</v>
      </c>
    </row>
    <row r="14" spans="1:2" x14ac:dyDescent="0.35">
      <c r="A14" s="30"/>
      <c r="B14" s="31">
        <v>0</v>
      </c>
    </row>
    <row r="15" spans="1:2" x14ac:dyDescent="0.35">
      <c r="A15" s="30"/>
      <c r="B15" s="31">
        <v>0</v>
      </c>
    </row>
    <row r="16" spans="1:2" x14ac:dyDescent="0.35">
      <c r="A16" s="30"/>
      <c r="B16" s="31">
        <v>0</v>
      </c>
    </row>
    <row r="17" spans="1:2" x14ac:dyDescent="0.35">
      <c r="A17" s="30"/>
      <c r="B17" s="31">
        <v>0</v>
      </c>
    </row>
    <row r="18" spans="1:2" x14ac:dyDescent="0.35">
      <c r="A18" s="30"/>
      <c r="B18" s="31">
        <v>0</v>
      </c>
    </row>
    <row r="19" spans="1:2" x14ac:dyDescent="0.35">
      <c r="A19" s="30"/>
      <c r="B19" s="31">
        <v>0</v>
      </c>
    </row>
    <row r="20" spans="1:2" x14ac:dyDescent="0.35">
      <c r="A20" s="30"/>
      <c r="B20" s="31">
        <v>0</v>
      </c>
    </row>
    <row r="21" spans="1:2" x14ac:dyDescent="0.35">
      <c r="A21" s="30"/>
      <c r="B21" s="31">
        <v>0</v>
      </c>
    </row>
    <row r="22" spans="1:2" x14ac:dyDescent="0.35">
      <c r="A22" s="30"/>
      <c r="B22" s="31">
        <v>0</v>
      </c>
    </row>
    <row r="23" spans="1:2" x14ac:dyDescent="0.35">
      <c r="A23" s="30"/>
      <c r="B23" s="31">
        <v>0</v>
      </c>
    </row>
    <row r="24" spans="1:2" x14ac:dyDescent="0.35">
      <c r="A24" s="30"/>
      <c r="B24" s="31">
        <v>0</v>
      </c>
    </row>
    <row r="25" spans="1:2" x14ac:dyDescent="0.35">
      <c r="A25" s="30"/>
      <c r="B25" s="31">
        <v>0</v>
      </c>
    </row>
    <row r="26" spans="1:2" x14ac:dyDescent="0.35">
      <c r="A26" s="30"/>
      <c r="B26" s="31">
        <v>0</v>
      </c>
    </row>
    <row r="27" spans="1:2" x14ac:dyDescent="0.35">
      <c r="A27" s="30"/>
      <c r="B27" s="31">
        <v>0</v>
      </c>
    </row>
    <row r="28" spans="1:2" x14ac:dyDescent="0.35">
      <c r="A28" s="30"/>
      <c r="B28" s="31">
        <v>0</v>
      </c>
    </row>
    <row r="29" spans="1:2" x14ac:dyDescent="0.35">
      <c r="A29" s="30"/>
      <c r="B29" s="31">
        <v>0</v>
      </c>
    </row>
    <row r="30" spans="1:2" x14ac:dyDescent="0.35">
      <c r="A30" s="2" t="s">
        <v>43</v>
      </c>
      <c r="B30" s="4">
        <f>SUM(B4:B29)</f>
        <v>0</v>
      </c>
    </row>
    <row r="32" spans="1:2" x14ac:dyDescent="0.35">
      <c r="A32" s="6"/>
    </row>
  </sheetData>
  <pageMargins left="0.70866141732283472" right="0.70866141732283472" top="0.74803149606299213" bottom="0.74803149606299213" header="0.31496062992125978" footer="0.31496062992125978"/>
  <pageSetup paperSize="9" orientation="portrait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7"/>
  <sheetViews>
    <sheetView workbookViewId="0">
      <selection activeCell="H22" sqref="H22"/>
    </sheetView>
  </sheetViews>
  <sheetFormatPr defaultRowHeight="14.5" x14ac:dyDescent="0.35"/>
  <cols>
    <col min="1" max="1" width="93.1796875" customWidth="1"/>
    <col min="2" max="2" width="12.7265625" bestFit="1" customWidth="1"/>
  </cols>
  <sheetData>
    <row r="1" spans="1:2" ht="20.5" customHeight="1" x14ac:dyDescent="0.35">
      <c r="A1" s="6" t="s">
        <v>57</v>
      </c>
      <c r="B1" s="3"/>
    </row>
    <row r="2" spans="1:2" ht="20.5" customHeight="1" x14ac:dyDescent="0.35">
      <c r="A2" s="6" t="s">
        <v>65</v>
      </c>
      <c r="B2" s="3"/>
    </row>
    <row r="3" spans="1:2" x14ac:dyDescent="0.35">
      <c r="A3" s="1" t="s">
        <v>50</v>
      </c>
      <c r="B3" s="3" t="s">
        <v>59</v>
      </c>
    </row>
    <row r="4" spans="1:2" x14ac:dyDescent="0.35">
      <c r="A4" s="30" t="s">
        <v>66</v>
      </c>
      <c r="B4" s="31">
        <v>0</v>
      </c>
    </row>
    <row r="5" spans="1:2" x14ac:dyDescent="0.35">
      <c r="A5" s="30"/>
      <c r="B5" s="31">
        <v>0</v>
      </c>
    </row>
    <row r="6" spans="1:2" x14ac:dyDescent="0.35">
      <c r="A6" s="30"/>
      <c r="B6" s="31">
        <v>0</v>
      </c>
    </row>
    <row r="7" spans="1:2" x14ac:dyDescent="0.35">
      <c r="A7" s="30"/>
      <c r="B7" s="31">
        <v>0</v>
      </c>
    </row>
    <row r="8" spans="1:2" x14ac:dyDescent="0.35">
      <c r="A8" s="30"/>
      <c r="B8" s="31">
        <v>0</v>
      </c>
    </row>
    <row r="9" spans="1:2" x14ac:dyDescent="0.35">
      <c r="A9" s="30"/>
      <c r="B9" s="31">
        <v>0</v>
      </c>
    </row>
    <row r="10" spans="1:2" x14ac:dyDescent="0.35">
      <c r="A10" s="30"/>
      <c r="B10" s="31">
        <v>0</v>
      </c>
    </row>
    <row r="11" spans="1:2" x14ac:dyDescent="0.35">
      <c r="A11" s="30"/>
      <c r="B11" s="31">
        <v>0</v>
      </c>
    </row>
    <row r="12" spans="1:2" x14ac:dyDescent="0.35">
      <c r="A12" s="30"/>
      <c r="B12" s="31">
        <v>0</v>
      </c>
    </row>
    <row r="13" spans="1:2" x14ac:dyDescent="0.35">
      <c r="A13" s="30"/>
      <c r="B13" s="31">
        <v>0</v>
      </c>
    </row>
    <row r="14" spans="1:2" x14ac:dyDescent="0.35">
      <c r="A14" s="30"/>
      <c r="B14" s="31">
        <v>0</v>
      </c>
    </row>
    <row r="15" spans="1:2" x14ac:dyDescent="0.35">
      <c r="A15" s="30"/>
      <c r="B15" s="31">
        <v>0</v>
      </c>
    </row>
    <row r="16" spans="1:2" x14ac:dyDescent="0.35">
      <c r="A16" s="30"/>
      <c r="B16" s="31">
        <v>0</v>
      </c>
    </row>
    <row r="17" spans="1:2" x14ac:dyDescent="0.35">
      <c r="A17" s="30"/>
      <c r="B17" s="31">
        <v>0</v>
      </c>
    </row>
    <row r="18" spans="1:2" x14ac:dyDescent="0.35">
      <c r="A18" s="30"/>
      <c r="B18" s="31">
        <v>0</v>
      </c>
    </row>
    <row r="19" spans="1:2" x14ac:dyDescent="0.35">
      <c r="A19" s="30"/>
      <c r="B19" s="31">
        <v>0</v>
      </c>
    </row>
    <row r="20" spans="1:2" x14ac:dyDescent="0.35">
      <c r="A20" s="30"/>
      <c r="B20" s="31">
        <v>0</v>
      </c>
    </row>
    <row r="21" spans="1:2" x14ac:dyDescent="0.35">
      <c r="A21" s="30"/>
      <c r="B21" s="31">
        <v>0</v>
      </c>
    </row>
    <row r="22" spans="1:2" x14ac:dyDescent="0.35">
      <c r="A22" s="30"/>
      <c r="B22" s="31">
        <v>0</v>
      </c>
    </row>
    <row r="23" spans="1:2" x14ac:dyDescent="0.35">
      <c r="A23" s="30"/>
      <c r="B23" s="31">
        <v>0</v>
      </c>
    </row>
    <row r="24" spans="1:2" x14ac:dyDescent="0.35">
      <c r="A24" s="30"/>
      <c r="B24" s="31">
        <v>0</v>
      </c>
    </row>
    <row r="25" spans="1:2" x14ac:dyDescent="0.35">
      <c r="A25" s="30"/>
      <c r="B25" s="31">
        <v>0</v>
      </c>
    </row>
    <row r="26" spans="1:2" x14ac:dyDescent="0.35">
      <c r="A26" s="30"/>
      <c r="B26" s="31">
        <v>0</v>
      </c>
    </row>
    <row r="27" spans="1:2" x14ac:dyDescent="0.35">
      <c r="A27" s="30"/>
      <c r="B27" s="31">
        <v>0</v>
      </c>
    </row>
    <row r="28" spans="1:2" x14ac:dyDescent="0.35">
      <c r="A28" s="30"/>
      <c r="B28" s="31">
        <v>0</v>
      </c>
    </row>
    <row r="29" spans="1:2" x14ac:dyDescent="0.35">
      <c r="A29" s="30"/>
      <c r="B29" s="31">
        <v>0</v>
      </c>
    </row>
    <row r="30" spans="1:2" x14ac:dyDescent="0.35">
      <c r="A30" s="30"/>
      <c r="B30" s="31">
        <v>0</v>
      </c>
    </row>
    <row r="31" spans="1:2" x14ac:dyDescent="0.35">
      <c r="A31" s="30"/>
      <c r="B31" s="31">
        <v>0</v>
      </c>
    </row>
    <row r="32" spans="1:2" x14ac:dyDescent="0.35">
      <c r="A32" s="30"/>
      <c r="B32" s="31">
        <v>0</v>
      </c>
    </row>
    <row r="33" spans="1:2" x14ac:dyDescent="0.35">
      <c r="A33" s="30"/>
      <c r="B33" s="31">
        <v>0</v>
      </c>
    </row>
    <row r="34" spans="1:2" x14ac:dyDescent="0.35">
      <c r="A34" s="30"/>
      <c r="B34" s="31">
        <v>0</v>
      </c>
    </row>
    <row r="35" spans="1:2" x14ac:dyDescent="0.35">
      <c r="A35" s="2"/>
      <c r="B35" s="4"/>
    </row>
    <row r="36" spans="1:2" x14ac:dyDescent="0.35">
      <c r="B36" s="5"/>
    </row>
    <row r="37" spans="1:2" ht="26.5" customHeight="1" x14ac:dyDescent="0.35">
      <c r="A37" s="6" t="s">
        <v>67</v>
      </c>
      <c r="B37" s="5"/>
    </row>
  </sheetData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68"/>
  <sheetViews>
    <sheetView topLeftCell="A6" workbookViewId="0">
      <selection activeCell="K32" sqref="K32"/>
    </sheetView>
  </sheetViews>
  <sheetFormatPr defaultColWidth="8.7265625" defaultRowHeight="14.5" x14ac:dyDescent="0.35"/>
  <cols>
    <col min="1" max="1" width="8.7265625" style="24" customWidth="1"/>
    <col min="2" max="2" width="30.26953125" style="24" customWidth="1"/>
    <col min="3" max="7" width="8.7265625" style="24" customWidth="1"/>
    <col min="8" max="8" width="13.1796875" style="24" customWidth="1"/>
    <col min="9" max="10" width="8.81640625" style="24" customWidth="1"/>
    <col min="11" max="11" width="8.7265625" style="24" customWidth="1"/>
    <col min="12" max="12" width="9" style="24" bestFit="1" customWidth="1"/>
    <col min="13" max="13" width="13.54296875" style="24" bestFit="1" customWidth="1"/>
    <col min="14" max="14" width="14.1796875" style="24" customWidth="1"/>
    <col min="15" max="15" width="9.7265625" style="24" bestFit="1" customWidth="1"/>
    <col min="16" max="16" width="8.7265625" style="24" customWidth="1"/>
    <col min="17" max="17" width="14.1796875" style="24" bestFit="1" customWidth="1"/>
    <col min="18" max="18" width="8.7265625" style="24" customWidth="1"/>
    <col min="19" max="16384" width="8.7265625" style="24"/>
  </cols>
  <sheetData>
    <row r="1" spans="1:17" hidden="1" x14ac:dyDescent="0.35">
      <c r="A1" s="25"/>
      <c r="B1" s="25"/>
      <c r="C1" s="25"/>
    </row>
    <row r="2" spans="1:17" hidden="1" x14ac:dyDescent="0.35">
      <c r="A2" s="25"/>
      <c r="B2" s="25"/>
      <c r="C2" s="25"/>
    </row>
    <row r="3" spans="1:17" hidden="1" x14ac:dyDescent="0.35">
      <c r="A3" s="35"/>
      <c r="B3" s="25"/>
      <c r="C3" s="25"/>
    </row>
    <row r="4" spans="1:17" hidden="1" x14ac:dyDescent="0.35">
      <c r="A4" s="25"/>
      <c r="B4" s="25"/>
      <c r="C4" s="25"/>
    </row>
    <row r="5" spans="1:17" hidden="1" x14ac:dyDescent="0.35">
      <c r="A5" s="36"/>
      <c r="B5" s="36"/>
      <c r="C5" s="36"/>
    </row>
    <row r="6" spans="1:17" ht="15.65" customHeight="1" x14ac:dyDescent="0.35">
      <c r="A6" s="25"/>
      <c r="B6" s="37" t="s">
        <v>68</v>
      </c>
      <c r="C6" s="25"/>
    </row>
    <row r="7" spans="1:17" x14ac:dyDescent="0.35">
      <c r="A7" s="25"/>
      <c r="B7" s="38"/>
      <c r="C7" s="25"/>
    </row>
    <row r="8" spans="1:17" ht="14.25" customHeight="1" x14ac:dyDescent="0.35">
      <c r="A8" s="25"/>
      <c r="B8" s="39" t="s">
        <v>69</v>
      </c>
      <c r="C8" s="40"/>
      <c r="P8" s="25"/>
      <c r="Q8" s="26"/>
    </row>
    <row r="9" spans="1:17" x14ac:dyDescent="0.35">
      <c r="A9" s="25"/>
      <c r="B9" s="43">
        <v>200000</v>
      </c>
      <c r="C9" s="27">
        <v>20</v>
      </c>
      <c r="D9" s="24" t="s">
        <v>76</v>
      </c>
      <c r="P9" s="25"/>
      <c r="Q9" s="26"/>
    </row>
    <row r="10" spans="1:17" x14ac:dyDescent="0.35">
      <c r="A10" s="25"/>
      <c r="B10" s="44">
        <v>400000</v>
      </c>
      <c r="C10" s="28">
        <v>10</v>
      </c>
      <c r="I10" s="60"/>
      <c r="J10" s="60"/>
      <c r="K10" s="60"/>
      <c r="L10" s="60"/>
      <c r="M10" s="60"/>
      <c r="N10" s="60"/>
      <c r="O10" s="60"/>
      <c r="P10" s="61"/>
      <c r="Q10" s="62"/>
    </row>
    <row r="11" spans="1:17" x14ac:dyDescent="0.35">
      <c r="A11" s="25"/>
      <c r="B11" s="45">
        <v>600000</v>
      </c>
      <c r="C11" s="28">
        <v>0</v>
      </c>
      <c r="D11" s="24" t="s">
        <v>77</v>
      </c>
      <c r="I11" s="60"/>
      <c r="J11" s="60"/>
      <c r="K11" s="60"/>
      <c r="L11" s="60"/>
      <c r="M11" s="60"/>
      <c r="N11" s="60" t="s">
        <v>70</v>
      </c>
      <c r="O11" s="63">
        <f>B11-B9</f>
        <v>400000</v>
      </c>
      <c r="P11" s="61"/>
      <c r="Q11" s="62"/>
    </row>
    <row r="12" spans="1:17" ht="20.5" customHeight="1" x14ac:dyDescent="0.35">
      <c r="A12" s="25"/>
      <c r="B12" s="106" t="s">
        <v>71</v>
      </c>
      <c r="C12" s="107"/>
      <c r="I12" s="60" t="s">
        <v>72</v>
      </c>
      <c r="J12" s="60" t="s">
        <v>73</v>
      </c>
      <c r="K12" s="60"/>
      <c r="L12" s="60"/>
      <c r="M12" s="60"/>
      <c r="N12" s="60" t="s">
        <v>74</v>
      </c>
      <c r="O12" s="60">
        <v>20</v>
      </c>
      <c r="P12" s="61"/>
      <c r="Q12" s="62"/>
    </row>
    <row r="13" spans="1:17" ht="41.15" customHeight="1" x14ac:dyDescent="0.35">
      <c r="A13" s="41"/>
      <c r="B13" s="46">
        <f>Prijsinvulformulier!B12</f>
        <v>0</v>
      </c>
      <c r="C13" s="34">
        <f>IF(B13&lt;=$B$9,$C$9,IF(B13&gt;=$B$11,0,IF(B13&lt;=B$10,(1-(B13-B$9)/(B$10-B$9))*C$10+C$10,(1-(B13-B$10)/(B$11-B$10))*C$10)))</f>
        <v>20</v>
      </c>
      <c r="I13" s="64">
        <v>200000</v>
      </c>
      <c r="J13" s="62">
        <f t="shared" ref="J13:J44" si="0">IF(I13&lt;=$B$9,$C$9,IF(I13&gt;=$B$11,0,IF(I13&lt;=B$10,(1-(I13-B$9)/(B$10-B$9))*C$10+C$10,(1-(I13-B$10)/(B$11-B$10))*C$10)))</f>
        <v>20</v>
      </c>
      <c r="K13" s="60"/>
      <c r="L13" s="61">
        <v>1000000</v>
      </c>
      <c r="M13" s="64"/>
      <c r="N13" s="60" t="s">
        <v>75</v>
      </c>
      <c r="O13" s="63">
        <f>O11/O12</f>
        <v>20000</v>
      </c>
      <c r="P13" s="60"/>
      <c r="Q13" s="62"/>
    </row>
    <row r="14" spans="1:17" x14ac:dyDescent="0.35">
      <c r="A14" s="25"/>
      <c r="C14" s="42"/>
      <c r="I14" s="64">
        <f t="shared" ref="I14:I45" si="1">I13+7500</f>
        <v>207500</v>
      </c>
      <c r="J14" s="62">
        <f t="shared" si="0"/>
        <v>19.625</v>
      </c>
      <c r="K14" s="60"/>
      <c r="L14" s="61">
        <f t="shared" ref="L14:L45" si="2">L13+23333.33</f>
        <v>1023333.33</v>
      </c>
      <c r="M14" s="64"/>
      <c r="N14" s="60"/>
      <c r="O14" s="60"/>
      <c r="P14" s="60"/>
      <c r="Q14" s="62"/>
    </row>
    <row r="15" spans="1:17" x14ac:dyDescent="0.35">
      <c r="A15" s="25"/>
      <c r="B15" s="25"/>
      <c r="I15" s="64">
        <f t="shared" si="1"/>
        <v>215000</v>
      </c>
      <c r="J15" s="62">
        <f t="shared" si="0"/>
        <v>19.25</v>
      </c>
      <c r="K15" s="60"/>
      <c r="L15" s="61">
        <f t="shared" si="2"/>
        <v>1046666.6599999999</v>
      </c>
      <c r="M15" s="64"/>
      <c r="N15" s="60"/>
      <c r="O15" s="60"/>
      <c r="P15" s="60"/>
      <c r="Q15" s="62"/>
    </row>
    <row r="16" spans="1:17" x14ac:dyDescent="0.35">
      <c r="A16" s="25"/>
      <c r="B16" s="25"/>
      <c r="C16" s="25"/>
      <c r="I16" s="64">
        <f t="shared" si="1"/>
        <v>222500</v>
      </c>
      <c r="J16" s="62">
        <f t="shared" si="0"/>
        <v>18.875</v>
      </c>
      <c r="K16" s="60"/>
      <c r="L16" s="61">
        <f t="shared" si="2"/>
        <v>1069999.99</v>
      </c>
      <c r="M16" s="64"/>
      <c r="N16" s="60"/>
      <c r="O16" s="60"/>
      <c r="P16" s="60"/>
      <c r="Q16" s="62"/>
    </row>
    <row r="17" spans="1:17" x14ac:dyDescent="0.35">
      <c r="A17" s="25"/>
      <c r="B17" s="25"/>
      <c r="C17" s="25"/>
      <c r="I17" s="64">
        <f t="shared" si="1"/>
        <v>230000</v>
      </c>
      <c r="J17" s="62">
        <f t="shared" si="0"/>
        <v>18.5</v>
      </c>
      <c r="K17" s="60"/>
      <c r="L17" s="61">
        <f t="shared" si="2"/>
        <v>1093333.32</v>
      </c>
      <c r="M17" s="64"/>
      <c r="N17" s="60"/>
      <c r="O17" s="60"/>
      <c r="P17" s="60"/>
      <c r="Q17" s="62"/>
    </row>
    <row r="18" spans="1:17" x14ac:dyDescent="0.35">
      <c r="A18" s="25"/>
      <c r="B18" s="25"/>
      <c r="C18" s="25"/>
      <c r="I18" s="64">
        <f t="shared" si="1"/>
        <v>237500</v>
      </c>
      <c r="J18" s="62">
        <f t="shared" si="0"/>
        <v>18.125</v>
      </c>
      <c r="K18" s="60"/>
      <c r="L18" s="61">
        <f t="shared" si="2"/>
        <v>1116666.6500000001</v>
      </c>
      <c r="M18" s="64"/>
      <c r="N18" s="60"/>
      <c r="O18" s="60"/>
      <c r="P18" s="60"/>
      <c r="Q18" s="62"/>
    </row>
    <row r="19" spans="1:17" x14ac:dyDescent="0.35">
      <c r="A19" s="25"/>
      <c r="B19" s="25"/>
      <c r="C19" s="25"/>
      <c r="I19" s="64">
        <f t="shared" si="1"/>
        <v>245000</v>
      </c>
      <c r="J19" s="62">
        <f t="shared" si="0"/>
        <v>17.75</v>
      </c>
      <c r="K19" s="60"/>
      <c r="L19" s="61">
        <f t="shared" si="2"/>
        <v>1139999.9800000002</v>
      </c>
      <c r="M19" s="64"/>
      <c r="N19" s="60"/>
      <c r="O19" s="60"/>
      <c r="P19" s="60"/>
      <c r="Q19" s="62"/>
    </row>
    <row r="20" spans="1:17" x14ac:dyDescent="0.35">
      <c r="A20" s="25"/>
      <c r="B20" s="25"/>
      <c r="C20" s="25"/>
      <c r="I20" s="64">
        <f t="shared" si="1"/>
        <v>252500</v>
      </c>
      <c r="J20" s="62">
        <f t="shared" si="0"/>
        <v>17.375</v>
      </c>
      <c r="K20" s="60"/>
      <c r="L20" s="61">
        <f t="shared" si="2"/>
        <v>1163333.3100000003</v>
      </c>
      <c r="M20" s="64"/>
      <c r="N20" s="60"/>
      <c r="O20" s="60"/>
      <c r="P20" s="60"/>
      <c r="Q20" s="62"/>
    </row>
    <row r="21" spans="1:17" x14ac:dyDescent="0.35">
      <c r="A21" s="25"/>
      <c r="B21" s="25"/>
      <c r="C21" s="25"/>
      <c r="I21" s="64">
        <f t="shared" si="1"/>
        <v>260000</v>
      </c>
      <c r="J21" s="62">
        <f t="shared" si="0"/>
        <v>17</v>
      </c>
      <c r="K21" s="60"/>
      <c r="L21" s="61">
        <f t="shared" si="2"/>
        <v>1186666.6400000004</v>
      </c>
      <c r="M21" s="64"/>
      <c r="N21" s="60"/>
      <c r="O21" s="60"/>
      <c r="P21" s="60"/>
      <c r="Q21" s="62"/>
    </row>
    <row r="22" spans="1:17" x14ac:dyDescent="0.35">
      <c r="I22" s="64">
        <f t="shared" si="1"/>
        <v>267500</v>
      </c>
      <c r="J22" s="62">
        <f t="shared" si="0"/>
        <v>16.625</v>
      </c>
      <c r="K22" s="60"/>
      <c r="L22" s="61">
        <f t="shared" si="2"/>
        <v>1209999.9700000004</v>
      </c>
      <c r="M22" s="64"/>
      <c r="N22" s="60"/>
      <c r="O22" s="60"/>
      <c r="P22" s="60"/>
      <c r="Q22" s="62"/>
    </row>
    <row r="23" spans="1:17" x14ac:dyDescent="0.35">
      <c r="I23" s="64">
        <f t="shared" si="1"/>
        <v>275000</v>
      </c>
      <c r="J23" s="62">
        <f t="shared" si="0"/>
        <v>16.25</v>
      </c>
      <c r="K23" s="60"/>
      <c r="L23" s="61">
        <f t="shared" si="2"/>
        <v>1233333.3000000005</v>
      </c>
      <c r="M23" s="64"/>
      <c r="N23" s="60"/>
      <c r="O23" s="60"/>
      <c r="P23" s="60"/>
      <c r="Q23" s="62"/>
    </row>
    <row r="24" spans="1:17" x14ac:dyDescent="0.35">
      <c r="I24" s="64">
        <f t="shared" si="1"/>
        <v>282500</v>
      </c>
      <c r="J24" s="62">
        <f t="shared" si="0"/>
        <v>15.875</v>
      </c>
      <c r="K24" s="60"/>
      <c r="L24" s="61">
        <f t="shared" si="2"/>
        <v>1256666.6300000006</v>
      </c>
      <c r="M24" s="64"/>
      <c r="N24" s="60"/>
      <c r="O24" s="60"/>
      <c r="P24" s="60"/>
      <c r="Q24" s="62"/>
    </row>
    <row r="25" spans="1:17" x14ac:dyDescent="0.35">
      <c r="I25" s="64">
        <f t="shared" si="1"/>
        <v>290000</v>
      </c>
      <c r="J25" s="62">
        <f t="shared" si="0"/>
        <v>15.5</v>
      </c>
      <c r="K25" s="60"/>
      <c r="L25" s="61">
        <f t="shared" si="2"/>
        <v>1279999.9600000007</v>
      </c>
      <c r="M25" s="64"/>
      <c r="N25" s="60"/>
      <c r="O25" s="60"/>
      <c r="P25" s="60"/>
      <c r="Q25" s="62"/>
    </row>
    <row r="26" spans="1:17" x14ac:dyDescent="0.35">
      <c r="I26" s="64">
        <f t="shared" si="1"/>
        <v>297500</v>
      </c>
      <c r="J26" s="62">
        <f t="shared" si="0"/>
        <v>15.125</v>
      </c>
      <c r="K26" s="60"/>
      <c r="L26" s="61">
        <f t="shared" si="2"/>
        <v>1303333.2900000007</v>
      </c>
      <c r="M26" s="64"/>
      <c r="N26" s="60"/>
      <c r="O26" s="60"/>
      <c r="P26" s="60"/>
      <c r="Q26" s="62"/>
    </row>
    <row r="27" spans="1:17" x14ac:dyDescent="0.35">
      <c r="I27" s="64">
        <f t="shared" si="1"/>
        <v>305000</v>
      </c>
      <c r="J27" s="62">
        <f t="shared" si="0"/>
        <v>14.75</v>
      </c>
      <c r="K27" s="60"/>
      <c r="L27" s="61">
        <f t="shared" si="2"/>
        <v>1326666.6200000008</v>
      </c>
      <c r="M27" s="64"/>
      <c r="N27" s="60"/>
      <c r="O27" s="60"/>
      <c r="P27" s="60"/>
      <c r="Q27" s="62"/>
    </row>
    <row r="28" spans="1:17" x14ac:dyDescent="0.35">
      <c r="I28" s="64">
        <f t="shared" si="1"/>
        <v>312500</v>
      </c>
      <c r="J28" s="62">
        <f t="shared" si="0"/>
        <v>14.375</v>
      </c>
      <c r="K28" s="60"/>
      <c r="L28" s="61">
        <f t="shared" si="2"/>
        <v>1349999.9500000009</v>
      </c>
      <c r="M28" s="64"/>
      <c r="N28" s="60"/>
      <c r="O28" s="60"/>
      <c r="P28" s="60"/>
      <c r="Q28" s="62"/>
    </row>
    <row r="29" spans="1:17" x14ac:dyDescent="0.35">
      <c r="I29" s="64">
        <f t="shared" si="1"/>
        <v>320000</v>
      </c>
      <c r="J29" s="62">
        <f t="shared" si="0"/>
        <v>14</v>
      </c>
      <c r="K29" s="60"/>
      <c r="L29" s="61">
        <f t="shared" si="2"/>
        <v>1373333.280000001</v>
      </c>
      <c r="M29" s="64"/>
      <c r="N29" s="60"/>
      <c r="O29" s="60"/>
      <c r="P29" s="60"/>
      <c r="Q29" s="62"/>
    </row>
    <row r="30" spans="1:17" x14ac:dyDescent="0.35">
      <c r="I30" s="64">
        <f t="shared" si="1"/>
        <v>327500</v>
      </c>
      <c r="J30" s="62">
        <f t="shared" si="0"/>
        <v>13.625</v>
      </c>
      <c r="K30" s="60"/>
      <c r="L30" s="61">
        <f t="shared" si="2"/>
        <v>1396666.610000001</v>
      </c>
      <c r="M30" s="64"/>
      <c r="N30" s="60"/>
      <c r="O30" s="60"/>
      <c r="P30" s="60"/>
      <c r="Q30" s="62"/>
    </row>
    <row r="31" spans="1:17" x14ac:dyDescent="0.35">
      <c r="I31" s="64">
        <f t="shared" si="1"/>
        <v>335000</v>
      </c>
      <c r="J31" s="62">
        <f t="shared" si="0"/>
        <v>13.25</v>
      </c>
      <c r="K31" s="60"/>
      <c r="L31" s="61">
        <f t="shared" si="2"/>
        <v>1419999.9400000011</v>
      </c>
      <c r="M31" s="64"/>
      <c r="N31" s="60"/>
      <c r="O31" s="60"/>
      <c r="P31" s="60"/>
      <c r="Q31" s="62"/>
    </row>
    <row r="32" spans="1:17" x14ac:dyDescent="0.35">
      <c r="I32" s="64">
        <f t="shared" si="1"/>
        <v>342500</v>
      </c>
      <c r="J32" s="62">
        <f t="shared" si="0"/>
        <v>12.875</v>
      </c>
      <c r="K32" s="60"/>
      <c r="L32" s="61">
        <f t="shared" si="2"/>
        <v>1443333.2700000012</v>
      </c>
      <c r="M32" s="64"/>
      <c r="N32" s="60"/>
      <c r="O32" s="60"/>
      <c r="P32" s="60"/>
      <c r="Q32" s="62"/>
    </row>
    <row r="33" spans="9:17" x14ac:dyDescent="0.35">
      <c r="I33" s="64">
        <f t="shared" si="1"/>
        <v>350000</v>
      </c>
      <c r="J33" s="62">
        <f t="shared" si="0"/>
        <v>12.5</v>
      </c>
      <c r="K33" s="60"/>
      <c r="L33" s="61">
        <f t="shared" si="2"/>
        <v>1466666.6000000013</v>
      </c>
      <c r="M33" s="64"/>
      <c r="N33" s="60"/>
      <c r="O33" s="60"/>
      <c r="P33" s="60"/>
      <c r="Q33" s="62"/>
    </row>
    <row r="34" spans="9:17" x14ac:dyDescent="0.35">
      <c r="I34" s="64">
        <f t="shared" si="1"/>
        <v>357500</v>
      </c>
      <c r="J34" s="62">
        <f t="shared" si="0"/>
        <v>12.125</v>
      </c>
      <c r="K34" s="60"/>
      <c r="L34" s="61">
        <f t="shared" si="2"/>
        <v>1489999.9300000013</v>
      </c>
      <c r="M34" s="64"/>
      <c r="N34" s="60"/>
      <c r="O34" s="60"/>
      <c r="P34" s="60"/>
      <c r="Q34" s="62"/>
    </row>
    <row r="35" spans="9:17" x14ac:dyDescent="0.35">
      <c r="I35" s="64">
        <f t="shared" si="1"/>
        <v>365000</v>
      </c>
      <c r="J35" s="62">
        <f t="shared" si="0"/>
        <v>11.75</v>
      </c>
      <c r="K35" s="60"/>
      <c r="L35" s="61">
        <f t="shared" si="2"/>
        <v>1513333.2600000014</v>
      </c>
      <c r="M35" s="64"/>
      <c r="N35" s="60"/>
      <c r="O35" s="60"/>
      <c r="P35" s="60"/>
      <c r="Q35" s="62"/>
    </row>
    <row r="36" spans="9:17" x14ac:dyDescent="0.35">
      <c r="I36" s="64">
        <f t="shared" si="1"/>
        <v>372500</v>
      </c>
      <c r="J36" s="62">
        <f t="shared" si="0"/>
        <v>11.375</v>
      </c>
      <c r="K36" s="60"/>
      <c r="L36" s="61">
        <f t="shared" si="2"/>
        <v>1536666.5900000015</v>
      </c>
      <c r="M36" s="64"/>
      <c r="N36" s="60"/>
      <c r="O36" s="60"/>
      <c r="P36" s="60"/>
      <c r="Q36" s="62"/>
    </row>
    <row r="37" spans="9:17" x14ac:dyDescent="0.35">
      <c r="I37" s="64">
        <f t="shared" si="1"/>
        <v>380000</v>
      </c>
      <c r="J37" s="62">
        <f t="shared" si="0"/>
        <v>11</v>
      </c>
      <c r="K37" s="60"/>
      <c r="L37" s="61">
        <f t="shared" si="2"/>
        <v>1559999.9200000016</v>
      </c>
      <c r="M37" s="64"/>
      <c r="N37" s="60"/>
      <c r="O37" s="60"/>
      <c r="P37" s="60"/>
      <c r="Q37" s="62"/>
    </row>
    <row r="38" spans="9:17" x14ac:dyDescent="0.35">
      <c r="I38" s="64">
        <f t="shared" si="1"/>
        <v>387500</v>
      </c>
      <c r="J38" s="62">
        <f t="shared" si="0"/>
        <v>10.625</v>
      </c>
      <c r="K38" s="60"/>
      <c r="L38" s="61">
        <f t="shared" si="2"/>
        <v>1583333.2500000016</v>
      </c>
      <c r="M38" s="64"/>
      <c r="N38" s="60"/>
      <c r="O38" s="60"/>
      <c r="P38" s="60"/>
      <c r="Q38" s="62"/>
    </row>
    <row r="39" spans="9:17" x14ac:dyDescent="0.35">
      <c r="I39" s="64">
        <f t="shared" si="1"/>
        <v>395000</v>
      </c>
      <c r="J39" s="62">
        <f t="shared" si="0"/>
        <v>10.25</v>
      </c>
      <c r="K39" s="60"/>
      <c r="L39" s="61">
        <f t="shared" si="2"/>
        <v>1606666.5800000017</v>
      </c>
      <c r="M39" s="64"/>
      <c r="N39" s="60"/>
      <c r="O39" s="60"/>
      <c r="P39" s="60"/>
      <c r="Q39" s="60"/>
    </row>
    <row r="40" spans="9:17" x14ac:dyDescent="0.35">
      <c r="I40" s="64">
        <f t="shared" si="1"/>
        <v>402500</v>
      </c>
      <c r="J40" s="62">
        <f t="shared" si="0"/>
        <v>9.875</v>
      </c>
      <c r="K40" s="60"/>
      <c r="L40" s="61">
        <f t="shared" si="2"/>
        <v>1629999.9100000018</v>
      </c>
      <c r="M40" s="64"/>
      <c r="N40" s="60"/>
      <c r="O40" s="60"/>
      <c r="P40" s="60"/>
      <c r="Q40" s="60"/>
    </row>
    <row r="41" spans="9:17" x14ac:dyDescent="0.35">
      <c r="I41" s="64">
        <f t="shared" si="1"/>
        <v>410000</v>
      </c>
      <c r="J41" s="62">
        <f t="shared" si="0"/>
        <v>9.5</v>
      </c>
      <c r="K41" s="60"/>
      <c r="L41" s="61">
        <f t="shared" si="2"/>
        <v>1653333.2400000019</v>
      </c>
      <c r="M41" s="64"/>
      <c r="N41" s="60"/>
      <c r="O41" s="60"/>
      <c r="P41" s="60"/>
      <c r="Q41" s="60"/>
    </row>
    <row r="42" spans="9:17" x14ac:dyDescent="0.35">
      <c r="I42" s="64">
        <f t="shared" si="1"/>
        <v>417500</v>
      </c>
      <c r="J42" s="62">
        <f t="shared" si="0"/>
        <v>9.125</v>
      </c>
      <c r="K42" s="60"/>
      <c r="L42" s="61">
        <f t="shared" si="2"/>
        <v>1676666.5700000019</v>
      </c>
      <c r="M42" s="64"/>
      <c r="N42" s="60"/>
      <c r="O42" s="60"/>
      <c r="P42" s="60"/>
      <c r="Q42" s="60"/>
    </row>
    <row r="43" spans="9:17" x14ac:dyDescent="0.35">
      <c r="I43" s="64">
        <f t="shared" si="1"/>
        <v>425000</v>
      </c>
      <c r="J43" s="62">
        <f t="shared" si="0"/>
        <v>8.75</v>
      </c>
      <c r="K43" s="60"/>
      <c r="L43" s="61">
        <f t="shared" si="2"/>
        <v>1699999.900000002</v>
      </c>
      <c r="M43" s="64"/>
      <c r="N43" s="60"/>
      <c r="O43" s="60"/>
      <c r="P43" s="60"/>
      <c r="Q43" s="60"/>
    </row>
    <row r="44" spans="9:17" x14ac:dyDescent="0.35">
      <c r="I44" s="64">
        <f t="shared" si="1"/>
        <v>432500</v>
      </c>
      <c r="J44" s="62">
        <f t="shared" si="0"/>
        <v>8.375</v>
      </c>
      <c r="K44" s="60"/>
      <c r="L44" s="61">
        <f t="shared" si="2"/>
        <v>1723333.2300000021</v>
      </c>
      <c r="M44" s="60"/>
      <c r="N44" s="60"/>
      <c r="O44" s="60"/>
      <c r="P44" s="60"/>
      <c r="Q44" s="60"/>
    </row>
    <row r="45" spans="9:17" x14ac:dyDescent="0.35">
      <c r="I45" s="64">
        <f t="shared" si="1"/>
        <v>440000</v>
      </c>
      <c r="J45" s="62">
        <f t="shared" ref="J45:J68" si="3">IF(I45&lt;=$B$9,$C$9,IF(I45&gt;=$B$11,0,IF(I45&lt;=B$10,(1-(I45-B$9)/(B$10-B$9))*C$10+C$10,(1-(I45-B$10)/(B$11-B$10))*C$10)))</f>
        <v>8</v>
      </c>
      <c r="K45" s="60"/>
      <c r="L45" s="61">
        <f t="shared" si="2"/>
        <v>1746666.5600000022</v>
      </c>
      <c r="M45" s="60"/>
      <c r="N45" s="60"/>
      <c r="O45" s="60"/>
      <c r="P45" s="60"/>
      <c r="Q45" s="60"/>
    </row>
    <row r="46" spans="9:17" x14ac:dyDescent="0.35">
      <c r="I46" s="64">
        <f t="shared" ref="I46:I68" si="4">I45+7500</f>
        <v>447500</v>
      </c>
      <c r="J46" s="62">
        <f t="shared" si="3"/>
        <v>7.625</v>
      </c>
      <c r="K46" s="60"/>
      <c r="L46" s="61">
        <f t="shared" ref="L46:L68" si="5">L45+23333.33</f>
        <v>1769999.8900000022</v>
      </c>
      <c r="M46" s="60"/>
      <c r="N46" s="60"/>
      <c r="O46" s="60"/>
      <c r="P46" s="60"/>
      <c r="Q46" s="60"/>
    </row>
    <row r="47" spans="9:17" x14ac:dyDescent="0.35">
      <c r="I47" s="64">
        <f t="shared" si="4"/>
        <v>455000</v>
      </c>
      <c r="J47" s="62">
        <f t="shared" si="3"/>
        <v>7.25</v>
      </c>
      <c r="K47" s="60"/>
      <c r="L47" s="61">
        <f t="shared" si="5"/>
        <v>1793333.2200000023</v>
      </c>
      <c r="M47" s="60"/>
      <c r="N47" s="60"/>
      <c r="O47" s="60"/>
      <c r="P47" s="60"/>
      <c r="Q47" s="60"/>
    </row>
    <row r="48" spans="9:17" x14ac:dyDescent="0.35">
      <c r="I48" s="64">
        <f t="shared" si="4"/>
        <v>462500</v>
      </c>
      <c r="J48" s="62">
        <f t="shared" si="3"/>
        <v>6.875</v>
      </c>
      <c r="K48" s="60"/>
      <c r="L48" s="61">
        <f t="shared" si="5"/>
        <v>1816666.5500000024</v>
      </c>
      <c r="M48" s="60"/>
      <c r="N48" s="60"/>
      <c r="O48" s="60"/>
      <c r="P48" s="60"/>
      <c r="Q48" s="60"/>
    </row>
    <row r="49" spans="9:17" x14ac:dyDescent="0.35">
      <c r="I49" s="64">
        <f t="shared" si="4"/>
        <v>470000</v>
      </c>
      <c r="J49" s="62">
        <f t="shared" si="3"/>
        <v>6.5</v>
      </c>
      <c r="K49" s="60"/>
      <c r="L49" s="61">
        <f t="shared" si="5"/>
        <v>1839999.8800000024</v>
      </c>
      <c r="M49" s="60"/>
      <c r="N49" s="60"/>
      <c r="O49" s="60"/>
      <c r="P49" s="60"/>
      <c r="Q49" s="60"/>
    </row>
    <row r="50" spans="9:17" x14ac:dyDescent="0.35">
      <c r="I50" s="64">
        <f t="shared" si="4"/>
        <v>477500</v>
      </c>
      <c r="J50" s="62">
        <f t="shared" si="3"/>
        <v>6.125</v>
      </c>
      <c r="K50" s="60"/>
      <c r="L50" s="61">
        <f t="shared" si="5"/>
        <v>1863333.2100000025</v>
      </c>
      <c r="M50" s="60"/>
      <c r="N50" s="60"/>
      <c r="O50" s="60"/>
      <c r="P50" s="60"/>
      <c r="Q50" s="60"/>
    </row>
    <row r="51" spans="9:17" x14ac:dyDescent="0.35">
      <c r="I51" s="64">
        <f t="shared" si="4"/>
        <v>485000</v>
      </c>
      <c r="J51" s="62">
        <f t="shared" si="3"/>
        <v>5.75</v>
      </c>
      <c r="K51" s="60"/>
      <c r="L51" s="61">
        <f t="shared" si="5"/>
        <v>1886666.5400000026</v>
      </c>
      <c r="M51" s="60"/>
      <c r="N51" s="60"/>
      <c r="O51" s="60"/>
      <c r="P51" s="60"/>
      <c r="Q51" s="60"/>
    </row>
    <row r="52" spans="9:17" x14ac:dyDescent="0.35">
      <c r="I52" s="64">
        <f t="shared" si="4"/>
        <v>492500</v>
      </c>
      <c r="J52" s="62">
        <f t="shared" si="3"/>
        <v>5.375</v>
      </c>
      <c r="K52" s="60"/>
      <c r="L52" s="61">
        <f t="shared" si="5"/>
        <v>1909999.8700000027</v>
      </c>
      <c r="M52" s="60"/>
      <c r="N52" s="60"/>
      <c r="O52" s="60"/>
      <c r="P52" s="60"/>
      <c r="Q52" s="60"/>
    </row>
    <row r="53" spans="9:17" x14ac:dyDescent="0.35">
      <c r="I53" s="64">
        <f t="shared" si="4"/>
        <v>500000</v>
      </c>
      <c r="J53" s="62">
        <f t="shared" si="3"/>
        <v>5</v>
      </c>
      <c r="K53" s="60"/>
      <c r="L53" s="61">
        <f t="shared" si="5"/>
        <v>1933333.2000000027</v>
      </c>
      <c r="M53" s="60"/>
      <c r="N53" s="60"/>
      <c r="O53" s="60"/>
      <c r="P53" s="60"/>
      <c r="Q53" s="60"/>
    </row>
    <row r="54" spans="9:17" x14ac:dyDescent="0.35">
      <c r="I54" s="64">
        <f t="shared" si="4"/>
        <v>507500</v>
      </c>
      <c r="J54" s="62">
        <f t="shared" si="3"/>
        <v>4.625</v>
      </c>
      <c r="K54" s="60"/>
      <c r="L54" s="61">
        <f t="shared" si="5"/>
        <v>1956666.5300000028</v>
      </c>
      <c r="M54" s="60"/>
      <c r="N54" s="60"/>
      <c r="O54" s="60"/>
      <c r="P54" s="60"/>
      <c r="Q54" s="60"/>
    </row>
    <row r="55" spans="9:17" x14ac:dyDescent="0.35">
      <c r="I55" s="64">
        <f t="shared" si="4"/>
        <v>515000</v>
      </c>
      <c r="J55" s="62">
        <f t="shared" si="3"/>
        <v>4.25</v>
      </c>
      <c r="K55" s="60"/>
      <c r="L55" s="61">
        <f t="shared" si="5"/>
        <v>1979999.8600000029</v>
      </c>
      <c r="M55" s="60"/>
      <c r="N55" s="60"/>
      <c r="O55" s="60"/>
      <c r="P55" s="60"/>
      <c r="Q55" s="60"/>
    </row>
    <row r="56" spans="9:17" x14ac:dyDescent="0.35">
      <c r="I56" s="64">
        <f t="shared" si="4"/>
        <v>522500</v>
      </c>
      <c r="J56" s="62">
        <f t="shared" si="3"/>
        <v>3.8749999999999996</v>
      </c>
      <c r="K56" s="60"/>
      <c r="L56" s="61">
        <f t="shared" si="5"/>
        <v>2003333.190000003</v>
      </c>
      <c r="M56" s="60"/>
      <c r="N56" s="60"/>
      <c r="O56" s="60"/>
      <c r="P56" s="60"/>
      <c r="Q56" s="60"/>
    </row>
    <row r="57" spans="9:17" x14ac:dyDescent="0.35">
      <c r="I57" s="64">
        <f t="shared" si="4"/>
        <v>530000</v>
      </c>
      <c r="J57" s="62">
        <f t="shared" si="3"/>
        <v>3.5</v>
      </c>
      <c r="K57" s="60"/>
      <c r="L57" s="61">
        <f t="shared" si="5"/>
        <v>2026666.520000003</v>
      </c>
      <c r="M57" s="60"/>
      <c r="N57" s="60"/>
      <c r="O57" s="60"/>
      <c r="P57" s="60"/>
      <c r="Q57" s="60"/>
    </row>
    <row r="58" spans="9:17" x14ac:dyDescent="0.35">
      <c r="I58" s="64">
        <f t="shared" si="4"/>
        <v>537500</v>
      </c>
      <c r="J58" s="62">
        <f t="shared" si="3"/>
        <v>3.125</v>
      </c>
      <c r="K58" s="60"/>
      <c r="L58" s="61">
        <f t="shared" si="5"/>
        <v>2049999.8500000031</v>
      </c>
      <c r="M58" s="60"/>
      <c r="N58" s="60"/>
      <c r="O58" s="60"/>
      <c r="P58" s="60"/>
      <c r="Q58" s="60"/>
    </row>
    <row r="59" spans="9:17" x14ac:dyDescent="0.35">
      <c r="I59" s="64">
        <f t="shared" si="4"/>
        <v>545000</v>
      </c>
      <c r="J59" s="62">
        <f t="shared" si="3"/>
        <v>2.75</v>
      </c>
      <c r="K59" s="60"/>
      <c r="L59" s="61">
        <f t="shared" si="5"/>
        <v>2073333.1800000032</v>
      </c>
      <c r="M59" s="60"/>
      <c r="N59" s="60"/>
      <c r="O59" s="60"/>
      <c r="P59" s="60"/>
      <c r="Q59" s="60"/>
    </row>
    <row r="60" spans="9:17" x14ac:dyDescent="0.35">
      <c r="I60" s="64">
        <f t="shared" si="4"/>
        <v>552500</v>
      </c>
      <c r="J60" s="62">
        <f t="shared" si="3"/>
        <v>2.3750000000000004</v>
      </c>
      <c r="K60" s="60"/>
      <c r="L60" s="61">
        <f t="shared" si="5"/>
        <v>2096666.5100000033</v>
      </c>
      <c r="M60" s="60"/>
      <c r="N60" s="60"/>
      <c r="O60" s="60"/>
      <c r="P60" s="60"/>
      <c r="Q60" s="60"/>
    </row>
    <row r="61" spans="9:17" x14ac:dyDescent="0.35">
      <c r="I61" s="64">
        <f t="shared" si="4"/>
        <v>560000</v>
      </c>
      <c r="J61" s="62">
        <f t="shared" si="3"/>
        <v>1.9999999999999996</v>
      </c>
      <c r="K61" s="60"/>
      <c r="L61" s="61">
        <f t="shared" si="5"/>
        <v>2119999.8400000031</v>
      </c>
      <c r="M61" s="60"/>
      <c r="N61" s="60"/>
      <c r="O61" s="60"/>
      <c r="P61" s="60"/>
      <c r="Q61" s="60"/>
    </row>
    <row r="62" spans="9:17" x14ac:dyDescent="0.35">
      <c r="I62" s="64">
        <f t="shared" si="4"/>
        <v>567500</v>
      </c>
      <c r="J62" s="62">
        <f t="shared" si="3"/>
        <v>1.6249999999999998</v>
      </c>
      <c r="K62" s="60"/>
      <c r="L62" s="61">
        <f t="shared" si="5"/>
        <v>2143333.1700000032</v>
      </c>
      <c r="M62" s="60"/>
      <c r="N62" s="60"/>
      <c r="O62" s="60"/>
      <c r="P62" s="60"/>
      <c r="Q62" s="60"/>
    </row>
    <row r="63" spans="9:17" x14ac:dyDescent="0.35">
      <c r="I63" s="64">
        <f t="shared" si="4"/>
        <v>575000</v>
      </c>
      <c r="J63" s="62">
        <f t="shared" si="3"/>
        <v>1.25</v>
      </c>
      <c r="K63" s="60"/>
      <c r="L63" s="61">
        <f t="shared" si="5"/>
        <v>2166666.5000000033</v>
      </c>
      <c r="M63" s="60"/>
      <c r="N63" s="60"/>
      <c r="O63" s="60"/>
      <c r="P63" s="60"/>
      <c r="Q63" s="60"/>
    </row>
    <row r="64" spans="9:17" x14ac:dyDescent="0.35">
      <c r="I64" s="64">
        <f t="shared" si="4"/>
        <v>582500</v>
      </c>
      <c r="J64" s="62">
        <f t="shared" si="3"/>
        <v>0.87500000000000022</v>
      </c>
      <c r="K64" s="60"/>
      <c r="L64" s="61">
        <f t="shared" si="5"/>
        <v>2189999.8300000033</v>
      </c>
      <c r="M64" s="60"/>
      <c r="N64" s="60"/>
      <c r="O64" s="60"/>
      <c r="P64" s="60"/>
      <c r="Q64" s="60"/>
    </row>
    <row r="65" spans="9:17" x14ac:dyDescent="0.35">
      <c r="I65" s="64">
        <f t="shared" si="4"/>
        <v>590000</v>
      </c>
      <c r="J65" s="62">
        <f t="shared" si="3"/>
        <v>0.50000000000000044</v>
      </c>
      <c r="K65" s="60"/>
      <c r="L65" s="61">
        <f t="shared" si="5"/>
        <v>2213333.1600000034</v>
      </c>
      <c r="M65" s="60"/>
      <c r="N65" s="60"/>
      <c r="O65" s="60"/>
      <c r="P65" s="60"/>
      <c r="Q65" s="60"/>
    </row>
    <row r="66" spans="9:17" x14ac:dyDescent="0.35">
      <c r="I66" s="64">
        <f t="shared" si="4"/>
        <v>597500</v>
      </c>
      <c r="J66" s="62">
        <f t="shared" si="3"/>
        <v>0.12499999999999956</v>
      </c>
      <c r="K66" s="60"/>
      <c r="L66" s="61">
        <f t="shared" si="5"/>
        <v>2236666.4900000035</v>
      </c>
      <c r="M66" s="60"/>
      <c r="N66" s="60"/>
      <c r="O66" s="60"/>
      <c r="P66" s="60"/>
      <c r="Q66" s="60"/>
    </row>
    <row r="67" spans="9:17" x14ac:dyDescent="0.35">
      <c r="I67" s="64">
        <f t="shared" si="4"/>
        <v>605000</v>
      </c>
      <c r="J67" s="62">
        <f t="shared" si="3"/>
        <v>0</v>
      </c>
      <c r="K67" s="60"/>
      <c r="L67" s="61">
        <f t="shared" si="5"/>
        <v>2259999.8200000036</v>
      </c>
      <c r="M67" s="60"/>
      <c r="N67" s="60"/>
      <c r="O67" s="60"/>
      <c r="P67" s="60"/>
      <c r="Q67" s="60"/>
    </row>
    <row r="68" spans="9:17" x14ac:dyDescent="0.35">
      <c r="I68" s="64">
        <f t="shared" si="4"/>
        <v>612500</v>
      </c>
      <c r="J68" s="62">
        <f t="shared" si="3"/>
        <v>0</v>
      </c>
      <c r="K68" s="60"/>
      <c r="L68" s="61">
        <f t="shared" si="5"/>
        <v>2283333.1500000036</v>
      </c>
      <c r="M68" s="60"/>
      <c r="N68" s="60"/>
      <c r="O68" s="60"/>
      <c r="P68" s="60"/>
      <c r="Q68" s="60"/>
    </row>
  </sheetData>
  <sheetProtection algorithmName="SHA-512" hashValue="uFgn+35rDZDD4uwvzPfUkrIJR88mGA2WRTw6aV/RVs67hxbGKU4vtSeZb1Kmrz77VFAiI12DII9biQnYmlXNvw==" saltValue="P+sXvuwRSb/ktzn2Lpr+Cw==" spinCount="100000" sheet="1" objects="1" scenarios="1"/>
  <mergeCells count="1">
    <mergeCell ref="B12:C12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5E7BD49CF73D4BA84895BB94A4D098" ma:contentTypeVersion="3" ma:contentTypeDescription="Een nieuw document maken." ma:contentTypeScope="" ma:versionID="ad4f938700dad7bae236afe47f558d25">
  <xsd:schema xmlns:xsd="http://www.w3.org/2001/XMLSchema" xmlns:xs="http://www.w3.org/2001/XMLSchema" xmlns:p="http://schemas.microsoft.com/office/2006/metadata/properties" xmlns:ns2="0cc8d95f-df23-42df-a52f-a52ae6528150" targetNamespace="http://schemas.microsoft.com/office/2006/metadata/properties" ma:root="true" ma:fieldsID="57b74793b477e9f82a4dfd91a1eb23b1" ns2:_="">
    <xsd:import namespace="0cc8d95f-df23-42df-a52f-a52ae65281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8d95f-df23-42df-a52f-a52ae6528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69CD49-D602-4CEC-9F02-CC583CED9483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cc8d95f-df23-42df-a52f-a52ae6528150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420CDB4-AF91-4671-9798-CE43E0F48D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DF18D2-726B-42B1-911E-F1929758EE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c8d95f-df23-42df-a52f-a52ae65281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5</vt:i4>
      </vt:variant>
    </vt:vector>
  </HeadingPairs>
  <TitlesOfParts>
    <vt:vector size="14" baseType="lpstr">
      <vt:lpstr>Voorblad</vt:lpstr>
      <vt:lpstr>Prijsinvulformulier</vt:lpstr>
      <vt:lpstr>a. TCO UseCase 1</vt:lpstr>
      <vt:lpstr>b. TCO UseCase 2</vt:lpstr>
      <vt:lpstr>c. TCO UseCase 3</vt:lpstr>
      <vt:lpstr>d. SLA kosten Installed Base</vt:lpstr>
      <vt:lpstr>e. Uurtarieven</vt:lpstr>
      <vt:lpstr>f. Opties</vt:lpstr>
      <vt:lpstr>Score</vt:lpstr>
      <vt:lpstr>'a. TCO UseCase 1'!Afdrukbereik</vt:lpstr>
      <vt:lpstr>'b. TCO UseCase 2'!Afdrukbereik</vt:lpstr>
      <vt:lpstr>'c. TCO UseCase 3'!Afdrukbereik</vt:lpstr>
      <vt:lpstr>'d. SLA kosten Installed Base'!Afdrukbereik</vt:lpstr>
      <vt:lpstr>Prijsinvulformulier!Afdrukbereik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Ploeg, Frank van der</dc:creator>
  <cp:keywords/>
  <dc:description/>
  <cp:lastModifiedBy>Ploeg, Frank van der</cp:lastModifiedBy>
  <cp:revision/>
  <dcterms:created xsi:type="dcterms:W3CDTF">2026-07-16T14:58:03Z</dcterms:created>
  <dcterms:modified xsi:type="dcterms:W3CDTF">2026-09-07T14:12:14Z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0x0101002B5E7BD49CF73D4BA84895BB94A4D098</vt:lpwstr>
  </property>
  <property fmtid="{D5CDD505-2E9C-101B-9397-08002B2CF9AE}" pid="3" name="_dlc_DocIdItemGuid">
    <vt:lpwstr>238d6f11-3929-455f-8fff-2f2205385092</vt:lpwstr>
  </property>
  <property fmtid="{D5CDD505-2E9C-101B-9397-08002B2CF9AE}" pid="4" name="SharedWithUsers">
    <vt:lpwstr>6630;#Croes, Robbert;#5907;#Ploeg, Frank van der</vt:lpwstr>
  </property>
  <property fmtid="{D5CDD505-2E9C-101B-9397-08002B2CF9AE}" pid="5" name="MediaServiceImageTags">
    <vt:lpwstr/>
  </property>
</Properties>
</file>