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NK\1. Inkoop\A. Aanbestedingen\6. Vervoer, aandrijfsystemen, emballage\2026 Postdiensten\Publicatie aanbesteding\"/>
    </mc:Choice>
  </mc:AlternateContent>
  <xr:revisionPtr revIDLastSave="0" documentId="13_ncr:1_{F7FC3710-7CF8-40B0-BEC8-685DDA6584EE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rijs Pereel 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5" l="1"/>
  <c r="F59" i="5"/>
  <c r="C52" i="5"/>
  <c r="C51" i="5"/>
  <c r="F54" i="5"/>
  <c r="L31" i="5"/>
  <c r="K31" i="5"/>
  <c r="L30" i="5"/>
  <c r="K30" i="5"/>
  <c r="L29" i="5"/>
  <c r="K29" i="5"/>
  <c r="L28" i="5"/>
  <c r="K28" i="5"/>
  <c r="L27" i="5"/>
  <c r="K27" i="5"/>
  <c r="L26" i="5"/>
  <c r="K26" i="5"/>
  <c r="L25" i="5"/>
  <c r="K25" i="5"/>
  <c r="O15" i="5" l="1"/>
  <c r="O16" i="5"/>
  <c r="O17" i="5"/>
  <c r="O18" i="5"/>
  <c r="K19" i="5"/>
  <c r="L19" i="5"/>
  <c r="O30" i="5"/>
  <c r="W60" i="5"/>
  <c r="X60" i="5"/>
  <c r="W61" i="5"/>
  <c r="X61" i="5"/>
  <c r="W62" i="5"/>
  <c r="X62" i="5"/>
  <c r="W63" i="5"/>
  <c r="X63" i="5"/>
  <c r="W64" i="5"/>
  <c r="X64" i="5"/>
  <c r="W65" i="5"/>
  <c r="X65" i="5"/>
  <c r="W66" i="5"/>
  <c r="X66" i="5"/>
  <c r="W67" i="5"/>
  <c r="X67" i="5"/>
  <c r="W68" i="5"/>
  <c r="X68" i="5"/>
  <c r="W69" i="5"/>
  <c r="X69" i="5"/>
  <c r="W70" i="5"/>
  <c r="X70" i="5"/>
  <c r="W76" i="5"/>
  <c r="X76" i="5"/>
  <c r="W77" i="5"/>
  <c r="X77" i="5"/>
  <c r="W25" i="5"/>
  <c r="X25" i="5"/>
  <c r="W26" i="5"/>
  <c r="X26" i="5"/>
  <c r="W27" i="5"/>
  <c r="X27" i="5"/>
  <c r="W28" i="5"/>
  <c r="X28" i="5"/>
  <c r="W46" i="5"/>
  <c r="X46" i="5"/>
  <c r="W47" i="5"/>
  <c r="X47" i="5"/>
  <c r="W48" i="5"/>
  <c r="X48" i="5"/>
  <c r="W49" i="5"/>
  <c r="X49" i="5"/>
  <c r="W50" i="5"/>
  <c r="X50" i="5"/>
  <c r="W51" i="5"/>
  <c r="X51" i="5"/>
  <c r="W52" i="5"/>
  <c r="X52" i="5"/>
  <c r="F40" i="5"/>
  <c r="F45" i="5"/>
  <c r="E15" i="5"/>
  <c r="T15" i="5"/>
  <c r="W15" i="5"/>
  <c r="X15" i="5"/>
  <c r="AF15" i="5"/>
  <c r="AF16" i="5" s="1"/>
  <c r="C16" i="5"/>
  <c r="E16" i="5" s="1"/>
  <c r="T16" i="5"/>
  <c r="W16" i="5"/>
  <c r="X16" i="5"/>
  <c r="E17" i="5"/>
  <c r="T17" i="5"/>
  <c r="W17" i="5"/>
  <c r="X17" i="5"/>
  <c r="E18" i="5"/>
  <c r="T18" i="5"/>
  <c r="W18" i="5"/>
  <c r="X18" i="5"/>
  <c r="E19" i="5"/>
  <c r="T19" i="5"/>
  <c r="E20" i="5"/>
  <c r="T20" i="5"/>
  <c r="E21" i="5"/>
  <c r="T21" i="5"/>
  <c r="E22" i="5"/>
  <c r="T22" i="5"/>
  <c r="AF22" i="5"/>
  <c r="AF23" i="5" s="1"/>
  <c r="E23" i="5"/>
  <c r="T23" i="5"/>
  <c r="E24" i="5"/>
  <c r="T24" i="5"/>
  <c r="AA76" i="5" l="1"/>
  <c r="AA17" i="5"/>
  <c r="AA60" i="5"/>
  <c r="AA48" i="5"/>
  <c r="O25" i="5"/>
  <c r="AA61" i="5"/>
  <c r="AA66" i="5"/>
  <c r="AA65" i="5"/>
  <c r="AA63" i="5"/>
  <c r="AA28" i="5"/>
  <c r="AA27" i="5"/>
  <c r="O19" i="5"/>
  <c r="C34" i="5" s="1"/>
  <c r="AA70" i="5"/>
  <c r="AA51" i="5"/>
  <c r="AA68" i="5"/>
  <c r="AA62" i="5"/>
  <c r="AA49" i="5"/>
  <c r="AA67" i="5"/>
  <c r="O26" i="5"/>
  <c r="O29" i="5"/>
  <c r="AA77" i="5"/>
  <c r="O28" i="5"/>
  <c r="O31" i="5"/>
  <c r="AA46" i="5"/>
  <c r="AA69" i="5"/>
  <c r="AA64" i="5"/>
  <c r="O27" i="5"/>
  <c r="AA26" i="5"/>
  <c r="AA25" i="5"/>
  <c r="AA47" i="5"/>
  <c r="AA52" i="5"/>
  <c r="AA50" i="5"/>
  <c r="AA15" i="5"/>
  <c r="AA16" i="5"/>
  <c r="T25" i="5"/>
  <c r="E25" i="5"/>
  <c r="AA18" i="5"/>
  <c r="O50" i="5"/>
  <c r="O49" i="5"/>
  <c r="P49" i="5" s="1"/>
  <c r="O48" i="5"/>
  <c r="P48" i="5" s="1"/>
  <c r="O47" i="5"/>
  <c r="O46" i="5"/>
  <c r="O45" i="5"/>
  <c r="P45" i="5" s="1"/>
  <c r="O44" i="5"/>
  <c r="P44" i="5" s="1"/>
  <c r="AA71" i="5" l="1"/>
  <c r="AA53" i="5"/>
  <c r="AA29" i="5"/>
  <c r="C40" i="5" s="1"/>
  <c r="O32" i="5"/>
  <c r="C35" i="5" s="1"/>
  <c r="AA19" i="5"/>
  <c r="P47" i="5"/>
  <c r="P46" i="5"/>
  <c r="P50" i="5"/>
  <c r="X97" i="5" l="1"/>
  <c r="W97" i="5"/>
  <c r="X96" i="5"/>
  <c r="W96" i="5"/>
  <c r="X95" i="5"/>
  <c r="W95" i="5"/>
  <c r="X94" i="5"/>
  <c r="W94" i="5"/>
  <c r="X93" i="5"/>
  <c r="W93" i="5"/>
  <c r="X92" i="5"/>
  <c r="W92" i="5"/>
  <c r="X86" i="5"/>
  <c r="W86" i="5"/>
  <c r="X85" i="5"/>
  <c r="W85" i="5"/>
  <c r="X84" i="5"/>
  <c r="W84" i="5"/>
  <c r="X83" i="5"/>
  <c r="W83" i="5"/>
  <c r="X82" i="5"/>
  <c r="W82" i="5"/>
  <c r="X81" i="5"/>
  <c r="W81" i="5"/>
  <c r="AA81" i="5" s="1"/>
  <c r="X80" i="5"/>
  <c r="W80" i="5"/>
  <c r="X79" i="5"/>
  <c r="W79" i="5"/>
  <c r="X78" i="5"/>
  <c r="W78" i="5"/>
  <c r="X40" i="5"/>
  <c r="W40" i="5"/>
  <c r="X39" i="5"/>
  <c r="W39" i="5"/>
  <c r="X38" i="5"/>
  <c r="W38" i="5"/>
  <c r="X37" i="5"/>
  <c r="W37" i="5"/>
  <c r="AA37" i="5" s="1"/>
  <c r="X36" i="5"/>
  <c r="W36" i="5"/>
  <c r="AA36" i="5" s="1"/>
  <c r="X35" i="5"/>
  <c r="W35" i="5"/>
  <c r="X34" i="5"/>
  <c r="W34" i="5"/>
  <c r="AA80" i="5" l="1"/>
  <c r="AA34" i="5"/>
  <c r="AA84" i="5"/>
  <c r="AA92" i="5"/>
  <c r="AA83" i="5"/>
  <c r="AA95" i="5"/>
  <c r="AA78" i="5"/>
  <c r="AA93" i="5"/>
  <c r="AA94" i="5"/>
  <c r="AA85" i="5"/>
  <c r="AA97" i="5"/>
  <c r="AA38" i="5"/>
  <c r="AA40" i="5"/>
  <c r="AA79" i="5"/>
  <c r="AA86" i="5"/>
  <c r="AA35" i="5"/>
  <c r="AA82" i="5"/>
  <c r="AA96" i="5"/>
  <c r="AA39" i="5"/>
  <c r="AA87" i="5" l="1"/>
  <c r="C44" i="5" s="1"/>
  <c r="AA41" i="5"/>
  <c r="C41" i="5" s="1"/>
  <c r="AA98" i="5"/>
  <c r="C45" i="5" s="1"/>
  <c r="C39" i="5"/>
  <c r="C42" i="5"/>
  <c r="C43" i="5"/>
  <c r="C37" i="5" l="1"/>
  <c r="C50" i="5"/>
  <c r="C48" i="5" l="1"/>
  <c r="C47" i="5"/>
  <c r="C30" i="5" l="1"/>
  <c r="C55" i="5" l="1"/>
</calcChain>
</file>

<file path=xl/sharedStrings.xml><?xml version="1.0" encoding="utf-8"?>
<sst xmlns="http://schemas.openxmlformats.org/spreadsheetml/2006/main" count="308" uniqueCount="98">
  <si>
    <t>0-20</t>
  </si>
  <si>
    <t>20-30</t>
  </si>
  <si>
    <t>30-40</t>
  </si>
  <si>
    <t>40-50</t>
  </si>
  <si>
    <t>Totaal</t>
  </si>
  <si>
    <t>Gemiddeld gewicht in grammen</t>
  </si>
  <si>
    <t>Fictieve aantallen</t>
  </si>
  <si>
    <t>Stuksprijs</t>
  </si>
  <si>
    <t>Totaalprijs</t>
  </si>
  <si>
    <t>50-100</t>
  </si>
  <si>
    <t>100-200</t>
  </si>
  <si>
    <t>200-350</t>
  </si>
  <si>
    <t>350-500</t>
  </si>
  <si>
    <t>500-750</t>
  </si>
  <si>
    <t>1000-2000</t>
  </si>
  <si>
    <t>750-1000</t>
  </si>
  <si>
    <t>BRIEVENPOST  GEMENGD BINNENLAND</t>
  </si>
  <si>
    <t>250-2500</t>
  </si>
  <si>
    <t>Betreft</t>
  </si>
  <si>
    <t>Prijs</t>
  </si>
  <si>
    <t>BRIEVENPOST BUITENLAND</t>
  </si>
  <si>
    <t>2500 of meer</t>
  </si>
  <si>
    <t xml:space="preserve">2501 en meer </t>
  </si>
  <si>
    <t>2501 en meer</t>
  </si>
  <si>
    <t xml:space="preserve">DIRECT MAIL </t>
  </si>
  <si>
    <r>
      <t xml:space="preserve">Directmal </t>
    </r>
    <r>
      <rPr>
        <sz val="16"/>
        <color theme="1"/>
        <rFont val="Calibri"/>
        <family val="2"/>
        <scheme val="minor"/>
      </rPr>
      <t>72 UUR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BIJZONDER </t>
    </r>
  </si>
  <si>
    <t xml:space="preserve">Directmail 72 uur BIJZONDER </t>
  </si>
  <si>
    <t>Directmail  96 uur BUITENLAND</t>
  </si>
  <si>
    <r>
      <t xml:space="preserve">Directmal </t>
    </r>
    <r>
      <rPr>
        <sz val="16"/>
        <color theme="1"/>
        <rFont val="Calibri"/>
        <family val="2"/>
        <scheme val="minor"/>
      </rPr>
      <t>48 UUR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BIJZONDER </t>
    </r>
  </si>
  <si>
    <t xml:space="preserve">Directmail 48 uur BIJZONDER </t>
  </si>
  <si>
    <t>Brievenpost 96 uur BUITENLAND</t>
  </si>
  <si>
    <t xml:space="preserve">Ophaalservice </t>
  </si>
  <si>
    <t>48 uur</t>
  </si>
  <si>
    <t>Totaal jaarlijks</t>
  </si>
  <si>
    <t>1.</t>
  </si>
  <si>
    <t>kader 1</t>
  </si>
  <si>
    <t>kader 2</t>
  </si>
  <si>
    <t>kader 3</t>
  </si>
  <si>
    <t>kader 4</t>
  </si>
  <si>
    <t>kader 5</t>
  </si>
  <si>
    <t>3.</t>
  </si>
  <si>
    <t>Geen cellen toevoegen en- /of verwijderen</t>
  </si>
  <si>
    <t>Geen opmerkingen c.q. tekst toevoegen</t>
  </si>
  <si>
    <t>Kader</t>
  </si>
  <si>
    <t>De blauwe cellen betreffen de (sub)totaalscore(s)</t>
  </si>
  <si>
    <t xml:space="preserve">2. </t>
  </si>
  <si>
    <t>De gele cellen zijn verplichte invulvelden.</t>
  </si>
  <si>
    <t>4.</t>
  </si>
  <si>
    <t xml:space="preserve">5. </t>
  </si>
  <si>
    <t>500-2500</t>
  </si>
  <si>
    <t>500-1000</t>
  </si>
  <si>
    <t>kader 6</t>
  </si>
  <si>
    <r>
      <t xml:space="preserve">Dagelijkse </t>
    </r>
    <r>
      <rPr>
        <b/>
        <sz val="11"/>
        <color theme="1"/>
        <rFont val="Calibri"/>
        <family val="2"/>
        <scheme val="minor"/>
      </rPr>
      <t xml:space="preserve">ophaalservice </t>
    </r>
    <r>
      <rPr>
        <sz val="11"/>
        <color theme="1"/>
        <rFont val="Calibri"/>
        <family val="2"/>
        <scheme val="minor"/>
      </rPr>
      <t xml:space="preserve"> Gemeente Eindhoven 
(17.00-18.00 uur) (5 dagen p/week)</t>
    </r>
  </si>
  <si>
    <r>
      <t xml:space="preserve">Dagelijkse </t>
    </r>
    <r>
      <rPr>
        <b/>
        <sz val="11"/>
        <color theme="1"/>
        <rFont val="Calibri"/>
        <family val="2"/>
        <scheme val="minor"/>
      </rPr>
      <t>brengservice</t>
    </r>
    <r>
      <rPr>
        <sz val="11"/>
        <color theme="1"/>
        <rFont val="Calibri"/>
        <family val="2"/>
        <scheme val="minor"/>
      </rPr>
      <t xml:space="preserve">  Gemeente Eindhoven 
(07:45 -08:15) (5 dagen p/week)</t>
    </r>
  </si>
  <si>
    <t>Gewicht in grammen</t>
  </si>
  <si>
    <t>Brengservice</t>
  </si>
  <si>
    <t>0-2000</t>
  </si>
  <si>
    <t>AANGETEKENDE POST</t>
  </si>
  <si>
    <r>
      <t>Aangetekende post</t>
    </r>
    <r>
      <rPr>
        <sz val="16"/>
        <color theme="1"/>
        <rFont val="Calibri"/>
        <family val="2"/>
        <scheme val="minor"/>
      </rPr>
      <t xml:space="preserve"> BUITENLAND</t>
    </r>
  </si>
  <si>
    <t>kader 7</t>
  </si>
  <si>
    <t>Aangetekende post Buitenland</t>
  </si>
  <si>
    <t>marktconform.
optie, weegt niet mee</t>
  </si>
  <si>
    <t>Maandelijks tarief *</t>
  </si>
  <si>
    <t xml:space="preserve">* Indien de ophaal- en/of brengtarieven zijn verdisconteerd in uw businessmodel (d.w.z. dat deze onderdeel uitmaken van de eenheidstarieven), dient u dit separaat aan te tonen c.q. te motiveren bij uw inschrijving. </t>
  </si>
  <si>
    <r>
      <t xml:space="preserve">Brievenpost  </t>
    </r>
    <r>
      <rPr>
        <sz val="16"/>
        <color theme="1"/>
        <rFont val="Calibri"/>
        <family val="2"/>
        <scheme val="minor"/>
      </rPr>
      <t>96 UUR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BUITENLAND </t>
    </r>
  </si>
  <si>
    <t>n.b.</t>
  </si>
  <si>
    <t>24 uur</t>
  </si>
  <si>
    <r>
      <t xml:space="preserve">Direct mail </t>
    </r>
    <r>
      <rPr>
        <sz val="16"/>
        <color theme="1"/>
        <rFont val="Calibri"/>
        <family val="2"/>
        <scheme val="minor"/>
      </rPr>
      <t>72 UUR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KLEIN </t>
    </r>
  </si>
  <si>
    <r>
      <t xml:space="preserve">Direct mail </t>
    </r>
    <r>
      <rPr>
        <sz val="16"/>
        <color theme="1"/>
        <rFont val="Calibri"/>
        <family val="2"/>
        <scheme val="minor"/>
      </rPr>
      <t>48 UUR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KLEIN </t>
    </r>
  </si>
  <si>
    <r>
      <t xml:space="preserve">Directmail </t>
    </r>
    <r>
      <rPr>
        <b/>
        <sz val="18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72 UUR</t>
    </r>
    <r>
      <rPr>
        <b/>
        <sz val="11"/>
        <color theme="1"/>
        <rFont val="Calibri"/>
        <family val="2"/>
        <scheme val="minor"/>
      </rPr>
      <t xml:space="preserve"> GROOT  </t>
    </r>
  </si>
  <si>
    <r>
      <t xml:space="preserve">Directmail </t>
    </r>
    <r>
      <rPr>
        <b/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>48</t>
    </r>
    <r>
      <rPr>
        <sz val="16"/>
        <color theme="1"/>
        <rFont val="Calibri"/>
        <family val="2"/>
        <scheme val="minor"/>
      </rPr>
      <t xml:space="preserve"> UUR</t>
    </r>
    <r>
      <rPr>
        <b/>
        <sz val="11"/>
        <color theme="1"/>
        <rFont val="Calibri"/>
        <family val="2"/>
        <scheme val="minor"/>
      </rPr>
      <t xml:space="preserve"> GROOT  </t>
    </r>
  </si>
  <si>
    <r>
      <t xml:space="preserve">Brievenpost </t>
    </r>
    <r>
      <rPr>
        <sz val="16"/>
        <color theme="1"/>
        <rFont val="Calibri"/>
        <family val="2"/>
        <scheme val="minor"/>
      </rPr>
      <t>72 uur</t>
    </r>
    <r>
      <rPr>
        <b/>
        <sz val="11"/>
        <color theme="1"/>
        <rFont val="Calibri"/>
        <family val="2"/>
        <scheme val="minor"/>
      </rPr>
      <t xml:space="preserve"> KLEIN</t>
    </r>
  </si>
  <si>
    <t>BRIEVENPOST HOMOGEEN BINNENLAND</t>
  </si>
  <si>
    <r>
      <t>Brievenpost</t>
    </r>
    <r>
      <rPr>
        <b/>
        <sz val="18"/>
        <color theme="1"/>
        <rFont val="Calibri"/>
        <family val="2"/>
        <scheme val="minor"/>
      </rPr>
      <t xml:space="preserve"> </t>
    </r>
    <r>
      <rPr>
        <sz val="18"/>
        <color theme="1"/>
        <rFont val="Calibri"/>
        <family val="2"/>
        <scheme val="minor"/>
      </rPr>
      <t>72</t>
    </r>
    <r>
      <rPr>
        <sz val="16"/>
        <color theme="1"/>
        <rFont val="Calibri"/>
        <family val="2"/>
        <scheme val="minor"/>
      </rPr>
      <t xml:space="preserve"> UUR</t>
    </r>
    <r>
      <rPr>
        <b/>
        <sz val="11"/>
        <color theme="1"/>
        <rFont val="Calibri"/>
        <family val="2"/>
        <scheme val="minor"/>
      </rPr>
      <t xml:space="preserve"> GROOT  </t>
    </r>
  </si>
  <si>
    <t>Brievenpost 72 uur KLEIN HOMOGEEN</t>
  </si>
  <si>
    <t>Brievenpost 72 uur GROOT HOMOGEEN</t>
  </si>
  <si>
    <r>
      <t xml:space="preserve">Brievenpost </t>
    </r>
    <r>
      <rPr>
        <b/>
        <sz val="11"/>
        <color theme="1"/>
        <rFont val="Calibri"/>
        <family val="2"/>
        <scheme val="minor"/>
      </rPr>
      <t>BIJZONDER HOMOGEEN 72 UUR</t>
    </r>
  </si>
  <si>
    <t>Brievenpost 72 uur GEMENGD</t>
  </si>
  <si>
    <t>Direct mail 72 uur  KLEIN</t>
  </si>
  <si>
    <t>Direct mail 48 uur KLEIN</t>
  </si>
  <si>
    <t>Direct mail 72 uur GROOT</t>
  </si>
  <si>
    <t>Direct mail 48 uur GROOT</t>
  </si>
  <si>
    <t xml:space="preserve">Uitsluitend de gele cellen invullen (kaders 1 tm 7) </t>
  </si>
  <si>
    <r>
      <t>INVULBIJLAGE</t>
    </r>
    <r>
      <rPr>
        <b/>
        <sz val="20"/>
        <color theme="1"/>
        <rFont val="Calibri"/>
        <family val="2"/>
        <scheme val="minor"/>
      </rPr>
      <t xml:space="preserve"> I </t>
    </r>
    <r>
      <rPr>
        <sz val="20"/>
        <color theme="1"/>
        <rFont val="Calibri"/>
        <family val="2"/>
        <scheme val="minor"/>
      </rPr>
      <t xml:space="preserve">PRIJSBLAD </t>
    </r>
  </si>
  <si>
    <r>
      <t xml:space="preserve">Brievenpost </t>
    </r>
    <r>
      <rPr>
        <sz val="16"/>
        <color theme="1"/>
        <rFont val="Calibri"/>
        <family val="2"/>
        <scheme val="minor"/>
      </rPr>
      <t>72 uur</t>
    </r>
    <r>
      <rPr>
        <b/>
        <sz val="11"/>
        <color theme="1"/>
        <rFont val="Calibri"/>
        <family val="2"/>
        <scheme val="minor"/>
      </rPr>
      <t xml:space="preserve"> GEMENGD</t>
    </r>
  </si>
  <si>
    <r>
      <t xml:space="preserve">Directmail </t>
    </r>
    <r>
      <rPr>
        <sz val="16"/>
        <color theme="1"/>
        <rFont val="Calibri"/>
        <family val="2"/>
        <scheme val="minor"/>
      </rPr>
      <t xml:space="preserve">96 UUR </t>
    </r>
    <r>
      <rPr>
        <b/>
        <sz val="11"/>
        <color theme="1"/>
        <rFont val="Calibri"/>
        <family val="2"/>
        <scheme val="minor"/>
      </rPr>
      <t>BUITENLAND</t>
    </r>
  </si>
  <si>
    <t xml:space="preserve">TOTAAL FICTIEVE INSCHRIJFPRIJS </t>
  </si>
  <si>
    <t xml:space="preserve">(Sub)totaal </t>
  </si>
  <si>
    <t>Aangetekende post 72 uur</t>
  </si>
  <si>
    <r>
      <t>Aangetekende post</t>
    </r>
    <r>
      <rPr>
        <sz val="16"/>
        <color theme="1"/>
        <rFont val="Calibri"/>
        <family val="2"/>
        <scheme val="minor"/>
      </rPr>
      <t xml:space="preserve"> 72 UUR</t>
    </r>
  </si>
  <si>
    <t>Antwoordnummers</t>
  </si>
  <si>
    <t>Postbusservices</t>
  </si>
  <si>
    <t>kader 8</t>
  </si>
  <si>
    <t xml:space="preserve">Antwoordnummer service
</t>
  </si>
  <si>
    <t>Per aanmaak</t>
  </si>
  <si>
    <t xml:space="preserve">Totaal </t>
  </si>
  <si>
    <t>kader 9</t>
  </si>
  <si>
    <t xml:space="preserve">Postbusnummer service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</si>
</sst>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i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1" xfId="0" applyBorder="1"/>
    <xf numFmtId="0" fontId="0" fillId="2" borderId="1" xfId="0" applyFill="1" applyBorder="1"/>
    <xf numFmtId="1" fontId="0" fillId="0" borderId="1" xfId="0" applyNumberFormat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3" fontId="1" fillId="0" borderId="1" xfId="0" applyNumberFormat="1" applyFont="1" applyBorder="1" applyAlignment="1">
      <alignment horizontal="left" vertical="top"/>
    </xf>
    <xf numFmtId="3" fontId="0" fillId="0" borderId="1" xfId="0" applyNumberForma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/>
    <xf numFmtId="10" fontId="0" fillId="0" borderId="0" xfId="0" applyNumberFormat="1" applyAlignment="1">
      <alignment horizontal="left" vertical="top"/>
    </xf>
    <xf numFmtId="0" fontId="1" fillId="0" borderId="25" xfId="0" applyFont="1" applyBorder="1" applyAlignment="1">
      <alignment vertical="top"/>
    </xf>
    <xf numFmtId="0" fontId="0" fillId="2" borderId="25" xfId="0" applyFill="1" applyBorder="1" applyAlignment="1">
      <alignment horizontal="left" vertical="top"/>
    </xf>
    <xf numFmtId="3" fontId="0" fillId="0" borderId="25" xfId="0" applyNumberFormat="1" applyBorder="1" applyAlignment="1">
      <alignment horizontal="left" vertical="top"/>
    </xf>
    <xf numFmtId="0" fontId="0" fillId="2" borderId="26" xfId="0" applyFill="1" applyBorder="1" applyAlignment="1">
      <alignment horizontal="left" vertical="top"/>
    </xf>
    <xf numFmtId="164" fontId="0" fillId="0" borderId="26" xfId="0" applyNumberFormat="1" applyBorder="1" applyAlignment="1">
      <alignment horizontal="left" vertical="top"/>
    </xf>
    <xf numFmtId="164" fontId="0" fillId="4" borderId="23" xfId="0" applyNumberFormat="1" applyFill="1" applyBorder="1" applyAlignment="1">
      <alignment horizontal="left" vertical="top"/>
    </xf>
    <xf numFmtId="0" fontId="1" fillId="0" borderId="28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0" fillId="2" borderId="22" xfId="0" applyFill="1" applyBorder="1" applyAlignment="1">
      <alignment horizontal="left" vertical="top"/>
    </xf>
    <xf numFmtId="0" fontId="0" fillId="2" borderId="21" xfId="0" applyFill="1" applyBorder="1" applyAlignment="1">
      <alignment horizontal="left" vertical="top"/>
    </xf>
    <xf numFmtId="164" fontId="0" fillId="3" borderId="22" xfId="0" applyNumberFormat="1" applyFill="1" applyBorder="1" applyAlignment="1">
      <alignment horizontal="left" vertical="top"/>
    </xf>
    <xf numFmtId="164" fontId="0" fillId="3" borderId="21" xfId="0" applyNumberFormat="1" applyFill="1" applyBorder="1" applyAlignment="1">
      <alignment horizontal="left" vertical="top"/>
    </xf>
    <xf numFmtId="164" fontId="0" fillId="3" borderId="29" xfId="0" applyNumberFormat="1" applyFill="1" applyBorder="1" applyAlignment="1">
      <alignment horizontal="left" vertical="top"/>
    </xf>
    <xf numFmtId="164" fontId="0" fillId="3" borderId="9" xfId="0" applyNumberFormat="1" applyFill="1" applyBorder="1" applyAlignment="1">
      <alignment horizontal="left" vertical="top"/>
    </xf>
    <xf numFmtId="0" fontId="0" fillId="2" borderId="21" xfId="0" applyFill="1" applyBorder="1"/>
    <xf numFmtId="164" fontId="0" fillId="4" borderId="6" xfId="0" applyNumberFormat="1" applyFill="1" applyBorder="1" applyAlignment="1">
      <alignment horizontal="left" vertical="top"/>
    </xf>
    <xf numFmtId="164" fontId="1" fillId="5" borderId="27" xfId="0" applyNumberFormat="1" applyFont="1" applyFill="1" applyBorder="1" applyAlignment="1">
      <alignment horizontal="left" vertical="top"/>
    </xf>
    <xf numFmtId="0" fontId="0" fillId="2" borderId="22" xfId="0" applyFill="1" applyBorder="1"/>
    <xf numFmtId="164" fontId="0" fillId="0" borderId="23" xfId="0" applyNumberFormat="1" applyBorder="1" applyAlignment="1">
      <alignment horizontal="left" vertical="top"/>
    </xf>
    <xf numFmtId="164" fontId="0" fillId="0" borderId="6" xfId="0" applyNumberFormat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164" fontId="0" fillId="3" borderId="31" xfId="0" applyNumberFormat="1" applyFill="1" applyBorder="1" applyAlignment="1">
      <alignment horizontal="left" vertical="top"/>
    </xf>
    <xf numFmtId="164" fontId="0" fillId="3" borderId="32" xfId="0" applyNumberFormat="1" applyFill="1" applyBorder="1" applyAlignment="1">
      <alignment horizontal="left" vertical="top"/>
    </xf>
    <xf numFmtId="0" fontId="1" fillId="2" borderId="8" xfId="0" applyFont="1" applyFill="1" applyBorder="1"/>
    <xf numFmtId="0" fontId="1" fillId="0" borderId="0" xfId="0" applyFont="1"/>
    <xf numFmtId="0" fontId="1" fillId="2" borderId="28" xfId="0" applyFont="1" applyFill="1" applyBorder="1" applyAlignment="1">
      <alignment horizontal="left"/>
    </xf>
    <xf numFmtId="0" fontId="1" fillId="2" borderId="33" xfId="0" applyFont="1" applyFill="1" applyBorder="1"/>
    <xf numFmtId="0" fontId="0" fillId="2" borderId="22" xfId="0" applyFill="1" applyBorder="1" applyAlignment="1">
      <alignment horizontal="center" vertical="center"/>
    </xf>
    <xf numFmtId="0" fontId="0" fillId="2" borderId="21" xfId="0" applyFill="1" applyBorder="1" applyAlignment="1">
      <alignment horizontal="left"/>
    </xf>
    <xf numFmtId="0" fontId="5" fillId="0" borderId="0" xfId="0" applyFont="1"/>
    <xf numFmtId="0" fontId="0" fillId="6" borderId="22" xfId="0" applyFill="1" applyBorder="1" applyAlignment="1">
      <alignment horizontal="center" vertical="center"/>
    </xf>
    <xf numFmtId="0" fontId="0" fillId="0" borderId="34" xfId="0" applyBorder="1"/>
    <xf numFmtId="0" fontId="1" fillId="0" borderId="27" xfId="0" applyFont="1" applyBorder="1"/>
    <xf numFmtId="0" fontId="8" fillId="0" borderId="0" xfId="0" applyFont="1"/>
    <xf numFmtId="0" fontId="10" fillId="7" borderId="0" xfId="0" applyFont="1" applyFill="1"/>
    <xf numFmtId="0" fontId="7" fillId="7" borderId="0" xfId="0" applyFont="1" applyFill="1"/>
    <xf numFmtId="164" fontId="0" fillId="0" borderId="5" xfId="0" applyNumberFormat="1" applyBorder="1" applyAlignment="1">
      <alignment horizontal="left" vertical="top"/>
    </xf>
    <xf numFmtId="164" fontId="0" fillId="3" borderId="24" xfId="0" applyNumberFormat="1" applyFill="1" applyBorder="1" applyAlignment="1">
      <alignment horizontal="left" vertical="top"/>
    </xf>
    <xf numFmtId="164" fontId="0" fillId="3" borderId="36" xfId="0" applyNumberFormat="1" applyFill="1" applyBorder="1" applyAlignment="1">
      <alignment horizontal="left" vertical="top"/>
    </xf>
    <xf numFmtId="3" fontId="0" fillId="0" borderId="0" xfId="0" applyNumberFormat="1"/>
    <xf numFmtId="164" fontId="1" fillId="5" borderId="1" xfId="0" applyNumberFormat="1" applyFont="1" applyFill="1" applyBorder="1" applyAlignment="1">
      <alignment horizontal="left" vertical="top"/>
    </xf>
    <xf numFmtId="164" fontId="0" fillId="0" borderId="1" xfId="0" applyNumberFormat="1" applyBorder="1" applyAlignment="1">
      <alignment horizontal="left" vertical="top"/>
    </xf>
    <xf numFmtId="0" fontId="1" fillId="0" borderId="0" xfId="0" applyFont="1" applyAlignment="1">
      <alignment vertical="top"/>
    </xf>
    <xf numFmtId="0" fontId="13" fillId="0" borderId="1" xfId="0" applyFont="1" applyBorder="1"/>
    <xf numFmtId="164" fontId="0" fillId="0" borderId="13" xfId="0" applyNumberFormat="1" applyBorder="1" applyAlignment="1">
      <alignment horizontal="left" vertical="top"/>
    </xf>
    <xf numFmtId="0" fontId="9" fillId="0" borderId="33" xfId="0" applyFont="1" applyBorder="1" applyAlignment="1">
      <alignment horizontal="left" vertical="top" wrapText="1"/>
    </xf>
    <xf numFmtId="0" fontId="9" fillId="0" borderId="39" xfId="0" applyFont="1" applyBorder="1" applyAlignment="1">
      <alignment horizontal="left" vertical="top" wrapText="1"/>
    </xf>
    <xf numFmtId="164" fontId="1" fillId="5" borderId="45" xfId="0" applyNumberFormat="1" applyFont="1" applyFill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164" fontId="0" fillId="0" borderId="46" xfId="0" applyNumberFormat="1" applyBorder="1" applyAlignment="1">
      <alignment horizontal="left" vertical="top"/>
    </xf>
    <xf numFmtId="0" fontId="0" fillId="0" borderId="45" xfId="0" applyBorder="1"/>
    <xf numFmtId="0" fontId="0" fillId="6" borderId="24" xfId="0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" fontId="0" fillId="0" borderId="0" xfId="0" applyNumberFormat="1"/>
    <xf numFmtId="3" fontId="0" fillId="0" borderId="25" xfId="0" applyNumberFormat="1" applyBorder="1"/>
    <xf numFmtId="3" fontId="1" fillId="0" borderId="25" xfId="0" applyNumberFormat="1" applyFont="1" applyBorder="1"/>
    <xf numFmtId="164" fontId="0" fillId="0" borderId="38" xfId="0" applyNumberFormat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44" xfId="0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26" xfId="0" applyFill="1" applyBorder="1"/>
    <xf numFmtId="164" fontId="0" fillId="0" borderId="21" xfId="0" applyNumberFormat="1" applyBorder="1" applyAlignment="1">
      <alignment horizontal="left" vertical="top"/>
    </xf>
    <xf numFmtId="164" fontId="0" fillId="0" borderId="36" xfId="0" applyNumberFormat="1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164" fontId="0" fillId="3" borderId="1" xfId="0" applyNumberFormat="1" applyFill="1" applyBorder="1" applyAlignment="1">
      <alignment horizontal="left" vertical="top"/>
    </xf>
    <xf numFmtId="164" fontId="0" fillId="4" borderId="25" xfId="0" applyNumberFormat="1" applyFill="1" applyBorder="1" applyAlignment="1">
      <alignment horizontal="left" vertical="top"/>
    </xf>
    <xf numFmtId="164" fontId="0" fillId="0" borderId="40" xfId="0" applyNumberFormat="1" applyBorder="1" applyAlignment="1">
      <alignment horizontal="left" vertical="top"/>
    </xf>
    <xf numFmtId="164" fontId="0" fillId="3" borderId="22" xfId="0" applyNumberFormat="1" applyFill="1" applyBorder="1"/>
    <xf numFmtId="164" fontId="0" fillId="3" borderId="21" xfId="0" applyNumberFormat="1" applyFill="1" applyBorder="1"/>
    <xf numFmtId="164" fontId="0" fillId="3" borderId="29" xfId="0" applyNumberFormat="1" applyFill="1" applyBorder="1"/>
    <xf numFmtId="164" fontId="0" fillId="3" borderId="9" xfId="0" applyNumberFormat="1" applyFill="1" applyBorder="1"/>
    <xf numFmtId="0" fontId="0" fillId="6" borderId="40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0" fontId="0" fillId="0" borderId="0" xfId="0" applyAlignment="1">
      <alignment vertical="top"/>
    </xf>
    <xf numFmtId="3" fontId="0" fillId="0" borderId="0" xfId="0" applyNumberFormat="1" applyAlignment="1">
      <alignment horizontal="left" vertical="top"/>
    </xf>
    <xf numFmtId="3" fontId="1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26" xfId="0" applyBorder="1"/>
    <xf numFmtId="0" fontId="0" fillId="0" borderId="40" xfId="0" applyBorder="1" applyAlignment="1">
      <alignment vertical="top"/>
    </xf>
    <xf numFmtId="0" fontId="0" fillId="6" borderId="23" xfId="0" applyFill="1" applyBorder="1" applyAlignment="1">
      <alignment vertical="center"/>
    </xf>
    <xf numFmtId="3" fontId="1" fillId="0" borderId="25" xfId="0" applyNumberFormat="1" applyFont="1" applyBorder="1" applyAlignment="1">
      <alignment horizontal="left" vertical="top"/>
    </xf>
    <xf numFmtId="0" fontId="0" fillId="2" borderId="46" xfId="0" applyFill="1" applyBorder="1" applyAlignment="1">
      <alignment vertical="top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64" fontId="0" fillId="3" borderId="49" xfId="0" applyNumberFormat="1" applyFill="1" applyBorder="1" applyAlignment="1">
      <alignment horizontal="center"/>
    </xf>
    <xf numFmtId="164" fontId="0" fillId="3" borderId="15" xfId="0" applyNumberFormat="1" applyFill="1" applyBorder="1" applyAlignment="1">
      <alignment horizontal="center"/>
    </xf>
    <xf numFmtId="164" fontId="0" fillId="3" borderId="10" xfId="0" applyNumberFormat="1" applyFill="1" applyBorder="1" applyAlignment="1">
      <alignment horizontal="center"/>
    </xf>
    <xf numFmtId="0" fontId="0" fillId="6" borderId="35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2" borderId="35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6" borderId="5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6" borderId="44" xfId="0" applyFill="1" applyBorder="1" applyAlignment="1">
      <alignment horizontal="center" vertical="center"/>
    </xf>
    <xf numFmtId="164" fontId="14" fillId="5" borderId="14" xfId="0" applyNumberFormat="1" applyFont="1" applyFill="1" applyBorder="1" applyAlignment="1">
      <alignment horizontal="center" vertical="center"/>
    </xf>
    <xf numFmtId="164" fontId="14" fillId="5" borderId="11" xfId="0" applyNumberFormat="1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0" fillId="0" borderId="4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47" xfId="0" applyBorder="1" applyAlignment="1">
      <alignment horizontal="left" vertical="top"/>
    </xf>
    <xf numFmtId="0" fontId="11" fillId="8" borderId="35" xfId="0" applyFont="1" applyFill="1" applyBorder="1" applyAlignment="1">
      <alignment horizontal="center"/>
    </xf>
    <xf numFmtId="0" fontId="11" fillId="8" borderId="15" xfId="0" applyFont="1" applyFill="1" applyBorder="1" applyAlignment="1">
      <alignment horizontal="center"/>
    </xf>
    <xf numFmtId="0" fontId="11" fillId="8" borderId="10" xfId="0" applyFont="1" applyFill="1" applyBorder="1" applyAlignment="1">
      <alignment horizontal="center"/>
    </xf>
    <xf numFmtId="164" fontId="1" fillId="5" borderId="35" xfId="0" applyNumberFormat="1" applyFont="1" applyFill="1" applyBorder="1" applyAlignment="1">
      <alignment horizontal="center"/>
    </xf>
    <xf numFmtId="164" fontId="1" fillId="5" borderId="15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0" fillId="6" borderId="43" xfId="0" applyFill="1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164" fontId="0" fillId="0" borderId="36" xfId="0" applyNumberFormat="1" applyBorder="1" applyAlignment="1">
      <alignment horizontal="left" vertical="center"/>
    </xf>
    <xf numFmtId="164" fontId="0" fillId="0" borderId="50" xfId="0" applyNumberFormat="1" applyBorder="1" applyAlignment="1">
      <alignment horizontal="left" vertical="center"/>
    </xf>
    <xf numFmtId="164" fontId="0" fillId="0" borderId="46" xfId="0" applyNumberForma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3" fontId="0" fillId="0" borderId="0" xfId="0" applyNumberFormat="1" applyBorder="1" applyAlignment="1">
      <alignment horizontal="left" vertical="top"/>
    </xf>
    <xf numFmtId="164" fontId="0" fillId="0" borderId="0" xfId="0" applyNumberForma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0" fillId="2" borderId="22" xfId="0" applyFill="1" applyBorder="1" applyAlignment="1">
      <alignment vertical="top"/>
    </xf>
    <xf numFmtId="0" fontId="0" fillId="2" borderId="21" xfId="0" applyFill="1" applyBorder="1" applyAlignment="1">
      <alignment vertical="top"/>
    </xf>
    <xf numFmtId="0" fontId="0" fillId="0" borderId="0" xfId="0" applyFill="1" applyBorder="1"/>
    <xf numFmtId="0" fontId="12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"/>
  <sheetViews>
    <sheetView tabSelected="1" topLeftCell="A53" zoomScale="85" zoomScaleNormal="85" workbookViewId="0">
      <selection activeCell="E83" sqref="E83"/>
    </sheetView>
  </sheetViews>
  <sheetFormatPr defaultRowHeight="14.5" x14ac:dyDescent="0.35"/>
  <cols>
    <col min="1" max="1" width="6.54296875" customWidth="1"/>
    <col min="2" max="2" width="38.26953125" customWidth="1"/>
    <col min="3" max="3" width="16.81640625" bestFit="1" customWidth="1"/>
    <col min="4" max="4" width="9.54296875" bestFit="1" customWidth="1"/>
    <col min="5" max="5" width="31.1796875" customWidth="1"/>
    <col min="6" max="6" width="16" bestFit="1" customWidth="1"/>
    <col min="7" max="7" width="16" customWidth="1"/>
    <col min="8" max="8" width="18.453125" customWidth="1"/>
    <col min="9" max="9" width="11.1796875" customWidth="1"/>
    <col min="10" max="10" width="30" bestFit="1" customWidth="1"/>
    <col min="11" max="12" width="15.26953125" bestFit="1" customWidth="1"/>
    <col min="13" max="13" width="11.7265625" customWidth="1"/>
    <col min="14" max="14" width="13" customWidth="1"/>
    <col min="15" max="15" width="14.81640625" customWidth="1"/>
    <col min="16" max="16" width="12.36328125" customWidth="1"/>
    <col min="17" max="17" width="30" bestFit="1" customWidth="1"/>
    <col min="18" max="18" width="16.81640625" bestFit="1" customWidth="1"/>
    <col min="19" max="19" width="9.54296875" bestFit="1" customWidth="1"/>
    <col min="20" max="20" width="10.54296875" bestFit="1" customWidth="1"/>
    <col min="21" max="21" width="8.6328125" customWidth="1"/>
    <col min="22" max="22" width="30" bestFit="1" customWidth="1"/>
    <col min="23" max="23" width="16.81640625" bestFit="1" customWidth="1"/>
    <col min="24" max="24" width="16.81640625" customWidth="1"/>
    <col min="25" max="25" width="9.54296875" bestFit="1" customWidth="1"/>
    <col min="26" max="26" width="13.7265625" customWidth="1"/>
    <col min="27" max="27" width="11.54296875" bestFit="1" customWidth="1"/>
    <col min="28" max="28" width="8.08984375" customWidth="1"/>
    <col min="29" max="29" width="25.453125" customWidth="1"/>
    <col min="30" max="30" width="23.1796875" customWidth="1"/>
    <col min="32" max="32" width="11.81640625" customWidth="1"/>
  </cols>
  <sheetData>
    <row r="1" spans="1:32" ht="36.75" customHeight="1" x14ac:dyDescent="0.6">
      <c r="A1" s="45" t="s">
        <v>83</v>
      </c>
    </row>
    <row r="2" spans="1:32" s="49" customFormat="1" ht="15.75" customHeight="1" x14ac:dyDescent="0.35">
      <c r="A2" s="50" t="s">
        <v>34</v>
      </c>
      <c r="B2" s="50" t="s">
        <v>82</v>
      </c>
      <c r="C2" s="50"/>
    </row>
    <row r="3" spans="1:32" s="49" customFormat="1" ht="15.75" customHeight="1" x14ac:dyDescent="0.35">
      <c r="A3" s="50" t="s">
        <v>45</v>
      </c>
      <c r="B3" s="50" t="s">
        <v>46</v>
      </c>
      <c r="C3" s="50"/>
    </row>
    <row r="4" spans="1:32" s="49" customFormat="1" ht="15.65" customHeight="1" x14ac:dyDescent="0.35">
      <c r="A4" s="50" t="s">
        <v>40</v>
      </c>
      <c r="B4" s="50" t="s">
        <v>41</v>
      </c>
      <c r="C4" s="50"/>
    </row>
    <row r="5" spans="1:32" s="49" customFormat="1" ht="15.65" customHeight="1" x14ac:dyDescent="0.35">
      <c r="A5" s="50" t="s">
        <v>47</v>
      </c>
      <c r="B5" s="50" t="s">
        <v>42</v>
      </c>
      <c r="C5" s="50"/>
    </row>
    <row r="6" spans="1:32" s="49" customFormat="1" ht="15.65" customHeight="1" x14ac:dyDescent="0.35">
      <c r="A6" s="51" t="s">
        <v>48</v>
      </c>
      <c r="B6" s="50" t="s">
        <v>44</v>
      </c>
      <c r="C6" s="50"/>
    </row>
    <row r="7" spans="1:32" ht="15" thickBot="1" x14ac:dyDescent="0.4"/>
    <row r="8" spans="1:32" ht="15" thickBot="1" x14ac:dyDescent="0.4">
      <c r="B8" s="123" t="s">
        <v>35</v>
      </c>
      <c r="C8" s="124"/>
      <c r="D8" s="124"/>
      <c r="E8" s="124"/>
      <c r="F8" s="124"/>
      <c r="G8" s="124"/>
      <c r="H8" s="125"/>
      <c r="J8" s="123" t="s">
        <v>36</v>
      </c>
      <c r="K8" s="124"/>
      <c r="L8" s="124"/>
      <c r="M8" s="124"/>
      <c r="N8" s="124"/>
      <c r="O8" s="125"/>
      <c r="Q8" s="123" t="s">
        <v>37</v>
      </c>
      <c r="R8" s="124"/>
      <c r="S8" s="124"/>
      <c r="T8" s="125"/>
      <c r="V8" s="123" t="s">
        <v>38</v>
      </c>
      <c r="W8" s="124"/>
      <c r="X8" s="124"/>
      <c r="Y8" s="124"/>
      <c r="Z8" s="124"/>
      <c r="AA8" s="125"/>
      <c r="AC8" s="123" t="s">
        <v>39</v>
      </c>
      <c r="AD8" s="124"/>
      <c r="AE8" s="124"/>
      <c r="AF8" s="125"/>
    </row>
    <row r="9" spans="1:32" x14ac:dyDescent="0.35">
      <c r="B9" s="136" t="s">
        <v>16</v>
      </c>
      <c r="C9" s="137"/>
      <c r="D9" s="137"/>
      <c r="E9" s="137"/>
      <c r="F9" s="137"/>
      <c r="G9" s="137"/>
      <c r="H9" s="138"/>
      <c r="J9" s="136" t="s">
        <v>72</v>
      </c>
      <c r="K9" s="137"/>
      <c r="L9" s="137"/>
      <c r="M9" s="137"/>
      <c r="N9" s="137"/>
      <c r="O9" s="138"/>
      <c r="Q9" s="136" t="s">
        <v>20</v>
      </c>
      <c r="R9" s="137"/>
      <c r="S9" s="137"/>
      <c r="T9" s="138"/>
      <c r="V9" s="136" t="s">
        <v>24</v>
      </c>
      <c r="W9" s="137"/>
      <c r="X9" s="137"/>
      <c r="Y9" s="137"/>
      <c r="Z9" s="137"/>
      <c r="AA9" s="138"/>
      <c r="AC9" s="136" t="s">
        <v>57</v>
      </c>
      <c r="AD9" s="137"/>
      <c r="AE9" s="137"/>
      <c r="AF9" s="138"/>
    </row>
    <row r="10" spans="1:32" ht="15" thickBot="1" x14ac:dyDescent="0.4">
      <c r="B10" s="139"/>
      <c r="C10" s="140"/>
      <c r="D10" s="140"/>
      <c r="E10" s="140"/>
      <c r="F10" s="140"/>
      <c r="G10" s="140"/>
      <c r="H10" s="141"/>
      <c r="J10" s="139"/>
      <c r="K10" s="140"/>
      <c r="L10" s="140"/>
      <c r="M10" s="140"/>
      <c r="N10" s="140"/>
      <c r="O10" s="141"/>
      <c r="Q10" s="139"/>
      <c r="R10" s="140"/>
      <c r="S10" s="140"/>
      <c r="T10" s="141"/>
      <c r="V10" s="139"/>
      <c r="W10" s="140"/>
      <c r="X10" s="140"/>
      <c r="Y10" s="140"/>
      <c r="Z10" s="140"/>
      <c r="AA10" s="141"/>
      <c r="AC10" s="139"/>
      <c r="AD10" s="140"/>
      <c r="AE10" s="140"/>
      <c r="AF10" s="141"/>
    </row>
    <row r="11" spans="1:32" ht="15" customHeight="1" x14ac:dyDescent="0.35">
      <c r="J11" s="14"/>
    </row>
    <row r="12" spans="1:32" ht="21" customHeight="1" thickBot="1" x14ac:dyDescent="0.4">
      <c r="B12" s="114" t="s">
        <v>84</v>
      </c>
      <c r="C12" s="115"/>
      <c r="D12" s="115"/>
      <c r="E12" s="116"/>
      <c r="F12" s="113"/>
      <c r="G12" s="113"/>
      <c r="H12" s="113"/>
      <c r="I12" s="113"/>
      <c r="J12" s="83" t="s">
        <v>71</v>
      </c>
      <c r="K12" s="84"/>
      <c r="L12" s="84"/>
      <c r="M12" s="84"/>
      <c r="N12" s="84"/>
      <c r="O12" s="85"/>
      <c r="Q12" s="114" t="s">
        <v>64</v>
      </c>
      <c r="R12" s="115"/>
      <c r="S12" s="115"/>
      <c r="T12" s="116"/>
      <c r="V12" s="114" t="s">
        <v>67</v>
      </c>
      <c r="W12" s="115"/>
      <c r="X12" s="115"/>
      <c r="Y12" s="115"/>
      <c r="Z12" s="115"/>
      <c r="AA12" s="116"/>
      <c r="AC12" s="114" t="s">
        <v>89</v>
      </c>
      <c r="AD12" s="115"/>
      <c r="AE12" s="115"/>
      <c r="AF12" s="116"/>
    </row>
    <row r="13" spans="1:32" ht="15" thickBot="1" x14ac:dyDescent="0.4">
      <c r="B13" s="117"/>
      <c r="C13" s="118"/>
      <c r="D13" s="118"/>
      <c r="E13" s="119"/>
      <c r="F13" s="113"/>
      <c r="G13" s="113"/>
      <c r="H13" s="113"/>
      <c r="I13" s="113"/>
      <c r="J13" s="9"/>
      <c r="K13" s="8" t="s">
        <v>17</v>
      </c>
      <c r="L13" s="16" t="s">
        <v>21</v>
      </c>
      <c r="M13" s="22" t="s">
        <v>17</v>
      </c>
      <c r="N13" s="23" t="s">
        <v>21</v>
      </c>
      <c r="O13" s="10"/>
      <c r="Q13" s="143"/>
      <c r="R13" s="144"/>
      <c r="S13" s="144"/>
      <c r="T13" s="145"/>
      <c r="V13" s="9"/>
      <c r="W13" s="8" t="s">
        <v>17</v>
      </c>
      <c r="X13" s="16" t="s">
        <v>22</v>
      </c>
      <c r="Y13" s="22" t="s">
        <v>17</v>
      </c>
      <c r="Z13" s="23" t="s">
        <v>22</v>
      </c>
      <c r="AA13" s="10"/>
      <c r="AC13" s="143"/>
      <c r="AD13" s="144"/>
      <c r="AE13" s="144"/>
      <c r="AF13" s="145"/>
    </row>
    <row r="14" spans="1:32" ht="15.75" customHeight="1" x14ac:dyDescent="0.35">
      <c r="B14" s="4" t="s">
        <v>5</v>
      </c>
      <c r="C14" s="4" t="s">
        <v>6</v>
      </c>
      <c r="D14" s="4" t="s">
        <v>7</v>
      </c>
      <c r="E14" s="4" t="s">
        <v>8</v>
      </c>
      <c r="F14" s="100"/>
      <c r="G14" s="99"/>
      <c r="H14" s="100"/>
      <c r="I14" s="99"/>
      <c r="J14" s="4" t="s">
        <v>5</v>
      </c>
      <c r="K14" s="4" t="s">
        <v>6</v>
      </c>
      <c r="L14" s="17" t="s">
        <v>6</v>
      </c>
      <c r="M14" s="24" t="s">
        <v>7</v>
      </c>
      <c r="N14" s="30" t="s">
        <v>7</v>
      </c>
      <c r="O14" s="19" t="s">
        <v>8</v>
      </c>
      <c r="Q14" s="4" t="s">
        <v>5</v>
      </c>
      <c r="R14" s="17" t="s">
        <v>6</v>
      </c>
      <c r="S14" s="36" t="s">
        <v>7</v>
      </c>
      <c r="T14" s="19" t="s">
        <v>8</v>
      </c>
      <c r="V14" s="4" t="s">
        <v>5</v>
      </c>
      <c r="W14" s="4" t="s">
        <v>6</v>
      </c>
      <c r="X14" s="17" t="s">
        <v>6</v>
      </c>
      <c r="Y14" s="24" t="s">
        <v>7</v>
      </c>
      <c r="Z14" s="25" t="s">
        <v>7</v>
      </c>
      <c r="AA14" s="19" t="s">
        <v>8</v>
      </c>
      <c r="AC14" s="4" t="s">
        <v>54</v>
      </c>
      <c r="AD14" s="17" t="s">
        <v>6</v>
      </c>
      <c r="AE14" s="36" t="s">
        <v>7</v>
      </c>
      <c r="AF14" s="19" t="s">
        <v>8</v>
      </c>
    </row>
    <row r="15" spans="1:32" ht="15.75" customHeight="1" thickBot="1" x14ac:dyDescent="0.4">
      <c r="B15" s="7" t="s">
        <v>0</v>
      </c>
      <c r="C15" s="12">
        <v>45000</v>
      </c>
      <c r="D15" s="91"/>
      <c r="E15" s="57">
        <f>C15*D15</f>
        <v>0</v>
      </c>
      <c r="F15" s="101"/>
      <c r="G15" s="101"/>
      <c r="H15" s="101"/>
      <c r="I15" s="101"/>
      <c r="J15" s="7" t="s">
        <v>0</v>
      </c>
      <c r="K15" s="12">
        <v>8000</v>
      </c>
      <c r="L15" s="18">
        <v>8000</v>
      </c>
      <c r="M15" s="26"/>
      <c r="N15" s="27"/>
      <c r="O15" s="20">
        <f>(K15*M15)+(L15*N15)</f>
        <v>0</v>
      </c>
      <c r="Q15" s="1" t="s">
        <v>0</v>
      </c>
      <c r="R15" s="74">
        <v>3500</v>
      </c>
      <c r="S15" s="37"/>
      <c r="T15" s="20">
        <f>R15*S15</f>
        <v>0</v>
      </c>
      <c r="V15" s="7" t="s">
        <v>0</v>
      </c>
      <c r="W15" s="12">
        <f>W19/100*50</f>
        <v>10000</v>
      </c>
      <c r="X15" s="18">
        <f>X19/100*50</f>
        <v>10000</v>
      </c>
      <c r="Y15" s="26"/>
      <c r="Z15" s="27"/>
      <c r="AA15" s="20">
        <f>(W15*Y15)+(X15*Z15)</f>
        <v>0</v>
      </c>
      <c r="AC15" s="59" t="s">
        <v>56</v>
      </c>
      <c r="AD15" s="18">
        <v>2500</v>
      </c>
      <c r="AE15" s="38"/>
      <c r="AF15" s="52">
        <f>AD15*AE15</f>
        <v>0</v>
      </c>
    </row>
    <row r="16" spans="1:32" ht="15.75" customHeight="1" thickBot="1" x14ac:dyDescent="0.4">
      <c r="B16" s="7" t="s">
        <v>1</v>
      </c>
      <c r="C16" s="12">
        <f>C15</f>
        <v>45000</v>
      </c>
      <c r="D16" s="91"/>
      <c r="E16" s="57">
        <f t="shared" ref="E16:E24" si="0">C16*D16</f>
        <v>0</v>
      </c>
      <c r="F16" s="101"/>
      <c r="G16" s="101"/>
      <c r="H16" s="101"/>
      <c r="I16" s="101"/>
      <c r="J16" s="7" t="s">
        <v>1</v>
      </c>
      <c r="K16" s="12">
        <v>7000</v>
      </c>
      <c r="L16" s="18">
        <v>7000</v>
      </c>
      <c r="M16" s="26"/>
      <c r="N16" s="27"/>
      <c r="O16" s="20">
        <f t="shared" ref="O16:O18" si="1">(K16*M16)+(L16*N16)</f>
        <v>0</v>
      </c>
      <c r="Q16" s="1" t="s">
        <v>1</v>
      </c>
      <c r="R16" s="74">
        <v>1166.6666666666667</v>
      </c>
      <c r="S16" s="37"/>
      <c r="T16" s="20">
        <f t="shared" ref="T16:T24" si="2">R16*S16</f>
        <v>0</v>
      </c>
      <c r="V16" s="7" t="s">
        <v>1</v>
      </c>
      <c r="W16" s="12">
        <f>W19/100*30</f>
        <v>6000</v>
      </c>
      <c r="X16" s="18">
        <f>X19/100*30</f>
        <v>6000</v>
      </c>
      <c r="Y16" s="26"/>
      <c r="Z16" s="27"/>
      <c r="AA16" s="20">
        <f t="shared" ref="AA16:AA18" si="3">(W16*Y16)+(X16*Z16)</f>
        <v>0</v>
      </c>
      <c r="AC16" s="5" t="s">
        <v>4</v>
      </c>
      <c r="AD16" s="11">
        <v>2500</v>
      </c>
      <c r="AE16" s="35"/>
      <c r="AF16" s="63">
        <f>AF15</f>
        <v>0</v>
      </c>
    </row>
    <row r="17" spans="1:32" ht="15" customHeight="1" x14ac:dyDescent="0.35">
      <c r="B17" s="7" t="s">
        <v>2</v>
      </c>
      <c r="C17" s="12">
        <v>25500</v>
      </c>
      <c r="D17" s="91"/>
      <c r="E17" s="57">
        <f t="shared" si="0"/>
        <v>0</v>
      </c>
      <c r="F17" s="101"/>
      <c r="G17" s="101"/>
      <c r="H17" s="101"/>
      <c r="I17" s="101"/>
      <c r="J17" s="7" t="s">
        <v>2</v>
      </c>
      <c r="K17" s="12">
        <v>3000</v>
      </c>
      <c r="L17" s="18">
        <v>3000</v>
      </c>
      <c r="M17" s="26"/>
      <c r="N17" s="27"/>
      <c r="O17" s="20">
        <f t="shared" si="1"/>
        <v>0</v>
      </c>
      <c r="Q17" s="1" t="s">
        <v>2</v>
      </c>
      <c r="R17" s="74">
        <v>1166.6666666666667</v>
      </c>
      <c r="S17" s="37"/>
      <c r="T17" s="20">
        <f t="shared" si="2"/>
        <v>0</v>
      </c>
      <c r="V17" s="7" t="s">
        <v>2</v>
      </c>
      <c r="W17" s="12">
        <f>W19/100*15</f>
        <v>3000</v>
      </c>
      <c r="X17" s="18">
        <f>X19/100*15</f>
        <v>3000</v>
      </c>
      <c r="Y17" s="26"/>
      <c r="Z17" s="27"/>
      <c r="AA17" s="20">
        <f t="shared" si="3"/>
        <v>0</v>
      </c>
    </row>
    <row r="18" spans="1:32" ht="15" customHeight="1" thickBot="1" x14ac:dyDescent="0.4">
      <c r="B18" s="7" t="s">
        <v>3</v>
      </c>
      <c r="C18" s="12">
        <v>6000</v>
      </c>
      <c r="D18" s="91"/>
      <c r="E18" s="57">
        <f t="shared" si="0"/>
        <v>0</v>
      </c>
      <c r="F18" s="101"/>
      <c r="G18" s="101"/>
      <c r="H18" s="101"/>
      <c r="I18" s="101"/>
      <c r="J18" s="7" t="s">
        <v>3</v>
      </c>
      <c r="K18" s="12">
        <v>2000</v>
      </c>
      <c r="L18" s="18">
        <v>2000</v>
      </c>
      <c r="M18" s="28"/>
      <c r="N18" s="29"/>
      <c r="O18" s="20">
        <f t="shared" si="1"/>
        <v>0</v>
      </c>
      <c r="Q18" s="1" t="s">
        <v>3</v>
      </c>
      <c r="R18" s="74">
        <v>1166.6666666666667</v>
      </c>
      <c r="S18" s="37"/>
      <c r="T18" s="20">
        <f t="shared" si="2"/>
        <v>0</v>
      </c>
      <c r="V18" s="7" t="s">
        <v>3</v>
      </c>
      <c r="W18" s="12">
        <f>W19/100*5</f>
        <v>1000</v>
      </c>
      <c r="X18" s="18">
        <f>X19/100*5</f>
        <v>1000</v>
      </c>
      <c r="Y18" s="28"/>
      <c r="Z18" s="29"/>
      <c r="AA18" s="20">
        <f t="shared" si="3"/>
        <v>0</v>
      </c>
    </row>
    <row r="19" spans="1:32" ht="15" thickBot="1" x14ac:dyDescent="0.4">
      <c r="B19" s="7" t="s">
        <v>9</v>
      </c>
      <c r="C19" s="12">
        <v>3000</v>
      </c>
      <c r="D19" s="91"/>
      <c r="E19" s="57">
        <f t="shared" si="0"/>
        <v>0</v>
      </c>
      <c r="F19" s="101"/>
      <c r="G19" s="101"/>
      <c r="H19" s="101"/>
      <c r="I19" s="101"/>
      <c r="J19" s="7" t="s">
        <v>4</v>
      </c>
      <c r="K19" s="11">
        <f>SUM(K15:K18)</f>
        <v>20000</v>
      </c>
      <c r="L19" s="11">
        <f>SUM(L15:L18)</f>
        <v>20000</v>
      </c>
      <c r="M19" s="21"/>
      <c r="N19" s="31"/>
      <c r="O19" s="32">
        <f>SUM(O15:O18)</f>
        <v>0</v>
      </c>
      <c r="Q19" s="1" t="s">
        <v>9</v>
      </c>
      <c r="R19" s="74">
        <v>1500</v>
      </c>
      <c r="S19" s="37"/>
      <c r="T19" s="20">
        <f t="shared" si="2"/>
        <v>0</v>
      </c>
      <c r="V19" s="5" t="s">
        <v>4</v>
      </c>
      <c r="W19" s="11">
        <v>20000</v>
      </c>
      <c r="X19" s="11">
        <v>20000</v>
      </c>
      <c r="Y19" s="21"/>
      <c r="Z19" s="31"/>
      <c r="AA19" s="32">
        <f>SUM(AA15:AA18)</f>
        <v>0</v>
      </c>
      <c r="AB19" s="15"/>
      <c r="AC19" s="114" t="s">
        <v>58</v>
      </c>
      <c r="AD19" s="115"/>
      <c r="AE19" s="115"/>
      <c r="AF19" s="116"/>
    </row>
    <row r="20" spans="1:32" ht="15" customHeight="1" thickBot="1" x14ac:dyDescent="0.4">
      <c r="B20" s="7" t="s">
        <v>10</v>
      </c>
      <c r="C20" s="12">
        <v>2000</v>
      </c>
      <c r="D20" s="91"/>
      <c r="E20" s="57">
        <f t="shared" si="0"/>
        <v>0</v>
      </c>
      <c r="F20" s="101"/>
      <c r="G20" s="101"/>
      <c r="H20" s="101"/>
      <c r="I20" s="101"/>
      <c r="J20" s="99"/>
      <c r="K20" s="55"/>
      <c r="L20" s="55"/>
      <c r="Q20" s="1" t="s">
        <v>10</v>
      </c>
      <c r="R20" s="74">
        <v>250</v>
      </c>
      <c r="S20" s="37"/>
      <c r="T20" s="20">
        <f t="shared" si="2"/>
        <v>0</v>
      </c>
      <c r="AB20" s="15"/>
      <c r="AC20" s="143"/>
      <c r="AD20" s="144"/>
      <c r="AE20" s="144"/>
      <c r="AF20" s="145"/>
    </row>
    <row r="21" spans="1:32" ht="15" customHeight="1" x14ac:dyDescent="0.35">
      <c r="B21" s="7" t="s">
        <v>11</v>
      </c>
      <c r="C21" s="12">
        <v>2000</v>
      </c>
      <c r="D21" s="91"/>
      <c r="E21" s="57">
        <f t="shared" si="0"/>
        <v>0</v>
      </c>
      <c r="F21" s="101"/>
      <c r="G21" s="101"/>
      <c r="H21" s="101"/>
      <c r="I21" s="101"/>
      <c r="J21" s="99"/>
      <c r="Q21" s="1" t="s">
        <v>11</v>
      </c>
      <c r="R21" s="74">
        <v>250</v>
      </c>
      <c r="S21" s="37"/>
      <c r="T21" s="20">
        <f t="shared" si="2"/>
        <v>0</v>
      </c>
      <c r="AB21" s="15"/>
      <c r="AC21" s="4" t="s">
        <v>54</v>
      </c>
      <c r="AD21" s="17" t="s">
        <v>6</v>
      </c>
      <c r="AE21" s="36" t="s">
        <v>7</v>
      </c>
      <c r="AF21" s="19" t="s">
        <v>8</v>
      </c>
    </row>
    <row r="22" spans="1:32" ht="19.5" customHeight="1" thickBot="1" x14ac:dyDescent="0.4">
      <c r="B22" s="7" t="s">
        <v>12</v>
      </c>
      <c r="C22" s="12">
        <v>1350</v>
      </c>
      <c r="D22" s="91"/>
      <c r="E22" s="57">
        <f t="shared" si="0"/>
        <v>0</v>
      </c>
      <c r="F22" s="101"/>
      <c r="G22" s="101"/>
      <c r="H22" s="101"/>
      <c r="I22" s="101"/>
      <c r="J22" s="83" t="s">
        <v>73</v>
      </c>
      <c r="K22" s="84"/>
      <c r="L22" s="84"/>
      <c r="M22" s="84"/>
      <c r="N22" s="84"/>
      <c r="O22" s="85"/>
      <c r="Q22" s="1" t="s">
        <v>12</v>
      </c>
      <c r="R22" s="74">
        <v>250</v>
      </c>
      <c r="S22" s="37"/>
      <c r="T22" s="20">
        <f t="shared" si="2"/>
        <v>0</v>
      </c>
      <c r="V22" s="83" t="s">
        <v>68</v>
      </c>
      <c r="W22" s="84"/>
      <c r="X22" s="84"/>
      <c r="Y22" s="84"/>
      <c r="Z22" s="84"/>
      <c r="AA22" s="85"/>
      <c r="AB22" s="15"/>
      <c r="AC22" s="59" t="s">
        <v>56</v>
      </c>
      <c r="AD22" s="18">
        <v>50</v>
      </c>
      <c r="AE22" s="38"/>
      <c r="AF22" s="20">
        <f>AD22*AE22</f>
        <v>0</v>
      </c>
    </row>
    <row r="23" spans="1:32" ht="15" customHeight="1" x14ac:dyDescent="0.35">
      <c r="B23" s="7" t="s">
        <v>50</v>
      </c>
      <c r="C23" s="12">
        <v>100</v>
      </c>
      <c r="D23" s="91"/>
      <c r="E23" s="57">
        <f t="shared" si="0"/>
        <v>0</v>
      </c>
      <c r="F23" s="101"/>
      <c r="G23" s="101"/>
      <c r="H23" s="101"/>
      <c r="I23" s="101"/>
      <c r="J23" s="86"/>
      <c r="K23" s="8" t="s">
        <v>17</v>
      </c>
      <c r="L23" s="16" t="s">
        <v>22</v>
      </c>
      <c r="M23" s="22" t="s">
        <v>17</v>
      </c>
      <c r="N23" s="23" t="s">
        <v>23</v>
      </c>
      <c r="O23" s="10"/>
      <c r="Q23" s="1" t="s">
        <v>50</v>
      </c>
      <c r="R23" s="74">
        <v>500</v>
      </c>
      <c r="S23" s="37"/>
      <c r="T23" s="20">
        <f t="shared" si="2"/>
        <v>0</v>
      </c>
      <c r="V23" s="9"/>
      <c r="W23" s="8" t="s">
        <v>17</v>
      </c>
      <c r="X23" s="16" t="s">
        <v>22</v>
      </c>
      <c r="Y23" s="22" t="s">
        <v>17</v>
      </c>
      <c r="Z23" s="23" t="s">
        <v>22</v>
      </c>
      <c r="AA23" s="10"/>
      <c r="AB23" s="15"/>
      <c r="AC23" s="5" t="s">
        <v>4</v>
      </c>
      <c r="AD23" s="11">
        <v>50</v>
      </c>
      <c r="AE23" s="34"/>
      <c r="AF23" s="56">
        <f>AF22</f>
        <v>0</v>
      </c>
    </row>
    <row r="24" spans="1:32" ht="15" customHeight="1" thickBot="1" x14ac:dyDescent="0.4">
      <c r="B24" s="7" t="s">
        <v>14</v>
      </c>
      <c r="C24" s="12">
        <v>50</v>
      </c>
      <c r="D24" s="91"/>
      <c r="E24" s="93">
        <f t="shared" si="0"/>
        <v>0</v>
      </c>
      <c r="F24" s="101"/>
      <c r="G24" s="101"/>
      <c r="H24" s="101"/>
      <c r="I24" s="101"/>
      <c r="J24" s="2" t="s">
        <v>5</v>
      </c>
      <c r="K24" s="4" t="s">
        <v>6</v>
      </c>
      <c r="L24" s="17" t="s">
        <v>6</v>
      </c>
      <c r="M24" s="33" t="s">
        <v>7</v>
      </c>
      <c r="N24" s="30" t="s">
        <v>7</v>
      </c>
      <c r="O24" s="87" t="s">
        <v>8</v>
      </c>
      <c r="Q24" s="1" t="s">
        <v>14</v>
      </c>
      <c r="R24" s="74">
        <v>250</v>
      </c>
      <c r="S24" s="38"/>
      <c r="T24" s="20">
        <f t="shared" si="2"/>
        <v>0</v>
      </c>
      <c r="V24" s="4" t="s">
        <v>5</v>
      </c>
      <c r="W24" s="4" t="s">
        <v>6</v>
      </c>
      <c r="X24" s="17" t="s">
        <v>6</v>
      </c>
      <c r="Y24" s="24" t="s">
        <v>7</v>
      </c>
      <c r="Z24" s="25" t="s">
        <v>7</v>
      </c>
      <c r="AA24" s="19" t="s">
        <v>8</v>
      </c>
      <c r="AB24" s="15"/>
    </row>
    <row r="25" spans="1:32" ht="15" thickBot="1" x14ac:dyDescent="0.4">
      <c r="B25" s="5" t="s">
        <v>4</v>
      </c>
      <c r="C25" s="11">
        <v>130000</v>
      </c>
      <c r="D25" s="92"/>
      <c r="E25" s="63">
        <f>SUM(E15:E24)</f>
        <v>0</v>
      </c>
      <c r="F25" s="101"/>
      <c r="G25" s="102"/>
      <c r="H25" s="101"/>
      <c r="I25" s="102"/>
      <c r="J25" s="7" t="s">
        <v>0</v>
      </c>
      <c r="K25" s="12">
        <f>K32/100*30</f>
        <v>6900</v>
      </c>
      <c r="L25" s="12">
        <f>L32/100*30</f>
        <v>6900</v>
      </c>
      <c r="M25" s="26"/>
      <c r="N25" s="27"/>
      <c r="O25" s="20">
        <f>(K25*M25)+(L25*N25)</f>
        <v>0</v>
      </c>
      <c r="Q25" s="1"/>
      <c r="R25" s="75">
        <v>10000</v>
      </c>
      <c r="S25" s="76"/>
      <c r="T25" s="32">
        <f>SUM(T15:T24)</f>
        <v>0</v>
      </c>
      <c r="V25" s="7" t="s">
        <v>0</v>
      </c>
      <c r="W25" s="12">
        <f>W29/100*50</f>
        <v>10000</v>
      </c>
      <c r="X25" s="18">
        <f>X29/100*50</f>
        <v>10000</v>
      </c>
      <c r="Y25" s="26"/>
      <c r="Z25" s="27"/>
      <c r="AA25" s="20">
        <f>(W25*Y25)+(X25*Z25)</f>
        <v>0</v>
      </c>
    </row>
    <row r="26" spans="1:32" ht="15" customHeight="1" x14ac:dyDescent="0.35">
      <c r="B26" s="142"/>
      <c r="C26" s="142"/>
      <c r="D26" s="142"/>
      <c r="E26" s="142"/>
      <c r="F26" s="13"/>
      <c r="G26" s="13"/>
      <c r="H26" s="13"/>
      <c r="J26" s="7" t="s">
        <v>1</v>
      </c>
      <c r="K26" s="12">
        <f>K32/100*30</f>
        <v>6900</v>
      </c>
      <c r="L26" s="12">
        <f>L32/100*30</f>
        <v>6900</v>
      </c>
      <c r="M26" s="26"/>
      <c r="N26" s="27"/>
      <c r="O26" s="20">
        <f t="shared" ref="O26:O31" si="4">(K26*M26)+(L26*N26)</f>
        <v>0</v>
      </c>
      <c r="S26" s="73"/>
      <c r="V26" s="7" t="s">
        <v>1</v>
      </c>
      <c r="W26" s="12">
        <f>W29/100*30</f>
        <v>6000</v>
      </c>
      <c r="X26" s="18">
        <f>X29/100*30</f>
        <v>6000</v>
      </c>
      <c r="Y26" s="26"/>
      <c r="Z26" s="27"/>
      <c r="AA26" s="20">
        <f t="shared" ref="AA26:AA28" si="5">(W26*Y26)+(X26*Z26)</f>
        <v>0</v>
      </c>
    </row>
    <row r="27" spans="1:32" ht="21" customHeight="1" thickBot="1" x14ac:dyDescent="0.4">
      <c r="C27" s="55"/>
      <c r="D27" s="40"/>
      <c r="J27" s="7" t="s">
        <v>2</v>
      </c>
      <c r="K27" s="12">
        <f>K32/100*15</f>
        <v>3450</v>
      </c>
      <c r="L27" s="12">
        <f>L32/100*15</f>
        <v>3450</v>
      </c>
      <c r="M27" s="26"/>
      <c r="N27" s="27"/>
      <c r="O27" s="20">
        <f t="shared" si="4"/>
        <v>0</v>
      </c>
      <c r="V27" s="7" t="s">
        <v>2</v>
      </c>
      <c r="W27" s="12">
        <f>W29/100*15</f>
        <v>3000</v>
      </c>
      <c r="X27" s="18">
        <f>X29/100*15</f>
        <v>3000</v>
      </c>
      <c r="Y27" s="26"/>
      <c r="Z27" s="27"/>
      <c r="AA27" s="20">
        <f t="shared" si="5"/>
        <v>0</v>
      </c>
    </row>
    <row r="28" spans="1:32" ht="31.5" customHeight="1" thickBot="1" x14ac:dyDescent="0.4">
      <c r="A28" s="146" t="s">
        <v>87</v>
      </c>
      <c r="B28" s="147"/>
      <c r="C28" s="148"/>
      <c r="J28" s="7" t="s">
        <v>3</v>
      </c>
      <c r="K28" s="12">
        <f>K32/100*10</f>
        <v>2300</v>
      </c>
      <c r="L28" s="12">
        <f>L32/100*10</f>
        <v>2300</v>
      </c>
      <c r="M28" s="26"/>
      <c r="N28" s="27"/>
      <c r="O28" s="20">
        <f t="shared" si="4"/>
        <v>0</v>
      </c>
      <c r="V28" s="7" t="s">
        <v>3</v>
      </c>
      <c r="W28" s="12">
        <f>W29/100*5</f>
        <v>1000</v>
      </c>
      <c r="X28" s="18">
        <f>X29/100*5</f>
        <v>1000</v>
      </c>
      <c r="Y28" s="28"/>
      <c r="Z28" s="29"/>
      <c r="AA28" s="20">
        <f t="shared" si="5"/>
        <v>0</v>
      </c>
    </row>
    <row r="29" spans="1:32" ht="20.5" customHeight="1" thickBot="1" x14ac:dyDescent="0.4">
      <c r="A29" s="41" t="s">
        <v>43</v>
      </c>
      <c r="B29" s="42" t="s">
        <v>18</v>
      </c>
      <c r="C29" s="39" t="s">
        <v>19</v>
      </c>
      <c r="J29" s="7" t="s">
        <v>9</v>
      </c>
      <c r="K29" s="12">
        <f>K32/100*8</f>
        <v>1840</v>
      </c>
      <c r="L29" s="12">
        <f>L32/100*8</f>
        <v>1840</v>
      </c>
      <c r="M29" s="26"/>
      <c r="N29" s="27"/>
      <c r="O29" s="20">
        <f t="shared" si="4"/>
        <v>0</v>
      </c>
      <c r="V29" s="5" t="s">
        <v>4</v>
      </c>
      <c r="W29" s="11">
        <v>20000</v>
      </c>
      <c r="X29" s="11">
        <v>20000</v>
      </c>
      <c r="Y29" s="21"/>
      <c r="Z29" s="31"/>
      <c r="AA29" s="32">
        <f>SUM(AA25:AA28)</f>
        <v>0</v>
      </c>
    </row>
    <row r="30" spans="1:32" x14ac:dyDescent="0.35">
      <c r="A30" s="132">
        <v>1</v>
      </c>
      <c r="B30" s="153" t="s">
        <v>77</v>
      </c>
      <c r="C30" s="156">
        <f>E25</f>
        <v>0</v>
      </c>
      <c r="J30" s="7" t="s">
        <v>10</v>
      </c>
      <c r="K30" s="12">
        <f>K32/100*4</f>
        <v>920</v>
      </c>
      <c r="L30" s="12">
        <f>L32/100*4</f>
        <v>920</v>
      </c>
      <c r="M30" s="26"/>
      <c r="N30" s="27"/>
      <c r="O30" s="20">
        <f t="shared" si="4"/>
        <v>0</v>
      </c>
    </row>
    <row r="31" spans="1:32" ht="24" thickBot="1" x14ac:dyDescent="0.4">
      <c r="A31" s="152"/>
      <c r="B31" s="154"/>
      <c r="C31" s="157"/>
      <c r="J31" s="7" t="s">
        <v>11</v>
      </c>
      <c r="K31" s="12">
        <f>K32/100*3</f>
        <v>690</v>
      </c>
      <c r="L31" s="12">
        <f>L32/100*3</f>
        <v>690</v>
      </c>
      <c r="M31" s="28"/>
      <c r="N31" s="29"/>
      <c r="O31" s="20">
        <f t="shared" si="4"/>
        <v>0</v>
      </c>
      <c r="V31" s="83" t="s">
        <v>69</v>
      </c>
      <c r="W31" s="84"/>
      <c r="X31" s="84"/>
      <c r="Y31" s="84"/>
      <c r="Z31" s="84"/>
      <c r="AA31" s="85"/>
    </row>
    <row r="32" spans="1:32" ht="15" thickBot="1" x14ac:dyDescent="0.4">
      <c r="A32" s="133"/>
      <c r="B32" s="155"/>
      <c r="C32" s="158"/>
      <c r="J32" s="5" t="s">
        <v>4</v>
      </c>
      <c r="K32" s="11">
        <v>23000</v>
      </c>
      <c r="L32" s="111">
        <v>23000</v>
      </c>
      <c r="M32" s="21"/>
      <c r="N32" s="31"/>
      <c r="O32" s="32">
        <f>SUM(O25:O31)</f>
        <v>0</v>
      </c>
      <c r="V32" s="86"/>
      <c r="W32" s="8" t="s">
        <v>17</v>
      </c>
      <c r="X32" s="16" t="s">
        <v>22</v>
      </c>
      <c r="Y32" s="22" t="s">
        <v>17</v>
      </c>
      <c r="Z32" s="23" t="s">
        <v>23</v>
      </c>
      <c r="AA32" s="10"/>
    </row>
    <row r="33" spans="1:27" ht="30.5" customHeight="1" x14ac:dyDescent="0.35">
      <c r="A33" s="43"/>
      <c r="B33" s="4"/>
      <c r="C33" s="25"/>
      <c r="V33" s="2" t="s">
        <v>5</v>
      </c>
      <c r="W33" s="4" t="s">
        <v>6</v>
      </c>
      <c r="X33" s="17" t="s">
        <v>6</v>
      </c>
      <c r="Y33" s="33" t="s">
        <v>7</v>
      </c>
      <c r="Z33" s="30" t="s">
        <v>7</v>
      </c>
      <c r="AA33" s="87" t="s">
        <v>8</v>
      </c>
    </row>
    <row r="34" spans="1:27" x14ac:dyDescent="0.35">
      <c r="A34" s="98">
        <v>2</v>
      </c>
      <c r="B34" s="109" t="s">
        <v>74</v>
      </c>
      <c r="C34" s="93">
        <f>O19</f>
        <v>0</v>
      </c>
      <c r="V34" s="7" t="s">
        <v>0</v>
      </c>
      <c r="W34" s="12">
        <f>W41/100*35</f>
        <v>350</v>
      </c>
      <c r="X34" s="18">
        <f>X41/100*35</f>
        <v>350</v>
      </c>
      <c r="Y34" s="26"/>
      <c r="Z34" s="27"/>
      <c r="AA34" s="20">
        <f t="shared" ref="AA34:AA40" si="6">(W34*Y34)+(X34*Z34)</f>
        <v>0</v>
      </c>
    </row>
    <row r="35" spans="1:27" ht="14.25" customHeight="1" x14ac:dyDescent="0.35">
      <c r="A35" s="110"/>
      <c r="B35" s="7" t="s">
        <v>75</v>
      </c>
      <c r="C35" s="57">
        <f>O32</f>
        <v>0</v>
      </c>
      <c r="V35" s="7" t="s">
        <v>1</v>
      </c>
      <c r="W35" s="12">
        <f>W41/100*25</f>
        <v>250</v>
      </c>
      <c r="X35" s="18">
        <f>X41/100*25</f>
        <v>250</v>
      </c>
      <c r="Y35" s="26"/>
      <c r="Z35" s="27"/>
      <c r="AA35" s="20">
        <f t="shared" si="6"/>
        <v>0</v>
      </c>
    </row>
    <row r="36" spans="1:27" ht="15" thickBot="1" x14ac:dyDescent="0.4">
      <c r="A36" s="43"/>
      <c r="B36" s="4"/>
      <c r="C36" s="25"/>
      <c r="E36" s="68"/>
      <c r="F36" s="68"/>
      <c r="G36" s="68"/>
      <c r="H36" s="68"/>
      <c r="Q36" s="14"/>
      <c r="V36" s="7" t="s">
        <v>2</v>
      </c>
      <c r="W36" s="12">
        <f>W41/100*20</f>
        <v>200</v>
      </c>
      <c r="X36" s="18">
        <f>X41/100*20</f>
        <v>200</v>
      </c>
      <c r="Y36" s="26"/>
      <c r="Z36" s="27"/>
      <c r="AA36" s="20">
        <f t="shared" si="6"/>
        <v>0</v>
      </c>
    </row>
    <row r="37" spans="1:27" ht="15" thickBot="1" x14ac:dyDescent="0.4">
      <c r="A37" s="46">
        <v>3</v>
      </c>
      <c r="B37" s="7" t="s">
        <v>30</v>
      </c>
      <c r="C37" s="88">
        <f>T25</f>
        <v>0</v>
      </c>
      <c r="E37" s="123" t="s">
        <v>51</v>
      </c>
      <c r="F37" s="124"/>
      <c r="G37" s="124"/>
      <c r="H37" s="125"/>
      <c r="R37" s="55"/>
      <c r="V37" s="7" t="s">
        <v>3</v>
      </c>
      <c r="W37" s="12">
        <f>W41/100*10</f>
        <v>100</v>
      </c>
      <c r="X37" s="18">
        <f>X41/100*10</f>
        <v>100</v>
      </c>
      <c r="Y37" s="26"/>
      <c r="Z37" s="27"/>
      <c r="AA37" s="20">
        <f t="shared" si="6"/>
        <v>0</v>
      </c>
    </row>
    <row r="38" spans="1:27" ht="33" customHeight="1" thickBot="1" x14ac:dyDescent="0.4">
      <c r="A38" s="43"/>
      <c r="B38" s="4"/>
      <c r="C38" s="25"/>
      <c r="E38" s="126" t="s">
        <v>52</v>
      </c>
      <c r="F38" s="127"/>
      <c r="G38" s="127"/>
      <c r="H38" s="128"/>
      <c r="V38" s="7" t="s">
        <v>9</v>
      </c>
      <c r="W38" s="12">
        <f>W41/100*5</f>
        <v>50</v>
      </c>
      <c r="X38" s="18">
        <f>X41/100*5</f>
        <v>50</v>
      </c>
      <c r="Y38" s="26"/>
      <c r="Z38" s="27"/>
      <c r="AA38" s="20">
        <f t="shared" si="6"/>
        <v>0</v>
      </c>
    </row>
    <row r="39" spans="1:27" ht="23.5" customHeight="1" thickBot="1" x14ac:dyDescent="0.4">
      <c r="A39" s="130">
        <v>4</v>
      </c>
      <c r="B39" s="7" t="s">
        <v>78</v>
      </c>
      <c r="C39" s="88">
        <f>AA19</f>
        <v>0</v>
      </c>
      <c r="E39" s="47" t="s">
        <v>62</v>
      </c>
      <c r="F39" s="120"/>
      <c r="G39" s="121"/>
      <c r="H39" s="122"/>
      <c r="Q39" s="55"/>
      <c r="R39" s="55"/>
      <c r="V39" s="7" t="s">
        <v>10</v>
      </c>
      <c r="W39" s="12">
        <f>W41/100*4</f>
        <v>40</v>
      </c>
      <c r="X39" s="18">
        <f>X41/100*4</f>
        <v>40</v>
      </c>
      <c r="Y39" s="26"/>
      <c r="Z39" s="27"/>
      <c r="AA39" s="20">
        <f t="shared" si="6"/>
        <v>0</v>
      </c>
    </row>
    <row r="40" spans="1:27" ht="20.5" customHeight="1" thickBot="1" x14ac:dyDescent="0.4">
      <c r="A40" s="131"/>
      <c r="B40" s="7" t="s">
        <v>79</v>
      </c>
      <c r="C40" s="88">
        <f>AA29</f>
        <v>0</v>
      </c>
      <c r="E40" s="48" t="s">
        <v>33</v>
      </c>
      <c r="F40" s="149">
        <f>F39*12</f>
        <v>0</v>
      </c>
      <c r="G40" s="150"/>
      <c r="H40" s="151"/>
      <c r="V40" s="7" t="s">
        <v>11</v>
      </c>
      <c r="W40" s="12">
        <f>W41/100*1</f>
        <v>10</v>
      </c>
      <c r="X40" s="18">
        <f>X41/100*1</f>
        <v>10</v>
      </c>
      <c r="Y40" s="28"/>
      <c r="Z40" s="29"/>
      <c r="AA40" s="20">
        <f t="shared" si="6"/>
        <v>0</v>
      </c>
    </row>
    <row r="41" spans="1:27" ht="21.65" customHeight="1" thickBot="1" x14ac:dyDescent="0.4">
      <c r="A41" s="131"/>
      <c r="B41" s="7" t="s">
        <v>80</v>
      </c>
      <c r="C41" s="88">
        <f>AA41</f>
        <v>0</v>
      </c>
      <c r="J41" s="83" t="s">
        <v>76</v>
      </c>
      <c r="K41" s="84"/>
      <c r="L41" s="84"/>
      <c r="M41" s="84"/>
      <c r="N41" s="84"/>
      <c r="O41" s="84"/>
      <c r="P41" s="108"/>
      <c r="V41" s="5" t="s">
        <v>4</v>
      </c>
      <c r="W41" s="11">
        <v>1000</v>
      </c>
      <c r="X41" s="11">
        <v>1000</v>
      </c>
      <c r="Y41" s="21"/>
      <c r="Z41" s="31"/>
      <c r="AA41" s="32">
        <f>SUM(AA34:AA40)</f>
        <v>0</v>
      </c>
    </row>
    <row r="42" spans="1:27" ht="21.5" customHeight="1" thickBot="1" x14ac:dyDescent="0.4">
      <c r="A42" s="131"/>
      <c r="B42" s="7" t="s">
        <v>81</v>
      </c>
      <c r="C42" s="88">
        <f>AA53</f>
        <v>0</v>
      </c>
      <c r="E42" s="123" t="s">
        <v>59</v>
      </c>
      <c r="F42" s="124"/>
      <c r="G42" s="124"/>
      <c r="H42" s="125"/>
      <c r="J42" s="9"/>
      <c r="K42" s="8" t="s">
        <v>17</v>
      </c>
      <c r="L42" s="16" t="s">
        <v>21</v>
      </c>
      <c r="M42" s="22" t="s">
        <v>17</v>
      </c>
      <c r="N42" s="23" t="s">
        <v>21</v>
      </c>
      <c r="O42" s="82" t="s">
        <v>66</v>
      </c>
      <c r="P42" s="81" t="s">
        <v>32</v>
      </c>
    </row>
    <row r="43" spans="1:27" ht="32" customHeight="1" thickBot="1" x14ac:dyDescent="0.4">
      <c r="A43" s="131"/>
      <c r="B43" s="7" t="s">
        <v>26</v>
      </c>
      <c r="C43" s="88">
        <f>AA71</f>
        <v>0</v>
      </c>
      <c r="E43" s="126" t="s">
        <v>53</v>
      </c>
      <c r="F43" s="127"/>
      <c r="G43" s="127"/>
      <c r="H43" s="128"/>
      <c r="J43" s="78" t="s">
        <v>54</v>
      </c>
      <c r="K43" s="78" t="s">
        <v>6</v>
      </c>
      <c r="L43" s="79" t="s">
        <v>6</v>
      </c>
      <c r="M43" s="80" t="s">
        <v>7</v>
      </c>
      <c r="N43" s="112" t="s">
        <v>7</v>
      </c>
      <c r="O43" s="77" t="s">
        <v>8</v>
      </c>
      <c r="P43" s="77" t="s">
        <v>8</v>
      </c>
      <c r="V43" s="83" t="s">
        <v>70</v>
      </c>
      <c r="W43" s="84"/>
      <c r="X43" s="84"/>
      <c r="Y43" s="84"/>
      <c r="Z43" s="84"/>
      <c r="AA43" s="85"/>
    </row>
    <row r="44" spans="1:27" ht="15.75" customHeight="1" thickBot="1" x14ac:dyDescent="0.4">
      <c r="A44" s="131"/>
      <c r="B44" s="7" t="s">
        <v>29</v>
      </c>
      <c r="C44" s="88">
        <f>AA87</f>
        <v>0</v>
      </c>
      <c r="E44" s="66" t="s">
        <v>62</v>
      </c>
      <c r="F44" s="120"/>
      <c r="G44" s="121"/>
      <c r="H44" s="122"/>
      <c r="J44" s="7" t="s">
        <v>0</v>
      </c>
      <c r="K44" s="12" t="s">
        <v>65</v>
      </c>
      <c r="L44" s="12" t="s">
        <v>65</v>
      </c>
      <c r="M44" s="26"/>
      <c r="N44" s="27"/>
      <c r="O44" s="20">
        <f>M44+N44</f>
        <v>0</v>
      </c>
      <c r="P44" s="57">
        <f>N44+O44</f>
        <v>0</v>
      </c>
      <c r="V44" s="86"/>
      <c r="W44" s="8" t="s">
        <v>17</v>
      </c>
      <c r="X44" s="16" t="s">
        <v>22</v>
      </c>
      <c r="Y44" s="22" t="s">
        <v>17</v>
      </c>
      <c r="Z44" s="23" t="s">
        <v>23</v>
      </c>
      <c r="AA44" s="10"/>
    </row>
    <row r="45" spans="1:27" ht="15" thickBot="1" x14ac:dyDescent="0.4">
      <c r="A45" s="131"/>
      <c r="B45" s="7" t="s">
        <v>27</v>
      </c>
      <c r="C45" s="88">
        <f>AA98</f>
        <v>0</v>
      </c>
      <c r="E45" s="48" t="s">
        <v>33</v>
      </c>
      <c r="F45" s="149">
        <f>+F44*12</f>
        <v>0</v>
      </c>
      <c r="G45" s="150"/>
      <c r="H45" s="151"/>
      <c r="J45" s="7" t="s">
        <v>1</v>
      </c>
      <c r="K45" s="12" t="s">
        <v>65</v>
      </c>
      <c r="L45" s="12" t="s">
        <v>65</v>
      </c>
      <c r="M45" s="26"/>
      <c r="N45" s="27"/>
      <c r="O45" s="20">
        <f t="shared" ref="O45:O50" si="7">M45+N45</f>
        <v>0</v>
      </c>
      <c r="P45" s="57">
        <f t="shared" ref="P45:P50" si="8">N45+O45</f>
        <v>0</v>
      </c>
      <c r="V45" s="2" t="s">
        <v>5</v>
      </c>
      <c r="W45" s="4" t="s">
        <v>6</v>
      </c>
      <c r="X45" s="17" t="s">
        <v>6</v>
      </c>
      <c r="Y45" s="33" t="s">
        <v>7</v>
      </c>
      <c r="Z45" s="30" t="s">
        <v>7</v>
      </c>
      <c r="AA45" s="87" t="s">
        <v>8</v>
      </c>
    </row>
    <row r="46" spans="1:27" ht="13.5" customHeight="1" x14ac:dyDescent="0.35">
      <c r="A46" s="33"/>
      <c r="B46" s="4"/>
      <c r="C46" s="25"/>
      <c r="J46" s="7" t="s">
        <v>2</v>
      </c>
      <c r="K46" s="12" t="s">
        <v>65</v>
      </c>
      <c r="L46" s="12" t="s">
        <v>65</v>
      </c>
      <c r="M46" s="26"/>
      <c r="N46" s="27"/>
      <c r="O46" s="20">
        <f t="shared" si="7"/>
        <v>0</v>
      </c>
      <c r="P46" s="57">
        <f t="shared" si="8"/>
        <v>0</v>
      </c>
      <c r="V46" s="7" t="s">
        <v>0</v>
      </c>
      <c r="W46" s="12">
        <f>W53/100*35</f>
        <v>350</v>
      </c>
      <c r="X46" s="18">
        <f>X53/100*35</f>
        <v>350</v>
      </c>
      <c r="Y46" s="26"/>
      <c r="Z46" s="27"/>
      <c r="AA46" s="20">
        <f>(W46*Y46)+(X46*Z46)</f>
        <v>0</v>
      </c>
    </row>
    <row r="47" spans="1:27" x14ac:dyDescent="0.35">
      <c r="A47" s="132">
        <v>5</v>
      </c>
      <c r="B47" s="7" t="s">
        <v>88</v>
      </c>
      <c r="C47" s="88">
        <f>AF16</f>
        <v>0</v>
      </c>
      <c r="E47" s="129" t="s">
        <v>63</v>
      </c>
      <c r="F47" s="129"/>
      <c r="G47" s="129"/>
      <c r="H47" s="129"/>
      <c r="J47" s="7" t="s">
        <v>3</v>
      </c>
      <c r="K47" s="12" t="s">
        <v>65</v>
      </c>
      <c r="L47" s="12" t="s">
        <v>65</v>
      </c>
      <c r="M47" s="53"/>
      <c r="N47" s="54"/>
      <c r="O47" s="20">
        <f t="shared" si="7"/>
        <v>0</v>
      </c>
      <c r="P47" s="57">
        <f t="shared" si="8"/>
        <v>0</v>
      </c>
      <c r="V47" s="7" t="s">
        <v>1</v>
      </c>
      <c r="W47" s="12">
        <f>W53/100*25</f>
        <v>250</v>
      </c>
      <c r="X47" s="18">
        <f>X53/100*25</f>
        <v>250</v>
      </c>
      <c r="Y47" s="26"/>
      <c r="Z47" s="27"/>
      <c r="AA47" s="20">
        <f t="shared" ref="AA47:AA52" si="9">(W47*Y47)+(X47*Z47)</f>
        <v>0</v>
      </c>
    </row>
    <row r="48" spans="1:27" x14ac:dyDescent="0.35">
      <c r="A48" s="133"/>
      <c r="B48" s="90" t="s">
        <v>60</v>
      </c>
      <c r="C48" s="60">
        <f>AF23</f>
        <v>0</v>
      </c>
      <c r="E48" s="129"/>
      <c r="F48" s="129"/>
      <c r="G48" s="129"/>
      <c r="H48" s="129"/>
      <c r="J48" s="7" t="s">
        <v>9</v>
      </c>
      <c r="K48" s="12" t="s">
        <v>65</v>
      </c>
      <c r="L48" s="12" t="s">
        <v>65</v>
      </c>
      <c r="M48" s="94"/>
      <c r="N48" s="95"/>
      <c r="O48" s="20">
        <f t="shared" si="7"/>
        <v>0</v>
      </c>
      <c r="P48" s="57">
        <f t="shared" si="8"/>
        <v>0</v>
      </c>
      <c r="V48" s="7" t="s">
        <v>2</v>
      </c>
      <c r="W48" s="12">
        <f>W53/100*20</f>
        <v>200</v>
      </c>
      <c r="X48" s="18">
        <f>X53/100*20</f>
        <v>200</v>
      </c>
      <c r="Y48" s="26"/>
      <c r="Z48" s="27"/>
      <c r="AA48" s="20">
        <f t="shared" si="9"/>
        <v>0</v>
      </c>
    </row>
    <row r="49" spans="1:28" ht="15" customHeight="1" x14ac:dyDescent="0.35">
      <c r="A49" s="33"/>
      <c r="B49" s="4"/>
      <c r="C49" s="25"/>
      <c r="E49" s="129"/>
      <c r="F49" s="129"/>
      <c r="G49" s="129"/>
      <c r="H49" s="129"/>
      <c r="J49" s="7" t="s">
        <v>10</v>
      </c>
      <c r="K49" s="12" t="s">
        <v>65</v>
      </c>
      <c r="L49" s="12" t="s">
        <v>65</v>
      </c>
      <c r="M49" s="94"/>
      <c r="N49" s="95"/>
      <c r="O49" s="20">
        <f t="shared" si="7"/>
        <v>0</v>
      </c>
      <c r="P49" s="57">
        <f t="shared" si="8"/>
        <v>0</v>
      </c>
      <c r="V49" s="7" t="s">
        <v>3</v>
      </c>
      <c r="W49" s="12">
        <f>W53/100*10</f>
        <v>100</v>
      </c>
      <c r="X49" s="18">
        <f>X53/100*10</f>
        <v>100</v>
      </c>
      <c r="Y49" s="26"/>
      <c r="Z49" s="27"/>
      <c r="AA49" s="20">
        <f t="shared" si="9"/>
        <v>0</v>
      </c>
    </row>
    <row r="50" spans="1:28" ht="15" thickBot="1" x14ac:dyDescent="0.4">
      <c r="A50" s="67">
        <v>6</v>
      </c>
      <c r="B50" s="7" t="s">
        <v>31</v>
      </c>
      <c r="C50" s="89">
        <f>F40</f>
        <v>0</v>
      </c>
      <c r="E50" s="64"/>
      <c r="F50" s="64"/>
      <c r="G50" s="64"/>
      <c r="H50" s="64"/>
      <c r="J50" s="7" t="s">
        <v>11</v>
      </c>
      <c r="K50" s="12" t="s">
        <v>65</v>
      </c>
      <c r="L50" s="12" t="s">
        <v>65</v>
      </c>
      <c r="M50" s="96"/>
      <c r="N50" s="97"/>
      <c r="O50" s="20">
        <f t="shared" si="7"/>
        <v>0</v>
      </c>
      <c r="P50" s="57">
        <f t="shared" si="8"/>
        <v>0</v>
      </c>
      <c r="V50" s="7" t="s">
        <v>9</v>
      </c>
      <c r="W50" s="12">
        <f>W53/100*5</f>
        <v>50</v>
      </c>
      <c r="X50" s="18">
        <f>X53/100*5</f>
        <v>50</v>
      </c>
      <c r="Y50" s="26"/>
      <c r="Z50" s="27"/>
      <c r="AA50" s="20">
        <f t="shared" si="9"/>
        <v>0</v>
      </c>
    </row>
    <row r="51" spans="1:28" ht="44.25" customHeight="1" thickBot="1" x14ac:dyDescent="0.4">
      <c r="A51" s="46">
        <v>7</v>
      </c>
      <c r="B51" s="7" t="s">
        <v>55</v>
      </c>
      <c r="C51" s="88">
        <f>F45</f>
        <v>0</v>
      </c>
      <c r="E51" s="123" t="s">
        <v>92</v>
      </c>
      <c r="F51" s="124"/>
      <c r="G51" s="124"/>
      <c r="H51" s="125"/>
      <c r="J51" s="5" t="s">
        <v>4</v>
      </c>
      <c r="K51" s="12" t="s">
        <v>65</v>
      </c>
      <c r="L51" s="12" t="s">
        <v>65</v>
      </c>
      <c r="M51" s="34"/>
      <c r="N51" s="65"/>
      <c r="O51" s="62" t="s">
        <v>61</v>
      </c>
      <c r="P51" s="61" t="s">
        <v>61</v>
      </c>
      <c r="V51" s="7" t="s">
        <v>10</v>
      </c>
      <c r="W51" s="12">
        <f>W53/100*4</f>
        <v>40</v>
      </c>
      <c r="X51" s="18">
        <f>X53/100*4</f>
        <v>40</v>
      </c>
      <c r="Y51" s="26"/>
      <c r="Z51" s="27"/>
      <c r="AA51" s="20">
        <f t="shared" si="9"/>
        <v>0</v>
      </c>
    </row>
    <row r="52" spans="1:28" ht="26" customHeight="1" thickBot="1" x14ac:dyDescent="0.4">
      <c r="A52" s="46">
        <v>8</v>
      </c>
      <c r="B52" s="7" t="s">
        <v>90</v>
      </c>
      <c r="C52" s="88">
        <f>F54</f>
        <v>0</v>
      </c>
      <c r="E52" s="126" t="s">
        <v>93</v>
      </c>
      <c r="F52" s="127"/>
      <c r="G52" s="127"/>
      <c r="H52" s="128"/>
      <c r="J52" s="159"/>
      <c r="K52" s="160"/>
      <c r="L52" s="160"/>
      <c r="M52" s="161"/>
      <c r="N52" s="161"/>
      <c r="O52" s="162"/>
      <c r="P52" s="162"/>
      <c r="V52" s="7" t="s">
        <v>11</v>
      </c>
      <c r="W52" s="12">
        <f>W53/100*1</f>
        <v>10</v>
      </c>
      <c r="X52" s="18">
        <f>X53/100*1</f>
        <v>10</v>
      </c>
      <c r="Y52" s="28"/>
      <c r="Z52" s="29"/>
      <c r="AA52" s="20">
        <f t="shared" si="9"/>
        <v>0</v>
      </c>
    </row>
    <row r="53" spans="1:28" ht="31" customHeight="1" thickBot="1" x14ac:dyDescent="0.4">
      <c r="A53" s="46">
        <v>9</v>
      </c>
      <c r="B53" s="7" t="s">
        <v>91</v>
      </c>
      <c r="C53" s="88">
        <f>F54</f>
        <v>0</v>
      </c>
      <c r="E53" s="66" t="s">
        <v>94</v>
      </c>
      <c r="F53" s="120"/>
      <c r="G53" s="121"/>
      <c r="H53" s="122"/>
      <c r="J53" s="159"/>
      <c r="K53" s="160"/>
      <c r="L53" s="160"/>
      <c r="M53" s="161"/>
      <c r="N53" s="161"/>
      <c r="O53" s="162"/>
      <c r="P53" s="162"/>
      <c r="V53" s="5" t="s">
        <v>4</v>
      </c>
      <c r="W53" s="11">
        <v>1000</v>
      </c>
      <c r="X53" s="11">
        <v>1000</v>
      </c>
      <c r="Y53" s="21"/>
      <c r="Z53" s="31"/>
      <c r="AA53" s="32">
        <f>SUM(AA46:AA52)</f>
        <v>0</v>
      </c>
    </row>
    <row r="54" spans="1:28" ht="18.75" customHeight="1" thickBot="1" x14ac:dyDescent="0.4">
      <c r="A54" s="33"/>
      <c r="B54" s="2"/>
      <c r="C54" s="44"/>
      <c r="E54" s="48" t="s">
        <v>95</v>
      </c>
      <c r="F54" s="149">
        <f>+F53*1</f>
        <v>0</v>
      </c>
      <c r="G54" s="150"/>
      <c r="H54" s="151"/>
      <c r="J54" s="99"/>
      <c r="K54" s="58"/>
      <c r="L54" s="58"/>
      <c r="M54" s="58"/>
      <c r="N54" s="58"/>
      <c r="O54" s="103"/>
      <c r="P54" s="101"/>
      <c r="AB54" s="58"/>
    </row>
    <row r="55" spans="1:28" ht="21" customHeight="1" thickBot="1" x14ac:dyDescent="0.4">
      <c r="A55" s="69"/>
      <c r="B55" s="70" t="s">
        <v>86</v>
      </c>
      <c r="C55" s="134">
        <f>SUM(C30:C51)</f>
        <v>0</v>
      </c>
      <c r="K55" s="99"/>
      <c r="L55" s="99"/>
      <c r="P55" s="101"/>
    </row>
    <row r="56" spans="1:28" ht="15" thickBot="1" x14ac:dyDescent="0.4">
      <c r="A56" s="71"/>
      <c r="B56" s="72"/>
      <c r="C56" s="135"/>
      <c r="E56" s="123" t="s">
        <v>96</v>
      </c>
      <c r="F56" s="124"/>
      <c r="G56" s="124"/>
      <c r="H56" s="125"/>
      <c r="J56" s="99"/>
      <c r="K56" s="104"/>
      <c r="L56" s="104"/>
      <c r="M56" s="101"/>
      <c r="N56" s="101"/>
      <c r="O56" s="101"/>
      <c r="P56" s="101"/>
    </row>
    <row r="57" spans="1:28" ht="21.5" thickBot="1" x14ac:dyDescent="0.4">
      <c r="E57" s="126" t="s">
        <v>97</v>
      </c>
      <c r="F57" s="127"/>
      <c r="G57" s="127"/>
      <c r="H57" s="128"/>
      <c r="J57" s="99"/>
      <c r="K57" s="104"/>
      <c r="L57" s="104"/>
      <c r="M57" s="101"/>
      <c r="N57" s="101"/>
      <c r="O57" s="101"/>
      <c r="P57" s="101"/>
      <c r="V57" s="114" t="s">
        <v>25</v>
      </c>
      <c r="W57" s="115"/>
      <c r="X57" s="115"/>
      <c r="Y57" s="115"/>
      <c r="Z57" s="115"/>
      <c r="AA57" s="116"/>
    </row>
    <row r="58" spans="1:28" ht="15" thickBot="1" x14ac:dyDescent="0.4">
      <c r="D58" s="64"/>
      <c r="E58" s="66" t="s">
        <v>94</v>
      </c>
      <c r="F58" s="120"/>
      <c r="G58" s="121"/>
      <c r="H58" s="122"/>
      <c r="I58" s="64"/>
      <c r="J58" s="99"/>
      <c r="K58" s="104"/>
      <c r="L58" s="104"/>
      <c r="M58" s="101"/>
      <c r="N58" s="101"/>
      <c r="O58" s="101"/>
      <c r="P58" s="101"/>
      <c r="V58" s="86"/>
      <c r="W58" s="8" t="s">
        <v>17</v>
      </c>
      <c r="X58" s="16" t="s">
        <v>23</v>
      </c>
      <c r="Y58" s="22" t="s">
        <v>17</v>
      </c>
      <c r="Z58" s="23" t="s">
        <v>23</v>
      </c>
      <c r="AA58" s="10"/>
    </row>
    <row r="59" spans="1:28" ht="23.5" customHeight="1" thickBot="1" x14ac:dyDescent="0.4">
      <c r="E59" s="48" t="s">
        <v>95</v>
      </c>
      <c r="F59" s="149">
        <f>+F58*1</f>
        <v>0</v>
      </c>
      <c r="G59" s="150"/>
      <c r="H59" s="151"/>
      <c r="J59" s="99"/>
      <c r="K59" s="104"/>
      <c r="L59" s="104"/>
      <c r="M59" s="101"/>
      <c r="N59" s="101"/>
      <c r="O59" s="101"/>
      <c r="P59" s="106"/>
      <c r="V59" s="4" t="s">
        <v>5</v>
      </c>
      <c r="W59" s="4" t="s">
        <v>6</v>
      </c>
      <c r="X59" s="17" t="s">
        <v>6</v>
      </c>
      <c r="Y59" s="163" t="s">
        <v>7</v>
      </c>
      <c r="Z59" s="164" t="s">
        <v>7</v>
      </c>
      <c r="AA59" s="19" t="s">
        <v>8</v>
      </c>
    </row>
    <row r="60" spans="1:28" x14ac:dyDescent="0.35">
      <c r="J60" s="99"/>
      <c r="K60" s="104"/>
      <c r="L60" s="104"/>
      <c r="M60" s="101"/>
      <c r="N60" s="101"/>
      <c r="O60" s="101"/>
      <c r="V60" s="7" t="s">
        <v>0</v>
      </c>
      <c r="W60" s="12">
        <f>W71/100*22</f>
        <v>3300</v>
      </c>
      <c r="X60" s="18">
        <f>X71/100*22</f>
        <v>3300</v>
      </c>
      <c r="Y60" s="26"/>
      <c r="Z60" s="27"/>
      <c r="AA60" s="20">
        <f>(W60*Y60)+(X60*Z60)</f>
        <v>0</v>
      </c>
    </row>
    <row r="61" spans="1:28" x14ac:dyDescent="0.35">
      <c r="J61" s="99"/>
      <c r="K61" s="104"/>
      <c r="L61" s="104"/>
      <c r="M61" s="101"/>
      <c r="N61" s="101"/>
      <c r="O61" s="101"/>
      <c r="V61" s="7" t="s">
        <v>1</v>
      </c>
      <c r="W61" s="12">
        <f>W71/100*18</f>
        <v>2700</v>
      </c>
      <c r="X61" s="18">
        <f>X71/100*18</f>
        <v>2700</v>
      </c>
      <c r="Y61" s="26"/>
      <c r="Z61" s="27"/>
      <c r="AA61" s="20">
        <f t="shared" ref="AA61:AA70" si="10">(W61*Y61)+(X61*Z61)</f>
        <v>0</v>
      </c>
    </row>
    <row r="62" spans="1:28" x14ac:dyDescent="0.35">
      <c r="J62" s="99"/>
      <c r="K62" s="104"/>
      <c r="L62" s="104"/>
      <c r="M62" s="101"/>
      <c r="N62" s="101"/>
      <c r="O62" s="101"/>
      <c r="V62" s="7" t="s">
        <v>2</v>
      </c>
      <c r="W62" s="12">
        <f>W71/100*14</f>
        <v>2100</v>
      </c>
      <c r="X62" s="18">
        <f>X71/100*14</f>
        <v>2100</v>
      </c>
      <c r="Y62" s="26"/>
      <c r="Z62" s="27"/>
      <c r="AA62" s="20">
        <f t="shared" si="10"/>
        <v>0</v>
      </c>
    </row>
    <row r="63" spans="1:28" x14ac:dyDescent="0.35">
      <c r="J63" s="107"/>
      <c r="K63" s="105"/>
      <c r="L63" s="105"/>
      <c r="M63" s="101"/>
      <c r="N63" s="101"/>
      <c r="O63" s="102"/>
      <c r="V63" s="7" t="s">
        <v>3</v>
      </c>
      <c r="W63" s="12">
        <f>W71/100*12.5</f>
        <v>1875</v>
      </c>
      <c r="X63" s="18">
        <f>X71/100*12.5</f>
        <v>1875</v>
      </c>
      <c r="Y63" s="26"/>
      <c r="Z63" s="27"/>
      <c r="AA63" s="20">
        <f t="shared" si="10"/>
        <v>0</v>
      </c>
    </row>
    <row r="64" spans="1:28" x14ac:dyDescent="0.35">
      <c r="K64" s="55"/>
      <c r="V64" s="7" t="s">
        <v>9</v>
      </c>
      <c r="W64" s="12">
        <f>W71/100*12</f>
        <v>1800</v>
      </c>
      <c r="X64" s="18">
        <f>X71/100*12</f>
        <v>1800</v>
      </c>
      <c r="Y64" s="26"/>
      <c r="Z64" s="27"/>
      <c r="AA64" s="20">
        <f t="shared" si="10"/>
        <v>0</v>
      </c>
    </row>
    <row r="65" spans="22:27" x14ac:dyDescent="0.35">
      <c r="V65" s="7" t="s">
        <v>10</v>
      </c>
      <c r="W65" s="12">
        <f>W71/100*10</f>
        <v>1500</v>
      </c>
      <c r="X65" s="18">
        <f>X71/100*10</f>
        <v>1500</v>
      </c>
      <c r="Y65" s="26"/>
      <c r="Z65" s="27"/>
      <c r="AA65" s="20">
        <f t="shared" si="10"/>
        <v>0</v>
      </c>
    </row>
    <row r="66" spans="22:27" x14ac:dyDescent="0.35">
      <c r="V66" s="7" t="s">
        <v>11</v>
      </c>
      <c r="W66" s="12">
        <f>W71/100*5</f>
        <v>750</v>
      </c>
      <c r="X66" s="18">
        <f>X71/100*5</f>
        <v>750</v>
      </c>
      <c r="Y66" s="26"/>
      <c r="Z66" s="27"/>
      <c r="AA66" s="20">
        <f t="shared" si="10"/>
        <v>0</v>
      </c>
    </row>
    <row r="67" spans="22:27" x14ac:dyDescent="0.35">
      <c r="V67" s="7" t="s">
        <v>12</v>
      </c>
      <c r="W67" s="12">
        <f>W71/100*3</f>
        <v>450</v>
      </c>
      <c r="X67" s="18">
        <f>X71/100*3</f>
        <v>450</v>
      </c>
      <c r="Y67" s="26"/>
      <c r="Z67" s="27"/>
      <c r="AA67" s="20">
        <f t="shared" si="10"/>
        <v>0</v>
      </c>
    </row>
    <row r="68" spans="22:27" x14ac:dyDescent="0.35">
      <c r="V68" s="7" t="s">
        <v>13</v>
      </c>
      <c r="W68" s="12">
        <f>W71/100*2</f>
        <v>300</v>
      </c>
      <c r="X68" s="18">
        <f>X71/100*2</f>
        <v>300</v>
      </c>
      <c r="Y68" s="26"/>
      <c r="Z68" s="27"/>
      <c r="AA68" s="20">
        <f t="shared" si="10"/>
        <v>0</v>
      </c>
    </row>
    <row r="69" spans="22:27" x14ac:dyDescent="0.35">
      <c r="V69" s="7" t="s">
        <v>15</v>
      </c>
      <c r="W69" s="12">
        <f>W71/100*1</f>
        <v>150</v>
      </c>
      <c r="X69" s="18">
        <f>X71/100*1</f>
        <v>150</v>
      </c>
      <c r="Y69" s="26"/>
      <c r="Z69" s="27"/>
      <c r="AA69" s="20">
        <f t="shared" si="10"/>
        <v>0</v>
      </c>
    </row>
    <row r="70" spans="22:27" ht="15" thickBot="1" x14ac:dyDescent="0.4">
      <c r="V70" s="7" t="s">
        <v>14</v>
      </c>
      <c r="W70" s="12">
        <f>W71/100*0.5</f>
        <v>75</v>
      </c>
      <c r="X70" s="18">
        <f>X71/100*0.5</f>
        <v>75</v>
      </c>
      <c r="Y70" s="28"/>
      <c r="Z70" s="29"/>
      <c r="AA70" s="20">
        <f t="shared" si="10"/>
        <v>0</v>
      </c>
    </row>
    <row r="71" spans="22:27" ht="15" thickBot="1" x14ac:dyDescent="0.4">
      <c r="V71" s="7" t="s">
        <v>4</v>
      </c>
      <c r="W71" s="11">
        <v>15000</v>
      </c>
      <c r="X71" s="11">
        <v>15000</v>
      </c>
      <c r="Y71" s="21"/>
      <c r="Z71" s="31"/>
      <c r="AA71" s="32">
        <f>SUM(AA60:AA70)</f>
        <v>0</v>
      </c>
    </row>
    <row r="73" spans="22:27" ht="21.5" thickBot="1" x14ac:dyDescent="0.4">
      <c r="V73" s="114" t="s">
        <v>28</v>
      </c>
      <c r="W73" s="115"/>
      <c r="X73" s="115"/>
      <c r="Y73" s="115"/>
      <c r="Z73" s="115"/>
      <c r="AA73" s="116"/>
    </row>
    <row r="74" spans="22:27" x14ac:dyDescent="0.35">
      <c r="V74" s="86"/>
      <c r="W74" s="8" t="s">
        <v>17</v>
      </c>
      <c r="X74" s="16" t="s">
        <v>23</v>
      </c>
      <c r="Y74" s="22" t="s">
        <v>17</v>
      </c>
      <c r="Z74" s="23" t="s">
        <v>23</v>
      </c>
      <c r="AA74" s="10"/>
    </row>
    <row r="75" spans="22:27" x14ac:dyDescent="0.35">
      <c r="V75" s="4" t="s">
        <v>5</v>
      </c>
      <c r="W75" s="4" t="s">
        <v>6</v>
      </c>
      <c r="X75" s="17" t="s">
        <v>6</v>
      </c>
      <c r="Y75" s="33" t="s">
        <v>7</v>
      </c>
      <c r="Z75" s="30" t="s">
        <v>7</v>
      </c>
      <c r="AA75" s="19" t="s">
        <v>8</v>
      </c>
    </row>
    <row r="76" spans="22:27" x14ac:dyDescent="0.35">
      <c r="V76" s="7" t="s">
        <v>0</v>
      </c>
      <c r="W76" s="12">
        <f>W87/100*22</f>
        <v>3300</v>
      </c>
      <c r="X76" s="18">
        <f>X87/100*22</f>
        <v>3300</v>
      </c>
      <c r="Y76" s="26"/>
      <c r="Z76" s="27"/>
      <c r="AA76" s="20">
        <f>(W76*Y76)+(X76*Z76)</f>
        <v>0</v>
      </c>
    </row>
    <row r="77" spans="22:27" x14ac:dyDescent="0.35">
      <c r="V77" s="7" t="s">
        <v>1</v>
      </c>
      <c r="W77" s="12">
        <f>W87/100*18</f>
        <v>2700</v>
      </c>
      <c r="X77" s="18">
        <f>X87/100*18</f>
        <v>2700</v>
      </c>
      <c r="Y77" s="26"/>
      <c r="Z77" s="27"/>
      <c r="AA77" s="20">
        <f t="shared" ref="AA77:AA86" si="11">(W77*Y77)+(X77*Z77)</f>
        <v>0</v>
      </c>
    </row>
    <row r="78" spans="22:27" x14ac:dyDescent="0.35">
      <c r="V78" s="7" t="s">
        <v>2</v>
      </c>
      <c r="W78" s="12">
        <f>W87/100*14</f>
        <v>2100</v>
      </c>
      <c r="X78" s="18">
        <f>X87/100*14</f>
        <v>2100</v>
      </c>
      <c r="Y78" s="26"/>
      <c r="Z78" s="27"/>
      <c r="AA78" s="20">
        <f t="shared" si="11"/>
        <v>0</v>
      </c>
    </row>
    <row r="79" spans="22:27" x14ac:dyDescent="0.35">
      <c r="V79" s="7" t="s">
        <v>3</v>
      </c>
      <c r="W79" s="12">
        <f>W87/100*12.5</f>
        <v>1875</v>
      </c>
      <c r="X79" s="18">
        <f>X87/100*12.5</f>
        <v>1875</v>
      </c>
      <c r="Y79" s="26"/>
      <c r="Z79" s="27"/>
      <c r="AA79" s="20">
        <f t="shared" si="11"/>
        <v>0</v>
      </c>
    </row>
    <row r="80" spans="22:27" x14ac:dyDescent="0.35">
      <c r="V80" s="7" t="s">
        <v>9</v>
      </c>
      <c r="W80" s="12">
        <f>W87/100*12</f>
        <v>1800</v>
      </c>
      <c r="X80" s="18">
        <f>X87/100*12</f>
        <v>1800</v>
      </c>
      <c r="Y80" s="26"/>
      <c r="Z80" s="27"/>
      <c r="AA80" s="20">
        <f t="shared" si="11"/>
        <v>0</v>
      </c>
    </row>
    <row r="81" spans="1:27" x14ac:dyDescent="0.35">
      <c r="V81" s="7" t="s">
        <v>10</v>
      </c>
      <c r="W81" s="12">
        <f>W87/100*10</f>
        <v>1500</v>
      </c>
      <c r="X81" s="18">
        <f>X87/100*10</f>
        <v>1500</v>
      </c>
      <c r="Y81" s="26"/>
      <c r="Z81" s="27"/>
      <c r="AA81" s="20">
        <f t="shared" si="11"/>
        <v>0</v>
      </c>
    </row>
    <row r="82" spans="1:27" x14ac:dyDescent="0.35">
      <c r="V82" s="7" t="s">
        <v>11</v>
      </c>
      <c r="W82" s="12">
        <f>W87/100*5</f>
        <v>750</v>
      </c>
      <c r="X82" s="18">
        <f>X87/100*5</f>
        <v>750</v>
      </c>
      <c r="Y82" s="26"/>
      <c r="Z82" s="27"/>
      <c r="AA82" s="20">
        <f t="shared" si="11"/>
        <v>0</v>
      </c>
    </row>
    <row r="83" spans="1:27" x14ac:dyDescent="0.35">
      <c r="V83" s="7" t="s">
        <v>12</v>
      </c>
      <c r="W83" s="12">
        <f>W87/100*3</f>
        <v>450</v>
      </c>
      <c r="X83" s="18">
        <f>X87/100*3</f>
        <v>450</v>
      </c>
      <c r="Y83" s="26"/>
      <c r="Z83" s="27"/>
      <c r="AA83" s="20">
        <f t="shared" si="11"/>
        <v>0</v>
      </c>
    </row>
    <row r="84" spans="1:27" x14ac:dyDescent="0.35">
      <c r="V84" s="7" t="s">
        <v>13</v>
      </c>
      <c r="W84" s="12">
        <f>W87/100*2</f>
        <v>300</v>
      </c>
      <c r="X84" s="18">
        <f>X87/100*2</f>
        <v>300</v>
      </c>
      <c r="Y84" s="26"/>
      <c r="Z84" s="27"/>
      <c r="AA84" s="20">
        <f t="shared" si="11"/>
        <v>0</v>
      </c>
    </row>
    <row r="85" spans="1:27" x14ac:dyDescent="0.35">
      <c r="V85" s="7" t="s">
        <v>15</v>
      </c>
      <c r="W85" s="12">
        <f>W87/100*1</f>
        <v>150</v>
      </c>
      <c r="X85" s="18">
        <f>X87/100*1</f>
        <v>150</v>
      </c>
      <c r="Y85" s="26"/>
      <c r="Z85" s="27"/>
      <c r="AA85" s="20">
        <f t="shared" si="11"/>
        <v>0</v>
      </c>
    </row>
    <row r="86" spans="1:27" ht="15" thickBot="1" x14ac:dyDescent="0.4">
      <c r="V86" s="7" t="s">
        <v>14</v>
      </c>
      <c r="W86" s="12">
        <f>W87/100*0.5</f>
        <v>75</v>
      </c>
      <c r="X86" s="18">
        <f>X87/100*0.5</f>
        <v>75</v>
      </c>
      <c r="Y86" s="28"/>
      <c r="Z86" s="29"/>
      <c r="AA86" s="20">
        <f t="shared" si="11"/>
        <v>0</v>
      </c>
    </row>
    <row r="87" spans="1:27" ht="15" thickBot="1" x14ac:dyDescent="0.4">
      <c r="V87" s="7" t="s">
        <v>4</v>
      </c>
      <c r="W87" s="11">
        <v>15000</v>
      </c>
      <c r="X87" s="11">
        <v>15000</v>
      </c>
      <c r="Y87" s="21"/>
      <c r="Z87" s="31"/>
      <c r="AA87" s="32">
        <f>SUM(AA76:AA86)</f>
        <v>0</v>
      </c>
    </row>
    <row r="89" spans="1:27" ht="21.5" thickBot="1" x14ac:dyDescent="0.4">
      <c r="V89" s="114" t="s">
        <v>85</v>
      </c>
      <c r="W89" s="115"/>
      <c r="X89" s="115"/>
      <c r="Y89" s="115"/>
      <c r="Z89" s="115"/>
      <c r="AA89" s="116"/>
    </row>
    <row r="90" spans="1:27" x14ac:dyDescent="0.35">
      <c r="A90" s="165"/>
      <c r="B90" s="165"/>
      <c r="C90" s="165"/>
      <c r="D90" s="165"/>
      <c r="E90" s="165"/>
      <c r="F90" s="165"/>
      <c r="G90" s="165"/>
      <c r="H90" s="165"/>
      <c r="V90" s="86"/>
      <c r="W90" s="8" t="s">
        <v>49</v>
      </c>
      <c r="X90" s="16" t="s">
        <v>23</v>
      </c>
      <c r="Y90" s="22" t="s">
        <v>49</v>
      </c>
      <c r="Z90" s="23" t="s">
        <v>23</v>
      </c>
      <c r="AA90" s="10"/>
    </row>
    <row r="91" spans="1:27" x14ac:dyDescent="0.35">
      <c r="A91" s="165"/>
      <c r="B91" s="165"/>
      <c r="C91" s="165"/>
      <c r="D91" s="165"/>
      <c r="E91" s="165"/>
      <c r="F91" s="165"/>
      <c r="G91" s="165"/>
      <c r="H91" s="165"/>
      <c r="V91" s="2" t="s">
        <v>5</v>
      </c>
      <c r="W91" s="2" t="s">
        <v>6</v>
      </c>
      <c r="X91" s="2" t="s">
        <v>6</v>
      </c>
      <c r="Y91" s="33" t="s">
        <v>7</v>
      </c>
      <c r="Z91" s="30" t="s">
        <v>7</v>
      </c>
      <c r="AA91" s="19" t="s">
        <v>8</v>
      </c>
    </row>
    <row r="92" spans="1:27" ht="18" x14ac:dyDescent="0.35">
      <c r="A92" s="166"/>
      <c r="B92" s="166"/>
      <c r="C92" s="166"/>
      <c r="D92" s="166"/>
      <c r="E92" s="166"/>
      <c r="F92" s="166"/>
      <c r="G92" s="166"/>
      <c r="H92" s="166"/>
      <c r="V92" s="7">
        <v>20</v>
      </c>
      <c r="W92" s="3">
        <f>W98/100*35</f>
        <v>1225</v>
      </c>
      <c r="X92" s="3">
        <f>X98/100*35</f>
        <v>1225</v>
      </c>
      <c r="Y92" s="26"/>
      <c r="Z92" s="27"/>
      <c r="AA92" s="20">
        <f>(W92*Y92)+(X92*Z92)</f>
        <v>0</v>
      </c>
    </row>
    <row r="93" spans="1:27" ht="18" x14ac:dyDescent="0.35">
      <c r="A93" s="167"/>
      <c r="B93" s="167"/>
      <c r="C93" s="168"/>
      <c r="D93" s="168"/>
      <c r="E93" s="168"/>
      <c r="F93" s="168"/>
      <c r="G93" s="168"/>
      <c r="H93" s="168"/>
      <c r="V93" s="7">
        <v>50</v>
      </c>
      <c r="W93" s="3">
        <f>W98/100*35</f>
        <v>1225</v>
      </c>
      <c r="X93" s="3">
        <f>X98/100*35</f>
        <v>1225</v>
      </c>
      <c r="Y93" s="26"/>
      <c r="Z93" s="27"/>
      <c r="AA93" s="20">
        <f t="shared" ref="AA93:AA97" si="12">(W93*Y93)+(X93*Z93)</f>
        <v>0</v>
      </c>
    </row>
    <row r="94" spans="1:27" ht="18" x14ac:dyDescent="0.35">
      <c r="A94" s="169"/>
      <c r="B94" s="169"/>
      <c r="C94" s="168"/>
      <c r="D94" s="168"/>
      <c r="E94" s="168"/>
      <c r="F94" s="168"/>
      <c r="G94" s="168"/>
      <c r="H94" s="168"/>
      <c r="V94" s="7">
        <v>75</v>
      </c>
      <c r="W94" s="3">
        <f>W98/100*20</f>
        <v>700</v>
      </c>
      <c r="X94" s="3">
        <f>X98/100*20</f>
        <v>700</v>
      </c>
      <c r="Y94" s="26"/>
      <c r="Z94" s="27"/>
      <c r="AA94" s="20">
        <f t="shared" si="12"/>
        <v>0</v>
      </c>
    </row>
    <row r="95" spans="1:27" ht="18" x14ac:dyDescent="0.35">
      <c r="A95" s="169"/>
      <c r="B95" s="169"/>
      <c r="C95" s="168"/>
      <c r="D95" s="168"/>
      <c r="E95" s="168"/>
      <c r="F95" s="168"/>
      <c r="G95" s="168"/>
      <c r="H95" s="168"/>
      <c r="V95" s="7">
        <v>150</v>
      </c>
      <c r="W95" s="3">
        <f>W98/100*5</f>
        <v>175</v>
      </c>
      <c r="X95" s="3">
        <f>X98/100*5</f>
        <v>175</v>
      </c>
      <c r="Y95" s="26"/>
      <c r="Z95" s="27"/>
      <c r="AA95" s="20">
        <f t="shared" si="12"/>
        <v>0</v>
      </c>
    </row>
    <row r="96" spans="1:27" ht="18" x14ac:dyDescent="0.35">
      <c r="A96" s="169"/>
      <c r="B96" s="169"/>
      <c r="C96" s="168"/>
      <c r="D96" s="168"/>
      <c r="E96" s="168"/>
      <c r="F96" s="168"/>
      <c r="G96" s="168"/>
      <c r="H96" s="168"/>
      <c r="V96" s="7">
        <v>500</v>
      </c>
      <c r="W96" s="3">
        <f>W98/100*3</f>
        <v>105</v>
      </c>
      <c r="X96" s="3">
        <f>X98/100*3</f>
        <v>105</v>
      </c>
      <c r="Y96" s="26"/>
      <c r="Z96" s="27"/>
      <c r="AA96" s="20">
        <f t="shared" si="12"/>
        <v>0</v>
      </c>
    </row>
    <row r="97" spans="1:27" ht="15" thickBot="1" x14ac:dyDescent="0.4">
      <c r="A97" s="165"/>
      <c r="B97" s="165"/>
      <c r="C97" s="165"/>
      <c r="D97" s="165"/>
      <c r="E97" s="165"/>
      <c r="F97" s="165"/>
      <c r="G97" s="165"/>
      <c r="H97" s="165"/>
      <c r="V97" s="7">
        <v>2000</v>
      </c>
      <c r="W97" s="3">
        <f>W98/100*2</f>
        <v>70</v>
      </c>
      <c r="X97" s="3">
        <f>X98/100*2</f>
        <v>70</v>
      </c>
      <c r="Y97" s="28"/>
      <c r="Z97" s="29"/>
      <c r="AA97" s="20">
        <f t="shared" si="12"/>
        <v>0</v>
      </c>
    </row>
    <row r="98" spans="1:27" ht="15" thickBot="1" x14ac:dyDescent="0.4">
      <c r="A98" s="165"/>
      <c r="B98" s="165"/>
      <c r="C98" s="165"/>
      <c r="D98" s="165"/>
      <c r="E98" s="165"/>
      <c r="F98" s="165"/>
      <c r="G98" s="165"/>
      <c r="H98" s="165"/>
      <c r="V98" s="5" t="s">
        <v>4</v>
      </c>
      <c r="W98" s="6">
        <v>3500</v>
      </c>
      <c r="X98" s="6">
        <v>3500</v>
      </c>
      <c r="Y98" s="34"/>
      <c r="Z98" s="35"/>
      <c r="AA98" s="32">
        <f>SUM(AA92:AA97)</f>
        <v>0</v>
      </c>
    </row>
    <row r="99" spans="1:27" x14ac:dyDescent="0.35">
      <c r="A99" s="165"/>
      <c r="B99" s="165"/>
      <c r="C99" s="165"/>
      <c r="D99" s="165"/>
      <c r="E99" s="165"/>
      <c r="F99" s="165"/>
      <c r="G99" s="165"/>
      <c r="H99" s="165"/>
    </row>
    <row r="100" spans="1:27" x14ac:dyDescent="0.35">
      <c r="A100" s="165"/>
      <c r="B100" s="165"/>
      <c r="C100" s="165"/>
      <c r="D100" s="165"/>
      <c r="E100" s="165"/>
      <c r="F100" s="165"/>
      <c r="G100" s="165"/>
      <c r="H100" s="165"/>
    </row>
  </sheetData>
  <mergeCells count="49">
    <mergeCell ref="V57:AA57"/>
    <mergeCell ref="V73:AA73"/>
    <mergeCell ref="V89:AA89"/>
    <mergeCell ref="A28:C28"/>
    <mergeCell ref="E43:H43"/>
    <mergeCell ref="F44:H44"/>
    <mergeCell ref="F45:H45"/>
    <mergeCell ref="F40:H40"/>
    <mergeCell ref="A30:A32"/>
    <mergeCell ref="E42:H42"/>
    <mergeCell ref="B30:B32"/>
    <mergeCell ref="C30:C32"/>
    <mergeCell ref="E51:H51"/>
    <mergeCell ref="F53:H53"/>
    <mergeCell ref="E52:H52"/>
    <mergeCell ref="AC8:AF8"/>
    <mergeCell ref="AC12:AF13"/>
    <mergeCell ref="AC19:AF20"/>
    <mergeCell ref="J9:O10"/>
    <mergeCell ref="V9:AA10"/>
    <mergeCell ref="Q9:T10"/>
    <mergeCell ref="V8:AA8"/>
    <mergeCell ref="Q12:T13"/>
    <mergeCell ref="V12:AA12"/>
    <mergeCell ref="AC9:AF10"/>
    <mergeCell ref="A39:A45"/>
    <mergeCell ref="A47:A48"/>
    <mergeCell ref="C55:C56"/>
    <mergeCell ref="J8:O8"/>
    <mergeCell ref="Q8:T8"/>
    <mergeCell ref="B9:H10"/>
    <mergeCell ref="B26:E26"/>
    <mergeCell ref="B8:H8"/>
    <mergeCell ref="F54:H54"/>
    <mergeCell ref="E56:H56"/>
    <mergeCell ref="A96:B96"/>
    <mergeCell ref="A95:B95"/>
    <mergeCell ref="A94:B94"/>
    <mergeCell ref="A93:B93"/>
    <mergeCell ref="E47:H49"/>
    <mergeCell ref="E57:H57"/>
    <mergeCell ref="F58:H58"/>
    <mergeCell ref="F59:H59"/>
    <mergeCell ref="H12:I13"/>
    <mergeCell ref="F12:G13"/>
    <mergeCell ref="B12:E13"/>
    <mergeCell ref="F39:H39"/>
    <mergeCell ref="E37:H37"/>
    <mergeCell ref="E38:H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Pereel 1</vt:lpstr>
    </vt:vector>
  </TitlesOfParts>
  <Company>Gemeente Eindhoven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Coolen</dc:creator>
  <cp:lastModifiedBy>Robin Bonne</cp:lastModifiedBy>
  <dcterms:created xsi:type="dcterms:W3CDTF">2017-02-10T08:14:45Z</dcterms:created>
  <dcterms:modified xsi:type="dcterms:W3CDTF">2026-09-04T13:06:08Z</dcterms:modified>
</cp:coreProperties>
</file>