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Midden Drenthe\Brand\3) definitieve stukken\"/>
    </mc:Choice>
  </mc:AlternateContent>
  <xr:revisionPtr revIDLastSave="0" documentId="13_ncr:1_{86C65D5B-FBE9-4260-AD8D-911799F6D75B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overige eigendommen" sheetId="2" r:id="rId1"/>
    <sheet name="schol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75" i="2" l="1"/>
  <c r="G12" i="1" l="1"/>
  <c r="H12" i="1"/>
  <c r="I12" i="1"/>
  <c r="J12" i="1"/>
  <c r="K12" i="1"/>
  <c r="P12" i="1" s="1"/>
  <c r="L12" i="1"/>
  <c r="Q12" i="1" s="1"/>
  <c r="V12" i="1" s="1"/>
  <c r="W12" i="1" s="1"/>
  <c r="X12" i="1" s="1"/>
  <c r="Y12" i="1" s="1"/>
  <c r="M12" i="1"/>
  <c r="N12" i="1"/>
  <c r="O12" i="1" s="1"/>
  <c r="AB12" i="1"/>
  <c r="AC12" i="1"/>
  <c r="AD12" i="1"/>
  <c r="AE12" i="1"/>
  <c r="AF12" i="1"/>
  <c r="AG12" i="1"/>
  <c r="AH12" i="1" s="1"/>
  <c r="AI12" i="1" s="1"/>
  <c r="R12" i="1" l="1"/>
  <c r="S12" i="1" s="1"/>
  <c r="T12" i="1" s="1"/>
  <c r="AO85" i="2" l="1"/>
  <c r="AO86" i="2"/>
  <c r="AO157" i="2"/>
  <c r="AO170" i="2"/>
  <c r="AO174" i="2"/>
  <c r="AN86" i="2"/>
  <c r="AU86" i="2" s="1"/>
  <c r="AN157" i="2"/>
  <c r="AU157" i="2" s="1"/>
  <c r="AN170" i="2"/>
  <c r="AU170" i="2" s="1"/>
  <c r="AT176" i="2"/>
  <c r="AS176" i="2"/>
  <c r="AR176" i="2"/>
  <c r="AQ176" i="2"/>
  <c r="AP176" i="2"/>
  <c r="AV170" i="2"/>
  <c r="AW170" i="2" s="1"/>
  <c r="AF10" i="1"/>
  <c r="AF13" i="1"/>
  <c r="AE9" i="1"/>
  <c r="AE11" i="1"/>
  <c r="AR177" i="2" l="1"/>
  <c r="Z175" i="2"/>
  <c r="H175" i="2"/>
  <c r="J175" i="2" s="1"/>
  <c r="L175" i="2" s="1"/>
  <c r="Q175" i="2" s="1"/>
  <c r="V175" i="2" s="1"/>
  <c r="G175" i="2"/>
  <c r="I175" i="2" s="1"/>
  <c r="K175" i="2" s="1"/>
  <c r="Z174" i="2"/>
  <c r="H174" i="2"/>
  <c r="J174" i="2" s="1"/>
  <c r="L174" i="2" s="1"/>
  <c r="Q174" i="2" s="1"/>
  <c r="V174" i="2" s="1"/>
  <c r="G174" i="2"/>
  <c r="I174" i="2" s="1"/>
  <c r="K174" i="2" s="1"/>
  <c r="AD85" i="2"/>
  <c r="AN85" i="2" s="1"/>
  <c r="AU85" i="2" s="1"/>
  <c r="AA174" i="2" l="1"/>
  <c r="W174" i="2"/>
  <c r="X174" i="2" s="1"/>
  <c r="Y174" i="2" s="1"/>
  <c r="AB174" i="2"/>
  <c r="AC174" i="2" s="1"/>
  <c r="AN174" i="2" s="1"/>
  <c r="AU174" i="2" s="1"/>
  <c r="AV174" i="2" s="1"/>
  <c r="AW174" i="2" s="1"/>
  <c r="P174" i="2"/>
  <c r="R174" i="2" s="1"/>
  <c r="S174" i="2" s="1"/>
  <c r="T174" i="2" s="1"/>
  <c r="M174" i="2"/>
  <c r="N174" i="2" s="1"/>
  <c r="O174" i="2" s="1"/>
  <c r="P175" i="2"/>
  <c r="R175" i="2" s="1"/>
  <c r="S175" i="2" s="1"/>
  <c r="T175" i="2" s="1"/>
  <c r="M175" i="2"/>
  <c r="N175" i="2" s="1"/>
  <c r="O175" i="2" s="1"/>
  <c r="AA175" i="2"/>
  <c r="AB175" i="2" s="1"/>
  <c r="AC175" i="2" s="1"/>
  <c r="AN175" i="2" s="1"/>
  <c r="AU175" i="2" s="1"/>
  <c r="AV175" i="2" s="1"/>
  <c r="AW175" i="2" s="1"/>
  <c r="W175" i="2"/>
  <c r="X175" i="2" s="1"/>
  <c r="Y175" i="2" s="1"/>
  <c r="T170" i="2"/>
  <c r="AJ176" i="2" l="1"/>
  <c r="AI176" i="2"/>
  <c r="AH176" i="2"/>
  <c r="AG176" i="2"/>
  <c r="AF176" i="2"/>
  <c r="AE173" i="2"/>
  <c r="AO173" i="2" s="1"/>
  <c r="AE172" i="2"/>
  <c r="AO172" i="2" s="1"/>
  <c r="AE120" i="2"/>
  <c r="AO120" i="2" s="1"/>
  <c r="AE10" i="2"/>
  <c r="AO10" i="2" s="1"/>
  <c r="AE9" i="2"/>
  <c r="AO9" i="2" s="1"/>
  <c r="AE7" i="2"/>
  <c r="AO7" i="2" s="1"/>
  <c r="AE6" i="2"/>
  <c r="AO6" i="2" s="1"/>
  <c r="AD173" i="2"/>
  <c r="AN173" i="2" s="1"/>
  <c r="AU173" i="2" s="1"/>
  <c r="AD172" i="2"/>
  <c r="AN172" i="2" s="1"/>
  <c r="AD171" i="2"/>
  <c r="AN171" i="2" s="1"/>
  <c r="AD169" i="2"/>
  <c r="AN169" i="2" s="1"/>
  <c r="AD168" i="2"/>
  <c r="AN168" i="2" s="1"/>
  <c r="AD167" i="2"/>
  <c r="AN167" i="2" s="1"/>
  <c r="AD166" i="2"/>
  <c r="AN166" i="2" s="1"/>
  <c r="AD165" i="2"/>
  <c r="AN165" i="2" s="1"/>
  <c r="AD164" i="2"/>
  <c r="AN164" i="2" s="1"/>
  <c r="AD163" i="2"/>
  <c r="AN163" i="2" s="1"/>
  <c r="AD162" i="2"/>
  <c r="AN162" i="2" s="1"/>
  <c r="AD161" i="2"/>
  <c r="AN161" i="2" s="1"/>
  <c r="AD160" i="2"/>
  <c r="AN160" i="2" s="1"/>
  <c r="AD159" i="2"/>
  <c r="AN159" i="2" s="1"/>
  <c r="AD158" i="2"/>
  <c r="AN158" i="2" s="1"/>
  <c r="AD156" i="2"/>
  <c r="AN156" i="2" s="1"/>
  <c r="AD155" i="2"/>
  <c r="AN155" i="2" s="1"/>
  <c r="AD154" i="2"/>
  <c r="AN154" i="2" s="1"/>
  <c r="AD153" i="2"/>
  <c r="AN153" i="2" s="1"/>
  <c r="AD152" i="2"/>
  <c r="AN152" i="2" s="1"/>
  <c r="AD151" i="2"/>
  <c r="AN151" i="2" s="1"/>
  <c r="AD150" i="2"/>
  <c r="AN150" i="2" s="1"/>
  <c r="AD149" i="2"/>
  <c r="AN149" i="2" s="1"/>
  <c r="AD148" i="2"/>
  <c r="AN148" i="2" s="1"/>
  <c r="AD147" i="2"/>
  <c r="AN147" i="2" s="1"/>
  <c r="AD146" i="2"/>
  <c r="AN146" i="2" s="1"/>
  <c r="AD145" i="2"/>
  <c r="AN145" i="2" s="1"/>
  <c r="AD144" i="2"/>
  <c r="AN144" i="2" s="1"/>
  <c r="AD143" i="2"/>
  <c r="AN143" i="2" s="1"/>
  <c r="AD142" i="2"/>
  <c r="AN142" i="2" s="1"/>
  <c r="AD141" i="2"/>
  <c r="AN141" i="2" s="1"/>
  <c r="AD140" i="2"/>
  <c r="AN140" i="2" s="1"/>
  <c r="AD139" i="2"/>
  <c r="AN139" i="2" s="1"/>
  <c r="AD138" i="2"/>
  <c r="AN138" i="2" s="1"/>
  <c r="AD137" i="2"/>
  <c r="AN137" i="2" s="1"/>
  <c r="AD136" i="2"/>
  <c r="AN136" i="2" s="1"/>
  <c r="AD135" i="2"/>
  <c r="AN135" i="2" s="1"/>
  <c r="AD134" i="2"/>
  <c r="AN134" i="2" s="1"/>
  <c r="AD133" i="2"/>
  <c r="AN133" i="2" s="1"/>
  <c r="AD132" i="2"/>
  <c r="AN132" i="2" s="1"/>
  <c r="AD131" i="2"/>
  <c r="AN131" i="2" s="1"/>
  <c r="AD130" i="2"/>
  <c r="AN130" i="2" s="1"/>
  <c r="AD129" i="2"/>
  <c r="AN129" i="2" s="1"/>
  <c r="AD128" i="2"/>
  <c r="AN128" i="2" s="1"/>
  <c r="AD127" i="2"/>
  <c r="AN127" i="2" s="1"/>
  <c r="AD126" i="2"/>
  <c r="AN126" i="2" s="1"/>
  <c r="AD125" i="2"/>
  <c r="AN125" i="2" s="1"/>
  <c r="AD124" i="2"/>
  <c r="AN124" i="2" s="1"/>
  <c r="AD123" i="2"/>
  <c r="AN123" i="2" s="1"/>
  <c r="AD122" i="2"/>
  <c r="AN122" i="2" s="1"/>
  <c r="AD121" i="2"/>
  <c r="AN121" i="2" s="1"/>
  <c r="AD120" i="2"/>
  <c r="AN120" i="2" s="1"/>
  <c r="AU120" i="2" s="1"/>
  <c r="AV120" i="2" s="1"/>
  <c r="AW120" i="2" s="1"/>
  <c r="AD119" i="2"/>
  <c r="AN119" i="2" s="1"/>
  <c r="AD118" i="2"/>
  <c r="AN118" i="2" s="1"/>
  <c r="AD117" i="2"/>
  <c r="AN117" i="2" s="1"/>
  <c r="AD116" i="2"/>
  <c r="AN116" i="2" s="1"/>
  <c r="AD115" i="2"/>
  <c r="AN115" i="2" s="1"/>
  <c r="AD114" i="2"/>
  <c r="AN114" i="2" s="1"/>
  <c r="AD113" i="2"/>
  <c r="AN113" i="2" s="1"/>
  <c r="AD112" i="2"/>
  <c r="AN112" i="2" s="1"/>
  <c r="AD111" i="2"/>
  <c r="AN111" i="2" s="1"/>
  <c r="AD110" i="2"/>
  <c r="AN110" i="2" s="1"/>
  <c r="AD108" i="2"/>
  <c r="AN108" i="2" s="1"/>
  <c r="AD107" i="2"/>
  <c r="AN107" i="2" s="1"/>
  <c r="AD106" i="2"/>
  <c r="AN106" i="2" s="1"/>
  <c r="AD105" i="2"/>
  <c r="AN105" i="2" s="1"/>
  <c r="AD104" i="2"/>
  <c r="AN104" i="2" s="1"/>
  <c r="AD103" i="2"/>
  <c r="AN103" i="2" s="1"/>
  <c r="AD102" i="2"/>
  <c r="AN102" i="2" s="1"/>
  <c r="AD101" i="2"/>
  <c r="AN101" i="2" s="1"/>
  <c r="AD100" i="2"/>
  <c r="AN100" i="2" s="1"/>
  <c r="AD99" i="2"/>
  <c r="AN99" i="2" s="1"/>
  <c r="AD98" i="2"/>
  <c r="AN98" i="2" s="1"/>
  <c r="AD97" i="2"/>
  <c r="AN97" i="2" s="1"/>
  <c r="AD96" i="2"/>
  <c r="AN96" i="2" s="1"/>
  <c r="AD95" i="2"/>
  <c r="AN95" i="2" s="1"/>
  <c r="AD94" i="2"/>
  <c r="AN94" i="2" s="1"/>
  <c r="AD93" i="2"/>
  <c r="AN93" i="2" s="1"/>
  <c r="AD92" i="2"/>
  <c r="AN92" i="2" s="1"/>
  <c r="AD91" i="2"/>
  <c r="AN91" i="2" s="1"/>
  <c r="AD90" i="2"/>
  <c r="AN90" i="2" s="1"/>
  <c r="AD89" i="2"/>
  <c r="AN89" i="2" s="1"/>
  <c r="AD88" i="2"/>
  <c r="AN88" i="2" s="1"/>
  <c r="AD87" i="2"/>
  <c r="AN87" i="2" s="1"/>
  <c r="AD84" i="2"/>
  <c r="AN84" i="2" s="1"/>
  <c r="AD83" i="2"/>
  <c r="AN83" i="2" s="1"/>
  <c r="AD82" i="2"/>
  <c r="AN82" i="2" s="1"/>
  <c r="AD81" i="2"/>
  <c r="AN81" i="2" s="1"/>
  <c r="AD80" i="2"/>
  <c r="AN80" i="2" s="1"/>
  <c r="AD79" i="2"/>
  <c r="AN79" i="2" s="1"/>
  <c r="AD78" i="2"/>
  <c r="AN78" i="2" s="1"/>
  <c r="AD77" i="2"/>
  <c r="AN77" i="2" s="1"/>
  <c r="AD76" i="2"/>
  <c r="AN76" i="2" s="1"/>
  <c r="AD75" i="2"/>
  <c r="AN75" i="2" s="1"/>
  <c r="AD74" i="2"/>
  <c r="AN74" i="2" s="1"/>
  <c r="AD73" i="2"/>
  <c r="AN73" i="2" s="1"/>
  <c r="AD72" i="2"/>
  <c r="AN72" i="2" s="1"/>
  <c r="AD71" i="2"/>
  <c r="AN71" i="2" s="1"/>
  <c r="AD70" i="2"/>
  <c r="AN70" i="2" s="1"/>
  <c r="AD69" i="2"/>
  <c r="AN69" i="2" s="1"/>
  <c r="AD68" i="2"/>
  <c r="AN68" i="2" s="1"/>
  <c r="AD67" i="2"/>
  <c r="AN67" i="2" s="1"/>
  <c r="AD66" i="2"/>
  <c r="AN66" i="2" s="1"/>
  <c r="AD65" i="2"/>
  <c r="AN65" i="2" s="1"/>
  <c r="AD64" i="2"/>
  <c r="AN64" i="2" s="1"/>
  <c r="AD63" i="2"/>
  <c r="AN63" i="2" s="1"/>
  <c r="AD62" i="2"/>
  <c r="AN62" i="2" s="1"/>
  <c r="AD61" i="2"/>
  <c r="AN61" i="2" s="1"/>
  <c r="AD60" i="2"/>
  <c r="AN60" i="2" s="1"/>
  <c r="AD59" i="2"/>
  <c r="AN59" i="2" s="1"/>
  <c r="AD58" i="2"/>
  <c r="AN58" i="2" s="1"/>
  <c r="AD57" i="2"/>
  <c r="AN57" i="2" s="1"/>
  <c r="AD56" i="2"/>
  <c r="AN56" i="2" s="1"/>
  <c r="AD55" i="2"/>
  <c r="AN55" i="2" s="1"/>
  <c r="AD54" i="2"/>
  <c r="AN54" i="2" s="1"/>
  <c r="AD53" i="2"/>
  <c r="AN53" i="2" s="1"/>
  <c r="AD52" i="2"/>
  <c r="AN52" i="2" s="1"/>
  <c r="AD51" i="2"/>
  <c r="AN51" i="2" s="1"/>
  <c r="AD50" i="2"/>
  <c r="AN50" i="2" s="1"/>
  <c r="AD49" i="2"/>
  <c r="AN49" i="2" s="1"/>
  <c r="AD48" i="2"/>
  <c r="AN48" i="2" s="1"/>
  <c r="AD47" i="2"/>
  <c r="AN47" i="2" s="1"/>
  <c r="AD46" i="2"/>
  <c r="AN46" i="2" s="1"/>
  <c r="AD45" i="2"/>
  <c r="AN45" i="2" s="1"/>
  <c r="AD44" i="2"/>
  <c r="AN44" i="2" s="1"/>
  <c r="AD43" i="2"/>
  <c r="AN43" i="2" s="1"/>
  <c r="AD42" i="2"/>
  <c r="AN42" i="2" s="1"/>
  <c r="AD41" i="2"/>
  <c r="AN41" i="2" s="1"/>
  <c r="AD40" i="2"/>
  <c r="AN40" i="2" s="1"/>
  <c r="AD39" i="2"/>
  <c r="AN39" i="2" s="1"/>
  <c r="AD38" i="2"/>
  <c r="AN38" i="2" s="1"/>
  <c r="AD37" i="2"/>
  <c r="AN37" i="2" s="1"/>
  <c r="AD36" i="2"/>
  <c r="AN36" i="2" s="1"/>
  <c r="AD35" i="2"/>
  <c r="AN35" i="2" s="1"/>
  <c r="AD34" i="2"/>
  <c r="AN34" i="2" s="1"/>
  <c r="AD33" i="2"/>
  <c r="AN33" i="2" s="1"/>
  <c r="AD32" i="2"/>
  <c r="AN32" i="2" s="1"/>
  <c r="AD31" i="2"/>
  <c r="AN31" i="2" s="1"/>
  <c r="AD30" i="2"/>
  <c r="AN30" i="2" s="1"/>
  <c r="AD29" i="2"/>
  <c r="AN29" i="2" s="1"/>
  <c r="AD28" i="2"/>
  <c r="AN28" i="2" s="1"/>
  <c r="AD27" i="2"/>
  <c r="AN27" i="2" s="1"/>
  <c r="AD26" i="2"/>
  <c r="AN26" i="2" s="1"/>
  <c r="AD25" i="2"/>
  <c r="AN25" i="2" s="1"/>
  <c r="AD24" i="2"/>
  <c r="AN24" i="2" s="1"/>
  <c r="AD23" i="2"/>
  <c r="AN23" i="2" s="1"/>
  <c r="AD22" i="2"/>
  <c r="AN22" i="2" s="1"/>
  <c r="AD21" i="2"/>
  <c r="AN21" i="2" s="1"/>
  <c r="AD20" i="2"/>
  <c r="AN20" i="2" s="1"/>
  <c r="AD19" i="2"/>
  <c r="AN19" i="2" s="1"/>
  <c r="AD18" i="2"/>
  <c r="AN18" i="2" s="1"/>
  <c r="AD17" i="2"/>
  <c r="AN17" i="2" s="1"/>
  <c r="AD16" i="2"/>
  <c r="AN16" i="2" s="1"/>
  <c r="AD15" i="2"/>
  <c r="AN15" i="2" s="1"/>
  <c r="AD14" i="2"/>
  <c r="AN14" i="2" s="1"/>
  <c r="AD13" i="2"/>
  <c r="AN13" i="2" s="1"/>
  <c r="AD12" i="2"/>
  <c r="AN12" i="2" s="1"/>
  <c r="AD11" i="2"/>
  <c r="AN11" i="2" s="1"/>
  <c r="AD10" i="2"/>
  <c r="AN10" i="2" s="1"/>
  <c r="AU10" i="2" s="1"/>
  <c r="AV10" i="2" s="1"/>
  <c r="AW10" i="2" s="1"/>
  <c r="AD9" i="2"/>
  <c r="AN9" i="2" s="1"/>
  <c r="AU9" i="2" s="1"/>
  <c r="AV9" i="2" s="1"/>
  <c r="AW9" i="2" s="1"/>
  <c r="AD8" i="2"/>
  <c r="AN8" i="2" s="1"/>
  <c r="AD7" i="2"/>
  <c r="AN7" i="2" s="1"/>
  <c r="AU7" i="2" s="1"/>
  <c r="AV7" i="2" s="1"/>
  <c r="AW7" i="2" s="1"/>
  <c r="AD6" i="2"/>
  <c r="AN6" i="2" s="1"/>
  <c r="Z40" i="1"/>
  <c r="AE40" i="1" s="1"/>
  <c r="Z39" i="1"/>
  <c r="AE39" i="1" s="1"/>
  <c r="Z38" i="1"/>
  <c r="AE38" i="1" s="1"/>
  <c r="Z37" i="1"/>
  <c r="AE37" i="1" s="1"/>
  <c r="Z36" i="1"/>
  <c r="AE36" i="1" s="1"/>
  <c r="Z35" i="1"/>
  <c r="AE35" i="1" s="1"/>
  <c r="Z34" i="1"/>
  <c r="AE34" i="1" s="1"/>
  <c r="Z33" i="1"/>
  <c r="AE33" i="1" s="1"/>
  <c r="Z32" i="1"/>
  <c r="AE32" i="1" s="1"/>
  <c r="Z31" i="1"/>
  <c r="AE31" i="1" s="1"/>
  <c r="Z30" i="1"/>
  <c r="AE30" i="1" s="1"/>
  <c r="Z29" i="1"/>
  <c r="AE29" i="1" s="1"/>
  <c r="Z28" i="1"/>
  <c r="AE28" i="1" s="1"/>
  <c r="Z27" i="1"/>
  <c r="AE27" i="1" s="1"/>
  <c r="Z26" i="1"/>
  <c r="AE26" i="1" s="1"/>
  <c r="Z25" i="1"/>
  <c r="AE25" i="1" s="1"/>
  <c r="Z24" i="1"/>
  <c r="AE24" i="1" s="1"/>
  <c r="Z23" i="1"/>
  <c r="AE23" i="1" s="1"/>
  <c r="Z22" i="1"/>
  <c r="AE22" i="1" s="1"/>
  <c r="Z21" i="1"/>
  <c r="AE21" i="1" s="1"/>
  <c r="Z20" i="1"/>
  <c r="AE20" i="1" s="1"/>
  <c r="Z19" i="1"/>
  <c r="AE19" i="1" s="1"/>
  <c r="Z18" i="1"/>
  <c r="AE18" i="1" s="1"/>
  <c r="Z17" i="1"/>
  <c r="AE17" i="1" s="1"/>
  <c r="Z16" i="1"/>
  <c r="AE16" i="1" s="1"/>
  <c r="Z15" i="1"/>
  <c r="AE15" i="1" s="1"/>
  <c r="Z14" i="1"/>
  <c r="AE14" i="1" s="1"/>
  <c r="Z13" i="1"/>
  <c r="AE13" i="1" s="1"/>
  <c r="AG13" i="1" s="1"/>
  <c r="AH13" i="1" s="1"/>
  <c r="AI13" i="1" s="1"/>
  <c r="Z10" i="1"/>
  <c r="AE10" i="1" s="1"/>
  <c r="AG10" i="1" s="1"/>
  <c r="AH10" i="1" s="1"/>
  <c r="AI10" i="1" s="1"/>
  <c r="Z8" i="1"/>
  <c r="AE8" i="1" s="1"/>
  <c r="AU6" i="2" l="1"/>
  <c r="AV6" i="2" s="1"/>
  <c r="AU172" i="2"/>
  <c r="AV172" i="2" s="1"/>
  <c r="AW172" i="2" s="1"/>
  <c r="AV173" i="2"/>
  <c r="AW173" i="2" s="1"/>
  <c r="AB10" i="1"/>
  <c r="AC10" i="1" s="1"/>
  <c r="AD10" i="1" s="1"/>
  <c r="Z41" i="1"/>
  <c r="AE41" i="1"/>
  <c r="AB13" i="1"/>
  <c r="AC13" i="1" s="1"/>
  <c r="AD13" i="1" s="1"/>
  <c r="AK120" i="2"/>
  <c r="AL120" i="2" s="1"/>
  <c r="AM120" i="2" s="1"/>
  <c r="AK173" i="2"/>
  <c r="AL173" i="2" s="1"/>
  <c r="AM173" i="2" s="1"/>
  <c r="AK7" i="2"/>
  <c r="AL7" i="2" s="1"/>
  <c r="AM7" i="2" s="1"/>
  <c r="AK172" i="2"/>
  <c r="AL172" i="2" s="1"/>
  <c r="AM172" i="2" s="1"/>
  <c r="AK9" i="2"/>
  <c r="AL9" i="2" s="1"/>
  <c r="AM9" i="2" s="1"/>
  <c r="AK174" i="2"/>
  <c r="AL174" i="2" s="1"/>
  <c r="AM174" i="2" s="1"/>
  <c r="AK10" i="2"/>
  <c r="AL10" i="2" s="1"/>
  <c r="AM10" i="2" s="1"/>
  <c r="AK6" i="2"/>
  <c r="AH177" i="2"/>
  <c r="M170" i="2"/>
  <c r="U169" i="2"/>
  <c r="AE169" i="2" s="1"/>
  <c r="U171" i="2"/>
  <c r="AE171" i="2" s="1"/>
  <c r="AA169" i="2"/>
  <c r="H70" i="2"/>
  <c r="J70" i="2" s="1"/>
  <c r="L70" i="2" s="1"/>
  <c r="N70" i="2" s="1"/>
  <c r="U70" i="2" s="1"/>
  <c r="G70" i="2"/>
  <c r="I70" i="2" s="1"/>
  <c r="K70" i="2" s="1"/>
  <c r="M70" i="2" s="1"/>
  <c r="I120" i="2"/>
  <c r="K120" i="2" s="1"/>
  <c r="M120" i="2" s="1"/>
  <c r="J120" i="2"/>
  <c r="L120" i="2" s="1"/>
  <c r="N120" i="2" s="1"/>
  <c r="AA120" i="2"/>
  <c r="AB120" i="2" s="1"/>
  <c r="AC120" i="2" s="1"/>
  <c r="U41" i="1"/>
  <c r="AK171" i="2" l="1"/>
  <c r="AL171" i="2" s="1"/>
  <c r="AM171" i="2" s="1"/>
  <c r="AO171" i="2"/>
  <c r="AU171" i="2" s="1"/>
  <c r="AV171" i="2" s="1"/>
  <c r="AW171" i="2" s="1"/>
  <c r="AK169" i="2"/>
  <c r="AL169" i="2" s="1"/>
  <c r="AM169" i="2" s="1"/>
  <c r="AO169" i="2"/>
  <c r="AU169" i="2" s="1"/>
  <c r="AV169" i="2" s="1"/>
  <c r="AW169" i="2" s="1"/>
  <c r="AW6" i="2"/>
  <c r="AA170" i="2"/>
  <c r="AK170" i="2"/>
  <c r="AL170" i="2" s="1"/>
  <c r="AM170" i="2" s="1"/>
  <c r="AA171" i="2"/>
  <c r="AL6" i="2"/>
  <c r="AC70" i="2"/>
  <c r="AE70" i="2"/>
  <c r="Y14" i="1"/>
  <c r="V40" i="1"/>
  <c r="AK70" i="2" l="1"/>
  <c r="AL70" i="2" s="1"/>
  <c r="AM70" i="2" s="1"/>
  <c r="AO70" i="2"/>
  <c r="AU70" i="2" s="1"/>
  <c r="AV70" i="2" s="1"/>
  <c r="AW70" i="2" s="1"/>
  <c r="W40" i="1"/>
  <c r="X40" i="1" s="1"/>
  <c r="Y40" i="1" s="1"/>
  <c r="AA40" i="1"/>
  <c r="AM6" i="2"/>
  <c r="U163" i="2"/>
  <c r="AA10" i="2"/>
  <c r="AB10" i="2" s="1"/>
  <c r="AC10" i="2" s="1"/>
  <c r="AA9" i="2"/>
  <c r="AB9" i="2" s="1"/>
  <c r="AC9" i="2" s="1"/>
  <c r="AA7" i="2"/>
  <c r="AB7" i="2" s="1"/>
  <c r="AC7" i="2" s="1"/>
  <c r="AA6" i="2"/>
  <c r="AB6" i="2" s="1"/>
  <c r="AC6" i="2" s="1"/>
  <c r="Z176" i="2"/>
  <c r="Y176" i="2"/>
  <c r="X176" i="2"/>
  <c r="W176" i="2"/>
  <c r="AB40" i="1" l="1"/>
  <c r="AC40" i="1" s="1"/>
  <c r="AD40" i="1" s="1"/>
  <c r="AF40" i="1"/>
  <c r="AG40" i="1" s="1"/>
  <c r="AH40" i="1" s="1"/>
  <c r="AI40" i="1" s="1"/>
  <c r="AA163" i="2"/>
  <c r="AB163" i="2" s="1"/>
  <c r="AC163" i="2" s="1"/>
  <c r="AE163" i="2"/>
  <c r="X177" i="2"/>
  <c r="AK163" i="2" l="1"/>
  <c r="AL163" i="2" s="1"/>
  <c r="AM163" i="2" s="1"/>
  <c r="AO163" i="2"/>
  <c r="AU163" i="2" s="1"/>
  <c r="AV163" i="2" s="1"/>
  <c r="AW163" i="2" s="1"/>
  <c r="H162" i="2"/>
  <c r="J162" i="2" s="1"/>
  <c r="L162" i="2" s="1"/>
  <c r="N162" i="2" s="1"/>
  <c r="U162" i="2" s="1"/>
  <c r="G162" i="2"/>
  <c r="I162" i="2" s="1"/>
  <c r="K162" i="2" s="1"/>
  <c r="M162" i="2" s="1"/>
  <c r="H69" i="2"/>
  <c r="J69" i="2" s="1"/>
  <c r="L69" i="2" s="1"/>
  <c r="N69" i="2" s="1"/>
  <c r="U69" i="2" s="1"/>
  <c r="G69" i="2"/>
  <c r="I69" i="2" s="1"/>
  <c r="K69" i="2" s="1"/>
  <c r="M69" i="2" s="1"/>
  <c r="H146" i="2"/>
  <c r="J146" i="2" s="1"/>
  <c r="L146" i="2" s="1"/>
  <c r="N146" i="2" s="1"/>
  <c r="U146" i="2" s="1"/>
  <c r="G146" i="2"/>
  <c r="I146" i="2" s="1"/>
  <c r="K146" i="2" s="1"/>
  <c r="M26" i="2"/>
  <c r="AA162" i="2" l="1"/>
  <c r="AB162" i="2" s="1"/>
  <c r="AC162" i="2" s="1"/>
  <c r="AE162" i="2"/>
  <c r="AA146" i="2"/>
  <c r="AB146" i="2" s="1"/>
  <c r="AC146" i="2" s="1"/>
  <c r="AE146" i="2"/>
  <c r="AA69" i="2"/>
  <c r="AB69" i="2" s="1"/>
  <c r="AC69" i="2" s="1"/>
  <c r="AE69" i="2"/>
  <c r="N168" i="2"/>
  <c r="U168" i="2" s="1"/>
  <c r="N167" i="2"/>
  <c r="U167" i="2" s="1"/>
  <c r="N166" i="2"/>
  <c r="U166" i="2" s="1"/>
  <c r="N165" i="2"/>
  <c r="U165" i="2" s="1"/>
  <c r="N160" i="2"/>
  <c r="N159" i="2"/>
  <c r="U159" i="2" s="1"/>
  <c r="N7" i="2"/>
  <c r="N6" i="2"/>
  <c r="M168" i="2"/>
  <c r="M167" i="2"/>
  <c r="M166" i="2"/>
  <c r="M165" i="2"/>
  <c r="M160" i="2"/>
  <c r="M159" i="2"/>
  <c r="AK69" i="2" l="1"/>
  <c r="AL69" i="2" s="1"/>
  <c r="AM69" i="2" s="1"/>
  <c r="AO69" i="2"/>
  <c r="AU69" i="2" s="1"/>
  <c r="AV69" i="2" s="1"/>
  <c r="AW69" i="2" s="1"/>
  <c r="AK146" i="2"/>
  <c r="AL146" i="2" s="1"/>
  <c r="AM146" i="2" s="1"/>
  <c r="AO146" i="2"/>
  <c r="AU146" i="2" s="1"/>
  <c r="AV146" i="2" s="1"/>
  <c r="AW146" i="2" s="1"/>
  <c r="AK162" i="2"/>
  <c r="AL162" i="2" s="1"/>
  <c r="AM162" i="2" s="1"/>
  <c r="AO162" i="2"/>
  <c r="AU162" i="2" s="1"/>
  <c r="AV162" i="2" s="1"/>
  <c r="AW162" i="2" s="1"/>
  <c r="AA159" i="2"/>
  <c r="AB159" i="2" s="1"/>
  <c r="AC159" i="2" s="1"/>
  <c r="AE159" i="2"/>
  <c r="AA160" i="2"/>
  <c r="AB160" i="2" s="1"/>
  <c r="AC160" i="2" s="1"/>
  <c r="AE160" i="2"/>
  <c r="AA168" i="2"/>
  <c r="AB168" i="2" s="1"/>
  <c r="AC168" i="2" s="1"/>
  <c r="AE168" i="2"/>
  <c r="AA166" i="2"/>
  <c r="AB166" i="2" s="1"/>
  <c r="AC166" i="2" s="1"/>
  <c r="AE166" i="2"/>
  <c r="AK175" i="2"/>
  <c r="AL175" i="2" s="1"/>
  <c r="AM175" i="2" s="1"/>
  <c r="AA165" i="2"/>
  <c r="AB165" i="2" s="1"/>
  <c r="AC165" i="2" s="1"/>
  <c r="AE165" i="2"/>
  <c r="AA167" i="2"/>
  <c r="AB167" i="2" s="1"/>
  <c r="AC167" i="2" s="1"/>
  <c r="AE167" i="2"/>
  <c r="S176" i="2"/>
  <c r="R176" i="2"/>
  <c r="O176" i="2"/>
  <c r="AK167" i="2" l="1"/>
  <c r="AL167" i="2" s="1"/>
  <c r="AM167" i="2" s="1"/>
  <c r="AO167" i="2"/>
  <c r="AU167" i="2" s="1"/>
  <c r="AV167" i="2" s="1"/>
  <c r="AW167" i="2" s="1"/>
  <c r="AK165" i="2"/>
  <c r="AL165" i="2" s="1"/>
  <c r="AM165" i="2" s="1"/>
  <c r="AO165" i="2"/>
  <c r="AU165" i="2" s="1"/>
  <c r="AV165" i="2" s="1"/>
  <c r="AW165" i="2" s="1"/>
  <c r="AK166" i="2"/>
  <c r="AL166" i="2" s="1"/>
  <c r="AM166" i="2" s="1"/>
  <c r="AO166" i="2"/>
  <c r="AU166" i="2" s="1"/>
  <c r="AV166" i="2" s="1"/>
  <c r="AW166" i="2" s="1"/>
  <c r="AK168" i="2"/>
  <c r="AL168" i="2" s="1"/>
  <c r="AM168" i="2" s="1"/>
  <c r="AO168" i="2"/>
  <c r="AU168" i="2" s="1"/>
  <c r="AV168" i="2" s="1"/>
  <c r="AW168" i="2" s="1"/>
  <c r="AK160" i="2"/>
  <c r="AL160" i="2" s="1"/>
  <c r="AM160" i="2" s="1"/>
  <c r="AO160" i="2"/>
  <c r="AU160" i="2" s="1"/>
  <c r="AV160" i="2" s="1"/>
  <c r="AW160" i="2" s="1"/>
  <c r="AK159" i="2"/>
  <c r="AL159" i="2" s="1"/>
  <c r="AM159" i="2" s="1"/>
  <c r="AO159" i="2"/>
  <c r="AU159" i="2" s="1"/>
  <c r="AV159" i="2" s="1"/>
  <c r="AW159" i="2" s="1"/>
  <c r="L39" i="1"/>
  <c r="Q39" i="1" s="1"/>
  <c r="V39" i="1" s="1"/>
  <c r="L14" i="1"/>
  <c r="Q14" i="1" s="1"/>
  <c r="V14" i="1" s="1"/>
  <c r="K13" i="1"/>
  <c r="P13" i="1" s="1"/>
  <c r="K14" i="1"/>
  <c r="K12" i="2"/>
  <c r="M12" i="2" s="1"/>
  <c r="K13" i="2"/>
  <c r="M13" i="2" s="1"/>
  <c r="K26" i="2"/>
  <c r="W14" i="1" l="1"/>
  <c r="AA14" i="1"/>
  <c r="W39" i="1"/>
  <c r="X39" i="1" s="1"/>
  <c r="Y39" i="1" s="1"/>
  <c r="AA39" i="1"/>
  <c r="M14" i="1"/>
  <c r="P14" i="1"/>
  <c r="R14" i="1" s="1"/>
  <c r="S14" i="1" s="1"/>
  <c r="T14" i="1" s="1"/>
  <c r="I39" i="1"/>
  <c r="K39" i="1" s="1"/>
  <c r="AB39" i="1" l="1"/>
  <c r="AC39" i="1" s="1"/>
  <c r="AD39" i="1" s="1"/>
  <c r="AF39" i="1"/>
  <c r="AG39" i="1" s="1"/>
  <c r="AH39" i="1" s="1"/>
  <c r="AI39" i="1" s="1"/>
  <c r="AB14" i="1"/>
  <c r="AC14" i="1" s="1"/>
  <c r="AD14" i="1" s="1"/>
  <c r="AF14" i="1"/>
  <c r="AG14" i="1" s="1"/>
  <c r="AH14" i="1" s="1"/>
  <c r="AI14" i="1" s="1"/>
  <c r="M39" i="1"/>
  <c r="N39" i="1" s="1"/>
  <c r="P39" i="1"/>
  <c r="R39" i="1" s="1"/>
  <c r="S39" i="1" s="1"/>
  <c r="T39" i="1" s="1"/>
  <c r="H39" i="1"/>
  <c r="G39" i="1"/>
  <c r="H13" i="1"/>
  <c r="J13" i="1" s="1"/>
  <c r="L13" i="1" s="1"/>
  <c r="G13" i="1"/>
  <c r="M13" i="1" l="1"/>
  <c r="Q13" i="1"/>
  <c r="O39" i="1"/>
  <c r="N13" i="1"/>
  <c r="O13" i="1" s="1"/>
  <c r="H13" i="2"/>
  <c r="J13" i="2" s="1"/>
  <c r="G13" i="2"/>
  <c r="H12" i="2"/>
  <c r="J12" i="2" s="1"/>
  <c r="G12" i="2"/>
  <c r="R13" i="1" l="1"/>
  <c r="S13" i="1" s="1"/>
  <c r="T13" i="1" s="1"/>
  <c r="V13" i="1"/>
  <c r="W13" i="1" s="1"/>
  <c r="X13" i="1" s="1"/>
  <c r="Y13" i="1" s="1"/>
  <c r="L13" i="2"/>
  <c r="N13" i="2" s="1"/>
  <c r="L12" i="2"/>
  <c r="N12" i="2" s="1"/>
  <c r="U12" i="2" l="1"/>
  <c r="U13" i="2"/>
  <c r="J26" i="2"/>
  <c r="J81" i="2"/>
  <c r="L81" i="2" s="1"/>
  <c r="N81" i="2" s="1"/>
  <c r="J121" i="2"/>
  <c r="L121" i="2" s="1"/>
  <c r="N121" i="2" s="1"/>
  <c r="U121" i="2" s="1"/>
  <c r="J122" i="2"/>
  <c r="L122" i="2" s="1"/>
  <c r="N122" i="2" s="1"/>
  <c r="J133" i="2"/>
  <c r="L133" i="2" s="1"/>
  <c r="N133" i="2" s="1"/>
  <c r="U133" i="2" s="1"/>
  <c r="J135" i="2"/>
  <c r="L135" i="2" s="1"/>
  <c r="N135" i="2" s="1"/>
  <c r="U135" i="2" s="1"/>
  <c r="I121" i="2"/>
  <c r="K121" i="2" s="1"/>
  <c r="M121" i="2" s="1"/>
  <c r="I122" i="2"/>
  <c r="K122" i="2" s="1"/>
  <c r="M122" i="2" s="1"/>
  <c r="I133" i="2"/>
  <c r="K133" i="2" s="1"/>
  <c r="M133" i="2" s="1"/>
  <c r="I135" i="2"/>
  <c r="K135" i="2" s="1"/>
  <c r="M135" i="2" s="1"/>
  <c r="AA121" i="2" l="1"/>
  <c r="AB121" i="2" s="1"/>
  <c r="AC121" i="2" s="1"/>
  <c r="AE121" i="2"/>
  <c r="AA135" i="2"/>
  <c r="AB135" i="2" s="1"/>
  <c r="AC135" i="2" s="1"/>
  <c r="AE135" i="2"/>
  <c r="AA133" i="2"/>
  <c r="AB133" i="2" s="1"/>
  <c r="AC133" i="2" s="1"/>
  <c r="AE133" i="2"/>
  <c r="AA122" i="2"/>
  <c r="AB122" i="2" s="1"/>
  <c r="AC122" i="2" s="1"/>
  <c r="AE122" i="2"/>
  <c r="AA81" i="2"/>
  <c r="AB81" i="2" s="1"/>
  <c r="AC81" i="2" s="1"/>
  <c r="AE81" i="2"/>
  <c r="AA13" i="2"/>
  <c r="AB13" i="2" s="1"/>
  <c r="AC13" i="2" s="1"/>
  <c r="AE13" i="2"/>
  <c r="AA12" i="2"/>
  <c r="AB12" i="2" s="1"/>
  <c r="AC12" i="2" s="1"/>
  <c r="AE12" i="2"/>
  <c r="L26" i="2"/>
  <c r="N26" i="2" s="1"/>
  <c r="H68" i="2"/>
  <c r="J68" i="2" s="1"/>
  <c r="L68" i="2" s="1"/>
  <c r="N68" i="2" s="1"/>
  <c r="U68" i="2" s="1"/>
  <c r="G68" i="2"/>
  <c r="I68" i="2" s="1"/>
  <c r="AK12" i="2" l="1"/>
  <c r="AL12" i="2" s="1"/>
  <c r="AM12" i="2" s="1"/>
  <c r="AO12" i="2"/>
  <c r="AU12" i="2" s="1"/>
  <c r="AV12" i="2" s="1"/>
  <c r="AW12" i="2" s="1"/>
  <c r="AK13" i="2"/>
  <c r="AL13" i="2" s="1"/>
  <c r="AM13" i="2" s="1"/>
  <c r="AO13" i="2"/>
  <c r="AU13" i="2" s="1"/>
  <c r="AV13" i="2" s="1"/>
  <c r="AW13" i="2" s="1"/>
  <c r="AK81" i="2"/>
  <c r="AL81" i="2" s="1"/>
  <c r="AM81" i="2" s="1"/>
  <c r="AO81" i="2"/>
  <c r="AU81" i="2" s="1"/>
  <c r="AV81" i="2" s="1"/>
  <c r="AW81" i="2" s="1"/>
  <c r="AK122" i="2"/>
  <c r="AL122" i="2" s="1"/>
  <c r="AM122" i="2" s="1"/>
  <c r="AO122" i="2"/>
  <c r="AU122" i="2" s="1"/>
  <c r="AV122" i="2" s="1"/>
  <c r="AW122" i="2" s="1"/>
  <c r="AK133" i="2"/>
  <c r="AL133" i="2" s="1"/>
  <c r="AM133" i="2" s="1"/>
  <c r="AO133" i="2"/>
  <c r="AU133" i="2" s="1"/>
  <c r="AV133" i="2" s="1"/>
  <c r="AW133" i="2" s="1"/>
  <c r="AK135" i="2"/>
  <c r="AL135" i="2" s="1"/>
  <c r="AM135" i="2" s="1"/>
  <c r="AO135" i="2"/>
  <c r="AU135" i="2" s="1"/>
  <c r="AV135" i="2" s="1"/>
  <c r="AW135" i="2" s="1"/>
  <c r="AK121" i="2"/>
  <c r="AL121" i="2" s="1"/>
  <c r="AM121" i="2" s="1"/>
  <c r="AO121" i="2"/>
  <c r="AU121" i="2" s="1"/>
  <c r="AV121" i="2" s="1"/>
  <c r="AW121" i="2" s="1"/>
  <c r="AA68" i="2"/>
  <c r="AB68" i="2" s="1"/>
  <c r="AC68" i="2" s="1"/>
  <c r="AE68" i="2"/>
  <c r="U26" i="2"/>
  <c r="K68" i="2"/>
  <c r="M68" i="2" s="1"/>
  <c r="H136" i="2"/>
  <c r="J136" i="2" s="1"/>
  <c r="L136" i="2" s="1"/>
  <c r="N136" i="2" s="1"/>
  <c r="U136" i="2" s="1"/>
  <c r="G136" i="2"/>
  <c r="AK68" i="2" l="1"/>
  <c r="AL68" i="2" s="1"/>
  <c r="AM68" i="2" s="1"/>
  <c r="AO68" i="2"/>
  <c r="AU68" i="2" s="1"/>
  <c r="AV68" i="2" s="1"/>
  <c r="AW68" i="2" s="1"/>
  <c r="AA136" i="2"/>
  <c r="AB136" i="2" s="1"/>
  <c r="AC136" i="2" s="1"/>
  <c r="AE136" i="2"/>
  <c r="AA26" i="2"/>
  <c r="AB26" i="2" s="1"/>
  <c r="AC26" i="2" s="1"/>
  <c r="AE26" i="2"/>
  <c r="P136" i="2"/>
  <c r="I136" i="2"/>
  <c r="H67" i="2"/>
  <c r="J67" i="2" s="1"/>
  <c r="L67" i="2" s="1"/>
  <c r="N67" i="2" s="1"/>
  <c r="U67" i="2" s="1"/>
  <c r="G67" i="2"/>
  <c r="I67" i="2" s="1"/>
  <c r="H66" i="2"/>
  <c r="J66" i="2" s="1"/>
  <c r="L66" i="2" s="1"/>
  <c r="N66" i="2" s="1"/>
  <c r="U66" i="2" s="1"/>
  <c r="G66" i="2"/>
  <c r="I66" i="2" s="1"/>
  <c r="AK26" i="2" l="1"/>
  <c r="AL26" i="2" s="1"/>
  <c r="AM26" i="2" s="1"/>
  <c r="AO26" i="2"/>
  <c r="AU26" i="2" s="1"/>
  <c r="AV26" i="2" s="1"/>
  <c r="AW26" i="2" s="1"/>
  <c r="AK136" i="2"/>
  <c r="AL136" i="2" s="1"/>
  <c r="AM136" i="2" s="1"/>
  <c r="AO136" i="2"/>
  <c r="AU136" i="2" s="1"/>
  <c r="AV136" i="2" s="1"/>
  <c r="AW136" i="2" s="1"/>
  <c r="AA67" i="2"/>
  <c r="AB67" i="2" s="1"/>
  <c r="AC67" i="2" s="1"/>
  <c r="AE67" i="2"/>
  <c r="AA66" i="2"/>
  <c r="AB66" i="2" s="1"/>
  <c r="AC66" i="2" s="1"/>
  <c r="AE66" i="2"/>
  <c r="Q136" i="2"/>
  <c r="Q176" i="2" s="1"/>
  <c r="P176" i="2"/>
  <c r="K66" i="2"/>
  <c r="M66" i="2" s="1"/>
  <c r="K67" i="2"/>
  <c r="M67" i="2" s="1"/>
  <c r="K136" i="2"/>
  <c r="M136" i="2" s="1"/>
  <c r="AB177" i="2"/>
  <c r="AK66" i="2" l="1"/>
  <c r="AL66" i="2" s="1"/>
  <c r="AM66" i="2" s="1"/>
  <c r="AO66" i="2"/>
  <c r="AU66" i="2" s="1"/>
  <c r="AV66" i="2" s="1"/>
  <c r="AW66" i="2" s="1"/>
  <c r="AK67" i="2"/>
  <c r="AL67" i="2" s="1"/>
  <c r="AM67" i="2" s="1"/>
  <c r="AO67" i="2"/>
  <c r="AU67" i="2" s="1"/>
  <c r="AV67" i="2" s="1"/>
  <c r="AW67" i="2" s="1"/>
  <c r="Q177" i="2"/>
  <c r="H7" i="2" l="1"/>
  <c r="J7" i="2" s="1"/>
  <c r="H8" i="2"/>
  <c r="J8" i="2" s="1"/>
  <c r="L8" i="2" s="1"/>
  <c r="N8" i="2" s="1"/>
  <c r="AE8" i="2" s="1"/>
  <c r="AO8" i="2" s="1"/>
  <c r="AU8" i="2" s="1"/>
  <c r="AV8" i="2" s="1"/>
  <c r="H9" i="2"/>
  <c r="J9" i="2" s="1"/>
  <c r="L9" i="2" s="1"/>
  <c r="N9" i="2" s="1"/>
  <c r="H10" i="2"/>
  <c r="J10" i="2" s="1"/>
  <c r="L10" i="2" s="1"/>
  <c r="N10" i="2" s="1"/>
  <c r="H11" i="2"/>
  <c r="J11" i="2" s="1"/>
  <c r="L11" i="2" s="1"/>
  <c r="N11" i="2" s="1"/>
  <c r="U11" i="2" s="1"/>
  <c r="H14" i="2"/>
  <c r="J14" i="2" s="1"/>
  <c r="L14" i="2" s="1"/>
  <c r="N14" i="2" s="1"/>
  <c r="U14" i="2" s="1"/>
  <c r="H15" i="2"/>
  <c r="J15" i="2" s="1"/>
  <c r="L15" i="2" s="1"/>
  <c r="N15" i="2" s="1"/>
  <c r="U15" i="2" s="1"/>
  <c r="H16" i="2"/>
  <c r="J16" i="2" s="1"/>
  <c r="L16" i="2" s="1"/>
  <c r="N16" i="2" s="1"/>
  <c r="H17" i="2"/>
  <c r="J17" i="2" s="1"/>
  <c r="L17" i="2" s="1"/>
  <c r="N17" i="2" s="1"/>
  <c r="U17" i="2" s="1"/>
  <c r="H18" i="2"/>
  <c r="J18" i="2" s="1"/>
  <c r="L18" i="2" s="1"/>
  <c r="N18" i="2" s="1"/>
  <c r="H19" i="2"/>
  <c r="J19" i="2" s="1"/>
  <c r="L19" i="2" s="1"/>
  <c r="N19" i="2" s="1"/>
  <c r="U19" i="2" s="1"/>
  <c r="H20" i="2"/>
  <c r="J20" i="2" s="1"/>
  <c r="L20" i="2" s="1"/>
  <c r="N20" i="2" s="1"/>
  <c r="U20" i="2" s="1"/>
  <c r="H21" i="2"/>
  <c r="J21" i="2" s="1"/>
  <c r="L21" i="2" s="1"/>
  <c r="N21" i="2" s="1"/>
  <c r="U21" i="2" s="1"/>
  <c r="H22" i="2"/>
  <c r="J22" i="2" s="1"/>
  <c r="L22" i="2" s="1"/>
  <c r="N22" i="2" s="1"/>
  <c r="U22" i="2" s="1"/>
  <c r="H23" i="2"/>
  <c r="J23" i="2" s="1"/>
  <c r="L23" i="2" s="1"/>
  <c r="N23" i="2" s="1"/>
  <c r="U23" i="2" s="1"/>
  <c r="H24" i="2"/>
  <c r="J24" i="2" s="1"/>
  <c r="L24" i="2" s="1"/>
  <c r="N24" i="2" s="1"/>
  <c r="U24" i="2" s="1"/>
  <c r="H25" i="2"/>
  <c r="J25" i="2" s="1"/>
  <c r="L25" i="2" s="1"/>
  <c r="N25" i="2" s="1"/>
  <c r="U25" i="2" s="1"/>
  <c r="H27" i="2"/>
  <c r="J27" i="2" s="1"/>
  <c r="L27" i="2" s="1"/>
  <c r="N27" i="2" s="1"/>
  <c r="U27" i="2" s="1"/>
  <c r="H28" i="2"/>
  <c r="J28" i="2" s="1"/>
  <c r="L28" i="2" s="1"/>
  <c r="N28" i="2" s="1"/>
  <c r="U28" i="2" s="1"/>
  <c r="H29" i="2"/>
  <c r="J29" i="2" s="1"/>
  <c r="L29" i="2" s="1"/>
  <c r="N29" i="2" s="1"/>
  <c r="U29" i="2" s="1"/>
  <c r="H30" i="2"/>
  <c r="J30" i="2" s="1"/>
  <c r="L30" i="2" s="1"/>
  <c r="N30" i="2" s="1"/>
  <c r="H31" i="2"/>
  <c r="J31" i="2" s="1"/>
  <c r="L31" i="2" s="1"/>
  <c r="N31" i="2" s="1"/>
  <c r="H32" i="2"/>
  <c r="J32" i="2" s="1"/>
  <c r="L32" i="2" s="1"/>
  <c r="N32" i="2" s="1"/>
  <c r="H33" i="2"/>
  <c r="J33" i="2" s="1"/>
  <c r="L33" i="2" s="1"/>
  <c r="N33" i="2" s="1"/>
  <c r="U33" i="2" s="1"/>
  <c r="H34" i="2"/>
  <c r="J34" i="2" s="1"/>
  <c r="L34" i="2" s="1"/>
  <c r="N34" i="2" s="1"/>
  <c r="H35" i="2"/>
  <c r="J35" i="2" s="1"/>
  <c r="L35" i="2" s="1"/>
  <c r="N35" i="2" s="1"/>
  <c r="U35" i="2" s="1"/>
  <c r="H36" i="2"/>
  <c r="J36" i="2" s="1"/>
  <c r="L36" i="2" s="1"/>
  <c r="N36" i="2" s="1"/>
  <c r="H37" i="2"/>
  <c r="J37" i="2" s="1"/>
  <c r="L37" i="2" s="1"/>
  <c r="N37" i="2" s="1"/>
  <c r="H38" i="2"/>
  <c r="J38" i="2" s="1"/>
  <c r="L38" i="2" s="1"/>
  <c r="N38" i="2" s="1"/>
  <c r="H39" i="2"/>
  <c r="J39" i="2" s="1"/>
  <c r="L39" i="2" s="1"/>
  <c r="N39" i="2" s="1"/>
  <c r="U39" i="2" s="1"/>
  <c r="H40" i="2"/>
  <c r="J40" i="2" s="1"/>
  <c r="L40" i="2" s="1"/>
  <c r="N40" i="2" s="1"/>
  <c r="U40" i="2" s="1"/>
  <c r="H41" i="2"/>
  <c r="J41" i="2" s="1"/>
  <c r="L41" i="2" s="1"/>
  <c r="N41" i="2" s="1"/>
  <c r="U41" i="2" s="1"/>
  <c r="H42" i="2"/>
  <c r="J42" i="2" s="1"/>
  <c r="L42" i="2" s="1"/>
  <c r="N42" i="2" s="1"/>
  <c r="U42" i="2" s="1"/>
  <c r="H43" i="2"/>
  <c r="J43" i="2" s="1"/>
  <c r="L43" i="2" s="1"/>
  <c r="N43" i="2" s="1"/>
  <c r="U43" i="2" s="1"/>
  <c r="H44" i="2"/>
  <c r="J44" i="2" s="1"/>
  <c r="L44" i="2" s="1"/>
  <c r="N44" i="2" s="1"/>
  <c r="U44" i="2" s="1"/>
  <c r="H45" i="2"/>
  <c r="J45" i="2" s="1"/>
  <c r="L45" i="2" s="1"/>
  <c r="N45" i="2" s="1"/>
  <c r="U45" i="2" s="1"/>
  <c r="H46" i="2"/>
  <c r="J46" i="2" s="1"/>
  <c r="L46" i="2" s="1"/>
  <c r="N46" i="2" s="1"/>
  <c r="U46" i="2" s="1"/>
  <c r="H47" i="2"/>
  <c r="J47" i="2" s="1"/>
  <c r="L47" i="2" s="1"/>
  <c r="N47" i="2" s="1"/>
  <c r="U47" i="2" s="1"/>
  <c r="H48" i="2"/>
  <c r="J48" i="2" s="1"/>
  <c r="L48" i="2" s="1"/>
  <c r="N48" i="2" s="1"/>
  <c r="U48" i="2" s="1"/>
  <c r="H49" i="2"/>
  <c r="J49" i="2" s="1"/>
  <c r="L49" i="2" s="1"/>
  <c r="N49" i="2" s="1"/>
  <c r="U49" i="2" s="1"/>
  <c r="H50" i="2"/>
  <c r="J50" i="2" s="1"/>
  <c r="L50" i="2" s="1"/>
  <c r="N50" i="2" s="1"/>
  <c r="U50" i="2" s="1"/>
  <c r="H51" i="2"/>
  <c r="J51" i="2" s="1"/>
  <c r="L51" i="2" s="1"/>
  <c r="N51" i="2" s="1"/>
  <c r="U51" i="2" s="1"/>
  <c r="H52" i="2"/>
  <c r="J52" i="2" s="1"/>
  <c r="L52" i="2" s="1"/>
  <c r="N52" i="2" s="1"/>
  <c r="U52" i="2" s="1"/>
  <c r="H53" i="2"/>
  <c r="J53" i="2" s="1"/>
  <c r="L53" i="2" s="1"/>
  <c r="N53" i="2" s="1"/>
  <c r="U53" i="2" s="1"/>
  <c r="H54" i="2"/>
  <c r="J54" i="2" s="1"/>
  <c r="L54" i="2" s="1"/>
  <c r="N54" i="2" s="1"/>
  <c r="U54" i="2" s="1"/>
  <c r="H55" i="2"/>
  <c r="J55" i="2" s="1"/>
  <c r="L55" i="2" s="1"/>
  <c r="N55" i="2" s="1"/>
  <c r="U55" i="2" s="1"/>
  <c r="H56" i="2"/>
  <c r="J56" i="2" s="1"/>
  <c r="L56" i="2" s="1"/>
  <c r="N56" i="2" s="1"/>
  <c r="U56" i="2" s="1"/>
  <c r="H57" i="2"/>
  <c r="J57" i="2" s="1"/>
  <c r="L57" i="2" s="1"/>
  <c r="N57" i="2" s="1"/>
  <c r="U57" i="2" s="1"/>
  <c r="H58" i="2"/>
  <c r="J58" i="2" s="1"/>
  <c r="L58" i="2" s="1"/>
  <c r="N58" i="2" s="1"/>
  <c r="U58" i="2" s="1"/>
  <c r="H59" i="2"/>
  <c r="J59" i="2" s="1"/>
  <c r="L59" i="2" s="1"/>
  <c r="N59" i="2" s="1"/>
  <c r="U59" i="2" s="1"/>
  <c r="H60" i="2"/>
  <c r="J60" i="2" s="1"/>
  <c r="L60" i="2" s="1"/>
  <c r="N60" i="2" s="1"/>
  <c r="U60" i="2" s="1"/>
  <c r="H61" i="2"/>
  <c r="J61" i="2" s="1"/>
  <c r="L61" i="2" s="1"/>
  <c r="N61" i="2" s="1"/>
  <c r="U61" i="2" s="1"/>
  <c r="H62" i="2"/>
  <c r="J62" i="2" s="1"/>
  <c r="L62" i="2" s="1"/>
  <c r="N62" i="2" s="1"/>
  <c r="U62" i="2" s="1"/>
  <c r="H63" i="2"/>
  <c r="J63" i="2" s="1"/>
  <c r="L63" i="2" s="1"/>
  <c r="N63" i="2" s="1"/>
  <c r="U63" i="2" s="1"/>
  <c r="H64" i="2"/>
  <c r="J64" i="2" s="1"/>
  <c r="L64" i="2" s="1"/>
  <c r="N64" i="2" s="1"/>
  <c r="U64" i="2" s="1"/>
  <c r="H65" i="2"/>
  <c r="J65" i="2" s="1"/>
  <c r="L65" i="2" s="1"/>
  <c r="N65" i="2" s="1"/>
  <c r="U65" i="2" s="1"/>
  <c r="H71" i="2"/>
  <c r="J71" i="2" s="1"/>
  <c r="L71" i="2" s="1"/>
  <c r="N71" i="2" s="1"/>
  <c r="U71" i="2" s="1"/>
  <c r="H72" i="2"/>
  <c r="J72" i="2" s="1"/>
  <c r="L72" i="2" s="1"/>
  <c r="N72" i="2" s="1"/>
  <c r="U72" i="2" s="1"/>
  <c r="H73" i="2"/>
  <c r="J73" i="2" s="1"/>
  <c r="L73" i="2" s="1"/>
  <c r="N73" i="2" s="1"/>
  <c r="U73" i="2" s="1"/>
  <c r="H74" i="2"/>
  <c r="J74" i="2" s="1"/>
  <c r="L74" i="2" s="1"/>
  <c r="N74" i="2" s="1"/>
  <c r="U74" i="2" s="1"/>
  <c r="H75" i="2"/>
  <c r="J75" i="2" s="1"/>
  <c r="L75" i="2" s="1"/>
  <c r="N75" i="2" s="1"/>
  <c r="U75" i="2" s="1"/>
  <c r="H76" i="2"/>
  <c r="J76" i="2" s="1"/>
  <c r="L76" i="2" s="1"/>
  <c r="N76" i="2" s="1"/>
  <c r="U76" i="2" s="1"/>
  <c r="H77" i="2"/>
  <c r="J77" i="2" s="1"/>
  <c r="L77" i="2" s="1"/>
  <c r="N77" i="2" s="1"/>
  <c r="U77" i="2" s="1"/>
  <c r="H78" i="2"/>
  <c r="J78" i="2" s="1"/>
  <c r="L78" i="2" s="1"/>
  <c r="N78" i="2" s="1"/>
  <c r="U78" i="2" s="1"/>
  <c r="H79" i="2"/>
  <c r="J79" i="2" s="1"/>
  <c r="L79" i="2" s="1"/>
  <c r="N79" i="2" s="1"/>
  <c r="U79" i="2" s="1"/>
  <c r="H80" i="2"/>
  <c r="J80" i="2" s="1"/>
  <c r="L80" i="2" s="1"/>
  <c r="N80" i="2" s="1"/>
  <c r="U80" i="2" s="1"/>
  <c r="H82" i="2"/>
  <c r="J82" i="2" s="1"/>
  <c r="L82" i="2" s="1"/>
  <c r="N82" i="2" s="1"/>
  <c r="U82" i="2" s="1"/>
  <c r="H83" i="2"/>
  <c r="J83" i="2" s="1"/>
  <c r="L83" i="2" s="1"/>
  <c r="N83" i="2" s="1"/>
  <c r="U83" i="2" s="1"/>
  <c r="H84" i="2"/>
  <c r="J84" i="2" s="1"/>
  <c r="L84" i="2" s="1"/>
  <c r="N84" i="2" s="1"/>
  <c r="U84" i="2" s="1"/>
  <c r="H87" i="2"/>
  <c r="J87" i="2" s="1"/>
  <c r="L87" i="2" s="1"/>
  <c r="N87" i="2" s="1"/>
  <c r="U87" i="2" s="1"/>
  <c r="H88" i="2"/>
  <c r="J88" i="2" s="1"/>
  <c r="L88" i="2" s="1"/>
  <c r="N88" i="2" s="1"/>
  <c r="U88" i="2" s="1"/>
  <c r="H89" i="2"/>
  <c r="J89" i="2" s="1"/>
  <c r="L89" i="2" s="1"/>
  <c r="N89" i="2" s="1"/>
  <c r="H90" i="2"/>
  <c r="J90" i="2" s="1"/>
  <c r="L90" i="2" s="1"/>
  <c r="N90" i="2" s="1"/>
  <c r="U90" i="2" s="1"/>
  <c r="H91" i="2"/>
  <c r="J91" i="2" s="1"/>
  <c r="L91" i="2" s="1"/>
  <c r="N91" i="2" s="1"/>
  <c r="U91" i="2" s="1"/>
  <c r="H92" i="2"/>
  <c r="J92" i="2" s="1"/>
  <c r="L92" i="2" s="1"/>
  <c r="N92" i="2" s="1"/>
  <c r="U92" i="2" s="1"/>
  <c r="H93" i="2"/>
  <c r="J93" i="2" s="1"/>
  <c r="L93" i="2" s="1"/>
  <c r="N93" i="2" s="1"/>
  <c r="U93" i="2" s="1"/>
  <c r="H94" i="2"/>
  <c r="J94" i="2" s="1"/>
  <c r="L94" i="2" s="1"/>
  <c r="N94" i="2" s="1"/>
  <c r="U94" i="2" s="1"/>
  <c r="H95" i="2"/>
  <c r="J95" i="2" s="1"/>
  <c r="L95" i="2" s="1"/>
  <c r="N95" i="2" s="1"/>
  <c r="U95" i="2" s="1"/>
  <c r="H96" i="2"/>
  <c r="J96" i="2" s="1"/>
  <c r="L96" i="2" s="1"/>
  <c r="N96" i="2" s="1"/>
  <c r="H97" i="2"/>
  <c r="J97" i="2" s="1"/>
  <c r="L97" i="2" s="1"/>
  <c r="N97" i="2" s="1"/>
  <c r="U97" i="2" s="1"/>
  <c r="H98" i="2"/>
  <c r="J98" i="2" s="1"/>
  <c r="L98" i="2" s="1"/>
  <c r="N98" i="2" s="1"/>
  <c r="U98" i="2" s="1"/>
  <c r="H99" i="2"/>
  <c r="J99" i="2" s="1"/>
  <c r="L99" i="2" s="1"/>
  <c r="N99" i="2" s="1"/>
  <c r="U99" i="2" s="1"/>
  <c r="H100" i="2"/>
  <c r="J100" i="2" s="1"/>
  <c r="L100" i="2" s="1"/>
  <c r="N100" i="2" s="1"/>
  <c r="U100" i="2" s="1"/>
  <c r="H101" i="2"/>
  <c r="J101" i="2" s="1"/>
  <c r="L101" i="2" s="1"/>
  <c r="N101" i="2" s="1"/>
  <c r="U101" i="2" s="1"/>
  <c r="H102" i="2"/>
  <c r="J102" i="2" s="1"/>
  <c r="L102" i="2" s="1"/>
  <c r="N102" i="2" s="1"/>
  <c r="U102" i="2" s="1"/>
  <c r="H103" i="2"/>
  <c r="J103" i="2" s="1"/>
  <c r="L103" i="2" s="1"/>
  <c r="N103" i="2" s="1"/>
  <c r="U103" i="2" s="1"/>
  <c r="H104" i="2"/>
  <c r="J104" i="2" s="1"/>
  <c r="L104" i="2" s="1"/>
  <c r="N104" i="2" s="1"/>
  <c r="U104" i="2" s="1"/>
  <c r="H105" i="2"/>
  <c r="J105" i="2" s="1"/>
  <c r="L105" i="2" s="1"/>
  <c r="N105" i="2" s="1"/>
  <c r="U105" i="2" s="1"/>
  <c r="H106" i="2"/>
  <c r="J106" i="2" s="1"/>
  <c r="L106" i="2" s="1"/>
  <c r="N106" i="2" s="1"/>
  <c r="U106" i="2" s="1"/>
  <c r="H107" i="2"/>
  <c r="J107" i="2" s="1"/>
  <c r="L107" i="2" s="1"/>
  <c r="N107" i="2" s="1"/>
  <c r="U107" i="2" s="1"/>
  <c r="H108" i="2"/>
  <c r="J108" i="2" s="1"/>
  <c r="L108" i="2" s="1"/>
  <c r="N108" i="2" s="1"/>
  <c r="U108" i="2" s="1"/>
  <c r="H109" i="2"/>
  <c r="J109" i="2" s="1"/>
  <c r="L109" i="2" s="1"/>
  <c r="N109" i="2" s="1"/>
  <c r="U109" i="2" s="1"/>
  <c r="H110" i="2"/>
  <c r="J110" i="2" s="1"/>
  <c r="L110" i="2" s="1"/>
  <c r="N110" i="2" s="1"/>
  <c r="U110" i="2" s="1"/>
  <c r="H111" i="2"/>
  <c r="J111" i="2" s="1"/>
  <c r="L111" i="2" s="1"/>
  <c r="N111" i="2" s="1"/>
  <c r="U111" i="2" s="1"/>
  <c r="H112" i="2"/>
  <c r="J112" i="2" s="1"/>
  <c r="L112" i="2" s="1"/>
  <c r="N112" i="2" s="1"/>
  <c r="U112" i="2" s="1"/>
  <c r="H113" i="2"/>
  <c r="J113" i="2" s="1"/>
  <c r="L113" i="2" s="1"/>
  <c r="N113" i="2" s="1"/>
  <c r="U113" i="2" s="1"/>
  <c r="H114" i="2"/>
  <c r="J114" i="2" s="1"/>
  <c r="L114" i="2" s="1"/>
  <c r="N114" i="2" s="1"/>
  <c r="U114" i="2" s="1"/>
  <c r="H115" i="2"/>
  <c r="J115" i="2" s="1"/>
  <c r="L115" i="2" s="1"/>
  <c r="N115" i="2" s="1"/>
  <c r="U115" i="2" s="1"/>
  <c r="H116" i="2"/>
  <c r="J116" i="2" s="1"/>
  <c r="L116" i="2" s="1"/>
  <c r="N116" i="2" s="1"/>
  <c r="U116" i="2" s="1"/>
  <c r="H117" i="2"/>
  <c r="J117" i="2" s="1"/>
  <c r="L117" i="2" s="1"/>
  <c r="N117" i="2" s="1"/>
  <c r="U117" i="2" s="1"/>
  <c r="H118" i="2"/>
  <c r="J118" i="2" s="1"/>
  <c r="L118" i="2" s="1"/>
  <c r="N118" i="2" s="1"/>
  <c r="H119" i="2"/>
  <c r="J119" i="2" s="1"/>
  <c r="L119" i="2" s="1"/>
  <c r="N119" i="2" s="1"/>
  <c r="H123" i="2"/>
  <c r="J123" i="2" s="1"/>
  <c r="L123" i="2" s="1"/>
  <c r="N123" i="2" s="1"/>
  <c r="U123" i="2" s="1"/>
  <c r="H124" i="2"/>
  <c r="J124" i="2" s="1"/>
  <c r="L124" i="2" s="1"/>
  <c r="N124" i="2" s="1"/>
  <c r="U124" i="2" s="1"/>
  <c r="H125" i="2"/>
  <c r="J125" i="2" s="1"/>
  <c r="L125" i="2" s="1"/>
  <c r="N125" i="2" s="1"/>
  <c r="H126" i="2"/>
  <c r="J126" i="2" s="1"/>
  <c r="L126" i="2" s="1"/>
  <c r="N126" i="2" s="1"/>
  <c r="U126" i="2" s="1"/>
  <c r="H127" i="2"/>
  <c r="J127" i="2" s="1"/>
  <c r="L127" i="2" s="1"/>
  <c r="N127" i="2" s="1"/>
  <c r="U127" i="2" s="1"/>
  <c r="H128" i="2"/>
  <c r="J128" i="2" s="1"/>
  <c r="L128" i="2" s="1"/>
  <c r="N128" i="2" s="1"/>
  <c r="U128" i="2" s="1"/>
  <c r="H129" i="2"/>
  <c r="J129" i="2" s="1"/>
  <c r="L129" i="2" s="1"/>
  <c r="N129" i="2" s="1"/>
  <c r="U129" i="2" s="1"/>
  <c r="H130" i="2"/>
  <c r="J130" i="2" s="1"/>
  <c r="L130" i="2" s="1"/>
  <c r="N130" i="2" s="1"/>
  <c r="U130" i="2" s="1"/>
  <c r="H131" i="2"/>
  <c r="J131" i="2" s="1"/>
  <c r="L131" i="2" s="1"/>
  <c r="N131" i="2" s="1"/>
  <c r="U131" i="2" s="1"/>
  <c r="H132" i="2"/>
  <c r="J132" i="2" s="1"/>
  <c r="L132" i="2" s="1"/>
  <c r="N132" i="2" s="1"/>
  <c r="U132" i="2" s="1"/>
  <c r="H134" i="2"/>
  <c r="J134" i="2" s="1"/>
  <c r="L134" i="2" s="1"/>
  <c r="N134" i="2" s="1"/>
  <c r="H137" i="2"/>
  <c r="J137" i="2" s="1"/>
  <c r="L137" i="2" s="1"/>
  <c r="N137" i="2" s="1"/>
  <c r="U137" i="2" s="1"/>
  <c r="H138" i="2"/>
  <c r="J138" i="2" s="1"/>
  <c r="L138" i="2" s="1"/>
  <c r="N138" i="2" s="1"/>
  <c r="U138" i="2" s="1"/>
  <c r="H139" i="2"/>
  <c r="J139" i="2" s="1"/>
  <c r="L139" i="2" s="1"/>
  <c r="N139" i="2" s="1"/>
  <c r="U139" i="2" s="1"/>
  <c r="H140" i="2"/>
  <c r="J140" i="2" s="1"/>
  <c r="L140" i="2" s="1"/>
  <c r="N140" i="2" s="1"/>
  <c r="U140" i="2" s="1"/>
  <c r="H141" i="2"/>
  <c r="J141" i="2" s="1"/>
  <c r="L141" i="2" s="1"/>
  <c r="N141" i="2" s="1"/>
  <c r="U141" i="2" s="1"/>
  <c r="H142" i="2"/>
  <c r="J142" i="2" s="1"/>
  <c r="L142" i="2" s="1"/>
  <c r="N142" i="2" s="1"/>
  <c r="U142" i="2" s="1"/>
  <c r="H143" i="2"/>
  <c r="J143" i="2" s="1"/>
  <c r="L143" i="2" s="1"/>
  <c r="N143" i="2" s="1"/>
  <c r="U143" i="2" s="1"/>
  <c r="H144" i="2"/>
  <c r="J144" i="2" s="1"/>
  <c r="L144" i="2" s="1"/>
  <c r="N144" i="2" s="1"/>
  <c r="U144" i="2" s="1"/>
  <c r="H145" i="2"/>
  <c r="J145" i="2" s="1"/>
  <c r="L145" i="2" s="1"/>
  <c r="N145" i="2" s="1"/>
  <c r="U145" i="2" s="1"/>
  <c r="H147" i="2"/>
  <c r="J147" i="2" s="1"/>
  <c r="L147" i="2" s="1"/>
  <c r="N147" i="2" s="1"/>
  <c r="U147" i="2" s="1"/>
  <c r="H148" i="2"/>
  <c r="J148" i="2" s="1"/>
  <c r="L148" i="2" s="1"/>
  <c r="N148" i="2" s="1"/>
  <c r="U148" i="2" s="1"/>
  <c r="H149" i="2"/>
  <c r="J149" i="2" s="1"/>
  <c r="L149" i="2" s="1"/>
  <c r="N149" i="2" s="1"/>
  <c r="U149" i="2" s="1"/>
  <c r="H150" i="2"/>
  <c r="J150" i="2" s="1"/>
  <c r="L150" i="2" s="1"/>
  <c r="N150" i="2" s="1"/>
  <c r="H151" i="2"/>
  <c r="J151" i="2" s="1"/>
  <c r="L151" i="2" s="1"/>
  <c r="N151" i="2" s="1"/>
  <c r="H152" i="2"/>
  <c r="J152" i="2" s="1"/>
  <c r="L152" i="2" s="1"/>
  <c r="N152" i="2" s="1"/>
  <c r="H153" i="2"/>
  <c r="J153" i="2" s="1"/>
  <c r="L153" i="2" s="1"/>
  <c r="N153" i="2" s="1"/>
  <c r="U153" i="2" s="1"/>
  <c r="H154" i="2"/>
  <c r="J154" i="2" s="1"/>
  <c r="L154" i="2" s="1"/>
  <c r="N154" i="2" s="1"/>
  <c r="U154" i="2" s="1"/>
  <c r="H155" i="2"/>
  <c r="J155" i="2" s="1"/>
  <c r="L155" i="2" s="1"/>
  <c r="N155" i="2" s="1"/>
  <c r="U155" i="2" s="1"/>
  <c r="H156" i="2"/>
  <c r="J156" i="2" s="1"/>
  <c r="L156" i="2" s="1"/>
  <c r="N156" i="2" s="1"/>
  <c r="U156" i="2" s="1"/>
  <c r="H158" i="2"/>
  <c r="J158" i="2" s="1"/>
  <c r="L158" i="2" s="1"/>
  <c r="N158" i="2" s="1"/>
  <c r="U158" i="2" s="1"/>
  <c r="H161" i="2"/>
  <c r="J161" i="2" s="1"/>
  <c r="L161" i="2" s="1"/>
  <c r="N161" i="2" s="1"/>
  <c r="U161" i="2" s="1"/>
  <c r="H164" i="2"/>
  <c r="J164" i="2" s="1"/>
  <c r="L164" i="2" s="1"/>
  <c r="N164" i="2" s="1"/>
  <c r="U164" i="2" s="1"/>
  <c r="H6" i="2"/>
  <c r="J6" i="2" s="1"/>
  <c r="F176" i="2"/>
  <c r="E176" i="2"/>
  <c r="G23" i="2"/>
  <c r="I23" i="2" s="1"/>
  <c r="K23" i="2" s="1"/>
  <c r="M23" i="2" s="1"/>
  <c r="G7" i="2"/>
  <c r="I7" i="2" s="1"/>
  <c r="G8" i="2"/>
  <c r="I8" i="2" s="1"/>
  <c r="G9" i="2"/>
  <c r="I9" i="2" s="1"/>
  <c r="G10" i="2"/>
  <c r="I10" i="2" s="1"/>
  <c r="G11" i="2"/>
  <c r="I11" i="2" s="1"/>
  <c r="G14" i="2"/>
  <c r="I14" i="2" s="1"/>
  <c r="G15" i="2"/>
  <c r="I15" i="2" s="1"/>
  <c r="K15" i="2" s="1"/>
  <c r="G16" i="2"/>
  <c r="I16" i="2" s="1"/>
  <c r="K16" i="2" s="1"/>
  <c r="M16" i="2" s="1"/>
  <c r="G17" i="2"/>
  <c r="I17" i="2" s="1"/>
  <c r="G18" i="2"/>
  <c r="I18" i="2" s="1"/>
  <c r="G19" i="2"/>
  <c r="I19" i="2" s="1"/>
  <c r="G20" i="2"/>
  <c r="I20" i="2" s="1"/>
  <c r="G21" i="2"/>
  <c r="I21" i="2" s="1"/>
  <c r="G22" i="2"/>
  <c r="I22" i="2" s="1"/>
  <c r="K22" i="2" s="1"/>
  <c r="M22" i="2" s="1"/>
  <c r="G24" i="2"/>
  <c r="I24" i="2" s="1"/>
  <c r="K24" i="2" s="1"/>
  <c r="M24" i="2" s="1"/>
  <c r="G25" i="2"/>
  <c r="I25" i="2" s="1"/>
  <c r="G27" i="2"/>
  <c r="I27" i="2" s="1"/>
  <c r="G28" i="2"/>
  <c r="I28" i="2" s="1"/>
  <c r="G29" i="2"/>
  <c r="I29" i="2" s="1"/>
  <c r="G30" i="2"/>
  <c r="I30" i="2" s="1"/>
  <c r="G31" i="2"/>
  <c r="I31" i="2" s="1"/>
  <c r="G32" i="2"/>
  <c r="I32" i="2" s="1"/>
  <c r="K32" i="2" s="1"/>
  <c r="M32" i="2" s="1"/>
  <c r="G33" i="2"/>
  <c r="I33" i="2" s="1"/>
  <c r="K33" i="2" s="1"/>
  <c r="M33" i="2" s="1"/>
  <c r="G34" i="2"/>
  <c r="I34" i="2" s="1"/>
  <c r="G35" i="2"/>
  <c r="I35" i="2" s="1"/>
  <c r="G36" i="2"/>
  <c r="I36" i="2" s="1"/>
  <c r="G37" i="2"/>
  <c r="I37" i="2" s="1"/>
  <c r="G38" i="2"/>
  <c r="I38" i="2" s="1"/>
  <c r="G39" i="2"/>
  <c r="I39" i="2" s="1"/>
  <c r="G40" i="2"/>
  <c r="I40" i="2" s="1"/>
  <c r="K40" i="2" s="1"/>
  <c r="M40" i="2" s="1"/>
  <c r="G41" i="2"/>
  <c r="I41" i="2" s="1"/>
  <c r="K41" i="2" s="1"/>
  <c r="M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I48" i="2" s="1"/>
  <c r="K48" i="2" s="1"/>
  <c r="M48" i="2" s="1"/>
  <c r="G49" i="2"/>
  <c r="I49" i="2" s="1"/>
  <c r="K49" i="2" s="1"/>
  <c r="M49" i="2" s="1"/>
  <c r="G50" i="2"/>
  <c r="I50" i="2" s="1"/>
  <c r="G51" i="2"/>
  <c r="I51" i="2" s="1"/>
  <c r="G52" i="2"/>
  <c r="I52" i="2" s="1"/>
  <c r="G53" i="2"/>
  <c r="I53" i="2" s="1"/>
  <c r="G54" i="2"/>
  <c r="I54" i="2" s="1"/>
  <c r="G55" i="2"/>
  <c r="I55" i="2" s="1"/>
  <c r="G56" i="2"/>
  <c r="I56" i="2" s="1"/>
  <c r="K56" i="2" s="1"/>
  <c r="M56" i="2" s="1"/>
  <c r="G57" i="2"/>
  <c r="I57" i="2" s="1"/>
  <c r="K57" i="2" s="1"/>
  <c r="M57" i="2" s="1"/>
  <c r="G58" i="2"/>
  <c r="I58" i="2" s="1"/>
  <c r="G59" i="2"/>
  <c r="I59" i="2" s="1"/>
  <c r="G60" i="2"/>
  <c r="I60" i="2" s="1"/>
  <c r="G61" i="2"/>
  <c r="I61" i="2" s="1"/>
  <c r="G62" i="2"/>
  <c r="I62" i="2" s="1"/>
  <c r="G63" i="2"/>
  <c r="I63" i="2" s="1"/>
  <c r="G64" i="2"/>
  <c r="I64" i="2" s="1"/>
  <c r="K64" i="2" s="1"/>
  <c r="M64" i="2" s="1"/>
  <c r="G65" i="2"/>
  <c r="I65" i="2" s="1"/>
  <c r="K65" i="2" s="1"/>
  <c r="M65" i="2" s="1"/>
  <c r="G71" i="2"/>
  <c r="I71" i="2" s="1"/>
  <c r="G72" i="2"/>
  <c r="I72" i="2" s="1"/>
  <c r="G73" i="2"/>
  <c r="I73" i="2" s="1"/>
  <c r="G74" i="2"/>
  <c r="I74" i="2" s="1"/>
  <c r="G75" i="2"/>
  <c r="I75" i="2" s="1"/>
  <c r="G76" i="2"/>
  <c r="I76" i="2" s="1"/>
  <c r="G77" i="2"/>
  <c r="I77" i="2" s="1"/>
  <c r="K77" i="2" s="1"/>
  <c r="M77" i="2" s="1"/>
  <c r="G78" i="2"/>
  <c r="I78" i="2" s="1"/>
  <c r="K78" i="2" s="1"/>
  <c r="M78" i="2" s="1"/>
  <c r="G79" i="2"/>
  <c r="I79" i="2" s="1"/>
  <c r="G80" i="2"/>
  <c r="I80" i="2" s="1"/>
  <c r="G81" i="2"/>
  <c r="I81" i="2" s="1"/>
  <c r="G82" i="2"/>
  <c r="I82" i="2" s="1"/>
  <c r="G83" i="2"/>
  <c r="I83" i="2" s="1"/>
  <c r="G84" i="2"/>
  <c r="I84" i="2" s="1"/>
  <c r="G87" i="2"/>
  <c r="I87" i="2" s="1"/>
  <c r="K87" i="2" s="1"/>
  <c r="M87" i="2" s="1"/>
  <c r="G88" i="2"/>
  <c r="I88" i="2" s="1"/>
  <c r="K88" i="2" s="1"/>
  <c r="M88" i="2" s="1"/>
  <c r="G89" i="2"/>
  <c r="I89" i="2" s="1"/>
  <c r="K89" i="2" s="1"/>
  <c r="M89" i="2" s="1"/>
  <c r="G90" i="2"/>
  <c r="I90" i="2" s="1"/>
  <c r="G91" i="2"/>
  <c r="I91" i="2" s="1"/>
  <c r="G92" i="2"/>
  <c r="I92" i="2" s="1"/>
  <c r="G93" i="2"/>
  <c r="I93" i="2" s="1"/>
  <c r="G94" i="2"/>
  <c r="I94" i="2" s="1"/>
  <c r="G95" i="2"/>
  <c r="I95" i="2" s="1"/>
  <c r="K95" i="2" s="1"/>
  <c r="M95" i="2" s="1"/>
  <c r="G96" i="2"/>
  <c r="I96" i="2" s="1"/>
  <c r="K96" i="2" s="1"/>
  <c r="M96" i="2" s="1"/>
  <c r="G97" i="2"/>
  <c r="I97" i="2" s="1"/>
  <c r="K97" i="2" s="1"/>
  <c r="M97" i="2" s="1"/>
  <c r="G98" i="2"/>
  <c r="I98" i="2" s="1"/>
  <c r="G99" i="2"/>
  <c r="I99" i="2" s="1"/>
  <c r="G100" i="2"/>
  <c r="I100" i="2" s="1"/>
  <c r="G101" i="2"/>
  <c r="I101" i="2" s="1"/>
  <c r="G102" i="2"/>
  <c r="I102" i="2" s="1"/>
  <c r="G103" i="2"/>
  <c r="I103" i="2" s="1"/>
  <c r="K103" i="2" s="1"/>
  <c r="M103" i="2" s="1"/>
  <c r="G104" i="2"/>
  <c r="I104" i="2" s="1"/>
  <c r="K104" i="2" s="1"/>
  <c r="M104" i="2" s="1"/>
  <c r="G105" i="2"/>
  <c r="I105" i="2" s="1"/>
  <c r="K105" i="2" s="1"/>
  <c r="M105" i="2" s="1"/>
  <c r="G106" i="2"/>
  <c r="I106" i="2" s="1"/>
  <c r="G107" i="2"/>
  <c r="I107" i="2" s="1"/>
  <c r="G108" i="2"/>
  <c r="I108" i="2" s="1"/>
  <c r="G109" i="2"/>
  <c r="I109" i="2" s="1"/>
  <c r="G110" i="2"/>
  <c r="I110" i="2" s="1"/>
  <c r="G111" i="2"/>
  <c r="I111" i="2" s="1"/>
  <c r="K111" i="2" s="1"/>
  <c r="M111" i="2" s="1"/>
  <c r="G112" i="2"/>
  <c r="I112" i="2" s="1"/>
  <c r="K112" i="2" s="1"/>
  <c r="M112" i="2" s="1"/>
  <c r="G113" i="2"/>
  <c r="I113" i="2" s="1"/>
  <c r="K113" i="2" s="1"/>
  <c r="M113" i="2" s="1"/>
  <c r="G114" i="2"/>
  <c r="I114" i="2" s="1"/>
  <c r="G115" i="2"/>
  <c r="I115" i="2" s="1"/>
  <c r="G116" i="2"/>
  <c r="I116" i="2" s="1"/>
  <c r="G117" i="2"/>
  <c r="I117" i="2" s="1"/>
  <c r="G118" i="2"/>
  <c r="I118" i="2" s="1"/>
  <c r="G119" i="2"/>
  <c r="I119" i="2" s="1"/>
  <c r="K119" i="2" s="1"/>
  <c r="M119" i="2" s="1"/>
  <c r="G123" i="2"/>
  <c r="I123" i="2" s="1"/>
  <c r="K123" i="2" s="1"/>
  <c r="M123" i="2" s="1"/>
  <c r="G124" i="2"/>
  <c r="I124" i="2" s="1"/>
  <c r="K124" i="2" s="1"/>
  <c r="M124" i="2" s="1"/>
  <c r="G125" i="2"/>
  <c r="I125" i="2" s="1"/>
  <c r="G126" i="2"/>
  <c r="I126" i="2" s="1"/>
  <c r="G127" i="2"/>
  <c r="I127" i="2" s="1"/>
  <c r="G128" i="2"/>
  <c r="I128" i="2" s="1"/>
  <c r="G129" i="2"/>
  <c r="I129" i="2" s="1"/>
  <c r="G130" i="2"/>
  <c r="I130" i="2" s="1"/>
  <c r="K130" i="2" s="1"/>
  <c r="M130" i="2" s="1"/>
  <c r="G131" i="2"/>
  <c r="I131" i="2" s="1"/>
  <c r="K131" i="2" s="1"/>
  <c r="M131" i="2" s="1"/>
  <c r="G132" i="2"/>
  <c r="I132" i="2" s="1"/>
  <c r="K132" i="2" s="1"/>
  <c r="M132" i="2" s="1"/>
  <c r="G134" i="2"/>
  <c r="I134" i="2" s="1"/>
  <c r="G137" i="2"/>
  <c r="I137" i="2" s="1"/>
  <c r="G138" i="2"/>
  <c r="I138" i="2" s="1"/>
  <c r="G139" i="2"/>
  <c r="I139" i="2" s="1"/>
  <c r="G140" i="2"/>
  <c r="I140" i="2" s="1"/>
  <c r="G141" i="2"/>
  <c r="I141" i="2" s="1"/>
  <c r="K141" i="2" s="1"/>
  <c r="M141" i="2" s="1"/>
  <c r="G142" i="2"/>
  <c r="I142" i="2" s="1"/>
  <c r="K142" i="2" s="1"/>
  <c r="M142" i="2" s="1"/>
  <c r="G143" i="2"/>
  <c r="I143" i="2" s="1"/>
  <c r="K143" i="2" s="1"/>
  <c r="M143" i="2" s="1"/>
  <c r="G144" i="2"/>
  <c r="I144" i="2" s="1"/>
  <c r="G145" i="2"/>
  <c r="I145" i="2" s="1"/>
  <c r="K145" i="2" s="1"/>
  <c r="M145" i="2" s="1"/>
  <c r="G147" i="2"/>
  <c r="I147" i="2" s="1"/>
  <c r="K147" i="2" s="1"/>
  <c r="M147" i="2" s="1"/>
  <c r="G148" i="2"/>
  <c r="I148" i="2" s="1"/>
  <c r="K148" i="2" s="1"/>
  <c r="M148" i="2" s="1"/>
  <c r="G149" i="2"/>
  <c r="I149" i="2" s="1"/>
  <c r="G150" i="2"/>
  <c r="I150" i="2" s="1"/>
  <c r="G151" i="2"/>
  <c r="I151" i="2" s="1"/>
  <c r="G152" i="2"/>
  <c r="I152" i="2" s="1"/>
  <c r="G153" i="2"/>
  <c r="I153" i="2" s="1"/>
  <c r="G154" i="2"/>
  <c r="I154" i="2" s="1"/>
  <c r="K154" i="2" s="1"/>
  <c r="M154" i="2" s="1"/>
  <c r="G155" i="2"/>
  <c r="I155" i="2" s="1"/>
  <c r="K155" i="2" s="1"/>
  <c r="M155" i="2" s="1"/>
  <c r="G156" i="2"/>
  <c r="I156" i="2" s="1"/>
  <c r="K156" i="2" s="1"/>
  <c r="M156" i="2" s="1"/>
  <c r="G158" i="2"/>
  <c r="I158" i="2" s="1"/>
  <c r="G161" i="2"/>
  <c r="I161" i="2" s="1"/>
  <c r="G164" i="2"/>
  <c r="I164" i="2" s="1"/>
  <c r="K164" i="2" s="1"/>
  <c r="M164" i="2" s="1"/>
  <c r="G6" i="2"/>
  <c r="I6" i="2" s="1"/>
  <c r="K6" i="2" s="1"/>
  <c r="AW8" i="2" l="1"/>
  <c r="AA141" i="2"/>
  <c r="AB141" i="2" s="1"/>
  <c r="AC141" i="2" s="1"/>
  <c r="AE141" i="2"/>
  <c r="AA87" i="2"/>
  <c r="AB87" i="2" s="1"/>
  <c r="AC87" i="2" s="1"/>
  <c r="AE87" i="2"/>
  <c r="AA22" i="2"/>
  <c r="AB22" i="2" s="1"/>
  <c r="AC22" i="2" s="1"/>
  <c r="AE22" i="2"/>
  <c r="AA158" i="2"/>
  <c r="AB158" i="2" s="1"/>
  <c r="AC158" i="2" s="1"/>
  <c r="AE158" i="2"/>
  <c r="AA144" i="2"/>
  <c r="AB144" i="2" s="1"/>
  <c r="AC144" i="2" s="1"/>
  <c r="AE144" i="2"/>
  <c r="AA156" i="2"/>
  <c r="AB156" i="2" s="1"/>
  <c r="AC156" i="2" s="1"/>
  <c r="AE156" i="2"/>
  <c r="AA148" i="2"/>
  <c r="AB148" i="2" s="1"/>
  <c r="AC148" i="2" s="1"/>
  <c r="AE148" i="2"/>
  <c r="AA143" i="2"/>
  <c r="AB143" i="2" s="1"/>
  <c r="AC143" i="2" s="1"/>
  <c r="AE143" i="2"/>
  <c r="AA132" i="2"/>
  <c r="AB132" i="2" s="1"/>
  <c r="AC132" i="2" s="1"/>
  <c r="AE132" i="2"/>
  <c r="AA124" i="2"/>
  <c r="AB124" i="2" s="1"/>
  <c r="AC124" i="2" s="1"/>
  <c r="AE124" i="2"/>
  <c r="AA113" i="2"/>
  <c r="AB113" i="2" s="1"/>
  <c r="AC113" i="2" s="1"/>
  <c r="AE113" i="2"/>
  <c r="AA105" i="2"/>
  <c r="AB105" i="2" s="1"/>
  <c r="AC105" i="2" s="1"/>
  <c r="AE105" i="2"/>
  <c r="AA97" i="2"/>
  <c r="AB97" i="2" s="1"/>
  <c r="AC97" i="2" s="1"/>
  <c r="AE97" i="2"/>
  <c r="AA89" i="2"/>
  <c r="AB89" i="2" s="1"/>
  <c r="AC89" i="2" s="1"/>
  <c r="AE89" i="2"/>
  <c r="AA78" i="2"/>
  <c r="AB78" i="2" s="1"/>
  <c r="AC78" i="2" s="1"/>
  <c r="AE78" i="2"/>
  <c r="AA65" i="2"/>
  <c r="AB65" i="2" s="1"/>
  <c r="AC65" i="2" s="1"/>
  <c r="AE65" i="2"/>
  <c r="AA57" i="2"/>
  <c r="AB57" i="2" s="1"/>
  <c r="AC57" i="2" s="1"/>
  <c r="AE57" i="2"/>
  <c r="AA49" i="2"/>
  <c r="AB49" i="2" s="1"/>
  <c r="AC49" i="2" s="1"/>
  <c r="AE49" i="2"/>
  <c r="AA41" i="2"/>
  <c r="AB41" i="2" s="1"/>
  <c r="AC41" i="2" s="1"/>
  <c r="AE41" i="2"/>
  <c r="AA33" i="2"/>
  <c r="AB33" i="2" s="1"/>
  <c r="AC33" i="2" s="1"/>
  <c r="AE33" i="2"/>
  <c r="AA24" i="2"/>
  <c r="AB24" i="2" s="1"/>
  <c r="AC24" i="2" s="1"/>
  <c r="AE24" i="2"/>
  <c r="AA16" i="2"/>
  <c r="AB16" i="2" s="1"/>
  <c r="AC16" i="2" s="1"/>
  <c r="AE16" i="2"/>
  <c r="AA130" i="2"/>
  <c r="AB130" i="2" s="1"/>
  <c r="AC130" i="2" s="1"/>
  <c r="AE130" i="2"/>
  <c r="AA63" i="2"/>
  <c r="AB63" i="2" s="1"/>
  <c r="AC63" i="2" s="1"/>
  <c r="AE63" i="2"/>
  <c r="AA14" i="2"/>
  <c r="AB14" i="2" s="1"/>
  <c r="AC14" i="2" s="1"/>
  <c r="AE14" i="2"/>
  <c r="AA149" i="2"/>
  <c r="AB149" i="2" s="1"/>
  <c r="AC149" i="2" s="1"/>
  <c r="AE149" i="2"/>
  <c r="AA134" i="2"/>
  <c r="AB134" i="2" s="1"/>
  <c r="AC134" i="2" s="1"/>
  <c r="AE134" i="2"/>
  <c r="AA155" i="2"/>
  <c r="AB155" i="2" s="1"/>
  <c r="AC155" i="2" s="1"/>
  <c r="AE155" i="2"/>
  <c r="AA147" i="2"/>
  <c r="AB147" i="2" s="1"/>
  <c r="AC147" i="2" s="1"/>
  <c r="AE147" i="2"/>
  <c r="AA142" i="2"/>
  <c r="AB142" i="2" s="1"/>
  <c r="AC142" i="2" s="1"/>
  <c r="AE142" i="2"/>
  <c r="AA131" i="2"/>
  <c r="AB131" i="2" s="1"/>
  <c r="AC131" i="2" s="1"/>
  <c r="AE131" i="2"/>
  <c r="AA123" i="2"/>
  <c r="AB123" i="2" s="1"/>
  <c r="AC123" i="2" s="1"/>
  <c r="AE123" i="2"/>
  <c r="AA112" i="2"/>
  <c r="AB112" i="2" s="1"/>
  <c r="AC112" i="2" s="1"/>
  <c r="AE112" i="2"/>
  <c r="AA104" i="2"/>
  <c r="AB104" i="2" s="1"/>
  <c r="AC104" i="2" s="1"/>
  <c r="AE104" i="2"/>
  <c r="AA96" i="2"/>
  <c r="AB96" i="2" s="1"/>
  <c r="AC96" i="2" s="1"/>
  <c r="AE96" i="2"/>
  <c r="AA88" i="2"/>
  <c r="AB88" i="2" s="1"/>
  <c r="AC88" i="2" s="1"/>
  <c r="AE88" i="2"/>
  <c r="AA77" i="2"/>
  <c r="AB77" i="2" s="1"/>
  <c r="AC77" i="2" s="1"/>
  <c r="AE77" i="2"/>
  <c r="AA64" i="2"/>
  <c r="AB64" i="2" s="1"/>
  <c r="AC64" i="2" s="1"/>
  <c r="AE64" i="2"/>
  <c r="AA56" i="2"/>
  <c r="AB56" i="2" s="1"/>
  <c r="AC56" i="2" s="1"/>
  <c r="AE56" i="2"/>
  <c r="AA48" i="2"/>
  <c r="AB48" i="2" s="1"/>
  <c r="AC48" i="2" s="1"/>
  <c r="AE48" i="2"/>
  <c r="AA40" i="2"/>
  <c r="AB40" i="2" s="1"/>
  <c r="AC40" i="2" s="1"/>
  <c r="AE40" i="2"/>
  <c r="AA32" i="2"/>
  <c r="AB32" i="2" s="1"/>
  <c r="AC32" i="2" s="1"/>
  <c r="AE32" i="2"/>
  <c r="AA23" i="2"/>
  <c r="AB23" i="2" s="1"/>
  <c r="AC23" i="2" s="1"/>
  <c r="AE23" i="2"/>
  <c r="AA15" i="2"/>
  <c r="AB15" i="2" s="1"/>
  <c r="AC15" i="2" s="1"/>
  <c r="AE15" i="2"/>
  <c r="AA111" i="2"/>
  <c r="AB111" i="2" s="1"/>
  <c r="AC111" i="2" s="1"/>
  <c r="AE111" i="2"/>
  <c r="AA55" i="2"/>
  <c r="AB55" i="2" s="1"/>
  <c r="AC55" i="2" s="1"/>
  <c r="AE55" i="2"/>
  <c r="AA164" i="2"/>
  <c r="AB164" i="2" s="1"/>
  <c r="AC164" i="2" s="1"/>
  <c r="AE164" i="2"/>
  <c r="AA153" i="2"/>
  <c r="AB153" i="2" s="1"/>
  <c r="AC153" i="2" s="1"/>
  <c r="AE153" i="2"/>
  <c r="AA140" i="2"/>
  <c r="AB140" i="2" s="1"/>
  <c r="AC140" i="2" s="1"/>
  <c r="AE140" i="2"/>
  <c r="AA129" i="2"/>
  <c r="AB129" i="2" s="1"/>
  <c r="AC129" i="2" s="1"/>
  <c r="AE129" i="2"/>
  <c r="AA118" i="2"/>
  <c r="AB118" i="2" s="1"/>
  <c r="AC118" i="2" s="1"/>
  <c r="AE118" i="2"/>
  <c r="AA110" i="2"/>
  <c r="AB110" i="2" s="1"/>
  <c r="AC110" i="2" s="1"/>
  <c r="AE110" i="2"/>
  <c r="AA102" i="2"/>
  <c r="AB102" i="2" s="1"/>
  <c r="AC102" i="2" s="1"/>
  <c r="AE102" i="2"/>
  <c r="AA94" i="2"/>
  <c r="AB94" i="2" s="1"/>
  <c r="AC94" i="2" s="1"/>
  <c r="AE94" i="2"/>
  <c r="AA84" i="2"/>
  <c r="AB84" i="2" s="1"/>
  <c r="AC84" i="2" s="1"/>
  <c r="AE84" i="2"/>
  <c r="AA75" i="2"/>
  <c r="AB75" i="2" s="1"/>
  <c r="AC75" i="2" s="1"/>
  <c r="AE75" i="2"/>
  <c r="AA62" i="2"/>
  <c r="AB62" i="2" s="1"/>
  <c r="AC62" i="2" s="1"/>
  <c r="AE62" i="2"/>
  <c r="AA54" i="2"/>
  <c r="AB54" i="2" s="1"/>
  <c r="AC54" i="2" s="1"/>
  <c r="AE54" i="2"/>
  <c r="AA46" i="2"/>
  <c r="AB46" i="2" s="1"/>
  <c r="AC46" i="2" s="1"/>
  <c r="AE46" i="2"/>
  <c r="AA38" i="2"/>
  <c r="AB38" i="2" s="1"/>
  <c r="AC38" i="2" s="1"/>
  <c r="AE38" i="2"/>
  <c r="AA30" i="2"/>
  <c r="AB30" i="2" s="1"/>
  <c r="AC30" i="2" s="1"/>
  <c r="AE30" i="2"/>
  <c r="AA21" i="2"/>
  <c r="AB21" i="2" s="1"/>
  <c r="AC21" i="2" s="1"/>
  <c r="AE21" i="2"/>
  <c r="AA11" i="2"/>
  <c r="AB11" i="2" s="1"/>
  <c r="AC11" i="2" s="1"/>
  <c r="AE11" i="2"/>
  <c r="AA154" i="2"/>
  <c r="AB154" i="2" s="1"/>
  <c r="AC154" i="2" s="1"/>
  <c r="AE154" i="2"/>
  <c r="AA95" i="2"/>
  <c r="AB95" i="2" s="1"/>
  <c r="AC95" i="2" s="1"/>
  <c r="AE95" i="2"/>
  <c r="AA39" i="2"/>
  <c r="AB39" i="2" s="1"/>
  <c r="AC39" i="2" s="1"/>
  <c r="AE39" i="2"/>
  <c r="AA139" i="2"/>
  <c r="AB139" i="2" s="1"/>
  <c r="AC139" i="2" s="1"/>
  <c r="AE139" i="2"/>
  <c r="AE109" i="2"/>
  <c r="AO109" i="2" s="1"/>
  <c r="AA74" i="2"/>
  <c r="AB74" i="2" s="1"/>
  <c r="AC74" i="2" s="1"/>
  <c r="AE74" i="2"/>
  <c r="AA151" i="2"/>
  <c r="AB151" i="2" s="1"/>
  <c r="AC151" i="2" s="1"/>
  <c r="AE151" i="2"/>
  <c r="AA138" i="2"/>
  <c r="AB138" i="2" s="1"/>
  <c r="AC138" i="2" s="1"/>
  <c r="AE138" i="2"/>
  <c r="AA127" i="2"/>
  <c r="AB127" i="2" s="1"/>
  <c r="AC127" i="2" s="1"/>
  <c r="AE127" i="2"/>
  <c r="AA116" i="2"/>
  <c r="AB116" i="2" s="1"/>
  <c r="AC116" i="2" s="1"/>
  <c r="AE116" i="2"/>
  <c r="AA108" i="2"/>
  <c r="AB108" i="2" s="1"/>
  <c r="AC108" i="2" s="1"/>
  <c r="AE108" i="2"/>
  <c r="AA100" i="2"/>
  <c r="AB100" i="2" s="1"/>
  <c r="AC100" i="2" s="1"/>
  <c r="AE100" i="2"/>
  <c r="AA92" i="2"/>
  <c r="AB92" i="2" s="1"/>
  <c r="AC92" i="2" s="1"/>
  <c r="AE92" i="2"/>
  <c r="AA82" i="2"/>
  <c r="AB82" i="2" s="1"/>
  <c r="AC82" i="2" s="1"/>
  <c r="AE82" i="2"/>
  <c r="AA73" i="2"/>
  <c r="AB73" i="2" s="1"/>
  <c r="AC73" i="2" s="1"/>
  <c r="AE73" i="2"/>
  <c r="AA60" i="2"/>
  <c r="AB60" i="2" s="1"/>
  <c r="AC60" i="2" s="1"/>
  <c r="AE60" i="2"/>
  <c r="AA52" i="2"/>
  <c r="AB52" i="2" s="1"/>
  <c r="AC52" i="2" s="1"/>
  <c r="AE52" i="2"/>
  <c r="AA44" i="2"/>
  <c r="AB44" i="2" s="1"/>
  <c r="AC44" i="2" s="1"/>
  <c r="AE44" i="2"/>
  <c r="AA36" i="2"/>
  <c r="AB36" i="2" s="1"/>
  <c r="AC36" i="2" s="1"/>
  <c r="AE36" i="2"/>
  <c r="AA28" i="2"/>
  <c r="AB28" i="2" s="1"/>
  <c r="AC28" i="2" s="1"/>
  <c r="AE28" i="2"/>
  <c r="AA19" i="2"/>
  <c r="AB19" i="2" s="1"/>
  <c r="AC19" i="2" s="1"/>
  <c r="AE19" i="2"/>
  <c r="AA145" i="2"/>
  <c r="AB145" i="2" s="1"/>
  <c r="AC145" i="2" s="1"/>
  <c r="AE145" i="2"/>
  <c r="AA103" i="2"/>
  <c r="AB103" i="2" s="1"/>
  <c r="AC103" i="2" s="1"/>
  <c r="AE103" i="2"/>
  <c r="AA47" i="2"/>
  <c r="AB47" i="2" s="1"/>
  <c r="AC47" i="2" s="1"/>
  <c r="AE47" i="2"/>
  <c r="AA152" i="2"/>
  <c r="AB152" i="2" s="1"/>
  <c r="AC152" i="2" s="1"/>
  <c r="AE152" i="2"/>
  <c r="AA128" i="2"/>
  <c r="AB128" i="2" s="1"/>
  <c r="AC128" i="2" s="1"/>
  <c r="AE128" i="2"/>
  <c r="AA117" i="2"/>
  <c r="AB117" i="2" s="1"/>
  <c r="AC117" i="2" s="1"/>
  <c r="AE117" i="2"/>
  <c r="AA101" i="2"/>
  <c r="AB101" i="2" s="1"/>
  <c r="AC101" i="2" s="1"/>
  <c r="AE101" i="2"/>
  <c r="AA93" i="2"/>
  <c r="AB93" i="2" s="1"/>
  <c r="AC93" i="2" s="1"/>
  <c r="AE93" i="2"/>
  <c r="AA83" i="2"/>
  <c r="AB83" i="2" s="1"/>
  <c r="AC83" i="2" s="1"/>
  <c r="AE83" i="2"/>
  <c r="AA61" i="2"/>
  <c r="AB61" i="2" s="1"/>
  <c r="AC61" i="2" s="1"/>
  <c r="AE61" i="2"/>
  <c r="AA53" i="2"/>
  <c r="AB53" i="2" s="1"/>
  <c r="AC53" i="2" s="1"/>
  <c r="AE53" i="2"/>
  <c r="AA45" i="2"/>
  <c r="AB45" i="2" s="1"/>
  <c r="AC45" i="2" s="1"/>
  <c r="AE45" i="2"/>
  <c r="AA37" i="2"/>
  <c r="AB37" i="2" s="1"/>
  <c r="AC37" i="2" s="1"/>
  <c r="AE37" i="2"/>
  <c r="AA29" i="2"/>
  <c r="AB29" i="2" s="1"/>
  <c r="AC29" i="2" s="1"/>
  <c r="AE29" i="2"/>
  <c r="AA20" i="2"/>
  <c r="AB20" i="2" s="1"/>
  <c r="AC20" i="2" s="1"/>
  <c r="AE20" i="2"/>
  <c r="AA161" i="2"/>
  <c r="AB161" i="2" s="1"/>
  <c r="AC161" i="2" s="1"/>
  <c r="AE161" i="2"/>
  <c r="AA150" i="2"/>
  <c r="AB150" i="2" s="1"/>
  <c r="AC150" i="2" s="1"/>
  <c r="AE150" i="2"/>
  <c r="AA137" i="2"/>
  <c r="AB137" i="2" s="1"/>
  <c r="AC137" i="2" s="1"/>
  <c r="AE137" i="2"/>
  <c r="AA126" i="2"/>
  <c r="AB126" i="2" s="1"/>
  <c r="AC126" i="2" s="1"/>
  <c r="AE126" i="2"/>
  <c r="AA115" i="2"/>
  <c r="AB115" i="2" s="1"/>
  <c r="AC115" i="2" s="1"/>
  <c r="AE115" i="2"/>
  <c r="AA107" i="2"/>
  <c r="AB107" i="2" s="1"/>
  <c r="AC107" i="2" s="1"/>
  <c r="AE107" i="2"/>
  <c r="AA99" i="2"/>
  <c r="AB99" i="2" s="1"/>
  <c r="AC99" i="2" s="1"/>
  <c r="AE99" i="2"/>
  <c r="AA91" i="2"/>
  <c r="AB91" i="2" s="1"/>
  <c r="AC91" i="2" s="1"/>
  <c r="AE91" i="2"/>
  <c r="AA80" i="2"/>
  <c r="AB80" i="2" s="1"/>
  <c r="AC80" i="2" s="1"/>
  <c r="AE80" i="2"/>
  <c r="AA72" i="2"/>
  <c r="AB72" i="2" s="1"/>
  <c r="AC72" i="2" s="1"/>
  <c r="AE72" i="2"/>
  <c r="AA59" i="2"/>
  <c r="AB59" i="2" s="1"/>
  <c r="AC59" i="2" s="1"/>
  <c r="AE59" i="2"/>
  <c r="AA51" i="2"/>
  <c r="AB51" i="2" s="1"/>
  <c r="AC51" i="2" s="1"/>
  <c r="AE51" i="2"/>
  <c r="AA43" i="2"/>
  <c r="AB43" i="2" s="1"/>
  <c r="AC43" i="2" s="1"/>
  <c r="AE43" i="2"/>
  <c r="AA35" i="2"/>
  <c r="AB35" i="2" s="1"/>
  <c r="AC35" i="2" s="1"/>
  <c r="AE35" i="2"/>
  <c r="AA27" i="2"/>
  <c r="AB27" i="2" s="1"/>
  <c r="AC27" i="2" s="1"/>
  <c r="AE27" i="2"/>
  <c r="AA18" i="2"/>
  <c r="AB18" i="2" s="1"/>
  <c r="AC18" i="2" s="1"/>
  <c r="AE18" i="2"/>
  <c r="AK8" i="2"/>
  <c r="AA119" i="2"/>
  <c r="AB119" i="2" s="1"/>
  <c r="AC119" i="2" s="1"/>
  <c r="AE119" i="2"/>
  <c r="AA76" i="2"/>
  <c r="AB76" i="2" s="1"/>
  <c r="AC76" i="2" s="1"/>
  <c r="AE76" i="2"/>
  <c r="AA31" i="2"/>
  <c r="AB31" i="2" s="1"/>
  <c r="AC31" i="2" s="1"/>
  <c r="AE31" i="2"/>
  <c r="AA125" i="2"/>
  <c r="AB125" i="2" s="1"/>
  <c r="AC125" i="2" s="1"/>
  <c r="AE125" i="2"/>
  <c r="AA114" i="2"/>
  <c r="AB114" i="2" s="1"/>
  <c r="AC114" i="2" s="1"/>
  <c r="AE114" i="2"/>
  <c r="AA106" i="2"/>
  <c r="AB106" i="2" s="1"/>
  <c r="AC106" i="2" s="1"/>
  <c r="AE106" i="2"/>
  <c r="AA98" i="2"/>
  <c r="AB98" i="2" s="1"/>
  <c r="AC98" i="2" s="1"/>
  <c r="AE98" i="2"/>
  <c r="AA90" i="2"/>
  <c r="AB90" i="2" s="1"/>
  <c r="AC90" i="2" s="1"/>
  <c r="AE90" i="2"/>
  <c r="AA79" i="2"/>
  <c r="AB79" i="2" s="1"/>
  <c r="AC79" i="2" s="1"/>
  <c r="AE79" i="2"/>
  <c r="AB71" i="2"/>
  <c r="AC71" i="2" s="1"/>
  <c r="AE71" i="2"/>
  <c r="AA58" i="2"/>
  <c r="AB58" i="2" s="1"/>
  <c r="AC58" i="2" s="1"/>
  <c r="AE58" i="2"/>
  <c r="AA50" i="2"/>
  <c r="AB50" i="2" s="1"/>
  <c r="AC50" i="2" s="1"/>
  <c r="AE50" i="2"/>
  <c r="AA42" i="2"/>
  <c r="AB42" i="2" s="1"/>
  <c r="AC42" i="2" s="1"/>
  <c r="AE42" i="2"/>
  <c r="AA34" i="2"/>
  <c r="AB34" i="2" s="1"/>
  <c r="AC34" i="2" s="1"/>
  <c r="AE34" i="2"/>
  <c r="AA25" i="2"/>
  <c r="AB25" i="2" s="1"/>
  <c r="AC25" i="2" s="1"/>
  <c r="AE25" i="2"/>
  <c r="AA17" i="2"/>
  <c r="AB17" i="2" s="1"/>
  <c r="AC17" i="2" s="1"/>
  <c r="AE17" i="2"/>
  <c r="AA8" i="2"/>
  <c r="AB8" i="2" s="1"/>
  <c r="AC8" i="2" s="1"/>
  <c r="U176" i="2"/>
  <c r="M15" i="2"/>
  <c r="M6" i="2"/>
  <c r="N176" i="2"/>
  <c r="K14" i="2"/>
  <c r="K42" i="2"/>
  <c r="M42" i="2" s="1"/>
  <c r="K153" i="2"/>
  <c r="M153" i="2" s="1"/>
  <c r="K140" i="2"/>
  <c r="M140" i="2" s="1"/>
  <c r="K118" i="2"/>
  <c r="M118" i="2" s="1"/>
  <c r="K110" i="2"/>
  <c r="M110" i="2" s="1"/>
  <c r="K102" i="2"/>
  <c r="M102" i="2" s="1"/>
  <c r="K94" i="2"/>
  <c r="M94" i="2" s="1"/>
  <c r="K84" i="2"/>
  <c r="M84" i="2" s="1"/>
  <c r="K76" i="2"/>
  <c r="M76" i="2" s="1"/>
  <c r="K63" i="2"/>
  <c r="M63" i="2" s="1"/>
  <c r="K55" i="2"/>
  <c r="M55" i="2" s="1"/>
  <c r="K47" i="2"/>
  <c r="M47" i="2" s="1"/>
  <c r="K39" i="2"/>
  <c r="M39" i="2" s="1"/>
  <c r="K31" i="2"/>
  <c r="M31" i="2" s="1"/>
  <c r="K21" i="2"/>
  <c r="M21" i="2" s="1"/>
  <c r="K11" i="2"/>
  <c r="K79" i="2"/>
  <c r="M79" i="2" s="1"/>
  <c r="K129" i="2"/>
  <c r="M129" i="2" s="1"/>
  <c r="K152" i="2"/>
  <c r="M152" i="2" s="1"/>
  <c r="K139" i="2"/>
  <c r="M139" i="2" s="1"/>
  <c r="K128" i="2"/>
  <c r="M128" i="2" s="1"/>
  <c r="K117" i="2"/>
  <c r="M117" i="2" s="1"/>
  <c r="K109" i="2"/>
  <c r="M109" i="2" s="1"/>
  <c r="K101" i="2"/>
  <c r="M101" i="2" s="1"/>
  <c r="K93" i="2"/>
  <c r="M93" i="2" s="1"/>
  <c r="K83" i="2"/>
  <c r="M83" i="2" s="1"/>
  <c r="K75" i="2"/>
  <c r="M75" i="2" s="1"/>
  <c r="K62" i="2"/>
  <c r="M62" i="2" s="1"/>
  <c r="K54" i="2"/>
  <c r="M54" i="2" s="1"/>
  <c r="K46" i="2"/>
  <c r="M46" i="2" s="1"/>
  <c r="K38" i="2"/>
  <c r="M38" i="2" s="1"/>
  <c r="K30" i="2"/>
  <c r="M30" i="2" s="1"/>
  <c r="K20" i="2"/>
  <c r="M20" i="2" s="1"/>
  <c r="K10" i="2"/>
  <c r="K71" i="2"/>
  <c r="M71" i="2" s="1"/>
  <c r="K25" i="2"/>
  <c r="K161" i="2"/>
  <c r="M161" i="2" s="1"/>
  <c r="K138" i="2"/>
  <c r="M138" i="2" s="1"/>
  <c r="K127" i="2"/>
  <c r="M127" i="2" s="1"/>
  <c r="K116" i="2"/>
  <c r="M116" i="2" s="1"/>
  <c r="K108" i="2"/>
  <c r="M108" i="2" s="1"/>
  <c r="K100" i="2"/>
  <c r="M100" i="2" s="1"/>
  <c r="K92" i="2"/>
  <c r="M92" i="2" s="1"/>
  <c r="K82" i="2"/>
  <c r="M82" i="2" s="1"/>
  <c r="K74" i="2"/>
  <c r="M74" i="2" s="1"/>
  <c r="K61" i="2"/>
  <c r="M61" i="2" s="1"/>
  <c r="K53" i="2"/>
  <c r="M53" i="2" s="1"/>
  <c r="K45" i="2"/>
  <c r="M45" i="2" s="1"/>
  <c r="K37" i="2"/>
  <c r="M37" i="2" s="1"/>
  <c r="K29" i="2"/>
  <c r="M29" i="2" s="1"/>
  <c r="K19" i="2"/>
  <c r="M19" i="2" s="1"/>
  <c r="K9" i="2"/>
  <c r="K150" i="2"/>
  <c r="M150" i="2" s="1"/>
  <c r="K137" i="2"/>
  <c r="M137" i="2" s="1"/>
  <c r="K126" i="2"/>
  <c r="M126" i="2" s="1"/>
  <c r="K115" i="2"/>
  <c r="M115" i="2" s="1"/>
  <c r="K107" i="2"/>
  <c r="M107" i="2" s="1"/>
  <c r="K99" i="2"/>
  <c r="M99" i="2" s="1"/>
  <c r="K91" i="2"/>
  <c r="M91" i="2" s="1"/>
  <c r="K81" i="2"/>
  <c r="M81" i="2" s="1"/>
  <c r="K73" i="2"/>
  <c r="M73" i="2" s="1"/>
  <c r="K60" i="2"/>
  <c r="M60" i="2" s="1"/>
  <c r="K52" i="2"/>
  <c r="M52" i="2" s="1"/>
  <c r="K44" i="2"/>
  <c r="M44" i="2" s="1"/>
  <c r="K36" i="2"/>
  <c r="M36" i="2" s="1"/>
  <c r="K28" i="2"/>
  <c r="M28" i="2" s="1"/>
  <c r="K18" i="2"/>
  <c r="K8" i="2"/>
  <c r="M8" i="2" s="1"/>
  <c r="K50" i="2"/>
  <c r="M50" i="2" s="1"/>
  <c r="K151" i="2"/>
  <c r="M151" i="2" s="1"/>
  <c r="K158" i="2"/>
  <c r="M158" i="2" s="1"/>
  <c r="K149" i="2"/>
  <c r="M149" i="2" s="1"/>
  <c r="K144" i="2"/>
  <c r="M144" i="2" s="1"/>
  <c r="K134" i="2"/>
  <c r="M134" i="2" s="1"/>
  <c r="K125" i="2"/>
  <c r="M125" i="2" s="1"/>
  <c r="K114" i="2"/>
  <c r="M114" i="2" s="1"/>
  <c r="K106" i="2"/>
  <c r="M106" i="2" s="1"/>
  <c r="K98" i="2"/>
  <c r="M98" i="2" s="1"/>
  <c r="K90" i="2"/>
  <c r="M90" i="2" s="1"/>
  <c r="K80" i="2"/>
  <c r="M80" i="2" s="1"/>
  <c r="K72" i="2"/>
  <c r="M72" i="2" s="1"/>
  <c r="K59" i="2"/>
  <c r="M59" i="2" s="1"/>
  <c r="K51" i="2"/>
  <c r="M51" i="2" s="1"/>
  <c r="K43" i="2"/>
  <c r="M43" i="2" s="1"/>
  <c r="K35" i="2"/>
  <c r="M35" i="2" s="1"/>
  <c r="K27" i="2"/>
  <c r="M27" i="2" s="1"/>
  <c r="K17" i="2"/>
  <c r="K7" i="2"/>
  <c r="L176" i="2"/>
  <c r="K58" i="2"/>
  <c r="M58" i="2" s="1"/>
  <c r="K34" i="2"/>
  <c r="M34" i="2" s="1"/>
  <c r="J176" i="2"/>
  <c r="I176" i="2"/>
  <c r="H176" i="2"/>
  <c r="G176" i="2"/>
  <c r="H16" i="1"/>
  <c r="J16" i="1" s="1"/>
  <c r="L16" i="1" s="1"/>
  <c r="Q16" i="1" s="1"/>
  <c r="V16" i="1" s="1"/>
  <c r="H17" i="1"/>
  <c r="J17" i="1" s="1"/>
  <c r="L17" i="1" s="1"/>
  <c r="Q17" i="1" s="1"/>
  <c r="V17" i="1" s="1"/>
  <c r="H18" i="1"/>
  <c r="J18" i="1" s="1"/>
  <c r="L18" i="1" s="1"/>
  <c r="Q18" i="1" s="1"/>
  <c r="V18" i="1" s="1"/>
  <c r="H19" i="1"/>
  <c r="J19" i="1" s="1"/>
  <c r="L19" i="1" s="1"/>
  <c r="Q19" i="1" s="1"/>
  <c r="V19" i="1" s="1"/>
  <c r="H20" i="1"/>
  <c r="J20" i="1" s="1"/>
  <c r="L20" i="1" s="1"/>
  <c r="Q20" i="1" s="1"/>
  <c r="V20" i="1" s="1"/>
  <c r="H21" i="1"/>
  <c r="J21" i="1" s="1"/>
  <c r="L21" i="1" s="1"/>
  <c r="Q21" i="1" s="1"/>
  <c r="V21" i="1" s="1"/>
  <c r="H22" i="1"/>
  <c r="J22" i="1" s="1"/>
  <c r="L22" i="1" s="1"/>
  <c r="Q22" i="1" s="1"/>
  <c r="V22" i="1" s="1"/>
  <c r="H23" i="1"/>
  <c r="J23" i="1" s="1"/>
  <c r="L23" i="1" s="1"/>
  <c r="Q23" i="1" s="1"/>
  <c r="V23" i="1" s="1"/>
  <c r="H24" i="1"/>
  <c r="J24" i="1" s="1"/>
  <c r="L24" i="1" s="1"/>
  <c r="Q24" i="1" s="1"/>
  <c r="V24" i="1" s="1"/>
  <c r="H25" i="1"/>
  <c r="J25" i="1" s="1"/>
  <c r="L25" i="1" s="1"/>
  <c r="Q25" i="1" s="1"/>
  <c r="V25" i="1" s="1"/>
  <c r="H26" i="1"/>
  <c r="J26" i="1" s="1"/>
  <c r="L26" i="1" s="1"/>
  <c r="Q26" i="1" s="1"/>
  <c r="V26" i="1" s="1"/>
  <c r="H27" i="1"/>
  <c r="J27" i="1" s="1"/>
  <c r="L27" i="1" s="1"/>
  <c r="Q27" i="1" s="1"/>
  <c r="V27" i="1" s="1"/>
  <c r="H28" i="1"/>
  <c r="J28" i="1" s="1"/>
  <c r="L28" i="1" s="1"/>
  <c r="Q28" i="1" s="1"/>
  <c r="V28" i="1" s="1"/>
  <c r="H29" i="1"/>
  <c r="J29" i="1" s="1"/>
  <c r="L29" i="1" s="1"/>
  <c r="Q29" i="1" s="1"/>
  <c r="V29" i="1" s="1"/>
  <c r="H30" i="1"/>
  <c r="J30" i="1" s="1"/>
  <c r="L30" i="1" s="1"/>
  <c r="Q30" i="1" s="1"/>
  <c r="V30" i="1" s="1"/>
  <c r="H31" i="1"/>
  <c r="J31" i="1" s="1"/>
  <c r="L31" i="1" s="1"/>
  <c r="Q31" i="1" s="1"/>
  <c r="V31" i="1" s="1"/>
  <c r="H32" i="1"/>
  <c r="J32" i="1" s="1"/>
  <c r="L32" i="1" s="1"/>
  <c r="Q32" i="1" s="1"/>
  <c r="V32" i="1" s="1"/>
  <c r="H33" i="1"/>
  <c r="J33" i="1" s="1"/>
  <c r="L33" i="1" s="1"/>
  <c r="Q33" i="1" s="1"/>
  <c r="V33" i="1" s="1"/>
  <c r="H34" i="1"/>
  <c r="J34" i="1" s="1"/>
  <c r="L34" i="1" s="1"/>
  <c r="Q34" i="1" s="1"/>
  <c r="V34" i="1" s="1"/>
  <c r="H35" i="1"/>
  <c r="J35" i="1" s="1"/>
  <c r="L35" i="1" s="1"/>
  <c r="Q35" i="1" s="1"/>
  <c r="V35" i="1" s="1"/>
  <c r="H36" i="1"/>
  <c r="J36" i="1" s="1"/>
  <c r="L36" i="1" s="1"/>
  <c r="Q36" i="1" s="1"/>
  <c r="V36" i="1" s="1"/>
  <c r="H37" i="1"/>
  <c r="J37" i="1" s="1"/>
  <c r="L37" i="1" s="1"/>
  <c r="Q37" i="1" s="1"/>
  <c r="V37" i="1" s="1"/>
  <c r="H38" i="1"/>
  <c r="J38" i="1" s="1"/>
  <c r="L38" i="1" s="1"/>
  <c r="Q38" i="1" s="1"/>
  <c r="V38" i="1" s="1"/>
  <c r="H15" i="1"/>
  <c r="J15" i="1" s="1"/>
  <c r="L15" i="1" s="1"/>
  <c r="Q15" i="1" s="1"/>
  <c r="V15" i="1" s="1"/>
  <c r="H8" i="1"/>
  <c r="J8" i="1" s="1"/>
  <c r="L8" i="1" s="1"/>
  <c r="Q8" i="1" s="1"/>
  <c r="V8" i="1" s="1"/>
  <c r="H9" i="1"/>
  <c r="J9" i="1" s="1"/>
  <c r="L9" i="1" s="1"/>
  <c r="Q9" i="1" s="1"/>
  <c r="V9" i="1" s="1"/>
  <c r="H10" i="1"/>
  <c r="J10" i="1" s="1"/>
  <c r="L10" i="1" s="1"/>
  <c r="Q10" i="1" s="1"/>
  <c r="V10" i="1" s="1"/>
  <c r="W10" i="1" s="1"/>
  <c r="X10" i="1" s="1"/>
  <c r="Y10" i="1" s="1"/>
  <c r="H11" i="1"/>
  <c r="J11" i="1" s="1"/>
  <c r="L11" i="1" s="1"/>
  <c r="Q11" i="1" s="1"/>
  <c r="V11" i="1" s="1"/>
  <c r="G8" i="1"/>
  <c r="I8" i="1" s="1"/>
  <c r="K8" i="1" s="1"/>
  <c r="G9" i="1"/>
  <c r="I9" i="1" s="1"/>
  <c r="K9" i="1" s="1"/>
  <c r="G10" i="1"/>
  <c r="I10" i="1" s="1"/>
  <c r="K10" i="1" s="1"/>
  <c r="G11" i="1"/>
  <c r="I11" i="1" s="1"/>
  <c r="K11" i="1" s="1"/>
  <c r="G15" i="1"/>
  <c r="I15" i="1" s="1"/>
  <c r="K15" i="1" s="1"/>
  <c r="G16" i="1"/>
  <c r="I16" i="1" s="1"/>
  <c r="K16" i="1" s="1"/>
  <c r="G17" i="1"/>
  <c r="I17" i="1" s="1"/>
  <c r="K17" i="1" s="1"/>
  <c r="P17" i="1" s="1"/>
  <c r="G18" i="1"/>
  <c r="I18" i="1" s="1"/>
  <c r="K18" i="1" s="1"/>
  <c r="G19" i="1"/>
  <c r="I19" i="1" s="1"/>
  <c r="K19" i="1" s="1"/>
  <c r="G20" i="1"/>
  <c r="I20" i="1" s="1"/>
  <c r="K20" i="1" s="1"/>
  <c r="G21" i="1"/>
  <c r="I21" i="1" s="1"/>
  <c r="K21" i="1" s="1"/>
  <c r="P21" i="1" s="1"/>
  <c r="G22" i="1"/>
  <c r="I22" i="1" s="1"/>
  <c r="K22" i="1" s="1"/>
  <c r="G23" i="1"/>
  <c r="I23" i="1" s="1"/>
  <c r="K23" i="1" s="1"/>
  <c r="P23" i="1" s="1"/>
  <c r="G24" i="1"/>
  <c r="I24" i="1" s="1"/>
  <c r="K24" i="1" s="1"/>
  <c r="G25" i="1"/>
  <c r="I25" i="1" s="1"/>
  <c r="K25" i="1" s="1"/>
  <c r="P25" i="1" s="1"/>
  <c r="G26" i="1"/>
  <c r="I26" i="1" s="1"/>
  <c r="K26" i="1" s="1"/>
  <c r="G27" i="1"/>
  <c r="I27" i="1" s="1"/>
  <c r="K27" i="1" s="1"/>
  <c r="P27" i="1" s="1"/>
  <c r="G28" i="1"/>
  <c r="I28" i="1" s="1"/>
  <c r="K28" i="1" s="1"/>
  <c r="G29" i="1"/>
  <c r="I29" i="1" s="1"/>
  <c r="K29" i="1" s="1"/>
  <c r="P29" i="1" s="1"/>
  <c r="G30" i="1"/>
  <c r="I30" i="1" s="1"/>
  <c r="K30" i="1" s="1"/>
  <c r="G31" i="1"/>
  <c r="I31" i="1" s="1"/>
  <c r="K31" i="1" s="1"/>
  <c r="P31" i="1" s="1"/>
  <c r="G32" i="1"/>
  <c r="I32" i="1" s="1"/>
  <c r="K32" i="1" s="1"/>
  <c r="G33" i="1"/>
  <c r="I33" i="1" s="1"/>
  <c r="K33" i="1" s="1"/>
  <c r="P33" i="1" s="1"/>
  <c r="G34" i="1"/>
  <c r="I34" i="1" s="1"/>
  <c r="K34" i="1" s="1"/>
  <c r="G35" i="1"/>
  <c r="I35" i="1" s="1"/>
  <c r="K35" i="1" s="1"/>
  <c r="G36" i="1"/>
  <c r="I36" i="1" s="1"/>
  <c r="K36" i="1" s="1"/>
  <c r="G37" i="1"/>
  <c r="I37" i="1" s="1"/>
  <c r="K37" i="1" s="1"/>
  <c r="P37" i="1" s="1"/>
  <c r="G38" i="1"/>
  <c r="I38" i="1" s="1"/>
  <c r="K38" i="1" s="1"/>
  <c r="AK17" i="2" l="1"/>
  <c r="AL17" i="2" s="1"/>
  <c r="AM17" i="2" s="1"/>
  <c r="AO17" i="2"/>
  <c r="AU17" i="2" s="1"/>
  <c r="AV17" i="2" s="1"/>
  <c r="AW17" i="2" s="1"/>
  <c r="AK25" i="2"/>
  <c r="AL25" i="2" s="1"/>
  <c r="AM25" i="2" s="1"/>
  <c r="AO25" i="2"/>
  <c r="AU25" i="2" s="1"/>
  <c r="AV25" i="2" s="1"/>
  <c r="AW25" i="2" s="1"/>
  <c r="AK34" i="2"/>
  <c r="AL34" i="2" s="1"/>
  <c r="AM34" i="2" s="1"/>
  <c r="AO34" i="2"/>
  <c r="AU34" i="2" s="1"/>
  <c r="AV34" i="2" s="1"/>
  <c r="AW34" i="2" s="1"/>
  <c r="AK42" i="2"/>
  <c r="AL42" i="2" s="1"/>
  <c r="AM42" i="2" s="1"/>
  <c r="AO42" i="2"/>
  <c r="AU42" i="2" s="1"/>
  <c r="AV42" i="2" s="1"/>
  <c r="AW42" i="2" s="1"/>
  <c r="AK50" i="2"/>
  <c r="AL50" i="2" s="1"/>
  <c r="AM50" i="2" s="1"/>
  <c r="AO50" i="2"/>
  <c r="AU50" i="2" s="1"/>
  <c r="AV50" i="2" s="1"/>
  <c r="AW50" i="2" s="1"/>
  <c r="AK58" i="2"/>
  <c r="AL58" i="2" s="1"/>
  <c r="AM58" i="2" s="1"/>
  <c r="AO58" i="2"/>
  <c r="AU58" i="2" s="1"/>
  <c r="AV58" i="2" s="1"/>
  <c r="AW58" i="2" s="1"/>
  <c r="AK71" i="2"/>
  <c r="AL71" i="2" s="1"/>
  <c r="AM71" i="2" s="1"/>
  <c r="AO71" i="2"/>
  <c r="AU71" i="2" s="1"/>
  <c r="AV71" i="2" s="1"/>
  <c r="AW71" i="2" s="1"/>
  <c r="AK79" i="2"/>
  <c r="AL79" i="2" s="1"/>
  <c r="AM79" i="2" s="1"/>
  <c r="AO79" i="2"/>
  <c r="AU79" i="2" s="1"/>
  <c r="AV79" i="2" s="1"/>
  <c r="AW79" i="2" s="1"/>
  <c r="AK90" i="2"/>
  <c r="AL90" i="2" s="1"/>
  <c r="AM90" i="2" s="1"/>
  <c r="AO90" i="2"/>
  <c r="AU90" i="2" s="1"/>
  <c r="AV90" i="2" s="1"/>
  <c r="AW90" i="2" s="1"/>
  <c r="AK98" i="2"/>
  <c r="AL98" i="2" s="1"/>
  <c r="AM98" i="2" s="1"/>
  <c r="AO98" i="2"/>
  <c r="AU98" i="2" s="1"/>
  <c r="AV98" i="2" s="1"/>
  <c r="AW98" i="2" s="1"/>
  <c r="AK106" i="2"/>
  <c r="AL106" i="2" s="1"/>
  <c r="AM106" i="2" s="1"/>
  <c r="AO106" i="2"/>
  <c r="AU106" i="2" s="1"/>
  <c r="AV106" i="2" s="1"/>
  <c r="AW106" i="2" s="1"/>
  <c r="AK114" i="2"/>
  <c r="AL114" i="2" s="1"/>
  <c r="AM114" i="2" s="1"/>
  <c r="AO114" i="2"/>
  <c r="AU114" i="2" s="1"/>
  <c r="AV114" i="2" s="1"/>
  <c r="AW114" i="2" s="1"/>
  <c r="AK125" i="2"/>
  <c r="AL125" i="2" s="1"/>
  <c r="AM125" i="2" s="1"/>
  <c r="AO125" i="2"/>
  <c r="AU125" i="2" s="1"/>
  <c r="AV125" i="2" s="1"/>
  <c r="AW125" i="2" s="1"/>
  <c r="AK31" i="2"/>
  <c r="AL31" i="2" s="1"/>
  <c r="AM31" i="2" s="1"/>
  <c r="AO31" i="2"/>
  <c r="AU31" i="2" s="1"/>
  <c r="AV31" i="2" s="1"/>
  <c r="AW31" i="2" s="1"/>
  <c r="AK76" i="2"/>
  <c r="AL76" i="2" s="1"/>
  <c r="AM76" i="2" s="1"/>
  <c r="AO76" i="2"/>
  <c r="AU76" i="2" s="1"/>
  <c r="AV76" i="2" s="1"/>
  <c r="AW76" i="2" s="1"/>
  <c r="AK119" i="2"/>
  <c r="AL119" i="2" s="1"/>
  <c r="AM119" i="2" s="1"/>
  <c r="AO119" i="2"/>
  <c r="AU119" i="2" s="1"/>
  <c r="AV119" i="2" s="1"/>
  <c r="AW119" i="2" s="1"/>
  <c r="AK18" i="2"/>
  <c r="AL18" i="2" s="1"/>
  <c r="AM18" i="2" s="1"/>
  <c r="AO18" i="2"/>
  <c r="AU18" i="2" s="1"/>
  <c r="AV18" i="2" s="1"/>
  <c r="AW18" i="2" s="1"/>
  <c r="AK27" i="2"/>
  <c r="AL27" i="2" s="1"/>
  <c r="AM27" i="2" s="1"/>
  <c r="AO27" i="2"/>
  <c r="AU27" i="2" s="1"/>
  <c r="AV27" i="2" s="1"/>
  <c r="AW27" i="2" s="1"/>
  <c r="AK35" i="2"/>
  <c r="AL35" i="2" s="1"/>
  <c r="AM35" i="2" s="1"/>
  <c r="AO35" i="2"/>
  <c r="AU35" i="2" s="1"/>
  <c r="AV35" i="2" s="1"/>
  <c r="AW35" i="2" s="1"/>
  <c r="AK43" i="2"/>
  <c r="AL43" i="2" s="1"/>
  <c r="AM43" i="2" s="1"/>
  <c r="AO43" i="2"/>
  <c r="AU43" i="2" s="1"/>
  <c r="AV43" i="2" s="1"/>
  <c r="AW43" i="2" s="1"/>
  <c r="AK51" i="2"/>
  <c r="AL51" i="2" s="1"/>
  <c r="AM51" i="2" s="1"/>
  <c r="AO51" i="2"/>
  <c r="AU51" i="2" s="1"/>
  <c r="AV51" i="2" s="1"/>
  <c r="AW51" i="2" s="1"/>
  <c r="AK59" i="2"/>
  <c r="AL59" i="2" s="1"/>
  <c r="AM59" i="2" s="1"/>
  <c r="AO59" i="2"/>
  <c r="AU59" i="2" s="1"/>
  <c r="AV59" i="2" s="1"/>
  <c r="AW59" i="2" s="1"/>
  <c r="AK72" i="2"/>
  <c r="AL72" i="2" s="1"/>
  <c r="AM72" i="2" s="1"/>
  <c r="AO72" i="2"/>
  <c r="AU72" i="2" s="1"/>
  <c r="AV72" i="2" s="1"/>
  <c r="AW72" i="2" s="1"/>
  <c r="AK80" i="2"/>
  <c r="AL80" i="2" s="1"/>
  <c r="AM80" i="2" s="1"/>
  <c r="AO80" i="2"/>
  <c r="AU80" i="2" s="1"/>
  <c r="AV80" i="2" s="1"/>
  <c r="AW80" i="2" s="1"/>
  <c r="AK91" i="2"/>
  <c r="AL91" i="2" s="1"/>
  <c r="AM91" i="2" s="1"/>
  <c r="AO91" i="2"/>
  <c r="AK99" i="2"/>
  <c r="AL99" i="2" s="1"/>
  <c r="AM99" i="2" s="1"/>
  <c r="AO99" i="2"/>
  <c r="AU99" i="2" s="1"/>
  <c r="AV99" i="2" s="1"/>
  <c r="AW99" i="2" s="1"/>
  <c r="AK107" i="2"/>
  <c r="AL107" i="2" s="1"/>
  <c r="AM107" i="2" s="1"/>
  <c r="AO107" i="2"/>
  <c r="AU107" i="2" s="1"/>
  <c r="AV107" i="2" s="1"/>
  <c r="AW107" i="2" s="1"/>
  <c r="AK115" i="2"/>
  <c r="AL115" i="2" s="1"/>
  <c r="AM115" i="2" s="1"/>
  <c r="AO115" i="2"/>
  <c r="AU115" i="2" s="1"/>
  <c r="AV115" i="2" s="1"/>
  <c r="AW115" i="2" s="1"/>
  <c r="AK126" i="2"/>
  <c r="AL126" i="2" s="1"/>
  <c r="AM126" i="2" s="1"/>
  <c r="AO126" i="2"/>
  <c r="AU126" i="2" s="1"/>
  <c r="AV126" i="2" s="1"/>
  <c r="AW126" i="2" s="1"/>
  <c r="AK137" i="2"/>
  <c r="AL137" i="2" s="1"/>
  <c r="AM137" i="2" s="1"/>
  <c r="AO137" i="2"/>
  <c r="AU137" i="2" s="1"/>
  <c r="AV137" i="2" s="1"/>
  <c r="AW137" i="2" s="1"/>
  <c r="AK150" i="2"/>
  <c r="AL150" i="2" s="1"/>
  <c r="AM150" i="2" s="1"/>
  <c r="AO150" i="2"/>
  <c r="AU150" i="2" s="1"/>
  <c r="AV150" i="2" s="1"/>
  <c r="AW150" i="2" s="1"/>
  <c r="AK161" i="2"/>
  <c r="AL161" i="2" s="1"/>
  <c r="AM161" i="2" s="1"/>
  <c r="AO161" i="2"/>
  <c r="AU161" i="2" s="1"/>
  <c r="AV161" i="2" s="1"/>
  <c r="AW161" i="2" s="1"/>
  <c r="AK20" i="2"/>
  <c r="AL20" i="2" s="1"/>
  <c r="AM20" i="2" s="1"/>
  <c r="AO20" i="2"/>
  <c r="AU20" i="2" s="1"/>
  <c r="AV20" i="2" s="1"/>
  <c r="AW20" i="2" s="1"/>
  <c r="AK29" i="2"/>
  <c r="AL29" i="2" s="1"/>
  <c r="AM29" i="2" s="1"/>
  <c r="AO29" i="2"/>
  <c r="AU29" i="2" s="1"/>
  <c r="AV29" i="2" s="1"/>
  <c r="AW29" i="2" s="1"/>
  <c r="AK37" i="2"/>
  <c r="AL37" i="2" s="1"/>
  <c r="AM37" i="2" s="1"/>
  <c r="AO37" i="2"/>
  <c r="AU37" i="2" s="1"/>
  <c r="AV37" i="2" s="1"/>
  <c r="AW37" i="2" s="1"/>
  <c r="AK45" i="2"/>
  <c r="AL45" i="2" s="1"/>
  <c r="AM45" i="2" s="1"/>
  <c r="AO45" i="2"/>
  <c r="AU45" i="2" s="1"/>
  <c r="AV45" i="2" s="1"/>
  <c r="AW45" i="2" s="1"/>
  <c r="AK53" i="2"/>
  <c r="AL53" i="2" s="1"/>
  <c r="AM53" i="2" s="1"/>
  <c r="AO53" i="2"/>
  <c r="AU53" i="2" s="1"/>
  <c r="AV53" i="2" s="1"/>
  <c r="AW53" i="2" s="1"/>
  <c r="AK61" i="2"/>
  <c r="AL61" i="2" s="1"/>
  <c r="AM61" i="2" s="1"/>
  <c r="AO61" i="2"/>
  <c r="AU61" i="2" s="1"/>
  <c r="AV61" i="2" s="1"/>
  <c r="AW61" i="2" s="1"/>
  <c r="AK83" i="2"/>
  <c r="AL83" i="2" s="1"/>
  <c r="AM83" i="2" s="1"/>
  <c r="AO83" i="2"/>
  <c r="AU83" i="2" s="1"/>
  <c r="AV83" i="2" s="1"/>
  <c r="AW83" i="2" s="1"/>
  <c r="AK93" i="2"/>
  <c r="AL93" i="2" s="1"/>
  <c r="AM93" i="2" s="1"/>
  <c r="AO93" i="2"/>
  <c r="AU93" i="2" s="1"/>
  <c r="AV93" i="2" s="1"/>
  <c r="AW93" i="2" s="1"/>
  <c r="AK101" i="2"/>
  <c r="AL101" i="2" s="1"/>
  <c r="AM101" i="2" s="1"/>
  <c r="AO101" i="2"/>
  <c r="AU101" i="2" s="1"/>
  <c r="AV101" i="2" s="1"/>
  <c r="AW101" i="2" s="1"/>
  <c r="AK117" i="2"/>
  <c r="AL117" i="2" s="1"/>
  <c r="AM117" i="2" s="1"/>
  <c r="AO117" i="2"/>
  <c r="AU117" i="2" s="1"/>
  <c r="AV117" i="2" s="1"/>
  <c r="AW117" i="2" s="1"/>
  <c r="AK128" i="2"/>
  <c r="AL128" i="2" s="1"/>
  <c r="AM128" i="2" s="1"/>
  <c r="AO128" i="2"/>
  <c r="AU128" i="2" s="1"/>
  <c r="AV128" i="2" s="1"/>
  <c r="AW128" i="2" s="1"/>
  <c r="AK152" i="2"/>
  <c r="AL152" i="2" s="1"/>
  <c r="AM152" i="2" s="1"/>
  <c r="AO152" i="2"/>
  <c r="AU152" i="2" s="1"/>
  <c r="AV152" i="2" s="1"/>
  <c r="AW152" i="2" s="1"/>
  <c r="AK47" i="2"/>
  <c r="AL47" i="2" s="1"/>
  <c r="AM47" i="2" s="1"/>
  <c r="AO47" i="2"/>
  <c r="AU47" i="2" s="1"/>
  <c r="AV47" i="2" s="1"/>
  <c r="AW47" i="2" s="1"/>
  <c r="AK103" i="2"/>
  <c r="AL103" i="2" s="1"/>
  <c r="AM103" i="2" s="1"/>
  <c r="AO103" i="2"/>
  <c r="AU103" i="2" s="1"/>
  <c r="AV103" i="2" s="1"/>
  <c r="AW103" i="2" s="1"/>
  <c r="AK145" i="2"/>
  <c r="AL145" i="2" s="1"/>
  <c r="AM145" i="2" s="1"/>
  <c r="AO145" i="2"/>
  <c r="AU145" i="2" s="1"/>
  <c r="AV145" i="2" s="1"/>
  <c r="AW145" i="2" s="1"/>
  <c r="AK19" i="2"/>
  <c r="AL19" i="2" s="1"/>
  <c r="AM19" i="2" s="1"/>
  <c r="AO19" i="2"/>
  <c r="AU19" i="2" s="1"/>
  <c r="AV19" i="2" s="1"/>
  <c r="AW19" i="2" s="1"/>
  <c r="AK28" i="2"/>
  <c r="AL28" i="2" s="1"/>
  <c r="AM28" i="2" s="1"/>
  <c r="AO28" i="2"/>
  <c r="AU28" i="2" s="1"/>
  <c r="AV28" i="2" s="1"/>
  <c r="AW28" i="2" s="1"/>
  <c r="AK36" i="2"/>
  <c r="AL36" i="2" s="1"/>
  <c r="AM36" i="2" s="1"/>
  <c r="AO36" i="2"/>
  <c r="AU36" i="2" s="1"/>
  <c r="AV36" i="2" s="1"/>
  <c r="AW36" i="2" s="1"/>
  <c r="AK44" i="2"/>
  <c r="AL44" i="2" s="1"/>
  <c r="AM44" i="2" s="1"/>
  <c r="AO44" i="2"/>
  <c r="AU44" i="2" s="1"/>
  <c r="AV44" i="2" s="1"/>
  <c r="AW44" i="2" s="1"/>
  <c r="AK52" i="2"/>
  <c r="AL52" i="2" s="1"/>
  <c r="AM52" i="2" s="1"/>
  <c r="AO52" i="2"/>
  <c r="AU52" i="2" s="1"/>
  <c r="AV52" i="2" s="1"/>
  <c r="AW52" i="2" s="1"/>
  <c r="AK60" i="2"/>
  <c r="AL60" i="2" s="1"/>
  <c r="AM60" i="2" s="1"/>
  <c r="AO60" i="2"/>
  <c r="AU60" i="2" s="1"/>
  <c r="AV60" i="2" s="1"/>
  <c r="AW60" i="2" s="1"/>
  <c r="AK73" i="2"/>
  <c r="AL73" i="2" s="1"/>
  <c r="AM73" i="2" s="1"/>
  <c r="AO73" i="2"/>
  <c r="AU73" i="2" s="1"/>
  <c r="AV73" i="2" s="1"/>
  <c r="AW73" i="2" s="1"/>
  <c r="AK82" i="2"/>
  <c r="AL82" i="2" s="1"/>
  <c r="AM82" i="2" s="1"/>
  <c r="AO82" i="2"/>
  <c r="AU82" i="2" s="1"/>
  <c r="AV82" i="2" s="1"/>
  <c r="AW82" i="2" s="1"/>
  <c r="AK92" i="2"/>
  <c r="AL92" i="2" s="1"/>
  <c r="AM92" i="2" s="1"/>
  <c r="AO92" i="2"/>
  <c r="AK100" i="2"/>
  <c r="AL100" i="2" s="1"/>
  <c r="AM100" i="2" s="1"/>
  <c r="AO100" i="2"/>
  <c r="AU100" i="2" s="1"/>
  <c r="AV100" i="2" s="1"/>
  <c r="AW100" i="2" s="1"/>
  <c r="AK108" i="2"/>
  <c r="AL108" i="2" s="1"/>
  <c r="AM108" i="2" s="1"/>
  <c r="AO108" i="2"/>
  <c r="AU108" i="2" s="1"/>
  <c r="AV108" i="2" s="1"/>
  <c r="AW108" i="2" s="1"/>
  <c r="AK116" i="2"/>
  <c r="AL116" i="2" s="1"/>
  <c r="AM116" i="2" s="1"/>
  <c r="AO116" i="2"/>
  <c r="AU116" i="2" s="1"/>
  <c r="AV116" i="2" s="1"/>
  <c r="AW116" i="2" s="1"/>
  <c r="AK127" i="2"/>
  <c r="AL127" i="2" s="1"/>
  <c r="AM127" i="2" s="1"/>
  <c r="AO127" i="2"/>
  <c r="AU127" i="2" s="1"/>
  <c r="AV127" i="2" s="1"/>
  <c r="AW127" i="2" s="1"/>
  <c r="AK138" i="2"/>
  <c r="AL138" i="2" s="1"/>
  <c r="AM138" i="2" s="1"/>
  <c r="AO138" i="2"/>
  <c r="AU138" i="2" s="1"/>
  <c r="AV138" i="2" s="1"/>
  <c r="AW138" i="2" s="1"/>
  <c r="AK151" i="2"/>
  <c r="AL151" i="2" s="1"/>
  <c r="AM151" i="2" s="1"/>
  <c r="AO151" i="2"/>
  <c r="AU151" i="2" s="1"/>
  <c r="AV151" i="2" s="1"/>
  <c r="AW151" i="2" s="1"/>
  <c r="AK74" i="2"/>
  <c r="AL74" i="2" s="1"/>
  <c r="AM74" i="2" s="1"/>
  <c r="AO74" i="2"/>
  <c r="AU74" i="2" s="1"/>
  <c r="AV74" i="2" s="1"/>
  <c r="AW74" i="2" s="1"/>
  <c r="AK139" i="2"/>
  <c r="AL139" i="2" s="1"/>
  <c r="AM139" i="2" s="1"/>
  <c r="AO139" i="2"/>
  <c r="AK39" i="2"/>
  <c r="AL39" i="2" s="1"/>
  <c r="AM39" i="2" s="1"/>
  <c r="AO39" i="2"/>
  <c r="AU39" i="2" s="1"/>
  <c r="AV39" i="2" s="1"/>
  <c r="AW39" i="2" s="1"/>
  <c r="AK95" i="2"/>
  <c r="AL95" i="2" s="1"/>
  <c r="AM95" i="2" s="1"/>
  <c r="AO95" i="2"/>
  <c r="AU95" i="2" s="1"/>
  <c r="AV95" i="2" s="1"/>
  <c r="AW95" i="2" s="1"/>
  <c r="AK154" i="2"/>
  <c r="AL154" i="2" s="1"/>
  <c r="AM154" i="2" s="1"/>
  <c r="AO154" i="2"/>
  <c r="AU154" i="2" s="1"/>
  <c r="AV154" i="2" s="1"/>
  <c r="AW154" i="2" s="1"/>
  <c r="AK11" i="2"/>
  <c r="AL11" i="2" s="1"/>
  <c r="AM11" i="2" s="1"/>
  <c r="AO11" i="2"/>
  <c r="AU11" i="2" s="1"/>
  <c r="AK21" i="2"/>
  <c r="AL21" i="2" s="1"/>
  <c r="AM21" i="2" s="1"/>
  <c r="AO21" i="2"/>
  <c r="AU21" i="2" s="1"/>
  <c r="AV21" i="2" s="1"/>
  <c r="AW21" i="2" s="1"/>
  <c r="AK30" i="2"/>
  <c r="AL30" i="2" s="1"/>
  <c r="AM30" i="2" s="1"/>
  <c r="AO30" i="2"/>
  <c r="AU30" i="2" s="1"/>
  <c r="AV30" i="2" s="1"/>
  <c r="AW30" i="2" s="1"/>
  <c r="AK38" i="2"/>
  <c r="AL38" i="2" s="1"/>
  <c r="AM38" i="2" s="1"/>
  <c r="AO38" i="2"/>
  <c r="AU38" i="2" s="1"/>
  <c r="AV38" i="2" s="1"/>
  <c r="AW38" i="2" s="1"/>
  <c r="AK46" i="2"/>
  <c r="AL46" i="2" s="1"/>
  <c r="AM46" i="2" s="1"/>
  <c r="AO46" i="2"/>
  <c r="AU46" i="2" s="1"/>
  <c r="AV46" i="2" s="1"/>
  <c r="AW46" i="2" s="1"/>
  <c r="AK54" i="2"/>
  <c r="AL54" i="2" s="1"/>
  <c r="AM54" i="2" s="1"/>
  <c r="AO54" i="2"/>
  <c r="AU54" i="2" s="1"/>
  <c r="AV54" i="2" s="1"/>
  <c r="AW54" i="2" s="1"/>
  <c r="AK62" i="2"/>
  <c r="AL62" i="2" s="1"/>
  <c r="AM62" i="2" s="1"/>
  <c r="AO62" i="2"/>
  <c r="AU62" i="2" s="1"/>
  <c r="AV62" i="2" s="1"/>
  <c r="AW62" i="2" s="1"/>
  <c r="AK75" i="2"/>
  <c r="AL75" i="2" s="1"/>
  <c r="AM75" i="2" s="1"/>
  <c r="AO75" i="2"/>
  <c r="AU75" i="2" s="1"/>
  <c r="AV75" i="2" s="1"/>
  <c r="AW75" i="2" s="1"/>
  <c r="AK84" i="2"/>
  <c r="AL84" i="2" s="1"/>
  <c r="AM84" i="2" s="1"/>
  <c r="AO84" i="2"/>
  <c r="AU84" i="2" s="1"/>
  <c r="AV84" i="2" s="1"/>
  <c r="AW84" i="2" s="1"/>
  <c r="AK94" i="2"/>
  <c r="AL94" i="2" s="1"/>
  <c r="AM94" i="2" s="1"/>
  <c r="AO94" i="2"/>
  <c r="AU94" i="2" s="1"/>
  <c r="AV94" i="2" s="1"/>
  <c r="AW94" i="2" s="1"/>
  <c r="AK102" i="2"/>
  <c r="AL102" i="2" s="1"/>
  <c r="AM102" i="2" s="1"/>
  <c r="AO102" i="2"/>
  <c r="AK110" i="2"/>
  <c r="AL110" i="2" s="1"/>
  <c r="AM110" i="2" s="1"/>
  <c r="AO110" i="2"/>
  <c r="AK118" i="2"/>
  <c r="AL118" i="2" s="1"/>
  <c r="AM118" i="2" s="1"/>
  <c r="AO118" i="2"/>
  <c r="AU118" i="2" s="1"/>
  <c r="AV118" i="2" s="1"/>
  <c r="AW118" i="2" s="1"/>
  <c r="AK129" i="2"/>
  <c r="AL129" i="2" s="1"/>
  <c r="AM129" i="2" s="1"/>
  <c r="AO129" i="2"/>
  <c r="AU129" i="2" s="1"/>
  <c r="AV129" i="2" s="1"/>
  <c r="AW129" i="2" s="1"/>
  <c r="AK140" i="2"/>
  <c r="AL140" i="2" s="1"/>
  <c r="AM140" i="2" s="1"/>
  <c r="AO140" i="2"/>
  <c r="AK153" i="2"/>
  <c r="AL153" i="2" s="1"/>
  <c r="AM153" i="2" s="1"/>
  <c r="AO153" i="2"/>
  <c r="AU153" i="2" s="1"/>
  <c r="AV153" i="2" s="1"/>
  <c r="AW153" i="2" s="1"/>
  <c r="AK164" i="2"/>
  <c r="AL164" i="2" s="1"/>
  <c r="AM164" i="2" s="1"/>
  <c r="AO164" i="2"/>
  <c r="AK55" i="2"/>
  <c r="AL55" i="2" s="1"/>
  <c r="AM55" i="2" s="1"/>
  <c r="AO55" i="2"/>
  <c r="AU55" i="2" s="1"/>
  <c r="AV55" i="2" s="1"/>
  <c r="AW55" i="2" s="1"/>
  <c r="AK111" i="2"/>
  <c r="AL111" i="2" s="1"/>
  <c r="AM111" i="2" s="1"/>
  <c r="AO111" i="2"/>
  <c r="AU111" i="2" s="1"/>
  <c r="AV111" i="2" s="1"/>
  <c r="AW111" i="2" s="1"/>
  <c r="AK15" i="2"/>
  <c r="AL15" i="2" s="1"/>
  <c r="AM15" i="2" s="1"/>
  <c r="AO15" i="2"/>
  <c r="AU15" i="2" s="1"/>
  <c r="AV15" i="2" s="1"/>
  <c r="AW15" i="2" s="1"/>
  <c r="AK23" i="2"/>
  <c r="AL23" i="2" s="1"/>
  <c r="AM23" i="2" s="1"/>
  <c r="AO23" i="2"/>
  <c r="AU23" i="2" s="1"/>
  <c r="AV23" i="2" s="1"/>
  <c r="AW23" i="2" s="1"/>
  <c r="AK32" i="2"/>
  <c r="AL32" i="2" s="1"/>
  <c r="AM32" i="2" s="1"/>
  <c r="AO32" i="2"/>
  <c r="AU32" i="2" s="1"/>
  <c r="AV32" i="2" s="1"/>
  <c r="AW32" i="2" s="1"/>
  <c r="AK40" i="2"/>
  <c r="AL40" i="2" s="1"/>
  <c r="AM40" i="2" s="1"/>
  <c r="AO40" i="2"/>
  <c r="AU40" i="2" s="1"/>
  <c r="AV40" i="2" s="1"/>
  <c r="AW40" i="2" s="1"/>
  <c r="AK48" i="2"/>
  <c r="AL48" i="2" s="1"/>
  <c r="AM48" i="2" s="1"/>
  <c r="AO48" i="2"/>
  <c r="AU48" i="2" s="1"/>
  <c r="AV48" i="2" s="1"/>
  <c r="AW48" i="2" s="1"/>
  <c r="AK56" i="2"/>
  <c r="AL56" i="2" s="1"/>
  <c r="AM56" i="2" s="1"/>
  <c r="AO56" i="2"/>
  <c r="AU56" i="2" s="1"/>
  <c r="AV56" i="2" s="1"/>
  <c r="AW56" i="2" s="1"/>
  <c r="AK64" i="2"/>
  <c r="AL64" i="2" s="1"/>
  <c r="AM64" i="2" s="1"/>
  <c r="AO64" i="2"/>
  <c r="AU64" i="2" s="1"/>
  <c r="AV64" i="2" s="1"/>
  <c r="AW64" i="2" s="1"/>
  <c r="AK77" i="2"/>
  <c r="AL77" i="2" s="1"/>
  <c r="AM77" i="2" s="1"/>
  <c r="AO77" i="2"/>
  <c r="AU77" i="2" s="1"/>
  <c r="AV77" i="2" s="1"/>
  <c r="AW77" i="2" s="1"/>
  <c r="AK88" i="2"/>
  <c r="AL88" i="2" s="1"/>
  <c r="AM88" i="2" s="1"/>
  <c r="AO88" i="2"/>
  <c r="AU88" i="2" s="1"/>
  <c r="AV88" i="2" s="1"/>
  <c r="AW88" i="2" s="1"/>
  <c r="AK96" i="2"/>
  <c r="AL96" i="2" s="1"/>
  <c r="AM96" i="2" s="1"/>
  <c r="AO96" i="2"/>
  <c r="AU96" i="2" s="1"/>
  <c r="AV96" i="2" s="1"/>
  <c r="AW96" i="2" s="1"/>
  <c r="AK104" i="2"/>
  <c r="AL104" i="2" s="1"/>
  <c r="AM104" i="2" s="1"/>
  <c r="AO104" i="2"/>
  <c r="AU104" i="2" s="1"/>
  <c r="AV104" i="2" s="1"/>
  <c r="AW104" i="2" s="1"/>
  <c r="AK112" i="2"/>
  <c r="AL112" i="2" s="1"/>
  <c r="AM112" i="2" s="1"/>
  <c r="AO112" i="2"/>
  <c r="AU112" i="2" s="1"/>
  <c r="AV112" i="2" s="1"/>
  <c r="AW112" i="2" s="1"/>
  <c r="AK123" i="2"/>
  <c r="AL123" i="2" s="1"/>
  <c r="AM123" i="2" s="1"/>
  <c r="AO123" i="2"/>
  <c r="AU123" i="2" s="1"/>
  <c r="AV123" i="2" s="1"/>
  <c r="AW123" i="2" s="1"/>
  <c r="AK131" i="2"/>
  <c r="AL131" i="2" s="1"/>
  <c r="AM131" i="2" s="1"/>
  <c r="AO131" i="2"/>
  <c r="AU131" i="2" s="1"/>
  <c r="AV131" i="2" s="1"/>
  <c r="AW131" i="2" s="1"/>
  <c r="AK142" i="2"/>
  <c r="AL142" i="2" s="1"/>
  <c r="AM142" i="2" s="1"/>
  <c r="AO142" i="2"/>
  <c r="AU142" i="2" s="1"/>
  <c r="AV142" i="2" s="1"/>
  <c r="AW142" i="2" s="1"/>
  <c r="AK147" i="2"/>
  <c r="AL147" i="2" s="1"/>
  <c r="AM147" i="2" s="1"/>
  <c r="AO147" i="2"/>
  <c r="AU147" i="2" s="1"/>
  <c r="AV147" i="2" s="1"/>
  <c r="AW147" i="2" s="1"/>
  <c r="AK155" i="2"/>
  <c r="AL155" i="2" s="1"/>
  <c r="AM155" i="2" s="1"/>
  <c r="AO155" i="2"/>
  <c r="AU155" i="2" s="1"/>
  <c r="AV155" i="2" s="1"/>
  <c r="AW155" i="2" s="1"/>
  <c r="AK134" i="2"/>
  <c r="AL134" i="2" s="1"/>
  <c r="AM134" i="2" s="1"/>
  <c r="AO134" i="2"/>
  <c r="AU134" i="2" s="1"/>
  <c r="AV134" i="2" s="1"/>
  <c r="AW134" i="2" s="1"/>
  <c r="AK149" i="2"/>
  <c r="AL149" i="2" s="1"/>
  <c r="AM149" i="2" s="1"/>
  <c r="AO149" i="2"/>
  <c r="AU149" i="2" s="1"/>
  <c r="AV149" i="2" s="1"/>
  <c r="AW149" i="2" s="1"/>
  <c r="AK14" i="2"/>
  <c r="AL14" i="2" s="1"/>
  <c r="AM14" i="2" s="1"/>
  <c r="AO14" i="2"/>
  <c r="AK63" i="2"/>
  <c r="AL63" i="2" s="1"/>
  <c r="AM63" i="2" s="1"/>
  <c r="AO63" i="2"/>
  <c r="AU63" i="2" s="1"/>
  <c r="AV63" i="2" s="1"/>
  <c r="AW63" i="2" s="1"/>
  <c r="AK130" i="2"/>
  <c r="AL130" i="2" s="1"/>
  <c r="AM130" i="2" s="1"/>
  <c r="AO130" i="2"/>
  <c r="AU130" i="2" s="1"/>
  <c r="AV130" i="2" s="1"/>
  <c r="AW130" i="2" s="1"/>
  <c r="AK16" i="2"/>
  <c r="AL16" i="2" s="1"/>
  <c r="AM16" i="2" s="1"/>
  <c r="AO16" i="2"/>
  <c r="AU16" i="2" s="1"/>
  <c r="AV16" i="2" s="1"/>
  <c r="AW16" i="2" s="1"/>
  <c r="AK24" i="2"/>
  <c r="AL24" i="2" s="1"/>
  <c r="AM24" i="2" s="1"/>
  <c r="AO24" i="2"/>
  <c r="AU24" i="2" s="1"/>
  <c r="AV24" i="2" s="1"/>
  <c r="AW24" i="2" s="1"/>
  <c r="AK33" i="2"/>
  <c r="AL33" i="2" s="1"/>
  <c r="AM33" i="2" s="1"/>
  <c r="AO33" i="2"/>
  <c r="AU33" i="2" s="1"/>
  <c r="AV33" i="2" s="1"/>
  <c r="AW33" i="2" s="1"/>
  <c r="AK41" i="2"/>
  <c r="AL41" i="2" s="1"/>
  <c r="AM41" i="2" s="1"/>
  <c r="AO41" i="2"/>
  <c r="AU41" i="2" s="1"/>
  <c r="AV41" i="2" s="1"/>
  <c r="AW41" i="2" s="1"/>
  <c r="AK49" i="2"/>
  <c r="AL49" i="2" s="1"/>
  <c r="AM49" i="2" s="1"/>
  <c r="AO49" i="2"/>
  <c r="AU49" i="2" s="1"/>
  <c r="AV49" i="2" s="1"/>
  <c r="AW49" i="2" s="1"/>
  <c r="AK57" i="2"/>
  <c r="AL57" i="2" s="1"/>
  <c r="AM57" i="2" s="1"/>
  <c r="AO57" i="2"/>
  <c r="AU57" i="2" s="1"/>
  <c r="AV57" i="2" s="1"/>
  <c r="AW57" i="2" s="1"/>
  <c r="AK65" i="2"/>
  <c r="AL65" i="2" s="1"/>
  <c r="AM65" i="2" s="1"/>
  <c r="AO65" i="2"/>
  <c r="AU65" i="2" s="1"/>
  <c r="AV65" i="2" s="1"/>
  <c r="AW65" i="2" s="1"/>
  <c r="AK78" i="2"/>
  <c r="AL78" i="2" s="1"/>
  <c r="AM78" i="2" s="1"/>
  <c r="AO78" i="2"/>
  <c r="AU78" i="2" s="1"/>
  <c r="AV78" i="2" s="1"/>
  <c r="AW78" i="2" s="1"/>
  <c r="AK89" i="2"/>
  <c r="AL89" i="2" s="1"/>
  <c r="AM89" i="2" s="1"/>
  <c r="AO89" i="2"/>
  <c r="AU89" i="2" s="1"/>
  <c r="AV89" i="2" s="1"/>
  <c r="AW89" i="2" s="1"/>
  <c r="AK97" i="2"/>
  <c r="AL97" i="2" s="1"/>
  <c r="AM97" i="2" s="1"/>
  <c r="AO97" i="2"/>
  <c r="AU97" i="2" s="1"/>
  <c r="AV97" i="2" s="1"/>
  <c r="AW97" i="2" s="1"/>
  <c r="AK105" i="2"/>
  <c r="AL105" i="2" s="1"/>
  <c r="AM105" i="2" s="1"/>
  <c r="AO105" i="2"/>
  <c r="AU105" i="2" s="1"/>
  <c r="AV105" i="2" s="1"/>
  <c r="AW105" i="2" s="1"/>
  <c r="AK113" i="2"/>
  <c r="AL113" i="2" s="1"/>
  <c r="AM113" i="2" s="1"/>
  <c r="AO113" i="2"/>
  <c r="AU113" i="2" s="1"/>
  <c r="AV113" i="2" s="1"/>
  <c r="AW113" i="2" s="1"/>
  <c r="AK124" i="2"/>
  <c r="AL124" i="2" s="1"/>
  <c r="AM124" i="2" s="1"/>
  <c r="AO124" i="2"/>
  <c r="AU124" i="2" s="1"/>
  <c r="AV124" i="2" s="1"/>
  <c r="AW124" i="2" s="1"/>
  <c r="AK132" i="2"/>
  <c r="AL132" i="2" s="1"/>
  <c r="AM132" i="2" s="1"/>
  <c r="AO132" i="2"/>
  <c r="AU132" i="2" s="1"/>
  <c r="AV132" i="2" s="1"/>
  <c r="AW132" i="2" s="1"/>
  <c r="AK143" i="2"/>
  <c r="AL143" i="2" s="1"/>
  <c r="AM143" i="2" s="1"/>
  <c r="AO143" i="2"/>
  <c r="AU143" i="2" s="1"/>
  <c r="AV143" i="2" s="1"/>
  <c r="AW143" i="2" s="1"/>
  <c r="AK148" i="2"/>
  <c r="AL148" i="2" s="1"/>
  <c r="AM148" i="2" s="1"/>
  <c r="AO148" i="2"/>
  <c r="AK156" i="2"/>
  <c r="AL156" i="2" s="1"/>
  <c r="AM156" i="2" s="1"/>
  <c r="AO156" i="2"/>
  <c r="AU156" i="2" s="1"/>
  <c r="AV156" i="2" s="1"/>
  <c r="AW156" i="2" s="1"/>
  <c r="AK144" i="2"/>
  <c r="AL144" i="2" s="1"/>
  <c r="AM144" i="2" s="1"/>
  <c r="AO144" i="2"/>
  <c r="AU144" i="2" s="1"/>
  <c r="AV144" i="2" s="1"/>
  <c r="AW144" i="2" s="1"/>
  <c r="AK158" i="2"/>
  <c r="AL158" i="2" s="1"/>
  <c r="AM158" i="2" s="1"/>
  <c r="AO158" i="2"/>
  <c r="AU158" i="2" s="1"/>
  <c r="AV158" i="2" s="1"/>
  <c r="AW158" i="2" s="1"/>
  <c r="AK22" i="2"/>
  <c r="AL22" i="2" s="1"/>
  <c r="AM22" i="2" s="1"/>
  <c r="AO22" i="2"/>
  <c r="AU22" i="2" s="1"/>
  <c r="AV22" i="2" s="1"/>
  <c r="AW22" i="2" s="1"/>
  <c r="AK87" i="2"/>
  <c r="AL87" i="2" s="1"/>
  <c r="AM87" i="2" s="1"/>
  <c r="AO87" i="2"/>
  <c r="AU87" i="2" s="1"/>
  <c r="AV87" i="2" s="1"/>
  <c r="AW87" i="2" s="1"/>
  <c r="AK141" i="2"/>
  <c r="AL141" i="2" s="1"/>
  <c r="AM141" i="2" s="1"/>
  <c r="AO141" i="2"/>
  <c r="AU141" i="2" s="1"/>
  <c r="AV141" i="2" s="1"/>
  <c r="AW141" i="2" s="1"/>
  <c r="W37" i="1"/>
  <c r="X37" i="1" s="1"/>
  <c r="Y37" i="1" s="1"/>
  <c r="AA37" i="1"/>
  <c r="W21" i="1"/>
  <c r="X21" i="1" s="1"/>
  <c r="Y21" i="1" s="1"/>
  <c r="AA21" i="1"/>
  <c r="W20" i="1"/>
  <c r="X20" i="1" s="1"/>
  <c r="Y20" i="1" s="1"/>
  <c r="AA20" i="1"/>
  <c r="W32" i="1"/>
  <c r="X32" i="1" s="1"/>
  <c r="Y32" i="1" s="1"/>
  <c r="AA32" i="1"/>
  <c r="W18" i="1"/>
  <c r="X18" i="1" s="1"/>
  <c r="Y18" i="1" s="1"/>
  <c r="AA18" i="1"/>
  <c r="W23" i="1"/>
  <c r="X23" i="1" s="1"/>
  <c r="Y23" i="1" s="1"/>
  <c r="AA23" i="1"/>
  <c r="W31" i="1"/>
  <c r="X31" i="1" s="1"/>
  <c r="Y31" i="1" s="1"/>
  <c r="AA31" i="1"/>
  <c r="W24" i="1"/>
  <c r="X24" i="1" s="1"/>
  <c r="Y24" i="1" s="1"/>
  <c r="AA24" i="1"/>
  <c r="W36" i="1"/>
  <c r="X36" i="1" s="1"/>
  <c r="Y36" i="1" s="1"/>
  <c r="AA36" i="1"/>
  <c r="W35" i="1"/>
  <c r="X35" i="1" s="1"/>
  <c r="Y35" i="1" s="1"/>
  <c r="AA35" i="1"/>
  <c r="R31" i="1"/>
  <c r="S31" i="1" s="1"/>
  <c r="T31" i="1" s="1"/>
  <c r="W11" i="1"/>
  <c r="X11" i="1" s="1"/>
  <c r="Y11" i="1" s="1"/>
  <c r="AA11" i="1"/>
  <c r="W30" i="1"/>
  <c r="X30" i="1" s="1"/>
  <c r="Y30" i="1" s="1"/>
  <c r="AA30" i="1"/>
  <c r="W16" i="1"/>
  <c r="X16" i="1" s="1"/>
  <c r="Y16" i="1" s="1"/>
  <c r="AA16" i="1"/>
  <c r="W34" i="1"/>
  <c r="X34" i="1" s="1"/>
  <c r="Y34" i="1" s="1"/>
  <c r="AA34" i="1"/>
  <c r="W19" i="1"/>
  <c r="X19" i="1" s="1"/>
  <c r="Y19" i="1" s="1"/>
  <c r="AA19" i="1"/>
  <c r="W17" i="1"/>
  <c r="X17" i="1" s="1"/>
  <c r="Y17" i="1" s="1"/>
  <c r="AA17" i="1"/>
  <c r="W29" i="1"/>
  <c r="X29" i="1" s="1"/>
  <c r="Y29" i="1" s="1"/>
  <c r="AA29" i="1"/>
  <c r="W28" i="1"/>
  <c r="X28" i="1" s="1"/>
  <c r="Y28" i="1" s="1"/>
  <c r="AA28" i="1"/>
  <c r="W38" i="1"/>
  <c r="X38" i="1" s="1"/>
  <c r="Y38" i="1" s="1"/>
  <c r="AA38" i="1"/>
  <c r="W22" i="1"/>
  <c r="X22" i="1" s="1"/>
  <c r="Y22" i="1" s="1"/>
  <c r="AA22" i="1"/>
  <c r="W9" i="1"/>
  <c r="X9" i="1" s="1"/>
  <c r="Y9" i="1" s="1"/>
  <c r="AA9" i="1"/>
  <c r="W8" i="1"/>
  <c r="X8" i="1" s="1"/>
  <c r="Y8" i="1" s="1"/>
  <c r="AA8" i="1"/>
  <c r="W27" i="1"/>
  <c r="X27" i="1" s="1"/>
  <c r="Y27" i="1" s="1"/>
  <c r="AA27" i="1"/>
  <c r="W26" i="1"/>
  <c r="X26" i="1" s="1"/>
  <c r="Y26" i="1" s="1"/>
  <c r="AA26" i="1"/>
  <c r="R23" i="1"/>
  <c r="S23" i="1" s="1"/>
  <c r="T23" i="1" s="1"/>
  <c r="W33" i="1"/>
  <c r="X33" i="1" s="1"/>
  <c r="Y33" i="1" s="1"/>
  <c r="AA33" i="1"/>
  <c r="W15" i="1"/>
  <c r="X15" i="1" s="1"/>
  <c r="Y15" i="1" s="1"/>
  <c r="AA15" i="1"/>
  <c r="W25" i="1"/>
  <c r="X25" i="1" s="1"/>
  <c r="Y25" i="1" s="1"/>
  <c r="AA25" i="1"/>
  <c r="AE176" i="2"/>
  <c r="AL8" i="2"/>
  <c r="R33" i="1"/>
  <c r="S33" i="1" s="1"/>
  <c r="T33" i="1" s="1"/>
  <c r="R25" i="1"/>
  <c r="S25" i="1" s="1"/>
  <c r="T25" i="1" s="1"/>
  <c r="R17" i="1"/>
  <c r="S17" i="1" s="1"/>
  <c r="T17" i="1" s="1"/>
  <c r="V41" i="1"/>
  <c r="W41" i="1" s="1"/>
  <c r="M9" i="2"/>
  <c r="M11" i="2"/>
  <c r="M14" i="2"/>
  <c r="M18" i="2"/>
  <c r="M10" i="2"/>
  <c r="M7" i="2"/>
  <c r="M17" i="2"/>
  <c r="M28" i="1"/>
  <c r="N28" i="1" s="1"/>
  <c r="O28" i="1" s="1"/>
  <c r="P28" i="1"/>
  <c r="R28" i="1" s="1"/>
  <c r="S28" i="1" s="1"/>
  <c r="T28" i="1" s="1"/>
  <c r="M19" i="1"/>
  <c r="N19" i="1" s="1"/>
  <c r="O19" i="1" s="1"/>
  <c r="P19" i="1"/>
  <c r="R19" i="1" s="1"/>
  <c r="S19" i="1" s="1"/>
  <c r="T19" i="1" s="1"/>
  <c r="M26" i="1"/>
  <c r="N26" i="1" s="1"/>
  <c r="O26" i="1" s="1"/>
  <c r="P26" i="1"/>
  <c r="R26" i="1" s="1"/>
  <c r="S26" i="1" s="1"/>
  <c r="T26" i="1" s="1"/>
  <c r="M9" i="1"/>
  <c r="N9" i="1" s="1"/>
  <c r="O9" i="1" s="1"/>
  <c r="P9" i="1"/>
  <c r="R9" i="1" s="1"/>
  <c r="S9" i="1" s="1"/>
  <c r="T9" i="1" s="1"/>
  <c r="M36" i="1"/>
  <c r="N36" i="1" s="1"/>
  <c r="O36" i="1" s="1"/>
  <c r="P36" i="1"/>
  <c r="R36" i="1" s="1"/>
  <c r="S36" i="1" s="1"/>
  <c r="T36" i="1" s="1"/>
  <c r="M32" i="1"/>
  <c r="N32" i="1" s="1"/>
  <c r="O32" i="1" s="1"/>
  <c r="P32" i="1"/>
  <c r="R32" i="1" s="1"/>
  <c r="S32" i="1" s="1"/>
  <c r="T32" i="1" s="1"/>
  <c r="M24" i="1"/>
  <c r="N24" i="1" s="1"/>
  <c r="O24" i="1" s="1"/>
  <c r="P24" i="1"/>
  <c r="R24" i="1" s="1"/>
  <c r="S24" i="1" s="1"/>
  <c r="T24" i="1" s="1"/>
  <c r="M16" i="1"/>
  <c r="N16" i="1" s="1"/>
  <c r="O16" i="1" s="1"/>
  <c r="P16" i="1"/>
  <c r="R16" i="1" s="1"/>
  <c r="S16" i="1" s="1"/>
  <c r="T16" i="1" s="1"/>
  <c r="M8" i="1"/>
  <c r="N8" i="1" s="1"/>
  <c r="O8" i="1" s="1"/>
  <c r="P8" i="1"/>
  <c r="R8" i="1" s="1"/>
  <c r="S8" i="1" s="1"/>
  <c r="T8" i="1" s="1"/>
  <c r="M11" i="1"/>
  <c r="N11" i="1" s="1"/>
  <c r="O11" i="1" s="1"/>
  <c r="P11" i="1"/>
  <c r="R11" i="1" s="1"/>
  <c r="S11" i="1" s="1"/>
  <c r="T11" i="1" s="1"/>
  <c r="M10" i="1"/>
  <c r="P10" i="1"/>
  <c r="R10" i="1" s="1"/>
  <c r="S10" i="1" s="1"/>
  <c r="T10" i="1" s="1"/>
  <c r="M25" i="2"/>
  <c r="M20" i="1"/>
  <c r="P20" i="1"/>
  <c r="R20" i="1" s="1"/>
  <c r="S20" i="1" s="1"/>
  <c r="T20" i="1" s="1"/>
  <c r="M35" i="1"/>
  <c r="N35" i="1" s="1"/>
  <c r="O35" i="1" s="1"/>
  <c r="P35" i="1"/>
  <c r="R35" i="1" s="1"/>
  <c r="S35" i="1" s="1"/>
  <c r="T35" i="1" s="1"/>
  <c r="M34" i="1"/>
  <c r="N34" i="1" s="1"/>
  <c r="O34" i="1" s="1"/>
  <c r="P34" i="1"/>
  <c r="R34" i="1" s="1"/>
  <c r="S34" i="1" s="1"/>
  <c r="T34" i="1" s="1"/>
  <c r="M38" i="1"/>
  <c r="P38" i="1"/>
  <c r="R38" i="1" s="1"/>
  <c r="S38" i="1" s="1"/>
  <c r="T38" i="1" s="1"/>
  <c r="M30" i="1"/>
  <c r="N30" i="1" s="1"/>
  <c r="O30" i="1" s="1"/>
  <c r="P30" i="1"/>
  <c r="R30" i="1" s="1"/>
  <c r="S30" i="1" s="1"/>
  <c r="T30" i="1" s="1"/>
  <c r="M22" i="1"/>
  <c r="N22" i="1" s="1"/>
  <c r="O22" i="1" s="1"/>
  <c r="P22" i="1"/>
  <c r="R22" i="1" s="1"/>
  <c r="S22" i="1" s="1"/>
  <c r="T22" i="1" s="1"/>
  <c r="Q41" i="1"/>
  <c r="M27" i="1"/>
  <c r="N27" i="1" s="1"/>
  <c r="O27" i="1" s="1"/>
  <c r="R27" i="1"/>
  <c r="S27" i="1" s="1"/>
  <c r="T27" i="1" s="1"/>
  <c r="M18" i="1"/>
  <c r="N18" i="1" s="1"/>
  <c r="O18" i="1" s="1"/>
  <c r="P18" i="1"/>
  <c r="R18" i="1" s="1"/>
  <c r="S18" i="1" s="1"/>
  <c r="T18" i="1" s="1"/>
  <c r="R37" i="1"/>
  <c r="S37" i="1" s="1"/>
  <c r="T37" i="1" s="1"/>
  <c r="R29" i="1"/>
  <c r="S29" i="1" s="1"/>
  <c r="T29" i="1" s="1"/>
  <c r="R21" i="1"/>
  <c r="S21" i="1" s="1"/>
  <c r="T21" i="1" s="1"/>
  <c r="M15" i="1"/>
  <c r="N15" i="1" s="1"/>
  <c r="O15" i="1" s="1"/>
  <c r="P15" i="1"/>
  <c r="R15" i="1" s="1"/>
  <c r="S15" i="1" s="1"/>
  <c r="T15" i="1" s="1"/>
  <c r="K176" i="2"/>
  <c r="M33" i="1"/>
  <c r="N33" i="1" s="1"/>
  <c r="O33" i="1" s="1"/>
  <c r="M25" i="1"/>
  <c r="N25" i="1" s="1"/>
  <c r="O25" i="1" s="1"/>
  <c r="M17" i="1"/>
  <c r="N17" i="1" s="1"/>
  <c r="O17" i="1" s="1"/>
  <c r="K41" i="1"/>
  <c r="M31" i="1"/>
  <c r="N31" i="1" s="1"/>
  <c r="O31" i="1" s="1"/>
  <c r="M23" i="1"/>
  <c r="N23" i="1" s="1"/>
  <c r="O23" i="1" s="1"/>
  <c r="L41" i="1"/>
  <c r="M37" i="1"/>
  <c r="N37" i="1" s="1"/>
  <c r="O37" i="1" s="1"/>
  <c r="M29" i="1"/>
  <c r="N29" i="1" s="1"/>
  <c r="O29" i="1" s="1"/>
  <c r="M21" i="1"/>
  <c r="N21" i="1" s="1"/>
  <c r="O21" i="1" s="1"/>
  <c r="N20" i="1"/>
  <c r="O20" i="1" s="1"/>
  <c r="I41" i="1"/>
  <c r="J41" i="1"/>
  <c r="G41" i="1"/>
  <c r="H41" i="1"/>
  <c r="N38" i="1"/>
  <c r="O38" i="1" s="1"/>
  <c r="N10" i="1"/>
  <c r="O10" i="1" s="1"/>
  <c r="AU148" i="2" l="1"/>
  <c r="AV148" i="2" s="1"/>
  <c r="AW148" i="2" s="1"/>
  <c r="AO176" i="2"/>
  <c r="AU14" i="2"/>
  <c r="AV14" i="2" s="1"/>
  <c r="AW14" i="2" s="1"/>
  <c r="AU164" i="2"/>
  <c r="AV164" i="2" s="1"/>
  <c r="AW164" i="2" s="1"/>
  <c r="AU140" i="2"/>
  <c r="AV140" i="2" s="1"/>
  <c r="AW140" i="2" s="1"/>
  <c r="AU110" i="2"/>
  <c r="AV110" i="2" s="1"/>
  <c r="AW110" i="2" s="1"/>
  <c r="AU102" i="2"/>
  <c r="AV102" i="2" s="1"/>
  <c r="AW102" i="2" s="1"/>
  <c r="AV11" i="2"/>
  <c r="AU139" i="2"/>
  <c r="AV139" i="2" s="1"/>
  <c r="AW139" i="2" s="1"/>
  <c r="AU92" i="2"/>
  <c r="AV92" i="2" s="1"/>
  <c r="AW92" i="2" s="1"/>
  <c r="AU91" i="2"/>
  <c r="AB32" i="1"/>
  <c r="AC32" i="1" s="1"/>
  <c r="AD32" i="1" s="1"/>
  <c r="AF32" i="1"/>
  <c r="AG32" i="1" s="1"/>
  <c r="AH32" i="1" s="1"/>
  <c r="AI32" i="1" s="1"/>
  <c r="AB19" i="1"/>
  <c r="AC19" i="1" s="1"/>
  <c r="AD19" i="1" s="1"/>
  <c r="AF19" i="1"/>
  <c r="AG19" i="1" s="1"/>
  <c r="AH19" i="1" s="1"/>
  <c r="AI19" i="1" s="1"/>
  <c r="AB15" i="1"/>
  <c r="AC15" i="1" s="1"/>
  <c r="AD15" i="1" s="1"/>
  <c r="AF15" i="1"/>
  <c r="AG15" i="1" s="1"/>
  <c r="AH15" i="1" s="1"/>
  <c r="AI15" i="1" s="1"/>
  <c r="AB8" i="1"/>
  <c r="AC8" i="1" s="1"/>
  <c r="AD8" i="1" s="1"/>
  <c r="AF8" i="1"/>
  <c r="AG8" i="1" s="1"/>
  <c r="AH8" i="1" s="1"/>
  <c r="AB25" i="1"/>
  <c r="AC25" i="1" s="1"/>
  <c r="AD25" i="1" s="1"/>
  <c r="AF25" i="1"/>
  <c r="AG25" i="1" s="1"/>
  <c r="AH25" i="1" s="1"/>
  <c r="AI25" i="1" s="1"/>
  <c r="AB28" i="1"/>
  <c r="AC28" i="1" s="1"/>
  <c r="AD28" i="1" s="1"/>
  <c r="AF28" i="1"/>
  <c r="AG28" i="1" s="1"/>
  <c r="AH28" i="1" s="1"/>
  <c r="AI28" i="1" s="1"/>
  <c r="AB33" i="1"/>
  <c r="AC33" i="1" s="1"/>
  <c r="AD33" i="1" s="1"/>
  <c r="AF33" i="1"/>
  <c r="AG33" i="1" s="1"/>
  <c r="AH33" i="1" s="1"/>
  <c r="AI33" i="1" s="1"/>
  <c r="AB35" i="1"/>
  <c r="AC35" i="1" s="1"/>
  <c r="AD35" i="1" s="1"/>
  <c r="AF35" i="1"/>
  <c r="AG35" i="1" s="1"/>
  <c r="AH35" i="1" s="1"/>
  <c r="AI35" i="1" s="1"/>
  <c r="AB23" i="1"/>
  <c r="AC23" i="1" s="1"/>
  <c r="AD23" i="1" s="1"/>
  <c r="AF23" i="1"/>
  <c r="AG23" i="1" s="1"/>
  <c r="AH23" i="1" s="1"/>
  <c r="AI23" i="1" s="1"/>
  <c r="AB21" i="1"/>
  <c r="AC21" i="1" s="1"/>
  <c r="AD21" i="1" s="1"/>
  <c r="AF21" i="1"/>
  <c r="AG21" i="1" s="1"/>
  <c r="AH21" i="1" s="1"/>
  <c r="AI21" i="1" s="1"/>
  <c r="AB24" i="1"/>
  <c r="AC24" i="1" s="1"/>
  <c r="AD24" i="1" s="1"/>
  <c r="AF24" i="1"/>
  <c r="AG24" i="1" s="1"/>
  <c r="AH24" i="1" s="1"/>
  <c r="AI24" i="1" s="1"/>
  <c r="AB20" i="1"/>
  <c r="AC20" i="1" s="1"/>
  <c r="AD20" i="1" s="1"/>
  <c r="AF20" i="1"/>
  <c r="AG20" i="1" s="1"/>
  <c r="AH20" i="1" s="1"/>
  <c r="AI20" i="1" s="1"/>
  <c r="AB9" i="1"/>
  <c r="AC9" i="1" s="1"/>
  <c r="AF9" i="1"/>
  <c r="AG9" i="1" s="1"/>
  <c r="AH9" i="1" s="1"/>
  <c r="AI9" i="1" s="1"/>
  <c r="AB29" i="1"/>
  <c r="AC29" i="1" s="1"/>
  <c r="AD29" i="1" s="1"/>
  <c r="AF29" i="1"/>
  <c r="AG29" i="1" s="1"/>
  <c r="AH29" i="1" s="1"/>
  <c r="AI29" i="1" s="1"/>
  <c r="AB16" i="1"/>
  <c r="AC16" i="1" s="1"/>
  <c r="AD16" i="1" s="1"/>
  <c r="AF16" i="1"/>
  <c r="AG16" i="1" s="1"/>
  <c r="AH16" i="1" s="1"/>
  <c r="AI16" i="1" s="1"/>
  <c r="AB38" i="1"/>
  <c r="AC38" i="1" s="1"/>
  <c r="AD38" i="1" s="1"/>
  <c r="AF38" i="1"/>
  <c r="AB34" i="1"/>
  <c r="AC34" i="1" s="1"/>
  <c r="AD34" i="1" s="1"/>
  <c r="AF34" i="1"/>
  <c r="AG34" i="1" s="1"/>
  <c r="AH34" i="1" s="1"/>
  <c r="AI34" i="1" s="1"/>
  <c r="AB36" i="1"/>
  <c r="AC36" i="1" s="1"/>
  <c r="AD36" i="1" s="1"/>
  <c r="AF36" i="1"/>
  <c r="AG36" i="1" s="1"/>
  <c r="AH36" i="1" s="1"/>
  <c r="AI36" i="1" s="1"/>
  <c r="AB18" i="1"/>
  <c r="AC18" i="1" s="1"/>
  <c r="AD18" i="1" s="1"/>
  <c r="AF18" i="1"/>
  <c r="AG18" i="1" s="1"/>
  <c r="AH18" i="1" s="1"/>
  <c r="AI18" i="1" s="1"/>
  <c r="AB37" i="1"/>
  <c r="AC37" i="1" s="1"/>
  <c r="AD37" i="1" s="1"/>
  <c r="AF37" i="1"/>
  <c r="AG37" i="1" s="1"/>
  <c r="AH37" i="1" s="1"/>
  <c r="AI37" i="1" s="1"/>
  <c r="AB27" i="1"/>
  <c r="AC27" i="1" s="1"/>
  <c r="AD27" i="1" s="1"/>
  <c r="AF27" i="1"/>
  <c r="AG27" i="1" s="1"/>
  <c r="AH27" i="1" s="1"/>
  <c r="AI27" i="1" s="1"/>
  <c r="AB11" i="1"/>
  <c r="AC11" i="1" s="1"/>
  <c r="AD11" i="1" s="1"/>
  <c r="AF11" i="1"/>
  <c r="AG11" i="1" s="1"/>
  <c r="AH11" i="1" s="1"/>
  <c r="AI11" i="1" s="1"/>
  <c r="AB31" i="1"/>
  <c r="AC31" i="1" s="1"/>
  <c r="AD31" i="1" s="1"/>
  <c r="AF31" i="1"/>
  <c r="AG31" i="1" s="1"/>
  <c r="AH31" i="1" s="1"/>
  <c r="AI31" i="1" s="1"/>
  <c r="AB26" i="1"/>
  <c r="AC26" i="1" s="1"/>
  <c r="AD26" i="1" s="1"/>
  <c r="AF26" i="1"/>
  <c r="AG26" i="1" s="1"/>
  <c r="AH26" i="1" s="1"/>
  <c r="AI26" i="1" s="1"/>
  <c r="AB22" i="1"/>
  <c r="AC22" i="1" s="1"/>
  <c r="AD22" i="1" s="1"/>
  <c r="AF22" i="1"/>
  <c r="AG22" i="1" s="1"/>
  <c r="AH22" i="1" s="1"/>
  <c r="AI22" i="1" s="1"/>
  <c r="AB17" i="1"/>
  <c r="AC17" i="1" s="1"/>
  <c r="AD17" i="1" s="1"/>
  <c r="AF17" i="1"/>
  <c r="AG17" i="1" s="1"/>
  <c r="AH17" i="1" s="1"/>
  <c r="AI17" i="1" s="1"/>
  <c r="AB30" i="1"/>
  <c r="AC30" i="1" s="1"/>
  <c r="AD30" i="1" s="1"/>
  <c r="AF30" i="1"/>
  <c r="AG30" i="1" s="1"/>
  <c r="AH30" i="1" s="1"/>
  <c r="AI30" i="1" s="1"/>
  <c r="AA41" i="1"/>
  <c r="AB41" i="1" s="1"/>
  <c r="AC41" i="1"/>
  <c r="AD9" i="1"/>
  <c r="AM8" i="2"/>
  <c r="X41" i="1"/>
  <c r="Y41" i="1"/>
  <c r="M176" i="2"/>
  <c r="P41" i="1"/>
  <c r="R41" i="1"/>
  <c r="M41" i="1"/>
  <c r="AV91" i="2" l="1"/>
  <c r="AW91" i="2" s="1"/>
  <c r="AW11" i="2"/>
  <c r="AF41" i="1"/>
  <c r="AG38" i="1"/>
  <c r="AH38" i="1" s="1"/>
  <c r="AI38" i="1" s="1"/>
  <c r="AH41" i="1"/>
  <c r="AI8" i="1"/>
  <c r="AI41" i="1" s="1"/>
  <c r="AD41" i="1"/>
  <c r="S41" i="1"/>
  <c r="T41" i="1"/>
  <c r="O41" i="1"/>
  <c r="N41" i="1"/>
  <c r="T176" i="2"/>
  <c r="AA176" i="2" s="1"/>
  <c r="AA109" i="2"/>
  <c r="AB109" i="2" s="1"/>
  <c r="AD109" i="2"/>
  <c r="AD176" i="2" l="1"/>
  <c r="AN109" i="2"/>
  <c r="AG41" i="1"/>
  <c r="AK109" i="2"/>
  <c r="AC109" i="2"/>
  <c r="AB176" i="2"/>
  <c r="AC176" i="2" s="1"/>
  <c r="AU109" i="2" l="1"/>
  <c r="AN176" i="2"/>
  <c r="AL109" i="2"/>
  <c r="AK176" i="2"/>
  <c r="AV109" i="2" l="1"/>
  <c r="AU176" i="2"/>
  <c r="AL176" i="2"/>
  <c r="AM109" i="2"/>
  <c r="AM176" i="2" s="1"/>
  <c r="AW109" i="2" l="1"/>
  <c r="AW176" i="2" s="1"/>
  <c r="AV176" i="2"/>
</calcChain>
</file>

<file path=xl/sharedStrings.xml><?xml version="1.0" encoding="utf-8"?>
<sst xmlns="http://schemas.openxmlformats.org/spreadsheetml/2006/main" count="718" uniqueCount="394">
  <si>
    <t>Overzicht Gemeentelijk Bezit Gemeente Midden Drenthe (scholen)</t>
  </si>
  <si>
    <t>Omschrijving</t>
  </si>
  <si>
    <t>Adres</t>
  </si>
  <si>
    <t>Plaats</t>
  </si>
  <si>
    <t>Bouwaard</t>
  </si>
  <si>
    <t>Glasverzekering. Alle gebouwen op deze polis</t>
  </si>
  <si>
    <t>Zie hieronder</t>
  </si>
  <si>
    <t>Midden Drenthe</t>
  </si>
  <si>
    <t>Glas</t>
  </si>
  <si>
    <t>Esdoornlaan 2</t>
  </si>
  <si>
    <t>Beilen</t>
  </si>
  <si>
    <t>Beton/Beton</t>
  </si>
  <si>
    <t>Steen/Hard</t>
  </si>
  <si>
    <t>C.S.G. Beilen School met tijdeljjk Noodlokaal</t>
  </si>
  <si>
    <t xml:space="preserve">De Omloop 4 </t>
  </si>
  <si>
    <t>Riet/Anders</t>
  </si>
  <si>
    <t>Hijken</t>
  </si>
  <si>
    <t>OBS De Bosvlinder</t>
  </si>
  <si>
    <t>Bosweg 1</t>
  </si>
  <si>
    <t>Hooghalen</t>
  </si>
  <si>
    <t>Hout/Kunststof</t>
  </si>
  <si>
    <t>School/gymlok MFA Groene Borg te Westerbork</t>
  </si>
  <si>
    <t>Homaat 2</t>
  </si>
  <si>
    <t>Westerbork</t>
  </si>
  <si>
    <t>Noodlokaal MFA Groene Borg te Westerbork</t>
  </si>
  <si>
    <t>OBS Zuiderenk</t>
  </si>
  <si>
    <t>Drijberseweg 2</t>
  </si>
  <si>
    <t>Wijster</t>
  </si>
  <si>
    <t>Leliestraat 6</t>
  </si>
  <si>
    <t>OBS Mr Harm Smeengeschool + noodlokaal</t>
  </si>
  <si>
    <t>Hofstraat 18</t>
  </si>
  <si>
    <t>OBS Mr. Siebering + noodlokaal</t>
  </si>
  <si>
    <t>Haarweg 27</t>
  </si>
  <si>
    <t>Nieuw Balinge</t>
  </si>
  <si>
    <t>OBS De Wenteling</t>
  </si>
  <si>
    <t>Schiphorsten 2</t>
  </si>
  <si>
    <t>Balinge</t>
  </si>
  <si>
    <t>OBS Prinses Margriet</t>
  </si>
  <si>
    <t>Pr. Margrietstraat 1</t>
  </si>
  <si>
    <t>Smilde</t>
  </si>
  <si>
    <t>Prof. Dr. Obbinkstraat 3</t>
  </si>
  <si>
    <t>Hoogersmilde</t>
  </si>
  <si>
    <t>Floralaan 1A</t>
  </si>
  <si>
    <t>Bovensmilde</t>
  </si>
  <si>
    <t>Westeinde 6</t>
  </si>
  <si>
    <t xml:space="preserve">CBS De Schutkampen </t>
  </si>
  <si>
    <t>Pr. Hendrikstraat 2</t>
  </si>
  <si>
    <t>Anders</t>
  </si>
  <si>
    <t>CBS De Eshorst Dalton Onderwijs</t>
  </si>
  <si>
    <t>Esweg 106</t>
  </si>
  <si>
    <t>CBS De Eshorst (Noodlokaal)</t>
  </si>
  <si>
    <t>kunststof</t>
  </si>
  <si>
    <t>CBS  Drijber</t>
  </si>
  <si>
    <t>Nijenkamp 29</t>
  </si>
  <si>
    <t>Drijber</t>
  </si>
  <si>
    <t>CBS Prinses Beatrix</t>
  </si>
  <si>
    <t>Sportlaan 10</t>
  </si>
  <si>
    <t>Elzenlaan 10</t>
  </si>
  <si>
    <t>Gymzaal</t>
  </si>
  <si>
    <t>De Hofkamp 7</t>
  </si>
  <si>
    <t>Gymzaal t.b.v. OBS Margriet</t>
  </si>
  <si>
    <t>Kon. Emmastraat 2</t>
  </si>
  <si>
    <t>Gymzaal OBS de Wenteling</t>
  </si>
  <si>
    <t>Gymzaal OBS Mr. Siebringschool</t>
  </si>
  <si>
    <t xml:space="preserve">100 (141,4) </t>
  </si>
  <si>
    <t>100 (123,6)</t>
  </si>
  <si>
    <t>Overzicht Gemeentelijk Bezit Gemeente Midden Drenthe  (ov. Eigendommen)</t>
  </si>
  <si>
    <t>Ambtsketen Burgemeester</t>
  </si>
  <si>
    <t>Transformatorstation</t>
  </si>
  <si>
    <t>Diverse Kunstwerken</t>
  </si>
  <si>
    <t>Bibliotheek en Leeszaal</t>
  </si>
  <si>
    <t>Kleedgebouw en toiletten (incl. kantine)</t>
  </si>
  <si>
    <t>Sport + Horeca Kleedgebouw en Kantine</t>
  </si>
  <si>
    <t>Sportcpl ex horeca. 3 kassagebouwen</t>
  </si>
  <si>
    <t>Kleedkamer met uitbr. VV Witteveen</t>
  </si>
  <si>
    <t>Sportcomplex Hoogersmilde</t>
  </si>
  <si>
    <t>Sportpark Wijster. Stichting sportvoorziening Wijster</t>
  </si>
  <si>
    <t>Sportpark Hooghalen HHCombi</t>
  </si>
  <si>
    <t>Tenniscomplex Kyllot</t>
  </si>
  <si>
    <t>Tenniscomplex Smallhorst</t>
  </si>
  <si>
    <t>Sportpark Smilde</t>
  </si>
  <si>
    <t>Sportpark Op de Dreef</t>
  </si>
  <si>
    <t>Drenthe hal</t>
  </si>
  <si>
    <t>Sport + Horeca  Sporthal</t>
  </si>
  <si>
    <t>Sport + Horeca. Sporthal</t>
  </si>
  <si>
    <t>sport + Horeca. Sporthal Technische Install</t>
  </si>
  <si>
    <t xml:space="preserve">sport + Horeca. Sporthal </t>
  </si>
  <si>
    <t>Zwembad de Boskamp ex horeca</t>
  </si>
  <si>
    <t>Zwembad De Peddel ex horeca</t>
  </si>
  <si>
    <t>Zwembad De Smelthehal</t>
  </si>
  <si>
    <t>Zwembad De Smelthehal Technische Install</t>
  </si>
  <si>
    <t>Kunstvoorwerp, voorstellend een vlag,  Armando</t>
  </si>
  <si>
    <t>Beeld, voorstellend De heer Roel Reijntjes</t>
  </si>
  <si>
    <t>Kunstwerk 3 Bijlen</t>
  </si>
  <si>
    <t>Bronzen beeld "De dame welke op fiets stapt"</t>
  </si>
  <si>
    <t>Kunstwerk "De Bloeiende Boom"</t>
  </si>
  <si>
    <t>Borstbeeld van mr. Sieberingh</t>
  </si>
  <si>
    <t>Kunstwerk 6 Drentsche Heideschapen</t>
  </si>
  <si>
    <t>5 kunstwerken</t>
  </si>
  <si>
    <t>4 beelden op sokkels</t>
  </si>
  <si>
    <t>Hond op sokkel</t>
  </si>
  <si>
    <t>Waterornement Zeilen van Beilen</t>
  </si>
  <si>
    <t>Drie kunstwerken de Broekstreek</t>
  </si>
  <si>
    <t>Libelle op stam</t>
  </si>
  <si>
    <t>4 schilderijen (van Ravenswaaij en Dozij)</t>
  </si>
  <si>
    <t>De  Meeuwen in Wijster</t>
  </si>
  <si>
    <t>Kunstwerk Bushokje / wachtruimte</t>
  </si>
  <si>
    <t xml:space="preserve">Monument Jacob Israel de Haan </t>
  </si>
  <si>
    <t>Kunstwerk Oranje</t>
  </si>
  <si>
    <t>Herdenkingsmonument Gijzeling School</t>
  </si>
  <si>
    <t>Moluks Herdenkingsmonument</t>
  </si>
  <si>
    <t>Herdenkingsmonumenten</t>
  </si>
  <si>
    <t>Kunstboom bij de Raat</t>
  </si>
  <si>
    <t>Kunstwerk Beeld Tour de TT</t>
  </si>
  <si>
    <t>Landschap van Beilen nabij NS Station</t>
  </si>
  <si>
    <t>Bevrijdingsmonument Maple Leaf Beilen</t>
  </si>
  <si>
    <t>Archeologisch monument Wijster</t>
  </si>
  <si>
    <t>Kerktoren, Klokken, uurwerk etc. Toren</t>
  </si>
  <si>
    <t>Monument Indiegangers</t>
  </si>
  <si>
    <t>Huisvesting voor dieren</t>
  </si>
  <si>
    <t>Mobiel Podium</t>
  </si>
  <si>
    <t xml:space="preserve">Toiletgebouw </t>
  </si>
  <si>
    <t>Machine berging/loods</t>
  </si>
  <si>
    <t>Dorpshuis incl. gymlokaal MFA de Tille</t>
  </si>
  <si>
    <t>Dorpshuis/gymzaal</t>
  </si>
  <si>
    <t>Uitvaartcentrum Lijkenhuisjes op begraafplaats</t>
  </si>
  <si>
    <t>Lijkenhuisje (bergruimte/aula) te Smilde</t>
  </si>
  <si>
    <t>Aula begraafplaats</t>
  </si>
  <si>
    <t>Dienstgebouw incl toiletgebouw</t>
  </si>
  <si>
    <t>Woonhuis / Woning</t>
  </si>
  <si>
    <t>Woonhuis / Brugwachterswoning</t>
  </si>
  <si>
    <t>Sanitaire Unit tbv woonwagenkamp</t>
  </si>
  <si>
    <t>Sanitaire Unit Recon Ned. BV (compleet)</t>
  </si>
  <si>
    <t>Woonwagencentrum Berging Toilet</t>
  </si>
  <si>
    <t>Peuterspeelzaal/Dorpshuis. Annie Londo</t>
  </si>
  <si>
    <t>Dorpshuis en gymnastieklokaal (MFA)</t>
  </si>
  <si>
    <t>Dorpshuis/vm school/gymnastieklokaal (MFA)</t>
  </si>
  <si>
    <t>4 motorzagen</t>
  </si>
  <si>
    <t>Rollend Materieel. Gereedschappen</t>
  </si>
  <si>
    <t>Schaftwagen / keet</t>
  </si>
  <si>
    <t>Diverse gereedschappen bosarbeiders</t>
  </si>
  <si>
    <t>Gem. werkplaats incl milieustraat</t>
  </si>
  <si>
    <t>Gem. Werkplaats</t>
  </si>
  <si>
    <t>Jeugd / verenigingsgebouw</t>
  </si>
  <si>
    <t>Raadhuis</t>
  </si>
  <si>
    <t>Raadhuis Carillon</t>
  </si>
  <si>
    <t>Kunstvoorwerpen van mevr. M. Wildevuur</t>
  </si>
  <si>
    <t>Raadhuis (kunstvoorwerpen)</t>
  </si>
  <si>
    <t>Bronzen beeld HM Prinses Beatrix</t>
  </si>
  <si>
    <t>Scheepsbel Mr. MS Beilen</t>
  </si>
  <si>
    <t>MFA Westerbork</t>
  </si>
  <si>
    <t>Computer app. In de gemeente gebouwen</t>
  </si>
  <si>
    <t>2 laptops en 5 digitale camera's en afstandm</t>
  </si>
  <si>
    <t>geluidmeter afd BMZ Bruel en Kjaer (nieuw miv 07.09.2009)</t>
  </si>
  <si>
    <t>Schuurtje Driewielfiets</t>
  </si>
  <si>
    <t>Centrum Jeugd en Gezin (=alleen inventaris)</t>
  </si>
  <si>
    <t>Brandweer kazerne</t>
  </si>
  <si>
    <t>Brandweerkazerne</t>
  </si>
  <si>
    <t>Vrijstaande woning</t>
  </si>
  <si>
    <t>(ex) Woonservice pand</t>
  </si>
  <si>
    <t>Gymzaal Witteveen (vm  OBS De Tille)</t>
  </si>
  <si>
    <t>Onverschillig waar, mits binnen Nederland</t>
  </si>
  <si>
    <t>Oude Beilerweg ongenummerd</t>
  </si>
  <si>
    <t>Diverse invalswegen</t>
  </si>
  <si>
    <t>Zuidbrink 13</t>
  </si>
  <si>
    <t>Meerweg 11A</t>
  </si>
  <si>
    <t>Haarweg 69</t>
  </si>
  <si>
    <t>Kyllot ongenummerd</t>
  </si>
  <si>
    <t>Perkenslag 1</t>
  </si>
  <si>
    <t>Sportlaan 2</t>
  </si>
  <si>
    <t xml:space="preserve">Sportweg 10 </t>
  </si>
  <si>
    <t>De Drift 33</t>
  </si>
  <si>
    <t xml:space="preserve">Eursingerweg 14 </t>
  </si>
  <si>
    <t>Seuermondsweg 19a</t>
  </si>
  <si>
    <t>Sportlaan 4</t>
  </si>
  <si>
    <t>Boerenlaan 7a</t>
  </si>
  <si>
    <t xml:space="preserve">Eursingerweg 5 </t>
  </si>
  <si>
    <t>Eursingerweg 1</t>
  </si>
  <si>
    <t>Eursingerweg 2</t>
  </si>
  <si>
    <t>Boerenlaan 1</t>
  </si>
  <si>
    <t>Beilerstraat 13 C</t>
  </si>
  <si>
    <t>t Spiek 4</t>
  </si>
  <si>
    <t>Westeinde Ongenumemrd</t>
  </si>
  <si>
    <t>Hoek Brinkstraat/ Hekstraat</t>
  </si>
  <si>
    <t>Esweg ongenummerd</t>
  </si>
  <si>
    <t>voor Hoofdstraat 16 Westerbork</t>
  </si>
  <si>
    <t>Reigerlaan 8</t>
  </si>
  <si>
    <t>Kruizing Homanweg te Beilen</t>
  </si>
  <si>
    <t>Onverschillig waar binnen de Gemeente</t>
  </si>
  <si>
    <t>Langs de Drentsche hoofdvaart Smilde</t>
  </si>
  <si>
    <t>Hoofdstraat ong. te Hooghalen</t>
  </si>
  <si>
    <t>Brink te Beilen</t>
  </si>
  <si>
    <t>Balinge/Mantinge/Garminge</t>
  </si>
  <si>
    <t>Hoek Esweg/Eursingerweg</t>
  </si>
  <si>
    <t>Brink en invalswegen van Wijster</t>
  </si>
  <si>
    <t>De Paltz/Schiphorsten Mantinge</t>
  </si>
  <si>
    <t>Park achter Koepelkerk Smilde</t>
  </si>
  <si>
    <t>Oranjekanaal ZZ Oranje</t>
  </si>
  <si>
    <t xml:space="preserve">Schoolstraat ong. </t>
  </si>
  <si>
    <t>Jasmijnstraat ong.</t>
  </si>
  <si>
    <t>Julianastraat/Asserweg</t>
  </si>
  <si>
    <t>Hoofdstrat ong.</t>
  </si>
  <si>
    <t>Statiosnplein ong.</t>
  </si>
  <si>
    <t>Asserweg ong. (beide kanten weg)</t>
  </si>
  <si>
    <t xml:space="preserve">Beilerweg ongenummerd </t>
  </si>
  <si>
    <t>Hoofdstraat 12</t>
  </si>
  <si>
    <t>Begraafplaats afd. Kerkhoflaan</t>
  </si>
  <si>
    <t>Eursingerstraat ongenummerd</t>
  </si>
  <si>
    <t>Beilervaart/Vaartweg ongenummerd</t>
  </si>
  <si>
    <t xml:space="preserve">Groene Weg 5 </t>
  </si>
  <si>
    <t>A. Talmaweg 2</t>
  </si>
  <si>
    <t>Divers</t>
  </si>
  <si>
    <t>Binnen de gemeente ongenummerd</t>
  </si>
  <si>
    <t>Mej. A. Talmaweg 51</t>
  </si>
  <si>
    <t>Boerenlaan 7 Smilde</t>
  </si>
  <si>
    <t>Boerenlaan 9 Smilde</t>
  </si>
  <si>
    <t>Rijksweg 115 A</t>
  </si>
  <si>
    <t>Witterweg A0</t>
  </si>
  <si>
    <t>Asserstraat 64</t>
  </si>
  <si>
    <t>Eursinge 7</t>
  </si>
  <si>
    <t>Hoofdweg 119</t>
  </si>
  <si>
    <t>Tramweg 40</t>
  </si>
  <si>
    <t>Hoofdweg 8</t>
  </si>
  <si>
    <t>Rolhof 5</t>
  </si>
  <si>
    <t>Klateringerweg 10A Beilen</t>
  </si>
  <si>
    <t>Rolhof 9</t>
  </si>
  <si>
    <t>Beukenlaan 30</t>
  </si>
  <si>
    <t>Schoolweg 1</t>
  </si>
  <si>
    <t>Mej. A. Talmaweg 2</t>
  </si>
  <si>
    <t xml:space="preserve">Eursing 4, 4A </t>
  </si>
  <si>
    <t>W.A. Scholtenweg 1</t>
  </si>
  <si>
    <t>Zandhoeklaan 32</t>
  </si>
  <si>
    <t>Hoofdweg 26</t>
  </si>
  <si>
    <t>Raadhuisplein 1</t>
  </si>
  <si>
    <t>Nabij Raadhuisplein1</t>
  </si>
  <si>
    <t>BG van Weezelplein 10</t>
  </si>
  <si>
    <t>Diverse adressen in de gemeente</t>
  </si>
  <si>
    <t>Binnen Nederland</t>
  </si>
  <si>
    <t>Onverschillg waar binnen de gemeente Midden-Drenthe</t>
  </si>
  <si>
    <t>Brugstraat 20</t>
  </si>
  <si>
    <t>Nassaukade 4A (centrum CJG)</t>
  </si>
  <si>
    <t>Hoofdweg 27</t>
  </si>
  <si>
    <t>Gentiaan 2</t>
  </si>
  <si>
    <t>Sliemkampenweg 2</t>
  </si>
  <si>
    <t>Lieving 2</t>
  </si>
  <si>
    <t>Lieving 2A</t>
  </si>
  <si>
    <t xml:space="preserve">Westeinde 50A en  52A </t>
  </si>
  <si>
    <t>Mej A. Talmaweg 2</t>
  </si>
  <si>
    <t>Nw.Balinge</t>
  </si>
  <si>
    <t>Witteveen</t>
  </si>
  <si>
    <t>Broekstreek</t>
  </si>
  <si>
    <t>Mantinge</t>
  </si>
  <si>
    <t>Oranje</t>
  </si>
  <si>
    <t xml:space="preserve">Bovensmilde </t>
  </si>
  <si>
    <t>Elp</t>
  </si>
  <si>
    <t>SteenHoutPannRiet</t>
  </si>
  <si>
    <t>Brons</t>
  </si>
  <si>
    <t>Geen</t>
  </si>
  <si>
    <t>Steen</t>
  </si>
  <si>
    <t>ijzer</t>
  </si>
  <si>
    <t>gietijzeren</t>
  </si>
  <si>
    <t>Hout</t>
  </si>
  <si>
    <t>zandsteen/brons</t>
  </si>
  <si>
    <t>steen + mozaik</t>
  </si>
  <si>
    <t>steen</t>
  </si>
  <si>
    <t>steen + gedenkplaat</t>
  </si>
  <si>
    <t>beton/cement/verf</t>
  </si>
  <si>
    <t>Steen e.d.</t>
  </si>
  <si>
    <t>Ijzer e.d.</t>
  </si>
  <si>
    <t>Steen/koperdak</t>
  </si>
  <si>
    <t>Hout/Hard</t>
  </si>
  <si>
    <t>Stalen loods</t>
  </si>
  <si>
    <t>Steen/Riet</t>
  </si>
  <si>
    <t>Staal/sandwichpanelen</t>
  </si>
  <si>
    <t>Beton/Staal</t>
  </si>
  <si>
    <t>Metaal</t>
  </si>
  <si>
    <t>steen/hard</t>
  </si>
  <si>
    <t>Kunst</t>
  </si>
  <si>
    <t>100 (141,4)</t>
  </si>
  <si>
    <t>105</t>
  </si>
  <si>
    <t>101,6</t>
  </si>
  <si>
    <t>premie</t>
  </si>
  <si>
    <t>totaal</t>
  </si>
  <si>
    <t>MFA Bovensmilde</t>
  </si>
  <si>
    <t>Floralaan 2</t>
  </si>
  <si>
    <t xml:space="preserve">       opstal               1-1-2020</t>
  </si>
  <si>
    <t>inventaris               1-1-2020</t>
  </si>
  <si>
    <t>premie incl 21%</t>
  </si>
  <si>
    <t>pemie incl</t>
  </si>
  <si>
    <t>premie excl</t>
  </si>
  <si>
    <t>De Kroning van Beatrix</t>
  </si>
  <si>
    <t>schilderij</t>
  </si>
  <si>
    <t>Potret van Maxima</t>
  </si>
  <si>
    <t>Schilderij</t>
  </si>
  <si>
    <t>De Ar Hoofdstraat 42 Westerbork (geen eigen pand)</t>
  </si>
  <si>
    <t>MFA Smilde (vh Van der  Ree School)</t>
  </si>
  <si>
    <t>Verl. Middenraai Nieuw-Balinge</t>
  </si>
  <si>
    <t>Kunstzinnige relling (op brug)</t>
  </si>
  <si>
    <t>Tenniscomplex Westerbork</t>
  </si>
  <si>
    <t>Homaat 1</t>
  </si>
  <si>
    <t>Steen/hard</t>
  </si>
  <si>
    <t>opstal 01-01-2021</t>
  </si>
  <si>
    <t>inventaris 01-01-2021</t>
  </si>
  <si>
    <t>108</t>
  </si>
  <si>
    <t>103,5</t>
  </si>
  <si>
    <t>Kon. Julianstraat 65</t>
  </si>
  <si>
    <t>Kampstraat 4</t>
  </si>
  <si>
    <t>Verl. Havenstraat 1A</t>
  </si>
  <si>
    <t>Scholengemeenschap Volta</t>
  </si>
  <si>
    <t>Dep.Ridderschool Beilen (vm OBS JanLigthartschool)</t>
  </si>
  <si>
    <t>Brede School de Grift</t>
  </si>
  <si>
    <t>Brede School  de Kiem</t>
  </si>
  <si>
    <t>Brede School  't Hieker Nust</t>
  </si>
  <si>
    <t>Gymzaal De Sprong Verl.. Havenstraat 1A Beilen</t>
  </si>
  <si>
    <t>Oude Beilerweg 27</t>
  </si>
  <si>
    <t>113,9</t>
  </si>
  <si>
    <t>109,2</t>
  </si>
  <si>
    <t>totaal 2022</t>
  </si>
  <si>
    <t>01-01-2022 Opstal</t>
  </si>
  <si>
    <t>01-01-2022 Inventaris</t>
  </si>
  <si>
    <t>Steen hard</t>
  </si>
  <si>
    <t>Verenigingsgebouw</t>
  </si>
  <si>
    <t>(ex) duivenhokje</t>
  </si>
  <si>
    <t>De Noesten 9a Westerbork</t>
  </si>
  <si>
    <t>hout</t>
  </si>
  <si>
    <t>Laaghalerstraat 10-12</t>
  </si>
  <si>
    <t>gering verschil</t>
  </si>
  <si>
    <t>Was verkeerstellers</t>
  </si>
  <si>
    <t>met def.lijst</t>
  </si>
  <si>
    <t>aangepast)</t>
  </si>
  <si>
    <t>Diverse verkeerstellers en display (zie lijst)</t>
  </si>
  <si>
    <t>opstal</t>
  </si>
  <si>
    <t>inventaris</t>
  </si>
  <si>
    <t>totaal 2023</t>
  </si>
  <si>
    <t>130,0</t>
  </si>
  <si>
    <t>126,4</t>
  </si>
  <si>
    <t xml:space="preserve">Stand per 1-1-2023 </t>
  </si>
  <si>
    <t>01-01-2023 opstal incl index</t>
  </si>
  <si>
    <t>01-01-2023 Inventaris incl index</t>
  </si>
  <si>
    <t>Rollend Mat. excl index</t>
  </si>
  <si>
    <t>Transport/Verblijf excl index</t>
  </si>
  <si>
    <t>Comp./electr. excl. index</t>
  </si>
  <si>
    <t>Gereed- schappen excl index</t>
  </si>
  <si>
    <t>Kunst excl index</t>
  </si>
  <si>
    <t>premie 2023 excl</t>
  </si>
  <si>
    <t>premie 2023 incl 21%</t>
  </si>
  <si>
    <t>Jagerspad 18</t>
  </si>
  <si>
    <t>Unit Modiq tbv WMO voorziening</t>
  </si>
  <si>
    <t>Middendorp 2 Hooghlaen (nabij)</t>
  </si>
  <si>
    <t>Kerkweg 1</t>
  </si>
  <si>
    <t>I- Pads Raadsleden (opgezegd De Goudse)</t>
  </si>
  <si>
    <t>Sportpark Noord-West</t>
  </si>
  <si>
    <t>Kunstwerk Canadian Trail</t>
  </si>
  <si>
    <t xml:space="preserve">opstal </t>
  </si>
  <si>
    <t>index 130,0</t>
  </si>
  <si>
    <t>index 126,4</t>
  </si>
  <si>
    <t>index 126,8</t>
  </si>
  <si>
    <t xml:space="preserve">Gem.Dienst. Werkplaats </t>
  </si>
  <si>
    <t>Hoofdstraat 1</t>
  </si>
  <si>
    <t>Hotel Koekoekshof  (Opvang Oekraniers)</t>
  </si>
  <si>
    <t>Kunstwerk Het Laatste Levensvuur</t>
  </si>
  <si>
    <t>Hoofdstraat/Kerkhoflaan</t>
  </si>
  <si>
    <t>Regerlaan 10  (Opvang Oekraniers)</t>
  </si>
  <si>
    <t>Reigerlaan 10</t>
  </si>
  <si>
    <t>Wilhelminaplein 2- 4</t>
  </si>
  <si>
    <t xml:space="preserve">   </t>
  </si>
  <si>
    <t>totaal 2025</t>
  </si>
  <si>
    <t>index 138,2</t>
  </si>
  <si>
    <t>index 131,5</t>
  </si>
  <si>
    <t>premie 2025 incl 21%</t>
  </si>
  <si>
    <t>Stand per 1-1-2025</t>
  </si>
  <si>
    <t>01-01-2025 opstal incl index</t>
  </si>
  <si>
    <t>01-01-2025 Inventaris incl index</t>
  </si>
  <si>
    <t>Rollend Materiaal excl index</t>
  </si>
  <si>
    <t>Comp./electronica excl. index</t>
  </si>
  <si>
    <t>131,5</t>
  </si>
  <si>
    <t>138,2</t>
  </si>
  <si>
    <t>01-01-2026 opstal incl index</t>
  </si>
  <si>
    <t>01-01-2026 Inventaris incl index</t>
  </si>
  <si>
    <t>Stand per 1-1-2026</t>
  </si>
  <si>
    <t>Stand per 01-01-2026</t>
  </si>
  <si>
    <t xml:space="preserve">Alting 25 </t>
  </si>
  <si>
    <t xml:space="preserve">Buurthuis Noorderhuus </t>
  </si>
  <si>
    <t xml:space="preserve">Mussenakkers 1a </t>
  </si>
  <si>
    <t xml:space="preserve"> Oranje 52b </t>
  </si>
  <si>
    <t xml:space="preserve">Buurthuis de Windjammer </t>
  </si>
  <si>
    <t>premie 205 excl</t>
  </si>
  <si>
    <t>totaal 2026</t>
  </si>
  <si>
    <t>premie 2026 excl</t>
  </si>
  <si>
    <t>De Omloop 5</t>
  </si>
  <si>
    <t>Kerkgebouw en Pastoriewoning (opvang Oekraïners)</t>
  </si>
  <si>
    <t>Dr. Nassau College( opvang Oekraïners)</t>
  </si>
  <si>
    <t>index 141,2</t>
  </si>
  <si>
    <t>index 134,5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</si>
</sst>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.00_ ;_ &quot;€&quot;\ * \-#,##0.00_ ;_ &quot;€&quot;\ * &quot;-&quot;_ ;_ @_ "/>
    <numFmt numFmtId="165" formatCode="0.0"/>
    <numFmt numFmtId="166" formatCode="_ &quot;€&quot;\ * #,##0_ ;_ &quot;€&quot;\ * \-#,##0_ ;_ &quot;€&quot;\ * &quot;-&quot;??_ ;_ @_ 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u/>
      <sz val="8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66CCFF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FFEAA7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4" fontId="4" fillId="0" borderId="0" applyNumberFormat="0" applyFont="0" applyFill="0" applyBorder="0" applyAlignment="0" applyProtection="0"/>
    <xf numFmtId="0" fontId="4" fillId="0" borderId="0">
      <alignment vertical="top"/>
    </xf>
    <xf numFmtId="43" fontId="16" fillId="0" borderId="0" applyFont="0" applyFill="0" applyBorder="0" applyAlignment="0" applyProtection="0"/>
  </cellStyleXfs>
  <cellXfs count="254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1" fillId="0" borderId="1" xfId="1" applyFont="1" applyBorder="1" applyAlignment="1">
      <alignment horizontal="left"/>
    </xf>
    <xf numFmtId="42" fontId="1" fillId="3" borderId="1" xfId="2" applyNumberFormat="1" applyFont="1" applyFill="1" applyBorder="1" applyProtection="1"/>
    <xf numFmtId="42" fontId="5" fillId="3" borderId="1" xfId="2" applyNumberFormat="1" applyFont="1" applyFill="1" applyBorder="1" applyProtection="1"/>
    <xf numFmtId="0" fontId="5" fillId="0" borderId="1" xfId="0" applyFont="1" applyBorder="1" applyAlignment="1">
      <alignment horizontal="left"/>
    </xf>
    <xf numFmtId="49" fontId="5" fillId="0" borderId="1" xfId="1" applyNumberFormat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14" fontId="5" fillId="3" borderId="3" xfId="0" applyNumberFormat="1" applyFont="1" applyFill="1" applyBorder="1" applyAlignment="1">
      <alignment horizontal="center"/>
    </xf>
    <xf numFmtId="14" fontId="5" fillId="3" borderId="3" xfId="0" applyNumberFormat="1" applyFont="1" applyFill="1" applyBorder="1" applyAlignment="1">
      <alignment horizontal="center" vertical="top" wrapText="1"/>
    </xf>
    <xf numFmtId="49" fontId="5" fillId="3" borderId="4" xfId="0" applyNumberFormat="1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42" fontId="6" fillId="3" borderId="1" xfId="2" applyNumberFormat="1" applyFont="1" applyFill="1" applyBorder="1"/>
    <xf numFmtId="0" fontId="6" fillId="0" borderId="1" xfId="1" applyFont="1" applyBorder="1"/>
    <xf numFmtId="0" fontId="6" fillId="0" borderId="1" xfId="1" quotePrefix="1" applyFont="1" applyBorder="1" applyAlignment="1">
      <alignment horizontal="left"/>
    </xf>
    <xf numFmtId="42" fontId="7" fillId="3" borderId="1" xfId="2" applyNumberFormat="1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42" fontId="5" fillId="3" borderId="1" xfId="2" applyNumberFormat="1" applyFont="1" applyFill="1" applyBorder="1"/>
    <xf numFmtId="42" fontId="4" fillId="2" borderId="1" xfId="2" applyNumberFormat="1" applyFont="1" applyFill="1" applyBorder="1"/>
    <xf numFmtId="42" fontId="6" fillId="2" borderId="1" xfId="2" applyNumberFormat="1" applyFont="1" applyFill="1" applyBorder="1"/>
    <xf numFmtId="0" fontId="0" fillId="0" borderId="0" xfId="0" applyAlignment="1">
      <alignment horizontal="left"/>
    </xf>
    <xf numFmtId="42" fontId="4" fillId="2" borderId="0" xfId="2" applyNumberFormat="1" applyFont="1" applyFill="1"/>
    <xf numFmtId="0" fontId="0" fillId="0" borderId="3" xfId="0" applyBorder="1"/>
    <xf numFmtId="0" fontId="6" fillId="0" borderId="5" xfId="1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/>
    <xf numFmtId="0" fontId="8" fillId="0" borderId="1" xfId="0" applyFont="1" applyBorder="1"/>
    <xf numFmtId="0" fontId="8" fillId="0" borderId="3" xfId="0" applyFont="1" applyBorder="1"/>
    <xf numFmtId="0" fontId="8" fillId="0" borderId="4" xfId="0" applyFont="1" applyBorder="1"/>
    <xf numFmtId="42" fontId="8" fillId="0" borderId="1" xfId="0" applyNumberFormat="1" applyFont="1" applyBorder="1"/>
    <xf numFmtId="0" fontId="8" fillId="0" borderId="0" xfId="0" applyFont="1"/>
    <xf numFmtId="0" fontId="6" fillId="0" borderId="1" xfId="0" applyFont="1" applyBorder="1"/>
    <xf numFmtId="0" fontId="7" fillId="0" borderId="1" xfId="0" applyFont="1" applyBorder="1"/>
    <xf numFmtId="0" fontId="10" fillId="0" borderId="1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11" fillId="0" borderId="1" xfId="1" applyFont="1" applyBorder="1"/>
    <xf numFmtId="49" fontId="5" fillId="0" borderId="1" xfId="1" applyNumberFormat="1" applyFont="1" applyBorder="1"/>
    <xf numFmtId="0" fontId="12" fillId="0" borderId="9" xfId="0" applyFont="1" applyBorder="1"/>
    <xf numFmtId="3" fontId="6" fillId="4" borderId="8" xfId="0" applyNumberFormat="1" applyFont="1" applyFill="1" applyBorder="1"/>
    <xf numFmtId="0" fontId="6" fillId="0" borderId="2" xfId="0" applyFont="1" applyBorder="1"/>
    <xf numFmtId="3" fontId="12" fillId="0" borderId="10" xfId="0" applyNumberFormat="1" applyFont="1" applyBorder="1"/>
    <xf numFmtId="14" fontId="5" fillId="3" borderId="5" xfId="2" applyNumberFormat="1" applyFont="1" applyFill="1" applyBorder="1" applyProtection="1"/>
    <xf numFmtId="49" fontId="5" fillId="3" borderId="5" xfId="2" applyNumberFormat="1" applyFont="1" applyFill="1" applyBorder="1" applyAlignment="1" applyProtection="1">
      <alignment horizontal="center" wrapText="1"/>
    </xf>
    <xf numFmtId="42" fontId="6" fillId="3" borderId="5" xfId="2" applyNumberFormat="1" applyFont="1" applyFill="1" applyBorder="1"/>
    <xf numFmtId="42" fontId="6" fillId="2" borderId="0" xfId="2" applyNumberFormat="1" applyFont="1" applyFill="1" applyBorder="1"/>
    <xf numFmtId="42" fontId="5" fillId="3" borderId="5" xfId="2" applyNumberFormat="1" applyFont="1" applyFill="1" applyBorder="1" applyProtection="1"/>
    <xf numFmtId="42" fontId="0" fillId="3" borderId="1" xfId="2" applyNumberFormat="1" applyFont="1" applyFill="1" applyBorder="1"/>
    <xf numFmtId="42" fontId="6" fillId="3" borderId="1" xfId="2" applyNumberFormat="1" applyFont="1" applyFill="1" applyBorder="1" applyAlignment="1">
      <alignment horizontal="left"/>
    </xf>
    <xf numFmtId="42" fontId="0" fillId="3" borderId="3" xfId="2" applyNumberFormat="1" applyFont="1" applyFill="1" applyBorder="1"/>
    <xf numFmtId="42" fontId="6" fillId="3" borderId="4" xfId="2" applyNumberFormat="1" applyFont="1" applyFill="1" applyBorder="1"/>
    <xf numFmtId="42" fontId="10" fillId="3" borderId="4" xfId="2" applyNumberFormat="1" applyFont="1" applyFill="1" applyBorder="1"/>
    <xf numFmtId="42" fontId="10" fillId="0" borderId="1" xfId="2" applyNumberFormat="1" applyFont="1" applyBorder="1"/>
    <xf numFmtId="42" fontId="0" fillId="0" borderId="0" xfId="2" applyNumberFormat="1" applyFont="1"/>
    <xf numFmtId="42" fontId="6" fillId="0" borderId="1" xfId="2" applyNumberFormat="1" applyFont="1" applyBorder="1"/>
    <xf numFmtId="42" fontId="6" fillId="0" borderId="0" xfId="2" applyNumberFormat="1" applyFont="1" applyBorder="1"/>
    <xf numFmtId="42" fontId="6" fillId="3" borderId="1" xfId="1" applyNumberFormat="1" applyFont="1" applyFill="1" applyBorder="1"/>
    <xf numFmtId="42" fontId="6" fillId="3" borderId="3" xfId="2" applyNumberFormat="1" applyFont="1" applyFill="1" applyBorder="1"/>
    <xf numFmtId="42" fontId="2" fillId="3" borderId="1" xfId="1" applyNumberFormat="1" applyFill="1" applyBorder="1"/>
    <xf numFmtId="0" fontId="6" fillId="5" borderId="1" xfId="0" applyFont="1" applyFill="1" applyBorder="1"/>
    <xf numFmtId="42" fontId="6" fillId="5" borderId="5" xfId="2" applyNumberFormat="1" applyFont="1" applyFill="1" applyBorder="1"/>
    <xf numFmtId="42" fontId="6" fillId="5" borderId="1" xfId="2" applyNumberFormat="1" applyFont="1" applyFill="1" applyBorder="1"/>
    <xf numFmtId="0" fontId="6" fillId="5" borderId="0" xfId="0" applyFont="1" applyFill="1"/>
    <xf numFmtId="0" fontId="0" fillId="5" borderId="1" xfId="0" applyFill="1" applyBorder="1"/>
    <xf numFmtId="0" fontId="0" fillId="5" borderId="0" xfId="0" applyFill="1"/>
    <xf numFmtId="42" fontId="4" fillId="5" borderId="1" xfId="2" applyNumberFormat="1" applyFont="1" applyFill="1" applyBorder="1"/>
    <xf numFmtId="42" fontId="0" fillId="0" borderId="1" xfId="2" applyNumberFormat="1" applyFont="1" applyBorder="1"/>
    <xf numFmtId="0" fontId="9" fillId="0" borderId="1" xfId="0" applyFont="1" applyBorder="1" applyAlignment="1">
      <alignment horizontal="center"/>
    </xf>
    <xf numFmtId="14" fontId="5" fillId="3" borderId="5" xfId="2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/>
    <xf numFmtId="0" fontId="8" fillId="0" borderId="5" xfId="0" applyFont="1" applyBorder="1"/>
    <xf numFmtId="0" fontId="9" fillId="0" borderId="5" xfId="0" applyFont="1" applyBorder="1" applyAlignment="1">
      <alignment horizontal="center"/>
    </xf>
    <xf numFmtId="164" fontId="8" fillId="0" borderId="5" xfId="0" applyNumberFormat="1" applyFont="1" applyBorder="1"/>
    <xf numFmtId="0" fontId="13" fillId="0" borderId="0" xfId="0" applyFont="1"/>
    <xf numFmtId="42" fontId="6" fillId="0" borderId="1" xfId="0" applyNumberFormat="1" applyFont="1" applyBorder="1"/>
    <xf numFmtId="164" fontId="6" fillId="0" borderId="1" xfId="0" applyNumberFormat="1" applyFont="1" applyBorder="1"/>
    <xf numFmtId="0" fontId="14" fillId="0" borderId="0" xfId="0" applyFont="1"/>
    <xf numFmtId="164" fontId="6" fillId="0" borderId="5" xfId="0" applyNumberFormat="1" applyFont="1" applyBorder="1"/>
    <xf numFmtId="0" fontId="6" fillId="0" borderId="8" xfId="3" applyFont="1" applyBorder="1" applyAlignment="1"/>
    <xf numFmtId="0" fontId="6" fillId="0" borderId="0" xfId="3" applyFont="1" applyAlignment="1"/>
    <xf numFmtId="14" fontId="9" fillId="0" borderId="11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42" fontId="7" fillId="0" borderId="1" xfId="0" applyNumberFormat="1" applyFont="1" applyBorder="1"/>
    <xf numFmtId="164" fontId="7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7" fillId="0" borderId="1" xfId="1" applyFont="1" applyBorder="1" applyAlignment="1">
      <alignment horizontal="left"/>
    </xf>
    <xf numFmtId="164" fontId="7" fillId="0" borderId="5" xfId="0" applyNumberFormat="1" applyFont="1" applyBorder="1"/>
    <xf numFmtId="0" fontId="4" fillId="0" borderId="1" xfId="0" applyFont="1" applyBorder="1" applyAlignment="1">
      <alignment horizontal="center"/>
    </xf>
    <xf numFmtId="42" fontId="5" fillId="5" borderId="1" xfId="2" applyNumberFormat="1" applyFont="1" applyFill="1" applyBorder="1"/>
    <xf numFmtId="42" fontId="5" fillId="0" borderId="1" xfId="2" applyNumberFormat="1" applyFont="1" applyBorder="1"/>
    <xf numFmtId="42" fontId="5" fillId="3" borderId="3" xfId="2" applyNumberFormat="1" applyFont="1" applyFill="1" applyBorder="1"/>
    <xf numFmtId="42" fontId="5" fillId="3" borderId="4" xfId="2" applyNumberFormat="1" applyFont="1" applyFill="1" applyBorder="1" applyProtection="1"/>
    <xf numFmtId="42" fontId="5" fillId="6" borderId="2" xfId="2" applyNumberFormat="1" applyFont="1" applyFill="1" applyBorder="1"/>
    <xf numFmtId="42" fontId="5" fillId="6" borderId="14" xfId="2" applyNumberFormat="1" applyFont="1" applyFill="1" applyBorder="1"/>
    <xf numFmtId="42" fontId="5" fillId="6" borderId="5" xfId="2" applyNumberFormat="1" applyFont="1" applyFill="1" applyBorder="1"/>
    <xf numFmtId="42" fontId="5" fillId="6" borderId="1" xfId="2" applyNumberFormat="1" applyFont="1" applyFill="1" applyBorder="1"/>
    <xf numFmtId="42" fontId="5" fillId="3" borderId="5" xfId="2" applyNumberFormat="1" applyFont="1" applyFill="1" applyBorder="1" applyAlignment="1" applyProtection="1">
      <alignment horizontal="center" vertical="center" wrapText="1"/>
    </xf>
    <xf numFmtId="42" fontId="5" fillId="3" borderId="1" xfId="2" applyNumberFormat="1" applyFont="1" applyFill="1" applyBorder="1" applyAlignment="1" applyProtection="1">
      <alignment horizontal="center" vertical="center" wrapText="1"/>
    </xf>
    <xf numFmtId="44" fontId="8" fillId="0" borderId="5" xfId="0" applyNumberFormat="1" applyFont="1" applyBorder="1"/>
    <xf numFmtId="44" fontId="7" fillId="0" borderId="5" xfId="0" applyNumberFormat="1" applyFont="1" applyBorder="1"/>
    <xf numFmtId="44" fontId="8" fillId="0" borderId="0" xfId="0" applyNumberFormat="1" applyFont="1"/>
    <xf numFmtId="166" fontId="8" fillId="0" borderId="5" xfId="0" applyNumberFormat="1" applyFont="1" applyBorder="1"/>
    <xf numFmtId="42" fontId="8" fillId="0" borderId="5" xfId="0" applyNumberFormat="1" applyFont="1" applyBorder="1"/>
    <xf numFmtId="42" fontId="9" fillId="6" borderId="5" xfId="0" applyNumberFormat="1" applyFont="1" applyFill="1" applyBorder="1"/>
    <xf numFmtId="164" fontId="9" fillId="6" borderId="5" xfId="0" applyNumberFormat="1" applyFont="1" applyFill="1" applyBorder="1"/>
    <xf numFmtId="42" fontId="6" fillId="7" borderId="1" xfId="0" applyNumberFormat="1" applyFont="1" applyFill="1" applyBorder="1"/>
    <xf numFmtId="0" fontId="0" fillId="7" borderId="1" xfId="0" applyFill="1" applyBorder="1"/>
    <xf numFmtId="0" fontId="8" fillId="7" borderId="1" xfId="0" applyFont="1" applyFill="1" applyBorder="1"/>
    <xf numFmtId="0" fontId="9" fillId="7" borderId="1" xfId="0" applyFont="1" applyFill="1" applyBorder="1" applyAlignment="1">
      <alignment horizontal="center"/>
    </xf>
    <xf numFmtId="0" fontId="15" fillId="7" borderId="1" xfId="0" applyFont="1" applyFill="1" applyBorder="1"/>
    <xf numFmtId="164" fontId="8" fillId="7" borderId="1" xfId="0" applyNumberFormat="1" applyFont="1" applyFill="1" applyBorder="1"/>
    <xf numFmtId="0" fontId="0" fillId="8" borderId="1" xfId="0" applyFill="1" applyBorder="1"/>
    <xf numFmtId="0" fontId="8" fillId="8" borderId="1" xfId="0" applyFont="1" applyFill="1" applyBorder="1"/>
    <xf numFmtId="164" fontId="9" fillId="6" borderId="1" xfId="0" applyNumberFormat="1" applyFont="1" applyFill="1" applyBorder="1"/>
    <xf numFmtId="0" fontId="9" fillId="6" borderId="1" xfId="0" applyFont="1" applyFill="1" applyBorder="1"/>
    <xf numFmtId="42" fontId="14" fillId="0" borderId="1" xfId="0" applyNumberFormat="1" applyFont="1" applyBorder="1"/>
    <xf numFmtId="166" fontId="6" fillId="0" borderId="5" xfId="0" applyNumberFormat="1" applyFont="1" applyBorder="1"/>
    <xf numFmtId="42" fontId="6" fillId="0" borderId="5" xfId="0" applyNumberFormat="1" applyFont="1" applyBorder="1"/>
    <xf numFmtId="42" fontId="5" fillId="3" borderId="16" xfId="2" applyNumberFormat="1" applyFont="1" applyFill="1" applyBorder="1"/>
    <xf numFmtId="42" fontId="5" fillId="6" borderId="15" xfId="2" applyNumberFormat="1" applyFont="1" applyFill="1" applyBorder="1"/>
    <xf numFmtId="42" fontId="5" fillId="3" borderId="16" xfId="2" applyNumberFormat="1" applyFont="1" applyFill="1" applyBorder="1" applyProtection="1"/>
    <xf numFmtId="42" fontId="5" fillId="3" borderId="15" xfId="2" applyNumberFormat="1" applyFont="1" applyFill="1" applyBorder="1" applyAlignment="1" applyProtection="1">
      <alignment horizontal="center" vertical="center" wrapText="1"/>
    </xf>
    <xf numFmtId="42" fontId="5" fillId="3" borderId="15" xfId="2" applyNumberFormat="1" applyFont="1" applyFill="1" applyBorder="1" applyProtection="1"/>
    <xf numFmtId="42" fontId="6" fillId="3" borderId="16" xfId="2" applyNumberFormat="1" applyFont="1" applyFill="1" applyBorder="1"/>
    <xf numFmtId="42" fontId="0" fillId="3" borderId="16" xfId="2" applyNumberFormat="1" applyFont="1" applyFill="1" applyBorder="1"/>
    <xf numFmtId="42" fontId="2" fillId="3" borderId="16" xfId="1" applyNumberFormat="1" applyFill="1" applyBorder="1"/>
    <xf numFmtId="42" fontId="6" fillId="3" borderId="16" xfId="1" applyNumberFormat="1" applyFont="1" applyFill="1" applyBorder="1"/>
    <xf numFmtId="42" fontId="0" fillId="3" borderId="17" xfId="2" applyNumberFormat="1" applyFont="1" applyFill="1" applyBorder="1"/>
    <xf numFmtId="42" fontId="6" fillId="3" borderId="18" xfId="2" applyNumberFormat="1" applyFont="1" applyFill="1" applyBorder="1"/>
    <xf numFmtId="42" fontId="10" fillId="3" borderId="18" xfId="2" applyNumberFormat="1" applyFont="1" applyFill="1" applyBorder="1"/>
    <xf numFmtId="49" fontId="5" fillId="3" borderId="5" xfId="2" applyNumberFormat="1" applyFont="1" applyFill="1" applyBorder="1" applyAlignment="1" applyProtection="1">
      <alignment horizontal="center"/>
    </xf>
    <xf numFmtId="42" fontId="5" fillId="7" borderId="5" xfId="2" applyNumberFormat="1" applyFont="1" applyFill="1" applyBorder="1"/>
    <xf numFmtId="42" fontId="5" fillId="7" borderId="5" xfId="2" applyNumberFormat="1" applyFont="1" applyFill="1" applyBorder="1" applyProtection="1"/>
    <xf numFmtId="14" fontId="5" fillId="7" borderId="5" xfId="2" applyNumberFormat="1" applyFont="1" applyFill="1" applyBorder="1" applyAlignment="1" applyProtection="1">
      <alignment horizontal="center" vertical="center" wrapText="1"/>
    </xf>
    <xf numFmtId="49" fontId="5" fillId="7" borderId="5" xfId="2" applyNumberFormat="1" applyFont="1" applyFill="1" applyBorder="1" applyAlignment="1" applyProtection="1">
      <alignment horizontal="center"/>
    </xf>
    <xf numFmtId="42" fontId="6" fillId="7" borderId="5" xfId="2" applyNumberFormat="1" applyFont="1" applyFill="1" applyBorder="1"/>
    <xf numFmtId="42" fontId="0" fillId="7" borderId="5" xfId="2" applyNumberFormat="1" applyFont="1" applyFill="1" applyBorder="1"/>
    <xf numFmtId="42" fontId="7" fillId="7" borderId="5" xfId="2" applyNumberFormat="1" applyFont="1" applyFill="1" applyBorder="1"/>
    <xf numFmtId="42" fontId="6" fillId="7" borderId="5" xfId="1" applyNumberFormat="1" applyFont="1" applyFill="1" applyBorder="1"/>
    <xf numFmtId="42" fontId="0" fillId="7" borderId="11" xfId="2" applyNumberFormat="1" applyFont="1" applyFill="1" applyBorder="1"/>
    <xf numFmtId="42" fontId="6" fillId="7" borderId="12" xfId="2" applyNumberFormat="1" applyFont="1" applyFill="1" applyBorder="1"/>
    <xf numFmtId="42" fontId="10" fillId="7" borderId="12" xfId="2" applyNumberFormat="1" applyFont="1" applyFill="1" applyBorder="1"/>
    <xf numFmtId="42" fontId="6" fillId="7" borderId="1" xfId="2" applyNumberFormat="1" applyFont="1" applyFill="1" applyBorder="1"/>
    <xf numFmtId="42" fontId="5" fillId="7" borderId="1" xfId="2" applyNumberFormat="1" applyFont="1" applyFill="1" applyBorder="1"/>
    <xf numFmtId="42" fontId="6" fillId="7" borderId="0" xfId="2" applyNumberFormat="1" applyFont="1" applyFill="1" applyBorder="1"/>
    <xf numFmtId="42" fontId="0" fillId="7" borderId="0" xfId="2" applyNumberFormat="1" applyFont="1" applyFill="1"/>
    <xf numFmtId="49" fontId="5" fillId="7" borderId="5" xfId="2" applyNumberFormat="1" applyFont="1" applyFill="1" applyBorder="1" applyAlignment="1" applyProtection="1">
      <alignment horizontal="center" wrapText="1"/>
    </xf>
    <xf numFmtId="42" fontId="4" fillId="7" borderId="1" xfId="2" applyNumberFormat="1" applyFont="1" applyFill="1" applyBorder="1"/>
    <xf numFmtId="42" fontId="4" fillId="7" borderId="0" xfId="2" applyNumberFormat="1" applyFont="1" applyFill="1"/>
    <xf numFmtId="42" fontId="8" fillId="3" borderId="3" xfId="2" applyNumberFormat="1" applyFont="1" applyFill="1" applyBorder="1"/>
    <xf numFmtId="42" fontId="6" fillId="0" borderId="1" xfId="2" applyNumberFormat="1" applyFont="1" applyFill="1" applyBorder="1"/>
    <xf numFmtId="42" fontId="5" fillId="0" borderId="1" xfId="2" applyNumberFormat="1" applyFont="1" applyFill="1" applyBorder="1"/>
    <xf numFmtId="42" fontId="6" fillId="0" borderId="0" xfId="2" applyNumberFormat="1" applyFont="1" applyFill="1" applyBorder="1"/>
    <xf numFmtId="42" fontId="5" fillId="6" borderId="1" xfId="0" applyNumberFormat="1" applyFont="1" applyFill="1" applyBorder="1"/>
    <xf numFmtId="42" fontId="8" fillId="3" borderId="5" xfId="2" applyNumberFormat="1" applyFont="1" applyFill="1" applyBorder="1"/>
    <xf numFmtId="42" fontId="8" fillId="7" borderId="5" xfId="2" applyNumberFormat="1" applyFont="1" applyFill="1" applyBorder="1"/>
    <xf numFmtId="42" fontId="8" fillId="3" borderId="1" xfId="2" applyNumberFormat="1" applyFont="1" applyFill="1" applyBorder="1"/>
    <xf numFmtId="42" fontId="8" fillId="3" borderId="16" xfId="2" applyNumberFormat="1" applyFont="1" applyFill="1" applyBorder="1"/>
    <xf numFmtId="42" fontId="8" fillId="7" borderId="1" xfId="0" applyNumberFormat="1" applyFont="1" applyFill="1" applyBorder="1"/>
    <xf numFmtId="42" fontId="5" fillId="7" borderId="16" xfId="2" applyNumberFormat="1" applyFont="1" applyFill="1" applyBorder="1"/>
    <xf numFmtId="166" fontId="9" fillId="5" borderId="5" xfId="0" applyNumberFormat="1" applyFont="1" applyFill="1" applyBorder="1"/>
    <xf numFmtId="42" fontId="9" fillId="5" borderId="5" xfId="0" applyNumberFormat="1" applyFont="1" applyFill="1" applyBorder="1"/>
    <xf numFmtId="164" fontId="9" fillId="5" borderId="5" xfId="0" applyNumberFormat="1" applyFont="1" applyFill="1" applyBorder="1"/>
    <xf numFmtId="44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44" fontId="9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164" fontId="6" fillId="7" borderId="1" xfId="0" applyNumberFormat="1" applyFont="1" applyFill="1" applyBorder="1"/>
    <xf numFmtId="42" fontId="7" fillId="7" borderId="1" xfId="0" applyNumberFormat="1" applyFont="1" applyFill="1" applyBorder="1"/>
    <xf numFmtId="164" fontId="7" fillId="7" borderId="1" xfId="0" applyNumberFormat="1" applyFont="1" applyFill="1" applyBorder="1"/>
    <xf numFmtId="164" fontId="8" fillId="7" borderId="5" xfId="0" applyNumberFormat="1" applyFont="1" applyFill="1" applyBorder="1"/>
    <xf numFmtId="0" fontId="8" fillId="7" borderId="2" xfId="0" applyFont="1" applyFill="1" applyBorder="1"/>
    <xf numFmtId="0" fontId="9" fillId="7" borderId="2" xfId="0" applyFont="1" applyFill="1" applyBorder="1" applyAlignment="1">
      <alignment horizontal="center"/>
    </xf>
    <xf numFmtId="164" fontId="8" fillId="7" borderId="2" xfId="0" applyNumberFormat="1" applyFont="1" applyFill="1" applyBorder="1"/>
    <xf numFmtId="164" fontId="7" fillId="7" borderId="2" xfId="0" applyNumberFormat="1" applyFont="1" applyFill="1" applyBorder="1"/>
    <xf numFmtId="164" fontId="6" fillId="7" borderId="2" xfId="0" applyNumberFormat="1" applyFont="1" applyFill="1" applyBorder="1"/>
    <xf numFmtId="164" fontId="9" fillId="6" borderId="2" xfId="0" applyNumberFormat="1" applyFont="1" applyFill="1" applyBorder="1"/>
    <xf numFmtId="0" fontId="8" fillId="7" borderId="19" xfId="0" applyFont="1" applyFill="1" applyBorder="1"/>
    <xf numFmtId="0" fontId="9" fillId="7" borderId="19" xfId="0" applyFont="1" applyFill="1" applyBorder="1" applyAlignment="1">
      <alignment horizontal="center"/>
    </xf>
    <xf numFmtId="164" fontId="8" fillId="7" borderId="19" xfId="0" applyNumberFormat="1" applyFont="1" applyFill="1" applyBorder="1"/>
    <xf numFmtId="42" fontId="7" fillId="9" borderId="5" xfId="2" applyNumberFormat="1" applyFont="1" applyFill="1" applyBorder="1"/>
    <xf numFmtId="42" fontId="7" fillId="9" borderId="1" xfId="2" applyNumberFormat="1" applyFont="1" applyFill="1" applyBorder="1"/>
    <xf numFmtId="0" fontId="13" fillId="9" borderId="0" xfId="0" applyFont="1" applyFill="1"/>
    <xf numFmtId="44" fontId="7" fillId="9" borderId="5" xfId="2" applyNumberFormat="1" applyFont="1" applyFill="1" applyBorder="1"/>
    <xf numFmtId="42" fontId="7" fillId="9" borderId="16" xfId="2" applyNumberFormat="1" applyFont="1" applyFill="1" applyBorder="1"/>
    <xf numFmtId="42" fontId="6" fillId="0" borderId="5" xfId="2" applyNumberFormat="1" applyFont="1" applyFill="1" applyBorder="1"/>
    <xf numFmtId="42" fontId="6" fillId="0" borderId="16" xfId="2" applyNumberFormat="1" applyFont="1" applyFill="1" applyBorder="1"/>
    <xf numFmtId="0" fontId="9" fillId="7" borderId="20" xfId="0" applyFont="1" applyFill="1" applyBorder="1" applyAlignment="1">
      <alignment horizontal="center"/>
    </xf>
    <xf numFmtId="0" fontId="8" fillId="10" borderId="2" xfId="0" applyFont="1" applyFill="1" applyBorder="1"/>
    <xf numFmtId="0" fontId="9" fillId="10" borderId="1" xfId="0" applyFont="1" applyFill="1" applyBorder="1"/>
    <xf numFmtId="0" fontId="7" fillId="5" borderId="1" xfId="0" applyFont="1" applyFill="1" applyBorder="1"/>
    <xf numFmtId="42" fontId="7" fillId="7" borderId="1" xfId="2" applyNumberFormat="1" applyFont="1" applyFill="1" applyBorder="1"/>
    <xf numFmtId="42" fontId="8" fillId="7" borderId="19" xfId="0" applyNumberFormat="1" applyFont="1" applyFill="1" applyBorder="1"/>
    <xf numFmtId="0" fontId="6" fillId="5" borderId="1" xfId="0" applyFont="1" applyFill="1" applyBorder="1" applyAlignment="1">
      <alignment horizontal="left"/>
    </xf>
    <xf numFmtId="42" fontId="9" fillId="6" borderId="19" xfId="0" applyNumberFormat="1" applyFont="1" applyFill="1" applyBorder="1"/>
    <xf numFmtId="42" fontId="9" fillId="6" borderId="1" xfId="0" applyNumberFormat="1" applyFont="1" applyFill="1" applyBorder="1"/>
    <xf numFmtId="0" fontId="9" fillId="8" borderId="11" xfId="0" applyFont="1" applyFill="1" applyBorder="1" applyAlignment="1">
      <alignment horizontal="center"/>
    </xf>
    <xf numFmtId="14" fontId="9" fillId="8" borderId="13" xfId="0" applyNumberFormat="1" applyFont="1" applyFill="1" applyBorder="1" applyAlignment="1">
      <alignment horizontal="center"/>
    </xf>
    <xf numFmtId="0" fontId="9" fillId="8" borderId="12" xfId="0" applyFont="1" applyFill="1" applyBorder="1" applyAlignment="1">
      <alignment horizontal="center"/>
    </xf>
    <xf numFmtId="0" fontId="9" fillId="8" borderId="5" xfId="0" applyFont="1" applyFill="1" applyBorder="1" applyAlignment="1">
      <alignment horizontal="center"/>
    </xf>
    <xf numFmtId="0" fontId="8" fillId="8" borderId="5" xfId="0" applyFont="1" applyFill="1" applyBorder="1"/>
    <xf numFmtId="0" fontId="9" fillId="10" borderId="11" xfId="0" applyFont="1" applyFill="1" applyBorder="1" applyAlignment="1">
      <alignment horizontal="center"/>
    </xf>
    <xf numFmtId="14" fontId="9" fillId="10" borderId="13" xfId="0" applyNumberFormat="1" applyFont="1" applyFill="1" applyBorder="1" applyAlignment="1">
      <alignment horizontal="center"/>
    </xf>
    <xf numFmtId="0" fontId="9" fillId="10" borderId="12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8" fillId="10" borderId="5" xfId="0" applyFont="1" applyFill="1" applyBorder="1"/>
    <xf numFmtId="0" fontId="8" fillId="0" borderId="14" xfId="0" applyFont="1" applyBorder="1"/>
    <xf numFmtId="0" fontId="9" fillId="8" borderId="14" xfId="0" applyFont="1" applyFill="1" applyBorder="1" applyAlignment="1">
      <alignment horizontal="center"/>
    </xf>
    <xf numFmtId="164" fontId="8" fillId="0" borderId="14" xfId="0" applyNumberFormat="1" applyFont="1" applyBorder="1"/>
    <xf numFmtId="164" fontId="6" fillId="0" borderId="14" xfId="0" applyNumberFormat="1" applyFont="1" applyBorder="1"/>
    <xf numFmtId="164" fontId="9" fillId="6" borderId="14" xfId="0" applyNumberFormat="1" applyFont="1" applyFill="1" applyBorder="1"/>
    <xf numFmtId="0" fontId="9" fillId="10" borderId="21" xfId="0" applyFont="1" applyFill="1" applyBorder="1" applyAlignment="1">
      <alignment horizontal="center"/>
    </xf>
    <xf numFmtId="14" fontId="9" fillId="10" borderId="22" xfId="0" applyNumberFormat="1" applyFont="1" applyFill="1" applyBorder="1" applyAlignment="1">
      <alignment horizontal="center"/>
    </xf>
    <xf numFmtId="0" fontId="9" fillId="10" borderId="23" xfId="0" applyFont="1" applyFill="1" applyBorder="1" applyAlignment="1">
      <alignment horizontal="center"/>
    </xf>
    <xf numFmtId="0" fontId="8" fillId="0" borderId="19" xfId="0" applyFont="1" applyBorder="1"/>
    <xf numFmtId="42" fontId="8" fillId="0" borderId="19" xfId="0" applyNumberFormat="1" applyFont="1" applyBorder="1"/>
    <xf numFmtId="42" fontId="8" fillId="5" borderId="19" xfId="0" applyNumberFormat="1" applyFont="1" applyFill="1" applyBorder="1"/>
    <xf numFmtId="42" fontId="7" fillId="5" borderId="5" xfId="0" applyNumberFormat="1" applyFont="1" applyFill="1" applyBorder="1"/>
    <xf numFmtId="42" fontId="6" fillId="9" borderId="5" xfId="2" applyNumberFormat="1" applyFont="1" applyFill="1" applyBorder="1"/>
    <xf numFmtId="42" fontId="6" fillId="9" borderId="1" xfId="2" applyNumberFormat="1" applyFont="1" applyFill="1" applyBorder="1"/>
    <xf numFmtId="42" fontId="6" fillId="9" borderId="16" xfId="2" applyNumberFormat="1" applyFont="1" applyFill="1" applyBorder="1"/>
    <xf numFmtId="42" fontId="6" fillId="7" borderId="19" xfId="0" applyNumberFormat="1" applyFont="1" applyFill="1" applyBorder="1"/>
    <xf numFmtId="0" fontId="14" fillId="9" borderId="0" xfId="0" applyFont="1" applyFill="1"/>
    <xf numFmtId="42" fontId="7" fillId="3" borderId="5" xfId="2" applyNumberFormat="1" applyFont="1" applyFill="1" applyBorder="1"/>
    <xf numFmtId="42" fontId="7" fillId="3" borderId="16" xfId="2" applyNumberFormat="1" applyFont="1" applyFill="1" applyBorder="1"/>
    <xf numFmtId="42" fontId="7" fillId="7" borderId="19" xfId="0" applyNumberFormat="1" applyFont="1" applyFill="1" applyBorder="1"/>
    <xf numFmtId="42" fontId="6" fillId="5" borderId="19" xfId="0" applyNumberFormat="1" applyFont="1" applyFill="1" applyBorder="1"/>
    <xf numFmtId="42" fontId="6" fillId="5" borderId="5" xfId="0" applyNumberFormat="1" applyFont="1" applyFill="1" applyBorder="1"/>
    <xf numFmtId="164" fontId="6" fillId="5" borderId="19" xfId="0" applyNumberFormat="1" applyFont="1" applyFill="1" applyBorder="1"/>
    <xf numFmtId="0" fontId="1" fillId="0" borderId="0" xfId="0" applyFont="1"/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43" fontId="6" fillId="0" borderId="5" xfId="4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9" fillId="10" borderId="14" xfId="0" applyFont="1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</cellXfs>
  <cellStyles count="5">
    <cellStyle name="Euro" xfId="2" xr:uid="{00000000-0005-0000-0000-000000000000}"/>
    <cellStyle name="Komma" xfId="4" builtinId="3"/>
    <cellStyle name="Standaard" xfId="0" builtinId="0"/>
    <cellStyle name="Standaard_Blad1" xfId="1" xr:uid="{00000000-0005-0000-0000-000002000000}"/>
    <cellStyle name="Standaard_Overige eigendommen " xfId="3" xr:uid="{00000000-0005-0000-0000-000003000000}"/>
  </cellStyles>
  <dxfs count="0"/>
  <tableStyles count="0" defaultTableStyle="TableStyleMedium2" defaultPivotStyle="PivotStyleLight16"/>
  <colors>
    <mruColors>
      <color rgb="FF99CCFF"/>
      <color rgb="FFFFEAA7"/>
      <color rgb="FF66CCFF"/>
      <color rgb="FF89D8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86"/>
  <sheetViews>
    <sheetView zoomScaleNormal="100" zoomScaleSheetLayoutView="100" workbookViewId="0">
      <pane ySplit="1" topLeftCell="A21" activePane="bottomLeft" state="frozen"/>
      <selection activeCell="L1" sqref="L1"/>
      <selection pane="bottomLeft" activeCell="AN176" sqref="AN176"/>
    </sheetView>
  </sheetViews>
  <sheetFormatPr defaultRowHeight="15" x14ac:dyDescent="0.25"/>
  <cols>
    <col min="1" max="1" width="28.140625" customWidth="1"/>
    <col min="2" max="2" width="26.7109375" customWidth="1"/>
    <col min="3" max="3" width="11.42578125" customWidth="1"/>
    <col min="4" max="4" width="13.5703125" customWidth="1"/>
    <col min="5" max="5" width="16.7109375" style="27" hidden="1" customWidth="1"/>
    <col min="6" max="6" width="16" style="27" hidden="1" customWidth="1"/>
    <col min="7" max="8" width="15.28515625" style="27" hidden="1" customWidth="1"/>
    <col min="9" max="12" width="15" style="27" hidden="1" customWidth="1"/>
    <col min="13" max="13" width="21.7109375" style="161" hidden="1" customWidth="1"/>
    <col min="14" max="14" width="15" style="27" hidden="1" customWidth="1"/>
    <col min="15" max="15" width="10.7109375" style="66" hidden="1" customWidth="1"/>
    <col min="16" max="16" width="10" style="66" hidden="1" customWidth="1"/>
    <col min="17" max="17" width="12.5703125" style="66" hidden="1" customWidth="1"/>
    <col min="18" max="18" width="10.42578125" style="66" hidden="1" customWidth="1"/>
    <col min="19" max="19" width="14.5703125" style="66" hidden="1" customWidth="1"/>
    <col min="20" max="20" width="19.28515625" style="158" hidden="1" customWidth="1"/>
    <col min="21" max="22" width="14.5703125" style="66" hidden="1" customWidth="1"/>
    <col min="23" max="23" width="16.42578125" style="66" hidden="1" customWidth="1"/>
    <col min="24" max="26" width="14.5703125" style="66" hidden="1" customWidth="1"/>
    <col min="27" max="27" width="17.7109375" hidden="1" customWidth="1"/>
    <col min="28" max="28" width="17.28515625" style="41" hidden="1" customWidth="1"/>
    <col min="29" max="39" width="17.5703125" style="41" hidden="1" customWidth="1"/>
    <col min="40" max="49" width="17.5703125" style="41" customWidth="1"/>
  </cols>
  <sheetData>
    <row r="1" spans="1:49" x14ac:dyDescent="0.25">
      <c r="A1" s="6" t="s">
        <v>66</v>
      </c>
      <c r="B1" s="49"/>
      <c r="C1" s="8"/>
      <c r="D1" s="8" t="s">
        <v>380</v>
      </c>
      <c r="E1" s="23"/>
      <c r="F1" s="23"/>
      <c r="G1" s="23"/>
      <c r="H1" s="23"/>
      <c r="I1" s="23"/>
      <c r="J1" s="23"/>
      <c r="K1" s="23"/>
      <c r="L1" s="23"/>
      <c r="M1" s="156"/>
      <c r="N1" s="23"/>
      <c r="O1" s="103"/>
      <c r="P1" s="23"/>
      <c r="Q1" s="23"/>
      <c r="R1" s="23"/>
      <c r="S1" s="131"/>
      <c r="T1" s="144"/>
      <c r="U1" s="23"/>
      <c r="V1" s="23"/>
      <c r="W1" s="23"/>
      <c r="X1" s="23"/>
      <c r="Y1" s="23"/>
      <c r="Z1" s="23"/>
      <c r="AA1" s="119"/>
      <c r="AB1" s="120"/>
      <c r="AC1" s="187"/>
      <c r="AD1" s="193"/>
      <c r="AE1" s="120"/>
      <c r="AF1" s="120"/>
      <c r="AG1" s="120"/>
      <c r="AH1" s="120"/>
      <c r="AI1" s="120"/>
      <c r="AJ1" s="120"/>
      <c r="AK1" s="120"/>
      <c r="AL1" s="120"/>
      <c r="AM1" s="120"/>
      <c r="AN1" s="193"/>
      <c r="AO1" s="120"/>
      <c r="AP1" s="120"/>
      <c r="AQ1" s="120"/>
      <c r="AR1" s="120"/>
      <c r="AS1" s="120"/>
      <c r="AT1" s="120"/>
      <c r="AU1" s="120"/>
      <c r="AV1" s="120"/>
      <c r="AW1" s="120"/>
    </row>
    <row r="2" spans="1:49" x14ac:dyDescent="0.25">
      <c r="A2" s="6"/>
      <c r="B2" s="49"/>
      <c r="C2" s="8"/>
      <c r="D2" s="8"/>
      <c r="E2" s="23"/>
      <c r="F2" s="23"/>
      <c r="G2" s="23"/>
      <c r="H2" s="23"/>
      <c r="I2" s="23"/>
      <c r="J2" s="23"/>
      <c r="K2" s="23"/>
      <c r="L2" s="23"/>
      <c r="M2" s="105"/>
      <c r="N2" s="106"/>
      <c r="O2" s="106"/>
      <c r="P2" s="106" t="s">
        <v>336</v>
      </c>
      <c r="Q2" s="107"/>
      <c r="R2" s="105"/>
      <c r="S2" s="132"/>
      <c r="T2" s="106"/>
      <c r="U2" s="106"/>
      <c r="V2" s="106"/>
      <c r="W2" s="106" t="s">
        <v>370</v>
      </c>
      <c r="X2" s="106"/>
      <c r="Y2" s="106"/>
      <c r="Z2" s="107"/>
      <c r="AA2" s="124"/>
      <c r="AB2" s="125"/>
      <c r="AC2" s="204"/>
      <c r="AD2" s="251" t="s">
        <v>379</v>
      </c>
      <c r="AE2" s="252"/>
      <c r="AF2" s="252"/>
      <c r="AG2" s="252"/>
      <c r="AH2" s="252"/>
      <c r="AI2" s="252"/>
      <c r="AJ2" s="252"/>
      <c r="AK2" s="252"/>
      <c r="AL2" s="252"/>
      <c r="AM2" s="253"/>
      <c r="AN2" s="251" t="s">
        <v>379</v>
      </c>
      <c r="AO2" s="252"/>
      <c r="AP2" s="252"/>
      <c r="AQ2" s="252"/>
      <c r="AR2" s="252"/>
      <c r="AS2" s="252"/>
      <c r="AT2" s="252"/>
      <c r="AU2" s="252"/>
      <c r="AV2" s="252"/>
      <c r="AW2" s="253"/>
    </row>
    <row r="3" spans="1:49" x14ac:dyDescent="0.25">
      <c r="A3" s="6"/>
      <c r="B3" s="16"/>
      <c r="C3" s="14"/>
      <c r="D3" s="14"/>
      <c r="E3" s="23"/>
      <c r="F3" s="23"/>
      <c r="G3" s="23"/>
      <c r="H3" s="23"/>
      <c r="I3" s="23"/>
      <c r="J3" s="23"/>
      <c r="K3" s="23"/>
      <c r="L3" s="23"/>
      <c r="M3" s="156"/>
      <c r="N3" s="23"/>
      <c r="O3" s="104"/>
      <c r="P3" s="5"/>
      <c r="Q3" s="5"/>
      <c r="R3" s="5"/>
      <c r="S3" s="133"/>
      <c r="T3" s="145"/>
      <c r="U3" s="5"/>
      <c r="V3" s="5"/>
      <c r="W3" s="5"/>
      <c r="X3" s="5"/>
      <c r="Y3" s="5"/>
      <c r="Z3" s="5"/>
      <c r="AA3" s="119"/>
      <c r="AB3" s="120"/>
      <c r="AC3" s="187"/>
      <c r="AD3" s="193"/>
      <c r="AE3" s="120"/>
      <c r="AF3" s="120"/>
      <c r="AG3" s="120"/>
      <c r="AH3" s="120"/>
      <c r="AI3" s="120"/>
      <c r="AJ3" s="120"/>
      <c r="AK3" s="120"/>
      <c r="AL3" s="120"/>
      <c r="AM3" s="120"/>
      <c r="AN3" s="193"/>
      <c r="AO3" s="120"/>
      <c r="AP3" s="120"/>
      <c r="AQ3" s="120"/>
      <c r="AR3" s="120"/>
      <c r="AS3" s="120"/>
      <c r="AT3" s="120"/>
      <c r="AU3" s="120"/>
      <c r="AV3" s="120"/>
      <c r="AW3" s="120"/>
    </row>
    <row r="4" spans="1:49" ht="45" x14ac:dyDescent="0.25">
      <c r="A4" s="6" t="s">
        <v>1</v>
      </c>
      <c r="B4" s="50" t="s">
        <v>2</v>
      </c>
      <c r="C4" s="8" t="s">
        <v>3</v>
      </c>
      <c r="D4" s="8" t="s">
        <v>4</v>
      </c>
      <c r="E4" s="55">
        <v>43466</v>
      </c>
      <c r="F4" s="55">
        <v>43466</v>
      </c>
      <c r="G4" s="81" t="s">
        <v>285</v>
      </c>
      <c r="H4" s="81" t="s">
        <v>286</v>
      </c>
      <c r="I4" s="81" t="s">
        <v>301</v>
      </c>
      <c r="J4" s="81" t="s">
        <v>302</v>
      </c>
      <c r="K4" s="81" t="s">
        <v>318</v>
      </c>
      <c r="L4" s="81" t="s">
        <v>319</v>
      </c>
      <c r="M4" s="146" t="s">
        <v>337</v>
      </c>
      <c r="N4" s="81" t="s">
        <v>338</v>
      </c>
      <c r="O4" s="109" t="s">
        <v>339</v>
      </c>
      <c r="P4" s="109" t="s">
        <v>340</v>
      </c>
      <c r="Q4" s="109" t="s">
        <v>341</v>
      </c>
      <c r="R4" s="110" t="s">
        <v>342</v>
      </c>
      <c r="S4" s="134" t="s">
        <v>343</v>
      </c>
      <c r="T4" s="146" t="s">
        <v>371</v>
      </c>
      <c r="U4" s="81" t="s">
        <v>372</v>
      </c>
      <c r="V4" s="109" t="s">
        <v>339</v>
      </c>
      <c r="W4" s="109" t="s">
        <v>340</v>
      </c>
      <c r="X4" s="109" t="s">
        <v>341</v>
      </c>
      <c r="Y4" s="110" t="s">
        <v>342</v>
      </c>
      <c r="Z4" s="109" t="s">
        <v>343</v>
      </c>
      <c r="AA4" s="121" t="s">
        <v>282</v>
      </c>
      <c r="AB4" s="121" t="s">
        <v>289</v>
      </c>
      <c r="AC4" s="203" t="s">
        <v>287</v>
      </c>
      <c r="AD4" s="146" t="s">
        <v>377</v>
      </c>
      <c r="AE4" s="81" t="s">
        <v>378</v>
      </c>
      <c r="AF4" s="109" t="s">
        <v>373</v>
      </c>
      <c r="AG4" s="109" t="s">
        <v>340</v>
      </c>
      <c r="AH4" s="109" t="s">
        <v>374</v>
      </c>
      <c r="AI4" s="110" t="s">
        <v>342</v>
      </c>
      <c r="AJ4" s="109" t="s">
        <v>343</v>
      </c>
      <c r="AK4" s="121" t="s">
        <v>282</v>
      </c>
      <c r="AL4" s="121" t="s">
        <v>289</v>
      </c>
      <c r="AM4" s="188" t="s">
        <v>287</v>
      </c>
      <c r="AN4" s="146" t="s">
        <v>377</v>
      </c>
      <c r="AO4" s="81" t="s">
        <v>378</v>
      </c>
      <c r="AP4" s="109" t="s">
        <v>373</v>
      </c>
      <c r="AQ4" s="109" t="s">
        <v>340</v>
      </c>
      <c r="AR4" s="109" t="s">
        <v>374</v>
      </c>
      <c r="AS4" s="110" t="s">
        <v>342</v>
      </c>
      <c r="AT4" s="109" t="s">
        <v>343</v>
      </c>
      <c r="AU4" s="121" t="s">
        <v>282</v>
      </c>
      <c r="AV4" s="121" t="s">
        <v>289</v>
      </c>
      <c r="AW4" s="188" t="s">
        <v>287</v>
      </c>
    </row>
    <row r="5" spans="1:49" x14ac:dyDescent="0.25">
      <c r="A5" s="6"/>
      <c r="B5" s="50"/>
      <c r="C5" s="8"/>
      <c r="D5" s="8"/>
      <c r="E5" s="56" t="s">
        <v>278</v>
      </c>
      <c r="F5" s="56" t="s">
        <v>65</v>
      </c>
      <c r="G5" s="56" t="s">
        <v>279</v>
      </c>
      <c r="H5" s="56" t="s">
        <v>280</v>
      </c>
      <c r="I5" s="56" t="s">
        <v>303</v>
      </c>
      <c r="J5" s="56" t="s">
        <v>304</v>
      </c>
      <c r="K5" s="56" t="s">
        <v>315</v>
      </c>
      <c r="L5" s="56" t="s">
        <v>316</v>
      </c>
      <c r="M5" s="159" t="s">
        <v>334</v>
      </c>
      <c r="N5" s="56" t="s">
        <v>335</v>
      </c>
      <c r="O5" s="59"/>
      <c r="P5" s="59"/>
      <c r="Q5" s="59"/>
      <c r="R5" s="5"/>
      <c r="S5" s="135"/>
      <c r="T5" s="147" t="s">
        <v>376</v>
      </c>
      <c r="U5" s="143" t="s">
        <v>375</v>
      </c>
      <c r="V5" s="59"/>
      <c r="W5" s="59"/>
      <c r="X5" s="59"/>
      <c r="Y5" s="59"/>
      <c r="Z5" s="59"/>
      <c r="AA5" s="122"/>
      <c r="AB5" s="127">
        <v>0.69830599999999998</v>
      </c>
      <c r="AC5" s="187"/>
      <c r="AD5" s="194">
        <v>138.19999999999999</v>
      </c>
      <c r="AE5" s="121">
        <v>131.5</v>
      </c>
      <c r="AF5" s="120"/>
      <c r="AG5" s="120"/>
      <c r="AH5" s="120"/>
      <c r="AI5" s="120"/>
      <c r="AJ5" s="15"/>
      <c r="AK5" s="120"/>
      <c r="AL5" s="205">
        <v>0.69830599999999998</v>
      </c>
      <c r="AM5" s="120"/>
      <c r="AN5" s="194">
        <v>141.19999999999999</v>
      </c>
      <c r="AO5" s="121">
        <v>134.5</v>
      </c>
      <c r="AP5" s="120"/>
      <c r="AQ5" s="120"/>
      <c r="AR5" s="120"/>
      <c r="AS5" s="120"/>
      <c r="AT5" s="15"/>
      <c r="AU5" s="120"/>
      <c r="AV5" s="205">
        <v>0.69830599999999998</v>
      </c>
      <c r="AW5" s="120"/>
    </row>
    <row r="6" spans="1:49" x14ac:dyDescent="0.25">
      <c r="A6" s="42" t="s">
        <v>67</v>
      </c>
      <c r="B6" s="42" t="s">
        <v>161</v>
      </c>
      <c r="C6" s="42"/>
      <c r="D6" s="42"/>
      <c r="E6" s="57">
        <v>0</v>
      </c>
      <c r="F6" s="57">
        <v>0</v>
      </c>
      <c r="G6" s="57">
        <f>105/100*E6</f>
        <v>0</v>
      </c>
      <c r="H6" s="57">
        <f>101.6/100*F6</f>
        <v>0</v>
      </c>
      <c r="I6" s="57">
        <f>(108/105)*G6</f>
        <v>0</v>
      </c>
      <c r="J6" s="57">
        <f t="shared" ref="J6:J37" si="0">(103.5/101.6)*H6</f>
        <v>0</v>
      </c>
      <c r="K6" s="57">
        <f>113.9/108*I6</f>
        <v>0</v>
      </c>
      <c r="L6" s="57"/>
      <c r="M6" s="148">
        <f t="shared" ref="M6:M37" si="1">130/113.9*K6</f>
        <v>0</v>
      </c>
      <c r="N6" s="57">
        <f t="shared" ref="N6:N37" si="2" xml:space="preserve"> 126.4/109.2*L6</f>
        <v>0</v>
      </c>
      <c r="O6" s="15"/>
      <c r="P6" s="15"/>
      <c r="Q6" s="15"/>
      <c r="R6" s="15"/>
      <c r="S6" s="136">
        <v>11186.3</v>
      </c>
      <c r="T6" s="148">
        <v>0</v>
      </c>
      <c r="U6" s="15">
        <v>0</v>
      </c>
      <c r="V6" s="15"/>
      <c r="W6" s="15"/>
      <c r="X6" s="15"/>
      <c r="Y6" s="15"/>
      <c r="Z6" s="15">
        <v>11186.3</v>
      </c>
      <c r="AA6" s="118">
        <f>T6+U6+V6+W6+X6+Y6+Z6</f>
        <v>11186.3</v>
      </c>
      <c r="AB6" s="123">
        <f>AA6*0.698306/1000</f>
        <v>7.8114604077999994</v>
      </c>
      <c r="AC6" s="189">
        <f>AB6*1.21</f>
        <v>9.4518670934379987</v>
      </c>
      <c r="AD6" s="195">
        <f>138.2/130*T6</f>
        <v>0</v>
      </c>
      <c r="AE6" s="123">
        <f>131.5/126.8*U6</f>
        <v>0</v>
      </c>
      <c r="AF6" s="123"/>
      <c r="AG6" s="123"/>
      <c r="AH6" s="123"/>
      <c r="AI6" s="123"/>
      <c r="AJ6" s="15">
        <v>11186.3</v>
      </c>
      <c r="AK6" s="171">
        <f>SUM(AD6:AJ6)</f>
        <v>11186.3</v>
      </c>
      <c r="AL6" s="123">
        <f>AK6*0.698306/1000</f>
        <v>7.8114604077999994</v>
      </c>
      <c r="AM6" s="123">
        <f>AL6*1.21</f>
        <v>9.4518670934379987</v>
      </c>
      <c r="AN6" s="195">
        <f>AD6/138.2*141.2</f>
        <v>0</v>
      </c>
      <c r="AO6" s="123">
        <f>AE6/131.5*134.5</f>
        <v>0</v>
      </c>
      <c r="AP6" s="123"/>
      <c r="AQ6" s="123"/>
      <c r="AR6" s="123"/>
      <c r="AS6" s="123"/>
      <c r="AT6" s="15">
        <v>11186.3</v>
      </c>
      <c r="AU6" s="171">
        <f>SUM(AN6:AT6)</f>
        <v>11186.3</v>
      </c>
      <c r="AV6" s="123">
        <f>AU6*0.698306/1000</f>
        <v>7.8114604077999994</v>
      </c>
      <c r="AW6" s="123">
        <f>AV6*1.21</f>
        <v>9.4518670934379987</v>
      </c>
    </row>
    <row r="7" spans="1:49" x14ac:dyDescent="0.25">
      <c r="A7" s="22"/>
      <c r="B7" s="22"/>
      <c r="C7" s="22"/>
      <c r="D7" s="22"/>
      <c r="E7" s="57">
        <v>0</v>
      </c>
      <c r="F7" s="57">
        <v>0</v>
      </c>
      <c r="G7" s="57">
        <f t="shared" ref="G7:G78" si="3">105/100*E7</f>
        <v>0</v>
      </c>
      <c r="H7" s="57">
        <f t="shared" ref="H7:H78" si="4">101.6/100*F7</f>
        <v>0</v>
      </c>
      <c r="I7" s="57">
        <f t="shared" ref="I7:I74" si="5">(108/105)*G7</f>
        <v>0</v>
      </c>
      <c r="J7" s="57">
        <f t="shared" si="0"/>
        <v>0</v>
      </c>
      <c r="K7" s="57">
        <f t="shared" ref="K7:K72" si="6">113.9/108*I7</f>
        <v>0</v>
      </c>
      <c r="L7" s="57"/>
      <c r="M7" s="148">
        <f t="shared" si="1"/>
        <v>0</v>
      </c>
      <c r="N7" s="57">
        <f t="shared" si="2"/>
        <v>0</v>
      </c>
      <c r="O7" s="60"/>
      <c r="P7" s="60"/>
      <c r="Q7" s="60"/>
      <c r="R7" s="60"/>
      <c r="S7" s="137"/>
      <c r="T7" s="149">
        <v>0</v>
      </c>
      <c r="U7" s="60">
        <v>0</v>
      </c>
      <c r="V7" s="60"/>
      <c r="W7" s="60"/>
      <c r="X7" s="60"/>
      <c r="Y7" s="60"/>
      <c r="Z7" s="60"/>
      <c r="AA7" s="118">
        <f t="shared" ref="AA7:AA69" si="7">T7+U7+V7+W7+X7+Y7+Z7</f>
        <v>0</v>
      </c>
      <c r="AB7" s="123">
        <f t="shared" ref="AB7:AB71" si="8">AA7*0.698306/1000</f>
        <v>0</v>
      </c>
      <c r="AC7" s="189">
        <f t="shared" ref="AC7:AC71" si="9">AB7*1.21</f>
        <v>0</v>
      </c>
      <c r="AD7" s="208">
        <f t="shared" ref="AD7:AD70" si="10">138.2/130*T7</f>
        <v>0</v>
      </c>
      <c r="AE7" s="123">
        <f t="shared" ref="AE7:AE70" si="11">131.5/126.8*U7</f>
        <v>0</v>
      </c>
      <c r="AF7" s="123"/>
      <c r="AG7" s="123"/>
      <c r="AH7" s="123"/>
      <c r="AI7" s="123"/>
      <c r="AJ7" s="60"/>
      <c r="AK7" s="171">
        <f t="shared" ref="AK7:AK70" si="12">SUM(AD7:AJ7)</f>
        <v>0</v>
      </c>
      <c r="AL7" s="123">
        <f t="shared" ref="AL7:AL70" si="13">AK7*0.698306/1000</f>
        <v>0</v>
      </c>
      <c r="AM7" s="123">
        <f t="shared" ref="AM7:AM70" si="14">AL7*1.21</f>
        <v>0</v>
      </c>
      <c r="AN7" s="195">
        <f t="shared" ref="AN7:AN70" si="15">AD7/138.2*141.2</f>
        <v>0</v>
      </c>
      <c r="AO7" s="123">
        <f t="shared" ref="AO7:AO70" si="16">AE7/131.5*134.5</f>
        <v>0</v>
      </c>
      <c r="AP7" s="123"/>
      <c r="AQ7" s="123"/>
      <c r="AR7" s="123"/>
      <c r="AS7" s="123"/>
      <c r="AT7" s="60"/>
      <c r="AU7" s="171">
        <f t="shared" ref="AU7:AU70" si="17">SUM(AN7:AT7)</f>
        <v>0</v>
      </c>
      <c r="AV7" s="123">
        <f t="shared" ref="AV7:AV70" si="18">AU7*0.698306/1000</f>
        <v>0</v>
      </c>
      <c r="AW7" s="123">
        <f t="shared" ref="AW7:AW70" si="19">AV7*1.21</f>
        <v>0</v>
      </c>
    </row>
    <row r="8" spans="1:49" x14ac:dyDescent="0.25">
      <c r="A8" s="42" t="s">
        <v>68</v>
      </c>
      <c r="B8" s="42" t="s">
        <v>162</v>
      </c>
      <c r="C8" s="42" t="s">
        <v>23</v>
      </c>
      <c r="D8" s="42" t="s">
        <v>12</v>
      </c>
      <c r="E8" s="57">
        <v>0</v>
      </c>
      <c r="F8" s="57">
        <v>30076.370686705621</v>
      </c>
      <c r="G8" s="57">
        <f t="shared" si="3"/>
        <v>0</v>
      </c>
      <c r="H8" s="57">
        <f t="shared" si="4"/>
        <v>30557.59261769291</v>
      </c>
      <c r="I8" s="57">
        <f t="shared" si="5"/>
        <v>0</v>
      </c>
      <c r="J8" s="57">
        <f t="shared" si="0"/>
        <v>31129.043660740317</v>
      </c>
      <c r="K8" s="57">
        <f t="shared" si="6"/>
        <v>0</v>
      </c>
      <c r="L8" s="57">
        <f>109.2/103.5*J8</f>
        <v>32843.396789882536</v>
      </c>
      <c r="M8" s="148">
        <f t="shared" si="1"/>
        <v>0</v>
      </c>
      <c r="N8" s="57">
        <f t="shared" si="2"/>
        <v>38016.532547995906</v>
      </c>
      <c r="O8" s="15"/>
      <c r="P8" s="15"/>
      <c r="Q8" s="15"/>
      <c r="R8" s="15"/>
      <c r="S8" s="136"/>
      <c r="T8" s="148">
        <v>0</v>
      </c>
      <c r="U8" s="15">
        <v>39550</v>
      </c>
      <c r="V8" s="15"/>
      <c r="W8" s="15"/>
      <c r="X8" s="15"/>
      <c r="Y8" s="15"/>
      <c r="Z8" s="15"/>
      <c r="AA8" s="118">
        <f t="shared" si="7"/>
        <v>39550</v>
      </c>
      <c r="AB8" s="123">
        <f t="shared" si="8"/>
        <v>27.618002300000001</v>
      </c>
      <c r="AC8" s="189">
        <f t="shared" si="9"/>
        <v>33.417782783</v>
      </c>
      <c r="AD8" s="208">
        <f t="shared" si="10"/>
        <v>0</v>
      </c>
      <c r="AE8" s="171">
        <f t="shared" si="11"/>
        <v>41015.970031545738</v>
      </c>
      <c r="AF8" s="123"/>
      <c r="AG8" s="123"/>
      <c r="AH8" s="123"/>
      <c r="AI8" s="123"/>
      <c r="AJ8" s="15"/>
      <c r="AK8" s="171">
        <f t="shared" si="12"/>
        <v>41015.970031545738</v>
      </c>
      <c r="AL8" s="123">
        <f t="shared" si="13"/>
        <v>28.641697968848579</v>
      </c>
      <c r="AM8" s="123">
        <f t="shared" si="14"/>
        <v>34.656454542306783</v>
      </c>
      <c r="AN8" s="195">
        <f t="shared" si="15"/>
        <v>0</v>
      </c>
      <c r="AO8" s="123">
        <f t="shared" si="16"/>
        <v>41951.695583596207</v>
      </c>
      <c r="AP8" s="123"/>
      <c r="AQ8" s="123"/>
      <c r="AR8" s="123"/>
      <c r="AS8" s="123"/>
      <c r="AT8" s="15"/>
      <c r="AU8" s="171">
        <f t="shared" si="17"/>
        <v>41951.695583596207</v>
      </c>
      <c r="AV8" s="123">
        <f t="shared" si="18"/>
        <v>29.295120736198733</v>
      </c>
      <c r="AW8" s="123">
        <f t="shared" si="19"/>
        <v>35.447096090800464</v>
      </c>
    </row>
    <row r="9" spans="1:49" x14ac:dyDescent="0.25">
      <c r="A9" s="42" t="s">
        <v>69</v>
      </c>
      <c r="B9" s="42" t="s">
        <v>163</v>
      </c>
      <c r="C9" s="42" t="s">
        <v>23</v>
      </c>
      <c r="D9" s="42" t="s">
        <v>211</v>
      </c>
      <c r="E9" s="57">
        <v>0</v>
      </c>
      <c r="F9" s="57">
        <v>0</v>
      </c>
      <c r="G9" s="57">
        <f t="shared" si="3"/>
        <v>0</v>
      </c>
      <c r="H9" s="57">
        <f t="shared" si="4"/>
        <v>0</v>
      </c>
      <c r="I9" s="57">
        <f t="shared" si="5"/>
        <v>0</v>
      </c>
      <c r="J9" s="57">
        <f t="shared" si="0"/>
        <v>0</v>
      </c>
      <c r="K9" s="57">
        <f t="shared" si="6"/>
        <v>0</v>
      </c>
      <c r="L9" s="57">
        <f t="shared" ref="L9:L74" si="20">109.2/103.5*J9</f>
        <v>0</v>
      </c>
      <c r="M9" s="148">
        <f t="shared" si="1"/>
        <v>0</v>
      </c>
      <c r="N9" s="57">
        <f t="shared" si="2"/>
        <v>0</v>
      </c>
      <c r="O9" s="15"/>
      <c r="P9" s="15"/>
      <c r="Q9" s="15"/>
      <c r="R9" s="15"/>
      <c r="S9" s="136">
        <v>26100</v>
      </c>
      <c r="T9" s="148">
        <v>0</v>
      </c>
      <c r="U9" s="15"/>
      <c r="V9" s="15"/>
      <c r="W9" s="15"/>
      <c r="X9" s="15"/>
      <c r="Y9" s="15"/>
      <c r="Z9" s="15">
        <v>26100</v>
      </c>
      <c r="AA9" s="118">
        <f t="shared" si="7"/>
        <v>26100</v>
      </c>
      <c r="AB9" s="123">
        <f t="shared" si="8"/>
        <v>18.225786599999999</v>
      </c>
      <c r="AC9" s="189">
        <f t="shared" si="9"/>
        <v>22.053201785999999</v>
      </c>
      <c r="AD9" s="208">
        <f t="shared" si="10"/>
        <v>0</v>
      </c>
      <c r="AE9" s="123">
        <f t="shared" si="11"/>
        <v>0</v>
      </c>
      <c r="AF9" s="123"/>
      <c r="AG9" s="123"/>
      <c r="AH9" s="123"/>
      <c r="AI9" s="123"/>
      <c r="AJ9" s="15">
        <v>26100</v>
      </c>
      <c r="AK9" s="171">
        <f t="shared" si="12"/>
        <v>26100</v>
      </c>
      <c r="AL9" s="123">
        <f t="shared" si="13"/>
        <v>18.225786599999999</v>
      </c>
      <c r="AM9" s="123">
        <f t="shared" si="14"/>
        <v>22.053201785999999</v>
      </c>
      <c r="AN9" s="195">
        <f t="shared" si="15"/>
        <v>0</v>
      </c>
      <c r="AO9" s="123">
        <f t="shared" si="16"/>
        <v>0</v>
      </c>
      <c r="AP9" s="123"/>
      <c r="AQ9" s="123"/>
      <c r="AR9" s="123"/>
      <c r="AS9" s="123"/>
      <c r="AT9" s="15">
        <v>26100</v>
      </c>
      <c r="AU9" s="171">
        <f t="shared" si="17"/>
        <v>26100</v>
      </c>
      <c r="AV9" s="123">
        <f t="shared" si="18"/>
        <v>18.225786599999999</v>
      </c>
      <c r="AW9" s="123">
        <f t="shared" si="19"/>
        <v>22.053201785999999</v>
      </c>
    </row>
    <row r="10" spans="1:49" x14ac:dyDescent="0.25">
      <c r="A10" s="42"/>
      <c r="B10" s="42"/>
      <c r="C10" s="42"/>
      <c r="D10" s="42"/>
      <c r="E10" s="57">
        <v>0</v>
      </c>
      <c r="F10" s="57">
        <v>0</v>
      </c>
      <c r="G10" s="57">
        <f t="shared" si="3"/>
        <v>0</v>
      </c>
      <c r="H10" s="57">
        <f t="shared" si="4"/>
        <v>0</v>
      </c>
      <c r="I10" s="57">
        <f t="shared" si="5"/>
        <v>0</v>
      </c>
      <c r="J10" s="57">
        <f t="shared" si="0"/>
        <v>0</v>
      </c>
      <c r="K10" s="57">
        <f t="shared" si="6"/>
        <v>0</v>
      </c>
      <c r="L10" s="57">
        <f t="shared" si="20"/>
        <v>0</v>
      </c>
      <c r="M10" s="148">
        <f t="shared" si="1"/>
        <v>0</v>
      </c>
      <c r="N10" s="57">
        <f t="shared" si="2"/>
        <v>0</v>
      </c>
      <c r="O10" s="15"/>
      <c r="P10" s="15"/>
      <c r="Q10" s="15"/>
      <c r="R10" s="15"/>
      <c r="S10" s="136"/>
      <c r="T10" s="148">
        <v>0</v>
      </c>
      <c r="U10" s="15"/>
      <c r="V10" s="15"/>
      <c r="W10" s="15"/>
      <c r="X10" s="15"/>
      <c r="Y10" s="15"/>
      <c r="Z10" s="15"/>
      <c r="AA10" s="118">
        <f t="shared" si="7"/>
        <v>0</v>
      </c>
      <c r="AB10" s="123">
        <f t="shared" si="8"/>
        <v>0</v>
      </c>
      <c r="AC10" s="189">
        <f t="shared" si="9"/>
        <v>0</v>
      </c>
      <c r="AD10" s="208">
        <f t="shared" si="10"/>
        <v>0</v>
      </c>
      <c r="AE10" s="123">
        <f t="shared" si="11"/>
        <v>0</v>
      </c>
      <c r="AF10" s="123"/>
      <c r="AG10" s="123"/>
      <c r="AH10" s="123"/>
      <c r="AI10" s="123"/>
      <c r="AJ10" s="15"/>
      <c r="AK10" s="171">
        <f t="shared" si="12"/>
        <v>0</v>
      </c>
      <c r="AL10" s="123">
        <f t="shared" si="13"/>
        <v>0</v>
      </c>
      <c r="AM10" s="123">
        <f t="shared" si="14"/>
        <v>0</v>
      </c>
      <c r="AN10" s="195">
        <f t="shared" si="15"/>
        <v>0</v>
      </c>
      <c r="AO10" s="123">
        <f t="shared" si="16"/>
        <v>0</v>
      </c>
      <c r="AP10" s="123"/>
      <c r="AQ10" s="123"/>
      <c r="AR10" s="123"/>
      <c r="AS10" s="123"/>
      <c r="AT10" s="15"/>
      <c r="AU10" s="171">
        <f t="shared" si="17"/>
        <v>0</v>
      </c>
      <c r="AV10" s="123">
        <f t="shared" si="18"/>
        <v>0</v>
      </c>
      <c r="AW10" s="123">
        <f t="shared" si="19"/>
        <v>0</v>
      </c>
    </row>
    <row r="11" spans="1:49" s="86" customFormat="1" x14ac:dyDescent="0.25">
      <c r="A11" s="42" t="s">
        <v>70</v>
      </c>
      <c r="B11" s="42" t="s">
        <v>164</v>
      </c>
      <c r="C11" s="42" t="s">
        <v>23</v>
      </c>
      <c r="D11" s="42" t="s">
        <v>255</v>
      </c>
      <c r="E11" s="201">
        <v>1035386.0269360265</v>
      </c>
      <c r="F11" s="201">
        <v>0</v>
      </c>
      <c r="G11" s="201">
        <f t="shared" si="3"/>
        <v>1087155.328282828</v>
      </c>
      <c r="H11" s="201">
        <f t="shared" si="4"/>
        <v>0</v>
      </c>
      <c r="I11" s="201">
        <f t="shared" si="5"/>
        <v>1118216.9090909087</v>
      </c>
      <c r="J11" s="201">
        <f t="shared" si="0"/>
        <v>0</v>
      </c>
      <c r="K11" s="201">
        <f t="shared" si="6"/>
        <v>1179304.6846801343</v>
      </c>
      <c r="L11" s="201">
        <f t="shared" si="20"/>
        <v>0</v>
      </c>
      <c r="M11" s="201">
        <f t="shared" si="1"/>
        <v>1346001.8350168345</v>
      </c>
      <c r="N11" s="201">
        <f t="shared" si="2"/>
        <v>0</v>
      </c>
      <c r="O11" s="163"/>
      <c r="P11" s="163"/>
      <c r="Q11" s="163"/>
      <c r="R11" s="163"/>
      <c r="S11" s="202"/>
      <c r="T11" s="148">
        <v>1430903</v>
      </c>
      <c r="U11" s="155">
        <f t="shared" ref="U11:U75" si="21">126.8/126.4*N11</f>
        <v>0</v>
      </c>
      <c r="V11" s="155"/>
      <c r="W11" s="155"/>
      <c r="X11" s="155"/>
      <c r="Y11" s="155"/>
      <c r="Z11" s="155"/>
      <c r="AA11" s="118">
        <f t="shared" si="7"/>
        <v>1430903</v>
      </c>
      <c r="AB11" s="183">
        <f t="shared" si="8"/>
        <v>999.20815031799998</v>
      </c>
      <c r="AC11" s="191">
        <f t="shared" si="9"/>
        <v>1209.04186188478</v>
      </c>
      <c r="AD11" s="208">
        <f t="shared" si="10"/>
        <v>1521159.9584615384</v>
      </c>
      <c r="AE11" s="123">
        <f t="shared" si="11"/>
        <v>0</v>
      </c>
      <c r="AF11" s="185"/>
      <c r="AG11" s="185"/>
      <c r="AH11" s="185"/>
      <c r="AI11" s="185"/>
      <c r="AJ11" s="155"/>
      <c r="AK11" s="171">
        <f t="shared" si="12"/>
        <v>1521159.9584615384</v>
      </c>
      <c r="AL11" s="123">
        <f t="shared" si="13"/>
        <v>1062.235125953443</v>
      </c>
      <c r="AM11" s="123">
        <f t="shared" si="14"/>
        <v>1285.304502403666</v>
      </c>
      <c r="AN11" s="195">
        <f t="shared" si="15"/>
        <v>1554180.796923077</v>
      </c>
      <c r="AO11" s="123">
        <f t="shared" si="16"/>
        <v>0</v>
      </c>
      <c r="AP11" s="185"/>
      <c r="AQ11" s="185"/>
      <c r="AR11" s="185"/>
      <c r="AS11" s="185"/>
      <c r="AT11" s="155"/>
      <c r="AU11" s="171">
        <f t="shared" si="17"/>
        <v>1554180.796923077</v>
      </c>
      <c r="AV11" s="123">
        <f t="shared" si="18"/>
        <v>1085.2937755761661</v>
      </c>
      <c r="AW11" s="123">
        <f t="shared" si="19"/>
        <v>1313.2054684471609</v>
      </c>
    </row>
    <row r="12" spans="1:49" s="86" customFormat="1" x14ac:dyDescent="0.25">
      <c r="A12" s="42" t="s">
        <v>70</v>
      </c>
      <c r="B12" s="42" t="s">
        <v>305</v>
      </c>
      <c r="C12" s="42" t="s">
        <v>39</v>
      </c>
      <c r="D12" s="42" t="s">
        <v>255</v>
      </c>
      <c r="E12" s="201">
        <v>1035386.0269360265</v>
      </c>
      <c r="F12" s="201">
        <v>0</v>
      </c>
      <c r="G12" s="201">
        <f t="shared" ref="G12:G13" si="22">105/100*E12</f>
        <v>1087155.328282828</v>
      </c>
      <c r="H12" s="201">
        <f t="shared" ref="H12:H13" si="23">101.6/100*F12</f>
        <v>0</v>
      </c>
      <c r="I12" s="201">
        <v>297000</v>
      </c>
      <c r="J12" s="201">
        <f t="shared" si="0"/>
        <v>0</v>
      </c>
      <c r="K12" s="201">
        <f t="shared" si="6"/>
        <v>313225</v>
      </c>
      <c r="L12" s="201">
        <f t="shared" si="20"/>
        <v>0</v>
      </c>
      <c r="M12" s="201">
        <f t="shared" si="1"/>
        <v>357499.99999999994</v>
      </c>
      <c r="N12" s="201">
        <f t="shared" si="2"/>
        <v>0</v>
      </c>
      <c r="O12" s="163"/>
      <c r="P12" s="163"/>
      <c r="Q12" s="163"/>
      <c r="R12" s="163"/>
      <c r="S12" s="202"/>
      <c r="T12" s="148">
        <v>380050</v>
      </c>
      <c r="U12" s="155">
        <f t="shared" si="21"/>
        <v>0</v>
      </c>
      <c r="V12" s="155"/>
      <c r="W12" s="155"/>
      <c r="X12" s="155"/>
      <c r="Y12" s="155"/>
      <c r="Z12" s="155"/>
      <c r="AA12" s="118">
        <f t="shared" si="7"/>
        <v>380050</v>
      </c>
      <c r="AB12" s="183">
        <f t="shared" si="8"/>
        <v>265.39119530000005</v>
      </c>
      <c r="AC12" s="191">
        <f t="shared" si="9"/>
        <v>321.12334631300007</v>
      </c>
      <c r="AD12" s="208">
        <f t="shared" si="10"/>
        <v>404022.38461538462</v>
      </c>
      <c r="AE12" s="123">
        <f t="shared" si="11"/>
        <v>0</v>
      </c>
      <c r="AF12" s="185"/>
      <c r="AG12" s="185"/>
      <c r="AH12" s="185"/>
      <c r="AI12" s="185"/>
      <c r="AJ12" s="155"/>
      <c r="AK12" s="171">
        <f t="shared" si="12"/>
        <v>404022.38461538462</v>
      </c>
      <c r="AL12" s="123">
        <f t="shared" si="13"/>
        <v>282.1312553112308</v>
      </c>
      <c r="AM12" s="123">
        <f t="shared" si="14"/>
        <v>341.37881892658925</v>
      </c>
      <c r="AN12" s="195">
        <f t="shared" si="15"/>
        <v>412792.76923076919</v>
      </c>
      <c r="AO12" s="123">
        <f t="shared" si="16"/>
        <v>0</v>
      </c>
      <c r="AP12" s="185"/>
      <c r="AQ12" s="185"/>
      <c r="AR12" s="185"/>
      <c r="AS12" s="185"/>
      <c r="AT12" s="155"/>
      <c r="AU12" s="171">
        <f t="shared" si="17"/>
        <v>412792.76923076919</v>
      </c>
      <c r="AV12" s="123">
        <f t="shared" si="18"/>
        <v>288.25566751046154</v>
      </c>
      <c r="AW12" s="123">
        <f t="shared" si="19"/>
        <v>348.78935768765842</v>
      </c>
    </row>
    <row r="13" spans="1:49" s="86" customFormat="1" x14ac:dyDescent="0.25">
      <c r="A13" s="42" t="s">
        <v>70</v>
      </c>
      <c r="B13" s="42" t="s">
        <v>306</v>
      </c>
      <c r="C13" s="42" t="s">
        <v>10</v>
      </c>
      <c r="D13" s="42" t="s">
        <v>255</v>
      </c>
      <c r="E13" s="201">
        <v>1035386.0269360265</v>
      </c>
      <c r="F13" s="201">
        <v>0</v>
      </c>
      <c r="G13" s="201">
        <f t="shared" si="22"/>
        <v>1087155.328282828</v>
      </c>
      <c r="H13" s="201">
        <f t="shared" si="23"/>
        <v>0</v>
      </c>
      <c r="I13" s="201">
        <v>589000</v>
      </c>
      <c r="J13" s="201">
        <f t="shared" si="0"/>
        <v>0</v>
      </c>
      <c r="K13" s="201">
        <f t="shared" si="6"/>
        <v>621176.8518518518</v>
      </c>
      <c r="L13" s="201">
        <f t="shared" si="20"/>
        <v>0</v>
      </c>
      <c r="M13" s="201">
        <f t="shared" si="1"/>
        <v>708981.48148148134</v>
      </c>
      <c r="N13" s="201">
        <f t="shared" si="2"/>
        <v>0</v>
      </c>
      <c r="O13" s="163"/>
      <c r="P13" s="163"/>
      <c r="Q13" s="163"/>
      <c r="R13" s="163"/>
      <c r="S13" s="202"/>
      <c r="T13" s="148">
        <v>753702</v>
      </c>
      <c r="U13" s="155">
        <f t="shared" si="21"/>
        <v>0</v>
      </c>
      <c r="V13" s="155"/>
      <c r="W13" s="155"/>
      <c r="X13" s="155"/>
      <c r="Y13" s="155"/>
      <c r="Z13" s="155"/>
      <c r="AA13" s="118">
        <f t="shared" si="7"/>
        <v>753702</v>
      </c>
      <c r="AB13" s="183">
        <f t="shared" si="8"/>
        <v>526.31462881200002</v>
      </c>
      <c r="AC13" s="191">
        <f t="shared" si="9"/>
        <v>636.84070086252007</v>
      </c>
      <c r="AD13" s="208">
        <f t="shared" si="10"/>
        <v>801243.20307692303</v>
      </c>
      <c r="AE13" s="123">
        <f t="shared" si="11"/>
        <v>0</v>
      </c>
      <c r="AF13" s="185"/>
      <c r="AG13" s="185"/>
      <c r="AH13" s="185"/>
      <c r="AI13" s="185"/>
      <c r="AJ13" s="155"/>
      <c r="AK13" s="171">
        <f t="shared" si="12"/>
        <v>801243.20307692303</v>
      </c>
      <c r="AL13" s="123">
        <f t="shared" si="13"/>
        <v>559.5129361678338</v>
      </c>
      <c r="AM13" s="123">
        <f t="shared" si="14"/>
        <v>677.01065276307884</v>
      </c>
      <c r="AN13" s="195">
        <f t="shared" si="15"/>
        <v>818636.32615384599</v>
      </c>
      <c r="AO13" s="123">
        <f t="shared" si="16"/>
        <v>0</v>
      </c>
      <c r="AP13" s="185"/>
      <c r="AQ13" s="185"/>
      <c r="AR13" s="185"/>
      <c r="AS13" s="185"/>
      <c r="AT13" s="155"/>
      <c r="AU13" s="171">
        <f t="shared" si="17"/>
        <v>818636.32615384599</v>
      </c>
      <c r="AV13" s="123">
        <f t="shared" si="18"/>
        <v>571.65865837118747</v>
      </c>
      <c r="AW13" s="123">
        <f t="shared" si="19"/>
        <v>691.70697662913688</v>
      </c>
    </row>
    <row r="14" spans="1:49" x14ac:dyDescent="0.25">
      <c r="A14" s="42"/>
      <c r="B14" s="42"/>
      <c r="C14" s="42"/>
      <c r="D14" s="42"/>
      <c r="E14" s="57">
        <v>0</v>
      </c>
      <c r="F14" s="57">
        <v>0</v>
      </c>
      <c r="G14" s="57">
        <f t="shared" si="3"/>
        <v>0</v>
      </c>
      <c r="H14" s="57">
        <f t="shared" si="4"/>
        <v>0</v>
      </c>
      <c r="I14" s="57">
        <f t="shared" si="5"/>
        <v>0</v>
      </c>
      <c r="J14" s="57">
        <f t="shared" si="0"/>
        <v>0</v>
      </c>
      <c r="K14" s="57">
        <f t="shared" si="6"/>
        <v>0</v>
      </c>
      <c r="L14" s="57">
        <f t="shared" si="20"/>
        <v>0</v>
      </c>
      <c r="M14" s="148">
        <f t="shared" si="1"/>
        <v>0</v>
      </c>
      <c r="N14" s="57">
        <f t="shared" si="2"/>
        <v>0</v>
      </c>
      <c r="O14" s="15"/>
      <c r="P14" s="15"/>
      <c r="Q14" s="15"/>
      <c r="R14" s="15"/>
      <c r="S14" s="136"/>
      <c r="T14" s="148">
        <v>0</v>
      </c>
      <c r="U14" s="15">
        <f t="shared" si="21"/>
        <v>0</v>
      </c>
      <c r="V14" s="15"/>
      <c r="W14" s="15"/>
      <c r="X14" s="15"/>
      <c r="Y14" s="15"/>
      <c r="Z14" s="15"/>
      <c r="AA14" s="118">
        <f t="shared" si="7"/>
        <v>0</v>
      </c>
      <c r="AB14" s="123">
        <f t="shared" si="8"/>
        <v>0</v>
      </c>
      <c r="AC14" s="189">
        <f t="shared" si="9"/>
        <v>0</v>
      </c>
      <c r="AD14" s="208">
        <f t="shared" si="10"/>
        <v>0</v>
      </c>
      <c r="AE14" s="123">
        <f t="shared" si="11"/>
        <v>0</v>
      </c>
      <c r="AF14" s="123"/>
      <c r="AG14" s="123"/>
      <c r="AH14" s="123"/>
      <c r="AI14" s="123"/>
      <c r="AJ14" s="15"/>
      <c r="AK14" s="171">
        <f t="shared" si="12"/>
        <v>0</v>
      </c>
      <c r="AL14" s="123">
        <f t="shared" si="13"/>
        <v>0</v>
      </c>
      <c r="AM14" s="123">
        <f t="shared" si="14"/>
        <v>0</v>
      </c>
      <c r="AN14" s="195">
        <f t="shared" si="15"/>
        <v>0</v>
      </c>
      <c r="AO14" s="123">
        <f t="shared" si="16"/>
        <v>0</v>
      </c>
      <c r="AP14" s="123"/>
      <c r="AQ14" s="123"/>
      <c r="AR14" s="123"/>
      <c r="AS14" s="123"/>
      <c r="AT14" s="15"/>
      <c r="AU14" s="171">
        <f t="shared" si="17"/>
        <v>0</v>
      </c>
      <c r="AV14" s="123">
        <f t="shared" si="18"/>
        <v>0</v>
      </c>
      <c r="AW14" s="123">
        <f t="shared" si="19"/>
        <v>0</v>
      </c>
    </row>
    <row r="15" spans="1:49" s="89" customFormat="1" x14ac:dyDescent="0.25">
      <c r="A15" s="42" t="s">
        <v>71</v>
      </c>
      <c r="B15" s="42" t="s">
        <v>165</v>
      </c>
      <c r="C15" s="42" t="s">
        <v>16</v>
      </c>
      <c r="D15" s="42" t="s">
        <v>12</v>
      </c>
      <c r="E15" s="57">
        <v>696883.94276629575</v>
      </c>
      <c r="F15" s="57">
        <v>0</v>
      </c>
      <c r="G15" s="57">
        <f t="shared" si="3"/>
        <v>731728.13990461058</v>
      </c>
      <c r="H15" s="57">
        <f t="shared" si="4"/>
        <v>0</v>
      </c>
      <c r="I15" s="57">
        <f t="shared" si="5"/>
        <v>752634.65818759939</v>
      </c>
      <c r="J15" s="57">
        <f t="shared" si="0"/>
        <v>0</v>
      </c>
      <c r="K15" s="57">
        <f t="shared" si="6"/>
        <v>793750.81081081077</v>
      </c>
      <c r="L15" s="57">
        <f t="shared" si="20"/>
        <v>0</v>
      </c>
      <c r="M15" s="148">
        <f t="shared" si="1"/>
        <v>905949.12559618428</v>
      </c>
      <c r="N15" s="57">
        <f t="shared" si="2"/>
        <v>0</v>
      </c>
      <c r="O15" s="15"/>
      <c r="P15" s="15"/>
      <c r="Q15" s="15"/>
      <c r="R15" s="15"/>
      <c r="S15" s="136"/>
      <c r="T15" s="148">
        <v>989671</v>
      </c>
      <c r="U15" s="15">
        <f t="shared" si="21"/>
        <v>0</v>
      </c>
      <c r="V15" s="15"/>
      <c r="W15" s="15"/>
      <c r="X15" s="15"/>
      <c r="Y15" s="15"/>
      <c r="Z15" s="15"/>
      <c r="AA15" s="118">
        <f t="shared" si="7"/>
        <v>989671</v>
      </c>
      <c r="AB15" s="183">
        <f t="shared" si="8"/>
        <v>691.09319732599999</v>
      </c>
      <c r="AC15" s="191">
        <f t="shared" si="9"/>
        <v>836.22276876445994</v>
      </c>
      <c r="AD15" s="208">
        <f t="shared" si="10"/>
        <v>1052096.4015384614</v>
      </c>
      <c r="AE15" s="123">
        <f t="shared" si="11"/>
        <v>0</v>
      </c>
      <c r="AF15" s="183"/>
      <c r="AG15" s="183"/>
      <c r="AH15" s="183"/>
      <c r="AI15" s="183"/>
      <c r="AJ15" s="15"/>
      <c r="AK15" s="171">
        <f t="shared" si="12"/>
        <v>1052096.4015384614</v>
      </c>
      <c r="AL15" s="123">
        <f t="shared" si="13"/>
        <v>734.68522977271687</v>
      </c>
      <c r="AM15" s="123">
        <f t="shared" si="14"/>
        <v>888.96912802498741</v>
      </c>
      <c r="AN15" s="195">
        <f t="shared" si="15"/>
        <v>1074934.963076923</v>
      </c>
      <c r="AO15" s="123">
        <f t="shared" si="16"/>
        <v>0</v>
      </c>
      <c r="AP15" s="183"/>
      <c r="AQ15" s="183"/>
      <c r="AR15" s="183"/>
      <c r="AS15" s="183"/>
      <c r="AT15" s="15"/>
      <c r="AU15" s="171">
        <f t="shared" si="17"/>
        <v>1074934.963076923</v>
      </c>
      <c r="AV15" s="123">
        <f t="shared" si="18"/>
        <v>750.63353432639383</v>
      </c>
      <c r="AW15" s="123">
        <f t="shared" si="19"/>
        <v>908.26657653493646</v>
      </c>
    </row>
    <row r="16" spans="1:49" s="89" customFormat="1" x14ac:dyDescent="0.25">
      <c r="A16" s="42" t="s">
        <v>72</v>
      </c>
      <c r="B16" s="42" t="s">
        <v>166</v>
      </c>
      <c r="C16" s="42" t="s">
        <v>248</v>
      </c>
      <c r="D16" s="42" t="s">
        <v>12</v>
      </c>
      <c r="E16" s="57">
        <v>331004.54545454553</v>
      </c>
      <c r="F16" s="57">
        <v>31269.877459987583</v>
      </c>
      <c r="G16" s="57">
        <f t="shared" si="3"/>
        <v>347554.77272727282</v>
      </c>
      <c r="H16" s="57">
        <f t="shared" si="4"/>
        <v>31770.195499347385</v>
      </c>
      <c r="I16" s="57">
        <f t="shared" si="5"/>
        <v>357484.90909090918</v>
      </c>
      <c r="J16" s="57">
        <f t="shared" si="0"/>
        <v>32364.323171087148</v>
      </c>
      <c r="K16" s="57">
        <f t="shared" si="6"/>
        <v>377014.17727272736</v>
      </c>
      <c r="L16" s="57">
        <f t="shared" si="20"/>
        <v>34146.706186306437</v>
      </c>
      <c r="M16" s="148">
        <f t="shared" si="1"/>
        <v>430305.90909090918</v>
      </c>
      <c r="N16" s="57">
        <f t="shared" si="2"/>
        <v>39525.125109424305</v>
      </c>
      <c r="O16" s="15"/>
      <c r="P16" s="15"/>
      <c r="Q16" s="15"/>
      <c r="R16" s="15"/>
      <c r="S16" s="136"/>
      <c r="T16" s="148">
        <v>484025</v>
      </c>
      <c r="U16" s="15">
        <v>41120</v>
      </c>
      <c r="V16" s="15"/>
      <c r="W16" s="15"/>
      <c r="X16" s="15"/>
      <c r="Y16" s="15"/>
      <c r="Z16" s="15"/>
      <c r="AA16" s="118">
        <f t="shared" si="7"/>
        <v>525145</v>
      </c>
      <c r="AB16" s="183">
        <f t="shared" si="8"/>
        <v>366.71190437000001</v>
      </c>
      <c r="AC16" s="191">
        <f t="shared" si="9"/>
        <v>443.72140428770001</v>
      </c>
      <c r="AD16" s="208">
        <f t="shared" si="10"/>
        <v>514555.80769230769</v>
      </c>
      <c r="AE16" s="171">
        <f t="shared" si="11"/>
        <v>42644.164037854891</v>
      </c>
      <c r="AF16" s="183"/>
      <c r="AG16" s="183"/>
      <c r="AH16" s="183"/>
      <c r="AI16" s="183"/>
      <c r="AJ16" s="15"/>
      <c r="AK16" s="171">
        <f t="shared" si="12"/>
        <v>557199.97173016262</v>
      </c>
      <c r="AL16" s="123">
        <f t="shared" si="13"/>
        <v>389.09608345900295</v>
      </c>
      <c r="AM16" s="123">
        <f t="shared" si="14"/>
        <v>470.80626098539358</v>
      </c>
      <c r="AN16" s="195">
        <f t="shared" si="15"/>
        <v>525725.61538461538</v>
      </c>
      <c r="AO16" s="123">
        <f t="shared" si="16"/>
        <v>43617.03470031546</v>
      </c>
      <c r="AP16" s="183"/>
      <c r="AQ16" s="183"/>
      <c r="AR16" s="183"/>
      <c r="AS16" s="183"/>
      <c r="AT16" s="15"/>
      <c r="AU16" s="171">
        <f t="shared" si="17"/>
        <v>569342.65008493082</v>
      </c>
      <c r="AV16" s="123">
        <f t="shared" si="18"/>
        <v>397.57538861020771</v>
      </c>
      <c r="AW16" s="123">
        <f t="shared" si="19"/>
        <v>481.0662202183513</v>
      </c>
    </row>
    <row r="17" spans="1:49" s="89" customFormat="1" x14ac:dyDescent="0.25">
      <c r="A17" s="42" t="s">
        <v>73</v>
      </c>
      <c r="B17" s="42" t="s">
        <v>167</v>
      </c>
      <c r="C17" s="42" t="s">
        <v>39</v>
      </c>
      <c r="D17" s="42" t="s">
        <v>12</v>
      </c>
      <c r="E17" s="57">
        <v>21424.242424242424</v>
      </c>
      <c r="F17" s="57">
        <v>0</v>
      </c>
      <c r="G17" s="57">
        <f t="shared" si="3"/>
        <v>22495.454545454548</v>
      </c>
      <c r="H17" s="57">
        <f t="shared" si="4"/>
        <v>0</v>
      </c>
      <c r="I17" s="57">
        <f t="shared" si="5"/>
        <v>23138.18181818182</v>
      </c>
      <c r="J17" s="57">
        <f t="shared" si="0"/>
        <v>0</v>
      </c>
      <c r="K17" s="57">
        <f t="shared" si="6"/>
        <v>24402.21212121212</v>
      </c>
      <c r="L17" s="57">
        <f t="shared" si="20"/>
        <v>0</v>
      </c>
      <c r="M17" s="148">
        <f t="shared" si="1"/>
        <v>27851.515151515148</v>
      </c>
      <c r="N17" s="57">
        <f t="shared" si="2"/>
        <v>0</v>
      </c>
      <c r="O17" s="15"/>
      <c r="P17" s="15"/>
      <c r="Q17" s="15"/>
      <c r="R17" s="15"/>
      <c r="S17" s="136"/>
      <c r="T17" s="148">
        <v>29608</v>
      </c>
      <c r="U17" s="15">
        <f t="shared" si="21"/>
        <v>0</v>
      </c>
      <c r="V17" s="15"/>
      <c r="W17" s="15"/>
      <c r="X17" s="15"/>
      <c r="Y17" s="15"/>
      <c r="Z17" s="15"/>
      <c r="AA17" s="118">
        <f t="shared" si="7"/>
        <v>29608</v>
      </c>
      <c r="AB17" s="183">
        <f t="shared" si="8"/>
        <v>20.675444048000003</v>
      </c>
      <c r="AC17" s="191">
        <f t="shared" si="9"/>
        <v>25.017287298080003</v>
      </c>
      <c r="AD17" s="208">
        <f t="shared" si="10"/>
        <v>31475.581538461538</v>
      </c>
      <c r="AE17" s="171">
        <f t="shared" si="11"/>
        <v>0</v>
      </c>
      <c r="AF17" s="183"/>
      <c r="AG17" s="183"/>
      <c r="AH17" s="183"/>
      <c r="AI17" s="183"/>
      <c r="AJ17" s="15"/>
      <c r="AK17" s="171">
        <f t="shared" si="12"/>
        <v>31475.581538461538</v>
      </c>
      <c r="AL17" s="123">
        <f t="shared" si="13"/>
        <v>21.979587441796919</v>
      </c>
      <c r="AM17" s="123">
        <f t="shared" si="14"/>
        <v>26.595300804574272</v>
      </c>
      <c r="AN17" s="195">
        <f t="shared" si="15"/>
        <v>32158.84307692308</v>
      </c>
      <c r="AO17" s="123">
        <f t="shared" si="16"/>
        <v>0</v>
      </c>
      <c r="AP17" s="183"/>
      <c r="AQ17" s="183"/>
      <c r="AR17" s="183"/>
      <c r="AS17" s="183"/>
      <c r="AT17" s="15"/>
      <c r="AU17" s="171">
        <f t="shared" si="17"/>
        <v>32158.84307692308</v>
      </c>
      <c r="AV17" s="123">
        <f t="shared" si="18"/>
        <v>22.456713073673846</v>
      </c>
      <c r="AW17" s="123">
        <f t="shared" si="19"/>
        <v>27.172622819145353</v>
      </c>
    </row>
    <row r="18" spans="1:49" s="89" customFormat="1" x14ac:dyDescent="0.25">
      <c r="A18" s="42" t="s">
        <v>72</v>
      </c>
      <c r="B18" s="42" t="s">
        <v>168</v>
      </c>
      <c r="C18" s="42" t="s">
        <v>23</v>
      </c>
      <c r="D18" s="42" t="s">
        <v>12</v>
      </c>
      <c r="E18" s="57">
        <v>537867.50841750833</v>
      </c>
      <c r="F18" s="57">
        <v>50007.933800514489</v>
      </c>
      <c r="G18" s="57">
        <f t="shared" si="3"/>
        <v>564760.88383838383</v>
      </c>
      <c r="H18" s="57">
        <f t="shared" si="4"/>
        <v>50808.060741322719</v>
      </c>
      <c r="I18" s="57">
        <f t="shared" si="5"/>
        <v>580896.90909090906</v>
      </c>
      <c r="J18" s="57">
        <f t="shared" si="0"/>
        <v>51758.21148353249</v>
      </c>
      <c r="K18" s="57">
        <f t="shared" si="6"/>
        <v>612631.09208754206</v>
      </c>
      <c r="L18" s="57">
        <f t="shared" si="20"/>
        <v>54608.663710161818</v>
      </c>
      <c r="M18" s="148">
        <f t="shared" si="1"/>
        <v>699227.76094276085</v>
      </c>
      <c r="N18" s="57">
        <f t="shared" si="2"/>
        <v>63210.028323850318</v>
      </c>
      <c r="O18" s="15"/>
      <c r="P18" s="15"/>
      <c r="Q18" s="15"/>
      <c r="R18" s="15"/>
      <c r="S18" s="136"/>
      <c r="T18" s="148">
        <v>767252</v>
      </c>
      <c r="U18" s="15">
        <v>65760</v>
      </c>
      <c r="V18" s="15"/>
      <c r="W18" s="15"/>
      <c r="X18" s="15"/>
      <c r="Y18" s="15"/>
      <c r="Z18" s="15"/>
      <c r="AA18" s="118">
        <f t="shared" si="7"/>
        <v>833012</v>
      </c>
      <c r="AB18" s="183">
        <f t="shared" si="8"/>
        <v>581.69727767200004</v>
      </c>
      <c r="AC18" s="191">
        <f t="shared" si="9"/>
        <v>703.85370598311999</v>
      </c>
      <c r="AD18" s="208">
        <f t="shared" si="10"/>
        <v>815647.8953846154</v>
      </c>
      <c r="AE18" s="171">
        <f t="shared" si="11"/>
        <v>68197.476340694004</v>
      </c>
      <c r="AF18" s="183"/>
      <c r="AG18" s="183"/>
      <c r="AH18" s="183"/>
      <c r="AI18" s="183"/>
      <c r="AJ18" s="15"/>
      <c r="AK18" s="171">
        <f t="shared" si="12"/>
        <v>883845.37172530941</v>
      </c>
      <c r="AL18" s="123">
        <f t="shared" si="13"/>
        <v>617.19452614801389</v>
      </c>
      <c r="AM18" s="123">
        <f t="shared" si="14"/>
        <v>746.80537663909683</v>
      </c>
      <c r="AN18" s="195">
        <f t="shared" si="15"/>
        <v>833353.71076923085</v>
      </c>
      <c r="AO18" s="123">
        <f t="shared" si="16"/>
        <v>69753.312302839113</v>
      </c>
      <c r="AP18" s="183"/>
      <c r="AQ18" s="183"/>
      <c r="AR18" s="183"/>
      <c r="AS18" s="183"/>
      <c r="AT18" s="15"/>
      <c r="AU18" s="171">
        <f t="shared" si="17"/>
        <v>903107.02307206998</v>
      </c>
      <c r="AV18" s="123">
        <f t="shared" si="18"/>
        <v>630.64505285336486</v>
      </c>
      <c r="AW18" s="123">
        <f t="shared" si="19"/>
        <v>763.08051395257144</v>
      </c>
    </row>
    <row r="19" spans="1:49" s="89" customFormat="1" x14ac:dyDescent="0.25">
      <c r="A19" s="42" t="s">
        <v>74</v>
      </c>
      <c r="B19" s="42" t="s">
        <v>349</v>
      </c>
      <c r="C19" s="42" t="s">
        <v>249</v>
      </c>
      <c r="D19" s="42" t="s">
        <v>12</v>
      </c>
      <c r="E19" s="57">
        <v>260542.59259259255</v>
      </c>
      <c r="F19" s="57">
        <v>0</v>
      </c>
      <c r="G19" s="57">
        <f t="shared" si="3"/>
        <v>273569.72222222219</v>
      </c>
      <c r="H19" s="57">
        <f t="shared" si="4"/>
        <v>0</v>
      </c>
      <c r="I19" s="57">
        <f t="shared" si="5"/>
        <v>281385.99999999994</v>
      </c>
      <c r="J19" s="57">
        <f t="shared" si="0"/>
        <v>0</v>
      </c>
      <c r="K19" s="57">
        <f t="shared" si="6"/>
        <v>296758.01296296291</v>
      </c>
      <c r="L19" s="57">
        <f t="shared" si="20"/>
        <v>0</v>
      </c>
      <c r="M19" s="148">
        <f t="shared" si="1"/>
        <v>338705.37037037028</v>
      </c>
      <c r="N19" s="57">
        <f t="shared" si="2"/>
        <v>0</v>
      </c>
      <c r="O19" s="15"/>
      <c r="P19" s="15"/>
      <c r="Q19" s="15"/>
      <c r="R19" s="15"/>
      <c r="S19" s="136"/>
      <c r="T19" s="148">
        <v>383989</v>
      </c>
      <c r="U19" s="15">
        <f t="shared" si="21"/>
        <v>0</v>
      </c>
      <c r="V19" s="15"/>
      <c r="W19" s="15"/>
      <c r="X19" s="15"/>
      <c r="Y19" s="15"/>
      <c r="Z19" s="15"/>
      <c r="AA19" s="118">
        <f t="shared" si="7"/>
        <v>383989</v>
      </c>
      <c r="AB19" s="183">
        <f t="shared" si="8"/>
        <v>268.14182263399999</v>
      </c>
      <c r="AC19" s="191">
        <f t="shared" si="9"/>
        <v>324.45160538713998</v>
      </c>
      <c r="AD19" s="208">
        <f t="shared" si="10"/>
        <v>408209.84461538459</v>
      </c>
      <c r="AE19" s="171">
        <f t="shared" si="11"/>
        <v>0</v>
      </c>
      <c r="AF19" s="183"/>
      <c r="AG19" s="183"/>
      <c r="AH19" s="183"/>
      <c r="AI19" s="183"/>
      <c r="AJ19" s="15"/>
      <c r="AK19" s="171">
        <f t="shared" si="12"/>
        <v>408209.84461538459</v>
      </c>
      <c r="AL19" s="123">
        <f t="shared" si="13"/>
        <v>285.05538375399078</v>
      </c>
      <c r="AM19" s="123">
        <f t="shared" si="14"/>
        <v>344.91701434232886</v>
      </c>
      <c r="AN19" s="195">
        <f t="shared" si="15"/>
        <v>417071.12923076918</v>
      </c>
      <c r="AO19" s="123">
        <f t="shared" si="16"/>
        <v>0</v>
      </c>
      <c r="AP19" s="183"/>
      <c r="AQ19" s="183"/>
      <c r="AR19" s="183"/>
      <c r="AS19" s="183"/>
      <c r="AT19" s="15"/>
      <c r="AU19" s="171">
        <f t="shared" si="17"/>
        <v>417071.12923076918</v>
      </c>
      <c r="AV19" s="123">
        <f t="shared" si="18"/>
        <v>291.24327196862146</v>
      </c>
      <c r="AW19" s="123">
        <f t="shared" si="19"/>
        <v>352.40435908203193</v>
      </c>
    </row>
    <row r="20" spans="1:49" s="89" customFormat="1" x14ac:dyDescent="0.25">
      <c r="A20" s="42" t="s">
        <v>75</v>
      </c>
      <c r="B20" s="42" t="s">
        <v>169</v>
      </c>
      <c r="C20" s="42" t="s">
        <v>41</v>
      </c>
      <c r="D20" s="42" t="s">
        <v>12</v>
      </c>
      <c r="E20" s="57">
        <v>1881342.5388770052</v>
      </c>
      <c r="F20" s="57">
        <v>0</v>
      </c>
      <c r="G20" s="57">
        <f t="shared" si="3"/>
        <v>1975409.6658208556</v>
      </c>
      <c r="H20" s="57">
        <f t="shared" si="4"/>
        <v>0</v>
      </c>
      <c r="I20" s="57">
        <f t="shared" si="5"/>
        <v>2031849.9419871657</v>
      </c>
      <c r="J20" s="57">
        <f t="shared" si="0"/>
        <v>0</v>
      </c>
      <c r="K20" s="57">
        <f t="shared" si="6"/>
        <v>2142849.1517809089</v>
      </c>
      <c r="L20" s="57">
        <f t="shared" si="20"/>
        <v>0</v>
      </c>
      <c r="M20" s="148">
        <f t="shared" si="1"/>
        <v>2445745.3005401064</v>
      </c>
      <c r="N20" s="57">
        <f t="shared" si="2"/>
        <v>0</v>
      </c>
      <c r="O20" s="15"/>
      <c r="P20" s="15"/>
      <c r="Q20" s="15"/>
      <c r="R20" s="15"/>
      <c r="S20" s="136"/>
      <c r="T20" s="148">
        <v>2600015</v>
      </c>
      <c r="U20" s="15">
        <f t="shared" si="21"/>
        <v>0</v>
      </c>
      <c r="V20" s="15"/>
      <c r="W20" s="15"/>
      <c r="X20" s="15"/>
      <c r="Y20" s="15"/>
      <c r="Z20" s="15"/>
      <c r="AA20" s="118">
        <f t="shared" si="7"/>
        <v>2600015</v>
      </c>
      <c r="AB20" s="183">
        <f t="shared" si="8"/>
        <v>1815.6060745899999</v>
      </c>
      <c r="AC20" s="191">
        <f t="shared" si="9"/>
        <v>2196.8833502539001</v>
      </c>
      <c r="AD20" s="208">
        <f t="shared" si="10"/>
        <v>2764015.9461538461</v>
      </c>
      <c r="AE20" s="171">
        <f t="shared" si="11"/>
        <v>0</v>
      </c>
      <c r="AF20" s="183"/>
      <c r="AG20" s="183"/>
      <c r="AH20" s="183"/>
      <c r="AI20" s="183"/>
      <c r="AJ20" s="15"/>
      <c r="AK20" s="171">
        <f t="shared" si="12"/>
        <v>2764015.9461538461</v>
      </c>
      <c r="AL20" s="123">
        <f t="shared" si="13"/>
        <v>1930.1289192949077</v>
      </c>
      <c r="AM20" s="123">
        <f t="shared" si="14"/>
        <v>2335.4559923468382</v>
      </c>
      <c r="AN20" s="195">
        <f t="shared" si="15"/>
        <v>2824016.2923076926</v>
      </c>
      <c r="AO20" s="123">
        <f t="shared" si="16"/>
        <v>0</v>
      </c>
      <c r="AP20" s="183"/>
      <c r="AQ20" s="183"/>
      <c r="AR20" s="183"/>
      <c r="AS20" s="183"/>
      <c r="AT20" s="15"/>
      <c r="AU20" s="171">
        <f t="shared" si="17"/>
        <v>2824016.2923076926</v>
      </c>
      <c r="AV20" s="123">
        <f t="shared" si="18"/>
        <v>1972.0275210162154</v>
      </c>
      <c r="AW20" s="123">
        <f t="shared" si="19"/>
        <v>2386.1533004296207</v>
      </c>
    </row>
    <row r="21" spans="1:49" s="89" customFormat="1" x14ac:dyDescent="0.25">
      <c r="A21" s="42" t="s">
        <v>76</v>
      </c>
      <c r="B21" s="42" t="s">
        <v>170</v>
      </c>
      <c r="C21" s="42" t="s">
        <v>27</v>
      </c>
      <c r="D21" s="42"/>
      <c r="E21" s="57">
        <v>2537781.5580286169</v>
      </c>
      <c r="F21" s="57">
        <v>0</v>
      </c>
      <c r="G21" s="57">
        <f t="shared" si="3"/>
        <v>2664670.6359300478</v>
      </c>
      <c r="H21" s="57">
        <f t="shared" si="4"/>
        <v>0</v>
      </c>
      <c r="I21" s="57">
        <f t="shared" si="5"/>
        <v>2740804.0826709061</v>
      </c>
      <c r="J21" s="57">
        <f t="shared" si="0"/>
        <v>0</v>
      </c>
      <c r="K21" s="57">
        <f t="shared" si="6"/>
        <v>2890533.1945945942</v>
      </c>
      <c r="L21" s="57">
        <f t="shared" si="20"/>
        <v>0</v>
      </c>
      <c r="M21" s="148">
        <f t="shared" si="1"/>
        <v>3299116.0254372009</v>
      </c>
      <c r="N21" s="57">
        <f t="shared" si="2"/>
        <v>0</v>
      </c>
      <c r="O21" s="15"/>
      <c r="P21" s="15"/>
      <c r="Q21" s="15"/>
      <c r="R21" s="15"/>
      <c r="S21" s="136"/>
      <c r="T21" s="148">
        <v>3507214</v>
      </c>
      <c r="U21" s="15">
        <f t="shared" si="21"/>
        <v>0</v>
      </c>
      <c r="V21" s="15"/>
      <c r="W21" s="15"/>
      <c r="X21" s="15"/>
      <c r="Y21" s="15"/>
      <c r="Z21" s="15"/>
      <c r="AA21" s="118">
        <f t="shared" si="7"/>
        <v>3507214</v>
      </c>
      <c r="AB21" s="183">
        <f t="shared" si="8"/>
        <v>2449.1085794840001</v>
      </c>
      <c r="AC21" s="191">
        <f t="shared" si="9"/>
        <v>2963.4213811756399</v>
      </c>
      <c r="AD21" s="208">
        <f t="shared" si="10"/>
        <v>3728438.2676923075</v>
      </c>
      <c r="AE21" s="171">
        <f t="shared" si="11"/>
        <v>0</v>
      </c>
      <c r="AF21" s="183"/>
      <c r="AG21" s="183"/>
      <c r="AH21" s="183"/>
      <c r="AI21" s="183"/>
      <c r="AJ21" s="15"/>
      <c r="AK21" s="171">
        <f t="shared" si="12"/>
        <v>3728438.2676923075</v>
      </c>
      <c r="AL21" s="123">
        <f t="shared" si="13"/>
        <v>2603.5908129591444</v>
      </c>
      <c r="AM21" s="123">
        <f t="shared" si="14"/>
        <v>3150.3448836805646</v>
      </c>
      <c r="AN21" s="195">
        <f t="shared" si="15"/>
        <v>3809373.9753846149</v>
      </c>
      <c r="AO21" s="123">
        <f t="shared" si="16"/>
        <v>0</v>
      </c>
      <c r="AP21" s="183"/>
      <c r="AQ21" s="183"/>
      <c r="AR21" s="183"/>
      <c r="AS21" s="183"/>
      <c r="AT21" s="15"/>
      <c r="AU21" s="171">
        <f t="shared" si="17"/>
        <v>3809373.9753846149</v>
      </c>
      <c r="AV21" s="123">
        <f t="shared" si="18"/>
        <v>2660.108703254929</v>
      </c>
      <c r="AW21" s="123">
        <f t="shared" si="19"/>
        <v>3218.7315309384639</v>
      </c>
    </row>
    <row r="22" spans="1:49" s="89" customFormat="1" x14ac:dyDescent="0.25">
      <c r="A22" s="42" t="s">
        <v>77</v>
      </c>
      <c r="B22" s="42" t="s">
        <v>171</v>
      </c>
      <c r="C22" s="42" t="s">
        <v>19</v>
      </c>
      <c r="D22" s="42"/>
      <c r="E22" s="57">
        <v>1004767.8756438793</v>
      </c>
      <c r="F22" s="57">
        <v>0</v>
      </c>
      <c r="G22" s="57">
        <f t="shared" si="3"/>
        <v>1055006.2694260734</v>
      </c>
      <c r="H22" s="57">
        <f t="shared" si="4"/>
        <v>0</v>
      </c>
      <c r="I22" s="57">
        <f t="shared" si="5"/>
        <v>1085149.3056953896</v>
      </c>
      <c r="J22" s="57">
        <f t="shared" si="0"/>
        <v>0</v>
      </c>
      <c r="K22" s="57">
        <f t="shared" si="6"/>
        <v>1144430.6103583784</v>
      </c>
      <c r="L22" s="57">
        <f t="shared" si="20"/>
        <v>0</v>
      </c>
      <c r="M22" s="148">
        <f t="shared" si="1"/>
        <v>1306198.2383370427</v>
      </c>
      <c r="N22" s="57">
        <f t="shared" si="2"/>
        <v>0</v>
      </c>
      <c r="O22" s="15"/>
      <c r="P22" s="15"/>
      <c r="Q22" s="15"/>
      <c r="R22" s="15"/>
      <c r="S22" s="136"/>
      <c r="T22" s="148">
        <v>1415166</v>
      </c>
      <c r="U22" s="15">
        <f t="shared" si="21"/>
        <v>0</v>
      </c>
      <c r="V22" s="15"/>
      <c r="W22" s="15"/>
      <c r="X22" s="15"/>
      <c r="Y22" s="15"/>
      <c r="Z22" s="15"/>
      <c r="AA22" s="118">
        <f t="shared" si="7"/>
        <v>1415166</v>
      </c>
      <c r="AB22" s="183">
        <f t="shared" si="8"/>
        <v>988.21890879599994</v>
      </c>
      <c r="AC22" s="191">
        <f t="shared" si="9"/>
        <v>1195.7448796431599</v>
      </c>
      <c r="AD22" s="208">
        <f t="shared" si="10"/>
        <v>1504430.3169230768</v>
      </c>
      <c r="AE22" s="171">
        <f t="shared" si="11"/>
        <v>0</v>
      </c>
      <c r="AF22" s="183"/>
      <c r="AG22" s="183"/>
      <c r="AH22" s="183"/>
      <c r="AI22" s="183"/>
      <c r="AJ22" s="15"/>
      <c r="AK22" s="171">
        <f t="shared" si="12"/>
        <v>1504430.3169230768</v>
      </c>
      <c r="AL22" s="123">
        <f t="shared" si="13"/>
        <v>1050.5527168892859</v>
      </c>
      <c r="AM22" s="123">
        <f t="shared" si="14"/>
        <v>1271.1687874360359</v>
      </c>
      <c r="AN22" s="195">
        <f t="shared" si="15"/>
        <v>1537087.9938461536</v>
      </c>
      <c r="AO22" s="123">
        <f t="shared" si="16"/>
        <v>0</v>
      </c>
      <c r="AP22" s="183"/>
      <c r="AQ22" s="183"/>
      <c r="AR22" s="183"/>
      <c r="AS22" s="183"/>
      <c r="AT22" s="15"/>
      <c r="AU22" s="171">
        <f t="shared" si="17"/>
        <v>1537087.9938461536</v>
      </c>
      <c r="AV22" s="123">
        <f t="shared" si="18"/>
        <v>1073.3577686307322</v>
      </c>
      <c r="AW22" s="123">
        <f t="shared" si="19"/>
        <v>1298.7629000431859</v>
      </c>
    </row>
    <row r="23" spans="1:49" s="89" customFormat="1" x14ac:dyDescent="0.25">
      <c r="A23" s="42" t="s">
        <v>351</v>
      </c>
      <c r="B23" s="42" t="s">
        <v>172</v>
      </c>
      <c r="C23" s="42" t="s">
        <v>10</v>
      </c>
      <c r="D23" s="42"/>
      <c r="E23" s="57">
        <v>2248012.7186009539</v>
      </c>
      <c r="F23" s="57">
        <v>0</v>
      </c>
      <c r="G23" s="57">
        <f>105/100*(E23+90000)</f>
        <v>2454913.3545310018</v>
      </c>
      <c r="H23" s="57">
        <f t="shared" si="4"/>
        <v>0</v>
      </c>
      <c r="I23" s="57">
        <f t="shared" si="5"/>
        <v>2525053.7360890303</v>
      </c>
      <c r="J23" s="57">
        <f t="shared" si="0"/>
        <v>0</v>
      </c>
      <c r="K23" s="57">
        <f t="shared" si="6"/>
        <v>2662996.4864864866</v>
      </c>
      <c r="L23" s="57">
        <f t="shared" si="20"/>
        <v>0</v>
      </c>
      <c r="M23" s="148">
        <f t="shared" si="1"/>
        <v>3039416.53418124</v>
      </c>
      <c r="N23" s="57">
        <f t="shared" si="2"/>
        <v>0</v>
      </c>
      <c r="O23" s="15"/>
      <c r="P23" s="15"/>
      <c r="Q23" s="15"/>
      <c r="R23" s="15"/>
      <c r="S23" s="136"/>
      <c r="T23" s="148">
        <v>3273657</v>
      </c>
      <c r="U23" s="15">
        <f t="shared" si="21"/>
        <v>0</v>
      </c>
      <c r="V23" s="15"/>
      <c r="W23" s="15"/>
      <c r="X23" s="15"/>
      <c r="Y23" s="15"/>
      <c r="Z23" s="15"/>
      <c r="AA23" s="118">
        <f t="shared" si="7"/>
        <v>3273657</v>
      </c>
      <c r="AB23" s="183">
        <f t="shared" si="8"/>
        <v>2286.0143250420001</v>
      </c>
      <c r="AC23" s="191">
        <f t="shared" si="9"/>
        <v>2766.0773333008201</v>
      </c>
      <c r="AD23" s="208">
        <f t="shared" si="10"/>
        <v>3480149.2107692305</v>
      </c>
      <c r="AE23" s="171">
        <f t="shared" si="11"/>
        <v>0</v>
      </c>
      <c r="AF23" s="183"/>
      <c r="AG23" s="183"/>
      <c r="AH23" s="183"/>
      <c r="AI23" s="183"/>
      <c r="AJ23" s="15"/>
      <c r="AK23" s="171">
        <f t="shared" si="12"/>
        <v>3480149.2107692305</v>
      </c>
      <c r="AL23" s="123">
        <f t="shared" si="13"/>
        <v>2430.2090747754182</v>
      </c>
      <c r="AM23" s="123">
        <f t="shared" si="14"/>
        <v>2940.5529804782559</v>
      </c>
      <c r="AN23" s="195">
        <f t="shared" si="15"/>
        <v>3555695.1415384612</v>
      </c>
      <c r="AO23" s="123">
        <f t="shared" si="16"/>
        <v>0</v>
      </c>
      <c r="AP23" s="183"/>
      <c r="AQ23" s="183"/>
      <c r="AR23" s="183"/>
      <c r="AS23" s="183"/>
      <c r="AT23" s="15"/>
      <c r="AU23" s="171">
        <f t="shared" si="17"/>
        <v>3555695.1415384612</v>
      </c>
      <c r="AV23" s="123">
        <f t="shared" si="18"/>
        <v>2482.9632515071567</v>
      </c>
      <c r="AW23" s="123">
        <f t="shared" si="19"/>
        <v>3004.3855343236596</v>
      </c>
    </row>
    <row r="24" spans="1:49" s="89" customFormat="1" x14ac:dyDescent="0.25">
      <c r="A24" s="42" t="s">
        <v>78</v>
      </c>
      <c r="B24" s="42" t="s">
        <v>173</v>
      </c>
      <c r="C24" s="42" t="s">
        <v>39</v>
      </c>
      <c r="D24" s="42"/>
      <c r="E24" s="57">
        <v>331525.67567567568</v>
      </c>
      <c r="F24" s="57">
        <v>0</v>
      </c>
      <c r="G24" s="57">
        <f t="shared" si="3"/>
        <v>348101.95945945947</v>
      </c>
      <c r="H24" s="57">
        <f t="shared" si="4"/>
        <v>0</v>
      </c>
      <c r="I24" s="57">
        <f t="shared" si="5"/>
        <v>358047.7297297297</v>
      </c>
      <c r="J24" s="57">
        <f t="shared" si="0"/>
        <v>0</v>
      </c>
      <c r="K24" s="57">
        <f t="shared" si="6"/>
        <v>377607.74459459458</v>
      </c>
      <c r="L24" s="57">
        <f t="shared" si="20"/>
        <v>0</v>
      </c>
      <c r="M24" s="148">
        <f t="shared" si="1"/>
        <v>430983.37837837834</v>
      </c>
      <c r="N24" s="57">
        <f t="shared" si="2"/>
        <v>0</v>
      </c>
      <c r="O24" s="15"/>
      <c r="P24" s="15"/>
      <c r="Q24" s="15"/>
      <c r="R24" s="15"/>
      <c r="S24" s="136"/>
      <c r="T24" s="148">
        <v>479430</v>
      </c>
      <c r="U24" s="15">
        <f t="shared" si="21"/>
        <v>0</v>
      </c>
      <c r="V24" s="15"/>
      <c r="W24" s="15"/>
      <c r="X24" s="15"/>
      <c r="Y24" s="15"/>
      <c r="Z24" s="15"/>
      <c r="AA24" s="118">
        <f t="shared" si="7"/>
        <v>479430</v>
      </c>
      <c r="AB24" s="183">
        <f t="shared" si="8"/>
        <v>334.78884557999999</v>
      </c>
      <c r="AC24" s="191">
        <f t="shared" si="9"/>
        <v>405.09450315179998</v>
      </c>
      <c r="AD24" s="208">
        <f t="shared" si="10"/>
        <v>509670.9692307692</v>
      </c>
      <c r="AE24" s="171">
        <f t="shared" si="11"/>
        <v>0</v>
      </c>
      <c r="AF24" s="183"/>
      <c r="AG24" s="183"/>
      <c r="AH24" s="183"/>
      <c r="AI24" s="183"/>
      <c r="AJ24" s="15"/>
      <c r="AK24" s="171">
        <f t="shared" si="12"/>
        <v>509670.9692307692</v>
      </c>
      <c r="AL24" s="123">
        <f t="shared" si="13"/>
        <v>355.90629583966148</v>
      </c>
      <c r="AM24" s="123">
        <f t="shared" si="14"/>
        <v>430.6466179659904</v>
      </c>
      <c r="AN24" s="195">
        <f t="shared" si="15"/>
        <v>520734.73846153845</v>
      </c>
      <c r="AO24" s="123">
        <f t="shared" si="16"/>
        <v>0</v>
      </c>
      <c r="AP24" s="183"/>
      <c r="AQ24" s="183"/>
      <c r="AR24" s="183"/>
      <c r="AS24" s="183"/>
      <c r="AT24" s="15"/>
      <c r="AU24" s="171">
        <f t="shared" si="17"/>
        <v>520734.73846153845</v>
      </c>
      <c r="AV24" s="123">
        <f t="shared" si="18"/>
        <v>363.63219227612302</v>
      </c>
      <c r="AW24" s="123">
        <f t="shared" si="19"/>
        <v>439.99495265410883</v>
      </c>
    </row>
    <row r="25" spans="1:49" s="89" customFormat="1" x14ac:dyDescent="0.25">
      <c r="A25" s="42" t="s">
        <v>79</v>
      </c>
      <c r="B25" s="42" t="s">
        <v>174</v>
      </c>
      <c r="C25" s="42" t="s">
        <v>10</v>
      </c>
      <c r="D25" s="42"/>
      <c r="E25" s="57">
        <v>429639.066772655</v>
      </c>
      <c r="F25" s="57">
        <v>0</v>
      </c>
      <c r="G25" s="57">
        <f t="shared" si="3"/>
        <v>451121.02011128777</v>
      </c>
      <c r="H25" s="57">
        <f t="shared" si="4"/>
        <v>0</v>
      </c>
      <c r="I25" s="57">
        <f t="shared" si="5"/>
        <v>464010.19211446738</v>
      </c>
      <c r="J25" s="57">
        <f t="shared" si="0"/>
        <v>0</v>
      </c>
      <c r="K25" s="57">
        <f t="shared" si="6"/>
        <v>489358.89705405402</v>
      </c>
      <c r="L25" s="57">
        <f t="shared" si="20"/>
        <v>0</v>
      </c>
      <c r="M25" s="148">
        <f>130/113.9*(K25+123000)</f>
        <v>698917.09057969286</v>
      </c>
      <c r="N25" s="57">
        <f t="shared" si="2"/>
        <v>0</v>
      </c>
      <c r="O25" s="15"/>
      <c r="P25" s="15"/>
      <c r="Q25" s="15"/>
      <c r="R25" s="15"/>
      <c r="S25" s="136"/>
      <c r="T25" s="148">
        <v>769580</v>
      </c>
      <c r="U25" s="15">
        <f t="shared" si="21"/>
        <v>0</v>
      </c>
      <c r="V25" s="15"/>
      <c r="W25" s="15"/>
      <c r="X25" s="15"/>
      <c r="Y25" s="15"/>
      <c r="Z25" s="15"/>
      <c r="AA25" s="118">
        <f t="shared" si="7"/>
        <v>769580</v>
      </c>
      <c r="AB25" s="183">
        <f t="shared" si="8"/>
        <v>537.40233147999993</v>
      </c>
      <c r="AC25" s="191">
        <f t="shared" si="9"/>
        <v>650.25682109079992</v>
      </c>
      <c r="AD25" s="208">
        <f t="shared" si="10"/>
        <v>818122.73846153845</v>
      </c>
      <c r="AE25" s="171">
        <f t="shared" si="11"/>
        <v>0</v>
      </c>
      <c r="AF25" s="183"/>
      <c r="AG25" s="183"/>
      <c r="AH25" s="183"/>
      <c r="AI25" s="183"/>
      <c r="AJ25" s="15"/>
      <c r="AK25" s="171">
        <f t="shared" si="12"/>
        <v>818122.73846153845</v>
      </c>
      <c r="AL25" s="123">
        <f t="shared" si="13"/>
        <v>571.30001700412311</v>
      </c>
      <c r="AM25" s="123">
        <f t="shared" si="14"/>
        <v>691.27302057498889</v>
      </c>
      <c r="AN25" s="195">
        <f t="shared" si="15"/>
        <v>835882.27692307695</v>
      </c>
      <c r="AO25" s="123">
        <f t="shared" si="16"/>
        <v>0</v>
      </c>
      <c r="AP25" s="183"/>
      <c r="AQ25" s="183"/>
      <c r="AR25" s="183"/>
      <c r="AS25" s="183"/>
      <c r="AT25" s="15"/>
      <c r="AU25" s="171">
        <f t="shared" si="17"/>
        <v>835882.27692307695</v>
      </c>
      <c r="AV25" s="123">
        <f t="shared" si="18"/>
        <v>583.70160926904612</v>
      </c>
      <c r="AW25" s="123">
        <f t="shared" si="19"/>
        <v>706.27894721554583</v>
      </c>
    </row>
    <row r="26" spans="1:49" s="89" customFormat="1" x14ac:dyDescent="0.25">
      <c r="A26" s="42" t="s">
        <v>298</v>
      </c>
      <c r="B26" s="42" t="s">
        <v>299</v>
      </c>
      <c r="C26" s="42" t="s">
        <v>23</v>
      </c>
      <c r="D26" s="42" t="s">
        <v>300</v>
      </c>
      <c r="E26" s="57"/>
      <c r="F26" s="57"/>
      <c r="G26" s="57"/>
      <c r="H26" s="57"/>
      <c r="I26" s="57">
        <v>63654</v>
      </c>
      <c r="J26" s="57">
        <f t="shared" si="0"/>
        <v>0</v>
      </c>
      <c r="K26" s="57">
        <f t="shared" si="6"/>
        <v>67131.394444444435</v>
      </c>
      <c r="L26" s="57">
        <f t="shared" si="20"/>
        <v>0</v>
      </c>
      <c r="M26" s="148">
        <f>130/113.9*324000</f>
        <v>369798.06848112377</v>
      </c>
      <c r="N26" s="57">
        <f t="shared" si="2"/>
        <v>0</v>
      </c>
      <c r="O26" s="15"/>
      <c r="P26" s="15"/>
      <c r="Q26" s="15"/>
      <c r="R26" s="15"/>
      <c r="S26" s="136"/>
      <c r="T26" s="148">
        <v>403755</v>
      </c>
      <c r="U26" s="15">
        <f t="shared" si="21"/>
        <v>0</v>
      </c>
      <c r="V26" s="15"/>
      <c r="W26" s="15"/>
      <c r="X26" s="15"/>
      <c r="Y26" s="15"/>
      <c r="Z26" s="15"/>
      <c r="AA26" s="118">
        <f t="shared" si="7"/>
        <v>403755</v>
      </c>
      <c r="AB26" s="183">
        <f t="shared" si="8"/>
        <v>281.94453902999999</v>
      </c>
      <c r="AC26" s="191">
        <f t="shared" si="9"/>
        <v>341.15289222629997</v>
      </c>
      <c r="AD26" s="208">
        <f t="shared" si="10"/>
        <v>429222.62307692308</v>
      </c>
      <c r="AE26" s="171">
        <f t="shared" si="11"/>
        <v>0</v>
      </c>
      <c r="AF26" s="183"/>
      <c r="AG26" s="183"/>
      <c r="AH26" s="183"/>
      <c r="AI26" s="183"/>
      <c r="AJ26" s="15"/>
      <c r="AK26" s="171">
        <f t="shared" si="12"/>
        <v>429222.62307692308</v>
      </c>
      <c r="AL26" s="123">
        <f t="shared" si="13"/>
        <v>299.72873303035385</v>
      </c>
      <c r="AM26" s="123">
        <f t="shared" si="14"/>
        <v>362.67176696672817</v>
      </c>
      <c r="AN26" s="195">
        <f t="shared" si="15"/>
        <v>438540.04615384614</v>
      </c>
      <c r="AO26" s="123">
        <f t="shared" si="16"/>
        <v>0</v>
      </c>
      <c r="AP26" s="183"/>
      <c r="AQ26" s="183"/>
      <c r="AR26" s="183"/>
      <c r="AS26" s="183"/>
      <c r="AT26" s="15"/>
      <c r="AU26" s="171">
        <f t="shared" si="17"/>
        <v>438540.04615384614</v>
      </c>
      <c r="AV26" s="123">
        <f t="shared" si="18"/>
        <v>306.23514546950764</v>
      </c>
      <c r="AW26" s="123">
        <f t="shared" si="19"/>
        <v>370.54452601810425</v>
      </c>
    </row>
    <row r="27" spans="1:49" s="89" customFormat="1" x14ac:dyDescent="0.25">
      <c r="A27" s="42" t="s">
        <v>80</v>
      </c>
      <c r="B27" s="42" t="s">
        <v>175</v>
      </c>
      <c r="C27" s="42" t="s">
        <v>39</v>
      </c>
      <c r="D27" s="42"/>
      <c r="E27" s="57">
        <v>683845.46899841016</v>
      </c>
      <c r="F27" s="57">
        <v>0</v>
      </c>
      <c r="G27" s="57">
        <f t="shared" si="3"/>
        <v>718037.74244833074</v>
      </c>
      <c r="H27" s="57">
        <f t="shared" si="4"/>
        <v>0</v>
      </c>
      <c r="I27" s="57">
        <f t="shared" si="5"/>
        <v>738553.10651828302</v>
      </c>
      <c r="J27" s="57">
        <f t="shared" si="0"/>
        <v>0</v>
      </c>
      <c r="K27" s="57">
        <f t="shared" si="6"/>
        <v>778899.98918918916</v>
      </c>
      <c r="L27" s="57">
        <f t="shared" si="20"/>
        <v>0</v>
      </c>
      <c r="M27" s="148">
        <f t="shared" si="1"/>
        <v>888999.10969793308</v>
      </c>
      <c r="N27" s="57">
        <f t="shared" si="2"/>
        <v>0</v>
      </c>
      <c r="O27" s="15"/>
      <c r="P27" s="15"/>
      <c r="Q27" s="15"/>
      <c r="R27" s="15"/>
      <c r="S27" s="136"/>
      <c r="T27" s="148">
        <v>945074</v>
      </c>
      <c r="U27" s="15">
        <f t="shared" si="21"/>
        <v>0</v>
      </c>
      <c r="V27" s="15"/>
      <c r="W27" s="15"/>
      <c r="X27" s="15"/>
      <c r="Y27" s="15"/>
      <c r="Z27" s="15"/>
      <c r="AA27" s="118">
        <f t="shared" si="7"/>
        <v>945074</v>
      </c>
      <c r="AB27" s="183">
        <f t="shared" si="8"/>
        <v>659.95084464399997</v>
      </c>
      <c r="AC27" s="191">
        <f t="shared" si="9"/>
        <v>798.54052201923992</v>
      </c>
      <c r="AD27" s="208">
        <f t="shared" si="10"/>
        <v>1004686.36</v>
      </c>
      <c r="AE27" s="171">
        <f t="shared" si="11"/>
        <v>0</v>
      </c>
      <c r="AF27" s="183"/>
      <c r="AG27" s="183"/>
      <c r="AH27" s="183"/>
      <c r="AI27" s="183"/>
      <c r="AJ27" s="15"/>
      <c r="AK27" s="171">
        <f t="shared" si="12"/>
        <v>1004686.36</v>
      </c>
      <c r="AL27" s="123">
        <f t="shared" si="13"/>
        <v>701.57851330615995</v>
      </c>
      <c r="AM27" s="123">
        <f t="shared" si="14"/>
        <v>848.91000110045354</v>
      </c>
      <c r="AN27" s="195">
        <f t="shared" si="15"/>
        <v>1026495.7599999999</v>
      </c>
      <c r="AO27" s="123">
        <f t="shared" si="16"/>
        <v>0</v>
      </c>
      <c r="AP27" s="183"/>
      <c r="AQ27" s="183"/>
      <c r="AR27" s="183"/>
      <c r="AS27" s="183"/>
      <c r="AT27" s="15"/>
      <c r="AU27" s="171">
        <f t="shared" si="17"/>
        <v>1026495.7599999999</v>
      </c>
      <c r="AV27" s="123">
        <f t="shared" si="18"/>
        <v>716.80814818255988</v>
      </c>
      <c r="AW27" s="123">
        <f t="shared" si="19"/>
        <v>867.33785930089743</v>
      </c>
    </row>
    <row r="28" spans="1:49" s="89" customFormat="1" x14ac:dyDescent="0.25">
      <c r="A28" s="42" t="s">
        <v>81</v>
      </c>
      <c r="B28" s="42" t="s">
        <v>176</v>
      </c>
      <c r="C28" s="42" t="s">
        <v>10</v>
      </c>
      <c r="D28" s="42"/>
      <c r="E28" s="57">
        <v>558629</v>
      </c>
      <c r="F28" s="57">
        <v>0</v>
      </c>
      <c r="G28" s="57">
        <f t="shared" si="3"/>
        <v>586560.45000000007</v>
      </c>
      <c r="H28" s="57">
        <f t="shared" si="4"/>
        <v>0</v>
      </c>
      <c r="I28" s="57">
        <f t="shared" si="5"/>
        <v>603319.32000000007</v>
      </c>
      <c r="J28" s="57">
        <f t="shared" si="0"/>
        <v>0</v>
      </c>
      <c r="K28" s="57">
        <f t="shared" si="6"/>
        <v>636278.4310000001</v>
      </c>
      <c r="L28" s="57">
        <f t="shared" si="20"/>
        <v>0</v>
      </c>
      <c r="M28" s="148">
        <f t="shared" si="1"/>
        <v>726217.70000000007</v>
      </c>
      <c r="N28" s="57">
        <f t="shared" si="2"/>
        <v>0</v>
      </c>
      <c r="O28" s="15"/>
      <c r="P28" s="15"/>
      <c r="Q28" s="15"/>
      <c r="R28" s="15"/>
      <c r="S28" s="136"/>
      <c r="T28" s="148">
        <v>787971</v>
      </c>
      <c r="U28" s="15">
        <f t="shared" si="21"/>
        <v>0</v>
      </c>
      <c r="V28" s="15"/>
      <c r="W28" s="15"/>
      <c r="X28" s="15"/>
      <c r="Y28" s="15"/>
      <c r="Z28" s="15"/>
      <c r="AA28" s="118">
        <f t="shared" si="7"/>
        <v>787971</v>
      </c>
      <c r="AB28" s="183">
        <f t="shared" si="8"/>
        <v>550.24487712600001</v>
      </c>
      <c r="AC28" s="191">
        <f t="shared" si="9"/>
        <v>665.79630132245995</v>
      </c>
      <c r="AD28" s="208">
        <f t="shared" si="10"/>
        <v>837673.78615384607</v>
      </c>
      <c r="AE28" s="171">
        <f t="shared" si="11"/>
        <v>0</v>
      </c>
      <c r="AF28" s="183"/>
      <c r="AG28" s="183"/>
      <c r="AH28" s="183"/>
      <c r="AI28" s="183"/>
      <c r="AJ28" s="15"/>
      <c r="AK28" s="171">
        <f t="shared" si="12"/>
        <v>837673.78615384607</v>
      </c>
      <c r="AL28" s="123">
        <f t="shared" si="13"/>
        <v>584.95263091394759</v>
      </c>
      <c r="AM28" s="123">
        <f t="shared" si="14"/>
        <v>707.79268340587657</v>
      </c>
      <c r="AN28" s="195">
        <f t="shared" si="15"/>
        <v>855857.73230769217</v>
      </c>
      <c r="AO28" s="123">
        <f t="shared" si="16"/>
        <v>0</v>
      </c>
      <c r="AP28" s="183"/>
      <c r="AQ28" s="183"/>
      <c r="AR28" s="183"/>
      <c r="AS28" s="183"/>
      <c r="AT28" s="15"/>
      <c r="AU28" s="171">
        <f t="shared" si="17"/>
        <v>855857.73230769217</v>
      </c>
      <c r="AV28" s="123">
        <f t="shared" si="18"/>
        <v>597.65058961685531</v>
      </c>
      <c r="AW28" s="123">
        <f t="shared" si="19"/>
        <v>723.15721343639495</v>
      </c>
    </row>
    <row r="29" spans="1:49" s="89" customFormat="1" x14ac:dyDescent="0.25">
      <c r="A29" s="42"/>
      <c r="B29" s="42"/>
      <c r="C29" s="42"/>
      <c r="D29" s="42"/>
      <c r="E29" s="57">
        <v>0</v>
      </c>
      <c r="F29" s="57">
        <v>0</v>
      </c>
      <c r="G29" s="57">
        <f t="shared" si="3"/>
        <v>0</v>
      </c>
      <c r="H29" s="57">
        <f t="shared" si="4"/>
        <v>0</v>
      </c>
      <c r="I29" s="57">
        <f t="shared" si="5"/>
        <v>0</v>
      </c>
      <c r="J29" s="57">
        <f t="shared" si="0"/>
        <v>0</v>
      </c>
      <c r="K29" s="57">
        <f t="shared" si="6"/>
        <v>0</v>
      </c>
      <c r="L29" s="57">
        <f t="shared" si="20"/>
        <v>0</v>
      </c>
      <c r="M29" s="148">
        <f t="shared" si="1"/>
        <v>0</v>
      </c>
      <c r="N29" s="57">
        <f t="shared" si="2"/>
        <v>0</v>
      </c>
      <c r="O29" s="15"/>
      <c r="P29" s="15"/>
      <c r="Q29" s="15"/>
      <c r="R29" s="15"/>
      <c r="S29" s="136"/>
      <c r="T29" s="148">
        <v>0</v>
      </c>
      <c r="U29" s="15">
        <f t="shared" si="21"/>
        <v>0</v>
      </c>
      <c r="V29" s="15"/>
      <c r="W29" s="15"/>
      <c r="X29" s="15"/>
      <c r="Y29" s="15"/>
      <c r="Z29" s="15"/>
      <c r="AA29" s="118">
        <f t="shared" si="7"/>
        <v>0</v>
      </c>
      <c r="AB29" s="183">
        <f t="shared" si="8"/>
        <v>0</v>
      </c>
      <c r="AC29" s="191">
        <f t="shared" si="9"/>
        <v>0</v>
      </c>
      <c r="AD29" s="208">
        <f t="shared" si="10"/>
        <v>0</v>
      </c>
      <c r="AE29" s="171">
        <f t="shared" si="11"/>
        <v>0</v>
      </c>
      <c r="AF29" s="183"/>
      <c r="AG29" s="183"/>
      <c r="AH29" s="183"/>
      <c r="AI29" s="183"/>
      <c r="AJ29" s="15"/>
      <c r="AK29" s="171">
        <f t="shared" si="12"/>
        <v>0</v>
      </c>
      <c r="AL29" s="123">
        <f t="shared" si="13"/>
        <v>0</v>
      </c>
      <c r="AM29" s="123">
        <f t="shared" si="14"/>
        <v>0</v>
      </c>
      <c r="AN29" s="195">
        <f t="shared" si="15"/>
        <v>0</v>
      </c>
      <c r="AO29" s="123">
        <f t="shared" si="16"/>
        <v>0</v>
      </c>
      <c r="AP29" s="183"/>
      <c r="AQ29" s="183"/>
      <c r="AR29" s="183"/>
      <c r="AS29" s="183"/>
      <c r="AT29" s="15"/>
      <c r="AU29" s="171">
        <f t="shared" si="17"/>
        <v>0</v>
      </c>
      <c r="AV29" s="123">
        <f t="shared" si="18"/>
        <v>0</v>
      </c>
      <c r="AW29" s="123">
        <f t="shared" si="19"/>
        <v>0</v>
      </c>
    </row>
    <row r="30" spans="1:49" x14ac:dyDescent="0.25">
      <c r="A30" s="42" t="s">
        <v>82</v>
      </c>
      <c r="B30" s="42" t="s">
        <v>177</v>
      </c>
      <c r="C30" s="42" t="s">
        <v>10</v>
      </c>
      <c r="D30" s="42" t="s">
        <v>12</v>
      </c>
      <c r="E30" s="57">
        <v>3264697.4747474752</v>
      </c>
      <c r="F30" s="57">
        <v>262452.13944470498</v>
      </c>
      <c r="G30" s="57">
        <f t="shared" si="3"/>
        <v>3427932.3484848491</v>
      </c>
      <c r="H30" s="57">
        <f t="shared" si="4"/>
        <v>266651.37367582024</v>
      </c>
      <c r="I30" s="57">
        <f t="shared" si="5"/>
        <v>3525873.2727272729</v>
      </c>
      <c r="J30" s="57">
        <f t="shared" si="0"/>
        <v>271637.96432526963</v>
      </c>
      <c r="K30" s="57">
        <f t="shared" si="6"/>
        <v>3718490.4237373737</v>
      </c>
      <c r="L30" s="57">
        <f t="shared" si="20"/>
        <v>286597.73627361777</v>
      </c>
      <c r="M30" s="148">
        <f t="shared" si="1"/>
        <v>4244106.7171717165</v>
      </c>
      <c r="N30" s="57">
        <f t="shared" si="2"/>
        <v>331739.50425810704</v>
      </c>
      <c r="O30" s="15"/>
      <c r="P30" s="15"/>
      <c r="Q30" s="15"/>
      <c r="R30" s="15"/>
      <c r="S30" s="136"/>
      <c r="T30" s="148">
        <v>4511812</v>
      </c>
      <c r="U30" s="15">
        <v>345125</v>
      </c>
      <c r="V30" s="15"/>
      <c r="W30" s="15"/>
      <c r="X30" s="15"/>
      <c r="Y30" s="15"/>
      <c r="Z30" s="15"/>
      <c r="AA30" s="118">
        <f t="shared" si="7"/>
        <v>4856937</v>
      </c>
      <c r="AB30" s="123">
        <f t="shared" si="8"/>
        <v>3391.6282487220001</v>
      </c>
      <c r="AC30" s="189">
        <f t="shared" si="9"/>
        <v>4103.8701809536196</v>
      </c>
      <c r="AD30" s="208">
        <f t="shared" si="10"/>
        <v>4796403.2184615387</v>
      </c>
      <c r="AE30" s="171">
        <f t="shared" si="11"/>
        <v>357917.488170347</v>
      </c>
      <c r="AF30" s="123"/>
      <c r="AG30" s="123"/>
      <c r="AH30" s="123"/>
      <c r="AI30" s="123"/>
      <c r="AJ30" s="15"/>
      <c r="AK30" s="171">
        <f t="shared" si="12"/>
        <v>5154320.7066318858</v>
      </c>
      <c r="AL30" s="123">
        <f t="shared" si="13"/>
        <v>3599.2930753652854</v>
      </c>
      <c r="AM30" s="123">
        <f t="shared" si="14"/>
        <v>4355.1446211919956</v>
      </c>
      <c r="AN30" s="195">
        <f t="shared" si="15"/>
        <v>4900521.9569230769</v>
      </c>
      <c r="AO30" s="123">
        <f t="shared" si="16"/>
        <v>366082.90615141956</v>
      </c>
      <c r="AP30" s="123"/>
      <c r="AQ30" s="123"/>
      <c r="AR30" s="123"/>
      <c r="AS30" s="123"/>
      <c r="AT30" s="15"/>
      <c r="AU30" s="171">
        <f t="shared" si="17"/>
        <v>5266604.8630744964</v>
      </c>
      <c r="AV30" s="123">
        <f t="shared" si="18"/>
        <v>3677.7017755140992</v>
      </c>
      <c r="AW30" s="123">
        <f t="shared" si="19"/>
        <v>4450.01914837206</v>
      </c>
    </row>
    <row r="31" spans="1:49" x14ac:dyDescent="0.25">
      <c r="A31" s="42" t="s">
        <v>83</v>
      </c>
      <c r="B31" s="42" t="s">
        <v>178</v>
      </c>
      <c r="C31" s="42" t="s">
        <v>10</v>
      </c>
      <c r="D31" s="42" t="s">
        <v>12</v>
      </c>
      <c r="E31" s="57">
        <v>2283348.1481481479</v>
      </c>
      <c r="F31" s="57">
        <v>153246.26968940475</v>
      </c>
      <c r="G31" s="57">
        <f t="shared" si="3"/>
        <v>2397515.5555555555</v>
      </c>
      <c r="H31" s="57">
        <f t="shared" si="4"/>
        <v>155698.21000443524</v>
      </c>
      <c r="I31" s="57">
        <f t="shared" si="5"/>
        <v>2466015.9999999995</v>
      </c>
      <c r="J31" s="57">
        <f t="shared" si="0"/>
        <v>158609.88912853392</v>
      </c>
      <c r="K31" s="57">
        <f t="shared" si="6"/>
        <v>2600733.54074074</v>
      </c>
      <c r="L31" s="57">
        <f t="shared" si="20"/>
        <v>167344.92650082998</v>
      </c>
      <c r="M31" s="148">
        <f t="shared" si="1"/>
        <v>2968352.5925925914</v>
      </c>
      <c r="N31" s="57">
        <f t="shared" si="2"/>
        <v>193703.28488740762</v>
      </c>
      <c r="O31" s="15"/>
      <c r="P31" s="15"/>
      <c r="Q31" s="15"/>
      <c r="R31" s="15"/>
      <c r="S31" s="136"/>
      <c r="T31" s="148">
        <v>3155587</v>
      </c>
      <c r="U31" s="15">
        <v>201519</v>
      </c>
      <c r="V31" s="15"/>
      <c r="W31" s="15"/>
      <c r="X31" s="15"/>
      <c r="Y31" s="15"/>
      <c r="Z31" s="15"/>
      <c r="AA31" s="118">
        <f t="shared" si="7"/>
        <v>3357106</v>
      </c>
      <c r="AB31" s="123">
        <f t="shared" si="8"/>
        <v>2344.2872624360002</v>
      </c>
      <c r="AC31" s="189">
        <f t="shared" si="9"/>
        <v>2836.5875875475604</v>
      </c>
      <c r="AD31" s="208">
        <f t="shared" si="10"/>
        <v>3354631.7184615382</v>
      </c>
      <c r="AE31" s="171">
        <f t="shared" si="11"/>
        <v>208988.55283911672</v>
      </c>
      <c r="AF31" s="123"/>
      <c r="AG31" s="123"/>
      <c r="AH31" s="123"/>
      <c r="AI31" s="123"/>
      <c r="AJ31" s="15"/>
      <c r="AK31" s="171">
        <f t="shared" si="12"/>
        <v>3563620.2713006549</v>
      </c>
      <c r="AL31" s="123">
        <f t="shared" si="13"/>
        <v>2488.4974171708755</v>
      </c>
      <c r="AM31" s="123">
        <f t="shared" si="14"/>
        <v>3011.0818747767594</v>
      </c>
      <c r="AN31" s="195">
        <f t="shared" si="15"/>
        <v>3427452.9569230769</v>
      </c>
      <c r="AO31" s="123">
        <f t="shared" si="16"/>
        <v>213756.3525236593</v>
      </c>
      <c r="AP31" s="123"/>
      <c r="AQ31" s="123"/>
      <c r="AR31" s="123"/>
      <c r="AS31" s="123"/>
      <c r="AT31" s="15"/>
      <c r="AU31" s="171">
        <f t="shared" si="17"/>
        <v>3641209.3094467362</v>
      </c>
      <c r="AV31" s="123">
        <f t="shared" si="18"/>
        <v>2542.6783080425125</v>
      </c>
      <c r="AW31" s="123">
        <f t="shared" si="19"/>
        <v>3076.64075273144</v>
      </c>
    </row>
    <row r="32" spans="1:49" x14ac:dyDescent="0.25">
      <c r="A32" s="42" t="s">
        <v>84</v>
      </c>
      <c r="B32" s="42" t="s">
        <v>179</v>
      </c>
      <c r="C32" s="42" t="s">
        <v>39</v>
      </c>
      <c r="D32" s="42" t="s">
        <v>12</v>
      </c>
      <c r="E32" s="57">
        <v>3735435.6902356907</v>
      </c>
      <c r="F32" s="57">
        <v>220798.7530571642</v>
      </c>
      <c r="G32" s="57">
        <f t="shared" si="3"/>
        <v>3922207.4747474752</v>
      </c>
      <c r="H32" s="57">
        <f t="shared" si="4"/>
        <v>224331.53310607883</v>
      </c>
      <c r="I32" s="57">
        <f t="shared" si="5"/>
        <v>4034270.5454545454</v>
      </c>
      <c r="J32" s="57">
        <f t="shared" si="0"/>
        <v>228526.70941416494</v>
      </c>
      <c r="K32" s="57">
        <f t="shared" si="6"/>
        <v>4254661.2511784509</v>
      </c>
      <c r="L32" s="57">
        <f t="shared" si="20"/>
        <v>241112.23833842331</v>
      </c>
      <c r="M32" s="148">
        <f t="shared" si="1"/>
        <v>4856066.3973063966</v>
      </c>
      <c r="N32" s="57">
        <f t="shared" si="2"/>
        <v>279089.62386425555</v>
      </c>
      <c r="O32" s="15"/>
      <c r="P32" s="15"/>
      <c r="Q32" s="15"/>
      <c r="R32" s="15"/>
      <c r="S32" s="136"/>
      <c r="T32" s="148">
        <v>5162372</v>
      </c>
      <c r="U32" s="15">
        <v>290350</v>
      </c>
      <c r="V32" s="15"/>
      <c r="W32" s="15"/>
      <c r="X32" s="15"/>
      <c r="Y32" s="15"/>
      <c r="Z32" s="15"/>
      <c r="AA32" s="118">
        <f t="shared" si="7"/>
        <v>5452722</v>
      </c>
      <c r="AB32" s="123">
        <f t="shared" si="8"/>
        <v>3807.6684889319999</v>
      </c>
      <c r="AC32" s="189">
        <f t="shared" si="9"/>
        <v>4607.2788716077202</v>
      </c>
      <c r="AD32" s="208">
        <f t="shared" si="10"/>
        <v>5487998.5415384611</v>
      </c>
      <c r="AE32" s="171">
        <f t="shared" si="11"/>
        <v>301112.18454258674</v>
      </c>
      <c r="AF32" s="123"/>
      <c r="AG32" s="123"/>
      <c r="AH32" s="123"/>
      <c r="AI32" s="123"/>
      <c r="AJ32" s="15"/>
      <c r="AK32" s="171">
        <f t="shared" si="12"/>
        <v>5789110.7260810481</v>
      </c>
      <c r="AL32" s="123">
        <f t="shared" si="13"/>
        <v>4042.5707546867525</v>
      </c>
      <c r="AM32" s="123">
        <f t="shared" si="14"/>
        <v>4891.5106131709699</v>
      </c>
      <c r="AN32" s="195">
        <f t="shared" si="15"/>
        <v>5607130.2030769223</v>
      </c>
      <c r="AO32" s="123">
        <f t="shared" si="16"/>
        <v>307981.66403785488</v>
      </c>
      <c r="AP32" s="123"/>
      <c r="AQ32" s="123"/>
      <c r="AR32" s="123"/>
      <c r="AS32" s="123"/>
      <c r="AT32" s="15"/>
      <c r="AU32" s="171">
        <f t="shared" si="17"/>
        <v>5915111.8671147767</v>
      </c>
      <c r="AV32" s="123">
        <f t="shared" si="18"/>
        <v>4130.5581074774509</v>
      </c>
      <c r="AW32" s="123">
        <f t="shared" si="19"/>
        <v>4997.9753100477155</v>
      </c>
    </row>
    <row r="33" spans="1:49" x14ac:dyDescent="0.25">
      <c r="A33" s="42" t="s">
        <v>85</v>
      </c>
      <c r="B33" s="42" t="s">
        <v>179</v>
      </c>
      <c r="C33" s="42" t="s">
        <v>39</v>
      </c>
      <c r="D33" s="42" t="s">
        <v>12</v>
      </c>
      <c r="E33" s="57">
        <v>181391.91919191915</v>
      </c>
      <c r="F33" s="57">
        <v>0</v>
      </c>
      <c r="G33" s="57">
        <f t="shared" si="3"/>
        <v>190461.51515151511</v>
      </c>
      <c r="H33" s="57">
        <f t="shared" si="4"/>
        <v>0</v>
      </c>
      <c r="I33" s="57">
        <f t="shared" si="5"/>
        <v>195903.27272727268</v>
      </c>
      <c r="J33" s="57">
        <f t="shared" si="0"/>
        <v>0</v>
      </c>
      <c r="K33" s="57">
        <f t="shared" si="6"/>
        <v>206605.39595959589</v>
      </c>
      <c r="L33" s="57">
        <f t="shared" si="20"/>
        <v>0</v>
      </c>
      <c r="M33" s="148">
        <f t="shared" si="1"/>
        <v>235809.49494949484</v>
      </c>
      <c r="N33" s="57">
        <f t="shared" si="2"/>
        <v>0</v>
      </c>
      <c r="O33" s="15"/>
      <c r="P33" s="15"/>
      <c r="Q33" s="15"/>
      <c r="R33" s="15"/>
      <c r="S33" s="136"/>
      <c r="T33" s="148">
        <v>250684</v>
      </c>
      <c r="U33" s="15">
        <f t="shared" si="21"/>
        <v>0</v>
      </c>
      <c r="V33" s="15"/>
      <c r="W33" s="15"/>
      <c r="X33" s="15"/>
      <c r="Y33" s="15"/>
      <c r="Z33" s="15"/>
      <c r="AA33" s="118">
        <f t="shared" si="7"/>
        <v>250684</v>
      </c>
      <c r="AB33" s="123">
        <f t="shared" si="8"/>
        <v>175.05414130399998</v>
      </c>
      <c r="AC33" s="189">
        <f t="shared" si="9"/>
        <v>211.81551097783998</v>
      </c>
      <c r="AD33" s="208">
        <f t="shared" si="10"/>
        <v>266496.37538461538</v>
      </c>
      <c r="AE33" s="171">
        <f t="shared" si="11"/>
        <v>0</v>
      </c>
      <c r="AF33" s="123"/>
      <c r="AG33" s="123"/>
      <c r="AH33" s="123"/>
      <c r="AI33" s="123"/>
      <c r="AJ33" s="15"/>
      <c r="AK33" s="171">
        <f t="shared" si="12"/>
        <v>266496.37538461538</v>
      </c>
      <c r="AL33" s="123">
        <f t="shared" si="13"/>
        <v>186.09601790932925</v>
      </c>
      <c r="AM33" s="123">
        <f t="shared" si="14"/>
        <v>225.17618167028837</v>
      </c>
      <c r="AN33" s="195">
        <f t="shared" si="15"/>
        <v>272281.39076923078</v>
      </c>
      <c r="AO33" s="123">
        <f t="shared" si="16"/>
        <v>0</v>
      </c>
      <c r="AP33" s="123"/>
      <c r="AQ33" s="123"/>
      <c r="AR33" s="123"/>
      <c r="AS33" s="123"/>
      <c r="AT33" s="15"/>
      <c r="AU33" s="171">
        <f t="shared" si="17"/>
        <v>272281.39076923078</v>
      </c>
      <c r="AV33" s="123">
        <f t="shared" si="18"/>
        <v>190.13572886249847</v>
      </c>
      <c r="AW33" s="123">
        <f t="shared" si="19"/>
        <v>230.06423192362314</v>
      </c>
    </row>
    <row r="34" spans="1:49" s="89" customFormat="1" x14ac:dyDescent="0.25">
      <c r="A34" s="42" t="s">
        <v>86</v>
      </c>
      <c r="B34" s="42" t="s">
        <v>314</v>
      </c>
      <c r="C34" s="42" t="s">
        <v>23</v>
      </c>
      <c r="D34" s="42" t="s">
        <v>12</v>
      </c>
      <c r="E34" s="57">
        <v>2847757.9124579122</v>
      </c>
      <c r="F34" s="57">
        <v>283099.80662248295</v>
      </c>
      <c r="G34" s="57">
        <f t="shared" si="3"/>
        <v>2990145.8080808078</v>
      </c>
      <c r="H34" s="57">
        <f t="shared" si="4"/>
        <v>287629.40352844266</v>
      </c>
      <c r="I34" s="57">
        <f t="shared" si="5"/>
        <v>3075578.5454545449</v>
      </c>
      <c r="J34" s="57">
        <f t="shared" si="0"/>
        <v>293008.29985426983</v>
      </c>
      <c r="K34" s="57">
        <f t="shared" si="6"/>
        <v>3243596.2622895618</v>
      </c>
      <c r="L34" s="57">
        <f t="shared" si="20"/>
        <v>309144.98883175134</v>
      </c>
      <c r="M34" s="148">
        <f t="shared" si="1"/>
        <v>3702085.2861952852</v>
      </c>
      <c r="N34" s="57">
        <f t="shared" si="2"/>
        <v>357838.15557081846</v>
      </c>
      <c r="O34" s="15"/>
      <c r="P34" s="15"/>
      <c r="Q34" s="15"/>
      <c r="R34" s="15"/>
      <c r="S34" s="136"/>
      <c r="T34" s="148">
        <v>3935601</v>
      </c>
      <c r="U34" s="15">
        <v>372276</v>
      </c>
      <c r="V34" s="15"/>
      <c r="W34" s="15"/>
      <c r="X34" s="15"/>
      <c r="Y34" s="15"/>
      <c r="Z34" s="15"/>
      <c r="AA34" s="118">
        <f t="shared" si="7"/>
        <v>4307877</v>
      </c>
      <c r="AB34" s="123">
        <f t="shared" si="8"/>
        <v>3008.2163563620002</v>
      </c>
      <c r="AC34" s="189">
        <f t="shared" si="9"/>
        <v>3639.9417911980199</v>
      </c>
      <c r="AD34" s="208">
        <f t="shared" si="10"/>
        <v>4183846.6015384612</v>
      </c>
      <c r="AE34" s="171">
        <f t="shared" si="11"/>
        <v>386074.87381703471</v>
      </c>
      <c r="AF34" s="123"/>
      <c r="AG34" s="123"/>
      <c r="AH34" s="123"/>
      <c r="AI34" s="123"/>
      <c r="AJ34" s="15"/>
      <c r="AK34" s="171">
        <f t="shared" si="12"/>
        <v>4569921.4753554957</v>
      </c>
      <c r="AL34" s="123">
        <f t="shared" si="13"/>
        <v>3191.2035857695946</v>
      </c>
      <c r="AM34" s="123">
        <f t="shared" si="14"/>
        <v>3861.3563387812092</v>
      </c>
      <c r="AN34" s="195">
        <f t="shared" si="15"/>
        <v>4274668.1630769223</v>
      </c>
      <c r="AO34" s="123">
        <f t="shared" si="16"/>
        <v>394882.66561514192</v>
      </c>
      <c r="AP34" s="123"/>
      <c r="AQ34" s="123"/>
      <c r="AR34" s="123"/>
      <c r="AS34" s="123"/>
      <c r="AT34" s="15"/>
      <c r="AU34" s="171">
        <f t="shared" si="17"/>
        <v>4669550.8286920646</v>
      </c>
      <c r="AV34" s="123">
        <f t="shared" si="18"/>
        <v>3260.7753609806405</v>
      </c>
      <c r="AW34" s="123">
        <f t="shared" si="19"/>
        <v>3945.5381867865749</v>
      </c>
    </row>
    <row r="35" spans="1:49" x14ac:dyDescent="0.25">
      <c r="A35" s="42"/>
      <c r="B35" s="42"/>
      <c r="C35" s="42"/>
      <c r="D35" s="42"/>
      <c r="E35" s="57">
        <v>0</v>
      </c>
      <c r="F35" s="57">
        <v>0</v>
      </c>
      <c r="G35" s="57">
        <f t="shared" si="3"/>
        <v>0</v>
      </c>
      <c r="H35" s="57">
        <f t="shared" si="4"/>
        <v>0</v>
      </c>
      <c r="I35" s="57">
        <f t="shared" si="5"/>
        <v>0</v>
      </c>
      <c r="J35" s="57">
        <f t="shared" si="0"/>
        <v>0</v>
      </c>
      <c r="K35" s="57">
        <f t="shared" si="6"/>
        <v>0</v>
      </c>
      <c r="L35" s="57">
        <f t="shared" si="20"/>
        <v>0</v>
      </c>
      <c r="M35" s="148">
        <f t="shared" si="1"/>
        <v>0</v>
      </c>
      <c r="N35" s="57">
        <f t="shared" si="2"/>
        <v>0</v>
      </c>
      <c r="O35" s="15"/>
      <c r="P35" s="15"/>
      <c r="Q35" s="15"/>
      <c r="R35" s="15"/>
      <c r="S35" s="136"/>
      <c r="T35" s="148">
        <v>0</v>
      </c>
      <c r="U35" s="15">
        <f t="shared" si="21"/>
        <v>0</v>
      </c>
      <c r="V35" s="15"/>
      <c r="W35" s="15"/>
      <c r="X35" s="15"/>
      <c r="Y35" s="15"/>
      <c r="Z35" s="15"/>
      <c r="AA35" s="118">
        <f t="shared" si="7"/>
        <v>0</v>
      </c>
      <c r="AB35" s="123">
        <f t="shared" si="8"/>
        <v>0</v>
      </c>
      <c r="AC35" s="189">
        <f t="shared" si="9"/>
        <v>0</v>
      </c>
      <c r="AD35" s="208">
        <f t="shared" si="10"/>
        <v>0</v>
      </c>
      <c r="AE35" s="171">
        <f t="shared" si="11"/>
        <v>0</v>
      </c>
      <c r="AF35" s="123"/>
      <c r="AG35" s="123"/>
      <c r="AH35" s="123"/>
      <c r="AI35" s="123"/>
      <c r="AJ35" s="15"/>
      <c r="AK35" s="171">
        <f t="shared" si="12"/>
        <v>0</v>
      </c>
      <c r="AL35" s="123">
        <f t="shared" si="13"/>
        <v>0</v>
      </c>
      <c r="AM35" s="123">
        <f t="shared" si="14"/>
        <v>0</v>
      </c>
      <c r="AN35" s="195">
        <f t="shared" si="15"/>
        <v>0</v>
      </c>
      <c r="AO35" s="123">
        <f t="shared" si="16"/>
        <v>0</v>
      </c>
      <c r="AP35" s="123"/>
      <c r="AQ35" s="123"/>
      <c r="AR35" s="123"/>
      <c r="AS35" s="123"/>
      <c r="AT35" s="15"/>
      <c r="AU35" s="171">
        <f t="shared" si="17"/>
        <v>0</v>
      </c>
      <c r="AV35" s="123">
        <f t="shared" si="18"/>
        <v>0</v>
      </c>
      <c r="AW35" s="123">
        <f t="shared" si="19"/>
        <v>0</v>
      </c>
    </row>
    <row r="36" spans="1:49" x14ac:dyDescent="0.25">
      <c r="A36" s="42" t="s">
        <v>87</v>
      </c>
      <c r="B36" s="42" t="s">
        <v>180</v>
      </c>
      <c r="C36" s="42" t="s">
        <v>23</v>
      </c>
      <c r="D36" s="42" t="s">
        <v>12</v>
      </c>
      <c r="E36" s="57">
        <v>2016854.3771043771</v>
      </c>
      <c r="F36" s="57">
        <v>247891.35681066493</v>
      </c>
      <c r="G36" s="57">
        <f t="shared" si="3"/>
        <v>2117697.0959595959</v>
      </c>
      <c r="H36" s="57">
        <f t="shared" si="4"/>
        <v>251857.61851963558</v>
      </c>
      <c r="I36" s="57">
        <f t="shared" si="5"/>
        <v>2178202.7272727271</v>
      </c>
      <c r="J36" s="57">
        <f t="shared" si="0"/>
        <v>256567.55429903819</v>
      </c>
      <c r="K36" s="57">
        <f t="shared" si="6"/>
        <v>2297197.135521885</v>
      </c>
      <c r="L36" s="57">
        <f t="shared" si="20"/>
        <v>270697.3616372461</v>
      </c>
      <c r="M36" s="148">
        <f t="shared" si="1"/>
        <v>2621910.6902356893</v>
      </c>
      <c r="N36" s="57">
        <f t="shared" si="2"/>
        <v>313334.6750086805</v>
      </c>
      <c r="O36" s="15"/>
      <c r="P36" s="15"/>
      <c r="Q36" s="15"/>
      <c r="R36" s="15"/>
      <c r="S36" s="136"/>
      <c r="T36" s="148">
        <v>2787293</v>
      </c>
      <c r="U36" s="15">
        <v>325977</v>
      </c>
      <c r="V36" s="15"/>
      <c r="W36" s="15"/>
      <c r="X36" s="15"/>
      <c r="Y36" s="15"/>
      <c r="Z36" s="15"/>
      <c r="AA36" s="118">
        <f t="shared" si="7"/>
        <v>3113270</v>
      </c>
      <c r="AB36" s="123">
        <f t="shared" si="8"/>
        <v>2174.0151206200003</v>
      </c>
      <c r="AC36" s="189">
        <f t="shared" si="9"/>
        <v>2630.5582959502003</v>
      </c>
      <c r="AD36" s="208">
        <f t="shared" si="10"/>
        <v>2963106.866153846</v>
      </c>
      <c r="AE36" s="171">
        <f t="shared" si="11"/>
        <v>338059.74369085173</v>
      </c>
      <c r="AF36" s="123"/>
      <c r="AG36" s="123"/>
      <c r="AH36" s="123"/>
      <c r="AI36" s="123"/>
      <c r="AJ36" s="15"/>
      <c r="AK36" s="171">
        <f t="shared" si="12"/>
        <v>3301166.6098446976</v>
      </c>
      <c r="AL36" s="123">
        <f t="shared" si="13"/>
        <v>2305.2244506542115</v>
      </c>
      <c r="AM36" s="123">
        <f t="shared" si="14"/>
        <v>2789.321585291596</v>
      </c>
      <c r="AN36" s="195">
        <f t="shared" si="15"/>
        <v>3027429.0123076923</v>
      </c>
      <c r="AO36" s="123">
        <f t="shared" si="16"/>
        <v>345772.13328075712</v>
      </c>
      <c r="AP36" s="123"/>
      <c r="AQ36" s="123"/>
      <c r="AR36" s="123"/>
      <c r="AS36" s="123"/>
      <c r="AT36" s="15"/>
      <c r="AU36" s="171">
        <f t="shared" si="17"/>
        <v>3373201.1455884492</v>
      </c>
      <c r="AV36" s="123">
        <f t="shared" si="18"/>
        <v>2355.5265991712872</v>
      </c>
      <c r="AW36" s="123">
        <f t="shared" si="19"/>
        <v>2850.1871849972576</v>
      </c>
    </row>
    <row r="37" spans="1:49" x14ac:dyDescent="0.25">
      <c r="A37" s="42" t="s">
        <v>88</v>
      </c>
      <c r="B37" s="42" t="s">
        <v>181</v>
      </c>
      <c r="C37" s="42" t="s">
        <v>10</v>
      </c>
      <c r="D37" s="42" t="s">
        <v>12</v>
      </c>
      <c r="E37" s="57">
        <v>6607593.4343434349</v>
      </c>
      <c r="F37" s="57">
        <v>271045.38821233512</v>
      </c>
      <c r="G37" s="57">
        <f t="shared" si="3"/>
        <v>6937973.1060606074</v>
      </c>
      <c r="H37" s="57">
        <f t="shared" si="4"/>
        <v>275382.11442373251</v>
      </c>
      <c r="I37" s="57">
        <f t="shared" si="5"/>
        <v>7136200.9090909101</v>
      </c>
      <c r="J37" s="57">
        <f t="shared" si="0"/>
        <v>280531.97679976688</v>
      </c>
      <c r="K37" s="57">
        <f t="shared" si="6"/>
        <v>7526048.9217171725</v>
      </c>
      <c r="L37" s="57">
        <f t="shared" si="20"/>
        <v>295981.56392786995</v>
      </c>
      <c r="M37" s="148">
        <f t="shared" si="1"/>
        <v>8589871.4646464642</v>
      </c>
      <c r="N37" s="57">
        <f t="shared" si="2"/>
        <v>342601.37070039165</v>
      </c>
      <c r="O37" s="15"/>
      <c r="P37" s="15"/>
      <c r="Q37" s="15"/>
      <c r="R37" s="15"/>
      <c r="S37" s="136"/>
      <c r="T37" s="148">
        <v>9131694</v>
      </c>
      <c r="U37" s="15">
        <v>356425</v>
      </c>
      <c r="V37" s="15"/>
      <c r="W37" s="15"/>
      <c r="X37" s="15"/>
      <c r="Y37" s="15"/>
      <c r="Z37" s="15"/>
      <c r="AA37" s="118">
        <f t="shared" si="7"/>
        <v>9488119</v>
      </c>
      <c r="AB37" s="123">
        <f t="shared" si="8"/>
        <v>6625.6104264139994</v>
      </c>
      <c r="AC37" s="189">
        <f t="shared" si="9"/>
        <v>8016.9886159609387</v>
      </c>
      <c r="AD37" s="208">
        <f t="shared" si="10"/>
        <v>9707693.1600000001</v>
      </c>
      <c r="AE37" s="171">
        <f t="shared" si="11"/>
        <v>369636.33675078861</v>
      </c>
      <c r="AF37" s="123"/>
      <c r="AG37" s="123"/>
      <c r="AH37" s="123"/>
      <c r="AI37" s="123"/>
      <c r="AJ37" s="15"/>
      <c r="AK37" s="171">
        <f t="shared" si="12"/>
        <v>10077329.496750789</v>
      </c>
      <c r="AL37" s="123">
        <f t="shared" si="13"/>
        <v>7037.0596515580564</v>
      </c>
      <c r="AM37" s="123">
        <f t="shared" si="14"/>
        <v>8514.8421783852482</v>
      </c>
      <c r="AN37" s="195">
        <f t="shared" si="15"/>
        <v>9918424.5600000005</v>
      </c>
      <c r="AO37" s="123">
        <f t="shared" si="16"/>
        <v>378069.10488958989</v>
      </c>
      <c r="AP37" s="123"/>
      <c r="AQ37" s="123"/>
      <c r="AR37" s="123"/>
      <c r="AS37" s="123"/>
      <c r="AT37" s="15"/>
      <c r="AU37" s="171">
        <f t="shared" si="17"/>
        <v>10296493.664889591</v>
      </c>
      <c r="AV37" s="123">
        <f t="shared" si="18"/>
        <v>7190.1033051543909</v>
      </c>
      <c r="AW37" s="123">
        <f t="shared" si="19"/>
        <v>8700.0249992368135</v>
      </c>
    </row>
    <row r="38" spans="1:49" x14ac:dyDescent="0.25">
      <c r="A38" s="42" t="s">
        <v>89</v>
      </c>
      <c r="B38" s="42" t="s">
        <v>179</v>
      </c>
      <c r="C38" s="42" t="s">
        <v>39</v>
      </c>
      <c r="D38" s="42" t="s">
        <v>12</v>
      </c>
      <c r="E38" s="57">
        <v>2145756.9023569026</v>
      </c>
      <c r="F38" s="57">
        <v>50127.284477842695</v>
      </c>
      <c r="G38" s="57">
        <f t="shared" si="3"/>
        <v>2253044.7474747477</v>
      </c>
      <c r="H38" s="57">
        <f t="shared" si="4"/>
        <v>50929.321029488179</v>
      </c>
      <c r="I38" s="57">
        <f t="shared" si="5"/>
        <v>2317417.4545454546</v>
      </c>
      <c r="J38" s="57">
        <f t="shared" ref="J38:J71" si="24">(103.5/101.6)*H38</f>
        <v>51881.739434567186</v>
      </c>
      <c r="K38" s="57">
        <f t="shared" si="6"/>
        <v>2444017.1117845117</v>
      </c>
      <c r="L38" s="57">
        <f t="shared" si="20"/>
        <v>54738.994649804219</v>
      </c>
      <c r="M38" s="148">
        <f t="shared" ref="M38:M71" si="25">130/113.9*K38</f>
        <v>2789483.9730639728</v>
      </c>
      <c r="N38" s="57">
        <f t="shared" ref="N38:N71" si="26" xml:space="preserve"> 126.4/109.2*L38</f>
        <v>63360.88757999317</v>
      </c>
      <c r="O38" s="15"/>
      <c r="P38" s="15"/>
      <c r="Q38" s="15"/>
      <c r="R38" s="15"/>
      <c r="S38" s="136"/>
      <c r="T38" s="148">
        <v>2965436</v>
      </c>
      <c r="U38" s="15">
        <v>65917</v>
      </c>
      <c r="V38" s="15"/>
      <c r="W38" s="15"/>
      <c r="X38" s="15"/>
      <c r="Y38" s="15"/>
      <c r="Z38" s="15"/>
      <c r="AA38" s="118">
        <f t="shared" si="7"/>
        <v>3031353</v>
      </c>
      <c r="AB38" s="123">
        <f t="shared" si="8"/>
        <v>2116.8119880180002</v>
      </c>
      <c r="AC38" s="189">
        <f t="shared" si="9"/>
        <v>2561.3425055017801</v>
      </c>
      <c r="AD38" s="208">
        <f t="shared" si="10"/>
        <v>3152486.5784615385</v>
      </c>
      <c r="AE38" s="171">
        <f t="shared" si="11"/>
        <v>68360.295741324924</v>
      </c>
      <c r="AF38" s="123"/>
      <c r="AG38" s="123"/>
      <c r="AH38" s="123"/>
      <c r="AI38" s="123"/>
      <c r="AJ38" s="15"/>
      <c r="AK38" s="171">
        <f t="shared" si="12"/>
        <v>3220846.8742028633</v>
      </c>
      <c r="AL38" s="123">
        <f t="shared" si="13"/>
        <v>2249.1366973371046</v>
      </c>
      <c r="AM38" s="123">
        <f t="shared" si="14"/>
        <v>2721.4554037778967</v>
      </c>
      <c r="AN38" s="195">
        <f t="shared" si="15"/>
        <v>3220919.7169230771</v>
      </c>
      <c r="AO38" s="123">
        <f t="shared" si="16"/>
        <v>69919.846214511053</v>
      </c>
      <c r="AP38" s="123"/>
      <c r="AQ38" s="123"/>
      <c r="AR38" s="123"/>
      <c r="AS38" s="123"/>
      <c r="AT38" s="15"/>
      <c r="AU38" s="171">
        <f t="shared" si="17"/>
        <v>3290839.5631375881</v>
      </c>
      <c r="AV38" s="123">
        <f t="shared" si="18"/>
        <v>2298.0130119763567</v>
      </c>
      <c r="AW38" s="123">
        <f t="shared" si="19"/>
        <v>2780.5957444913915</v>
      </c>
    </row>
    <row r="39" spans="1:49" x14ac:dyDescent="0.25">
      <c r="A39" s="42" t="s">
        <v>90</v>
      </c>
      <c r="B39" s="42" t="s">
        <v>179</v>
      </c>
      <c r="C39" s="42" t="s">
        <v>39</v>
      </c>
      <c r="D39" s="42" t="s">
        <v>12</v>
      </c>
      <c r="E39" s="57">
        <v>2149446.6329966327</v>
      </c>
      <c r="F39" s="57">
        <v>0</v>
      </c>
      <c r="G39" s="57">
        <f t="shared" si="3"/>
        <v>2256918.9646464647</v>
      </c>
      <c r="H39" s="57">
        <f t="shared" si="4"/>
        <v>0</v>
      </c>
      <c r="I39" s="57">
        <f t="shared" si="5"/>
        <v>2321402.3636363633</v>
      </c>
      <c r="J39" s="57">
        <f t="shared" si="24"/>
        <v>0</v>
      </c>
      <c r="K39" s="57">
        <f t="shared" si="6"/>
        <v>2448219.7149831643</v>
      </c>
      <c r="L39" s="57">
        <f t="shared" si="20"/>
        <v>0</v>
      </c>
      <c r="M39" s="148">
        <f t="shared" si="25"/>
        <v>2794280.6228956217</v>
      </c>
      <c r="N39" s="57">
        <f t="shared" si="26"/>
        <v>0</v>
      </c>
      <c r="O39" s="15"/>
      <c r="P39" s="15"/>
      <c r="Q39" s="15"/>
      <c r="R39" s="15"/>
      <c r="S39" s="136"/>
      <c r="T39" s="148">
        <v>2970535</v>
      </c>
      <c r="U39" s="15">
        <f t="shared" si="21"/>
        <v>0</v>
      </c>
      <c r="V39" s="15"/>
      <c r="W39" s="15"/>
      <c r="X39" s="15"/>
      <c r="Y39" s="15"/>
      <c r="Z39" s="15"/>
      <c r="AA39" s="118">
        <f t="shared" si="7"/>
        <v>2970535</v>
      </c>
      <c r="AB39" s="123">
        <f t="shared" si="8"/>
        <v>2074.3424137100001</v>
      </c>
      <c r="AC39" s="189">
        <f t="shared" si="9"/>
        <v>2509.9543205891</v>
      </c>
      <c r="AD39" s="208">
        <f t="shared" si="10"/>
        <v>3157907.2076923074</v>
      </c>
      <c r="AE39" s="171">
        <f t="shared" si="11"/>
        <v>0</v>
      </c>
      <c r="AF39" s="123"/>
      <c r="AG39" s="123"/>
      <c r="AH39" s="123"/>
      <c r="AI39" s="123"/>
      <c r="AJ39" s="15"/>
      <c r="AK39" s="171">
        <f t="shared" si="12"/>
        <v>3157907.2076923074</v>
      </c>
      <c r="AL39" s="123">
        <f t="shared" si="13"/>
        <v>2205.185550574784</v>
      </c>
      <c r="AM39" s="123">
        <f t="shared" si="14"/>
        <v>2668.2745161954886</v>
      </c>
      <c r="AN39" s="195">
        <f t="shared" si="15"/>
        <v>3226458.0153846149</v>
      </c>
      <c r="AO39" s="123">
        <f t="shared" si="16"/>
        <v>0</v>
      </c>
      <c r="AP39" s="123"/>
      <c r="AQ39" s="123"/>
      <c r="AR39" s="123"/>
      <c r="AS39" s="123"/>
      <c r="AT39" s="15"/>
      <c r="AU39" s="171">
        <f t="shared" si="17"/>
        <v>3226458.0153846149</v>
      </c>
      <c r="AV39" s="123">
        <f t="shared" si="18"/>
        <v>2253.0549908911689</v>
      </c>
      <c r="AW39" s="123">
        <f t="shared" si="19"/>
        <v>2726.1965389783145</v>
      </c>
    </row>
    <row r="40" spans="1:49" x14ac:dyDescent="0.25">
      <c r="A40" s="42"/>
      <c r="B40" s="42"/>
      <c r="C40" s="42"/>
      <c r="D40" s="42"/>
      <c r="E40" s="57">
        <v>0</v>
      </c>
      <c r="F40" s="57">
        <v>0</v>
      </c>
      <c r="G40" s="57">
        <f t="shared" si="3"/>
        <v>0</v>
      </c>
      <c r="H40" s="57">
        <f t="shared" si="4"/>
        <v>0</v>
      </c>
      <c r="I40" s="57">
        <f t="shared" si="5"/>
        <v>0</v>
      </c>
      <c r="J40" s="57">
        <f t="shared" si="24"/>
        <v>0</v>
      </c>
      <c r="K40" s="57">
        <f t="shared" si="6"/>
        <v>0</v>
      </c>
      <c r="L40" s="57">
        <f t="shared" si="20"/>
        <v>0</v>
      </c>
      <c r="M40" s="148">
        <f t="shared" si="25"/>
        <v>0</v>
      </c>
      <c r="N40" s="57">
        <f t="shared" si="26"/>
        <v>0</v>
      </c>
      <c r="O40" s="15"/>
      <c r="P40" s="15"/>
      <c r="Q40" s="15"/>
      <c r="R40" s="15"/>
      <c r="S40" s="136"/>
      <c r="T40" s="148">
        <v>0</v>
      </c>
      <c r="U40" s="15">
        <f t="shared" si="21"/>
        <v>0</v>
      </c>
      <c r="V40" s="15"/>
      <c r="W40" s="15"/>
      <c r="X40" s="15"/>
      <c r="Y40" s="15"/>
      <c r="Z40" s="15"/>
      <c r="AA40" s="118">
        <f t="shared" si="7"/>
        <v>0</v>
      </c>
      <c r="AB40" s="123">
        <f t="shared" si="8"/>
        <v>0</v>
      </c>
      <c r="AC40" s="189">
        <f t="shared" si="9"/>
        <v>0</v>
      </c>
      <c r="AD40" s="208">
        <f t="shared" si="10"/>
        <v>0</v>
      </c>
      <c r="AE40" s="171">
        <f t="shared" si="11"/>
        <v>0</v>
      </c>
      <c r="AF40" s="123"/>
      <c r="AG40" s="123"/>
      <c r="AH40" s="123"/>
      <c r="AI40" s="123"/>
      <c r="AJ40" s="15"/>
      <c r="AK40" s="171">
        <f t="shared" si="12"/>
        <v>0</v>
      </c>
      <c r="AL40" s="123">
        <f t="shared" si="13"/>
        <v>0</v>
      </c>
      <c r="AM40" s="123">
        <f t="shared" si="14"/>
        <v>0</v>
      </c>
      <c r="AN40" s="195">
        <f t="shared" si="15"/>
        <v>0</v>
      </c>
      <c r="AO40" s="123">
        <f t="shared" si="16"/>
        <v>0</v>
      </c>
      <c r="AP40" s="123"/>
      <c r="AQ40" s="123"/>
      <c r="AR40" s="123"/>
      <c r="AS40" s="123"/>
      <c r="AT40" s="15"/>
      <c r="AU40" s="171">
        <f t="shared" si="17"/>
        <v>0</v>
      </c>
      <c r="AV40" s="123">
        <f t="shared" si="18"/>
        <v>0</v>
      </c>
      <c r="AW40" s="123">
        <f t="shared" si="19"/>
        <v>0</v>
      </c>
    </row>
    <row r="41" spans="1:49" x14ac:dyDescent="0.25">
      <c r="A41" s="42" t="s">
        <v>91</v>
      </c>
      <c r="B41" s="42" t="s">
        <v>182</v>
      </c>
      <c r="C41" s="42" t="s">
        <v>23</v>
      </c>
      <c r="D41" s="42" t="s">
        <v>256</v>
      </c>
      <c r="E41" s="57">
        <v>0</v>
      </c>
      <c r="F41" s="57">
        <v>0</v>
      </c>
      <c r="G41" s="57">
        <f t="shared" si="3"/>
        <v>0</v>
      </c>
      <c r="H41" s="57">
        <f t="shared" si="4"/>
        <v>0</v>
      </c>
      <c r="I41" s="57">
        <f t="shared" si="5"/>
        <v>0</v>
      </c>
      <c r="J41" s="57">
        <f t="shared" si="24"/>
        <v>0</v>
      </c>
      <c r="K41" s="57">
        <f t="shared" si="6"/>
        <v>0</v>
      </c>
      <c r="L41" s="57">
        <f t="shared" si="20"/>
        <v>0</v>
      </c>
      <c r="M41" s="148">
        <f t="shared" si="25"/>
        <v>0</v>
      </c>
      <c r="N41" s="57">
        <f t="shared" si="26"/>
        <v>0</v>
      </c>
      <c r="O41" s="15"/>
      <c r="P41" s="15"/>
      <c r="Q41" s="15"/>
      <c r="R41" s="15"/>
      <c r="S41" s="136">
        <v>46100</v>
      </c>
      <c r="T41" s="148">
        <v>0</v>
      </c>
      <c r="U41" s="15">
        <f t="shared" si="21"/>
        <v>0</v>
      </c>
      <c r="V41" s="15"/>
      <c r="W41" s="15"/>
      <c r="X41" s="15"/>
      <c r="Y41" s="15"/>
      <c r="Z41" s="15">
        <v>46100</v>
      </c>
      <c r="AA41" s="118">
        <f t="shared" si="7"/>
        <v>46100</v>
      </c>
      <c r="AB41" s="123">
        <f t="shared" si="8"/>
        <v>32.191906599999996</v>
      </c>
      <c r="AC41" s="189">
        <f t="shared" si="9"/>
        <v>38.952206985999993</v>
      </c>
      <c r="AD41" s="208">
        <f t="shared" si="10"/>
        <v>0</v>
      </c>
      <c r="AE41" s="171">
        <f t="shared" si="11"/>
        <v>0</v>
      </c>
      <c r="AF41" s="123"/>
      <c r="AG41" s="123"/>
      <c r="AH41" s="123"/>
      <c r="AI41" s="123"/>
      <c r="AJ41" s="15">
        <v>46100</v>
      </c>
      <c r="AK41" s="171">
        <f t="shared" si="12"/>
        <v>46100</v>
      </c>
      <c r="AL41" s="123">
        <f t="shared" si="13"/>
        <v>32.191906599999996</v>
      </c>
      <c r="AM41" s="123">
        <f t="shared" si="14"/>
        <v>38.952206985999993</v>
      </c>
      <c r="AN41" s="195">
        <f t="shared" si="15"/>
        <v>0</v>
      </c>
      <c r="AO41" s="123">
        <f t="shared" si="16"/>
        <v>0</v>
      </c>
      <c r="AP41" s="123"/>
      <c r="AQ41" s="123"/>
      <c r="AR41" s="123"/>
      <c r="AS41" s="123"/>
      <c r="AT41" s="15">
        <v>46100</v>
      </c>
      <c r="AU41" s="171">
        <f t="shared" si="17"/>
        <v>46100</v>
      </c>
      <c r="AV41" s="123">
        <f t="shared" si="18"/>
        <v>32.191906599999996</v>
      </c>
      <c r="AW41" s="123">
        <f t="shared" si="19"/>
        <v>38.952206985999993</v>
      </c>
    </row>
    <row r="42" spans="1:49" x14ac:dyDescent="0.25">
      <c r="A42" s="42" t="s">
        <v>92</v>
      </c>
      <c r="B42" s="42" t="s">
        <v>183</v>
      </c>
      <c r="C42" s="42" t="s">
        <v>10</v>
      </c>
      <c r="D42" s="42" t="s">
        <v>257</v>
      </c>
      <c r="E42" s="57">
        <v>0</v>
      </c>
      <c r="F42" s="57">
        <v>0</v>
      </c>
      <c r="G42" s="57">
        <f t="shared" si="3"/>
        <v>0</v>
      </c>
      <c r="H42" s="57">
        <f t="shared" si="4"/>
        <v>0</v>
      </c>
      <c r="I42" s="57">
        <f t="shared" si="5"/>
        <v>0</v>
      </c>
      <c r="J42" s="57">
        <f t="shared" si="24"/>
        <v>0</v>
      </c>
      <c r="K42" s="57">
        <f t="shared" si="6"/>
        <v>0</v>
      </c>
      <c r="L42" s="57">
        <f t="shared" si="20"/>
        <v>0</v>
      </c>
      <c r="M42" s="148">
        <f t="shared" si="25"/>
        <v>0</v>
      </c>
      <c r="N42" s="57">
        <f t="shared" si="26"/>
        <v>0</v>
      </c>
      <c r="O42" s="15"/>
      <c r="P42" s="15"/>
      <c r="Q42" s="15"/>
      <c r="R42" s="15"/>
      <c r="S42" s="136">
        <v>2000</v>
      </c>
      <c r="T42" s="148">
        <v>0</v>
      </c>
      <c r="U42" s="15">
        <f t="shared" si="21"/>
        <v>0</v>
      </c>
      <c r="V42" s="15"/>
      <c r="W42" s="15"/>
      <c r="X42" s="15"/>
      <c r="Y42" s="15"/>
      <c r="Z42" s="15">
        <v>2000</v>
      </c>
      <c r="AA42" s="118">
        <f t="shared" si="7"/>
        <v>2000</v>
      </c>
      <c r="AB42" s="123">
        <f t="shared" si="8"/>
        <v>1.3966119999999997</v>
      </c>
      <c r="AC42" s="189">
        <f t="shared" si="9"/>
        <v>1.6899005199999997</v>
      </c>
      <c r="AD42" s="208">
        <f t="shared" si="10"/>
        <v>0</v>
      </c>
      <c r="AE42" s="171">
        <f t="shared" si="11"/>
        <v>0</v>
      </c>
      <c r="AF42" s="123"/>
      <c r="AG42" s="123"/>
      <c r="AH42" s="123"/>
      <c r="AI42" s="123"/>
      <c r="AJ42" s="15">
        <v>2000</v>
      </c>
      <c r="AK42" s="171">
        <f t="shared" si="12"/>
        <v>2000</v>
      </c>
      <c r="AL42" s="123">
        <f t="shared" si="13"/>
        <v>1.3966119999999997</v>
      </c>
      <c r="AM42" s="123">
        <f t="shared" si="14"/>
        <v>1.6899005199999997</v>
      </c>
      <c r="AN42" s="195">
        <f t="shared" si="15"/>
        <v>0</v>
      </c>
      <c r="AO42" s="123">
        <f t="shared" si="16"/>
        <v>0</v>
      </c>
      <c r="AP42" s="123"/>
      <c r="AQ42" s="123"/>
      <c r="AR42" s="123"/>
      <c r="AS42" s="123"/>
      <c r="AT42" s="15">
        <v>2000</v>
      </c>
      <c r="AU42" s="171">
        <f t="shared" si="17"/>
        <v>2000</v>
      </c>
      <c r="AV42" s="123">
        <f t="shared" si="18"/>
        <v>1.3966119999999997</v>
      </c>
      <c r="AW42" s="123">
        <f t="shared" si="19"/>
        <v>1.6899005199999997</v>
      </c>
    </row>
    <row r="43" spans="1:49" x14ac:dyDescent="0.25">
      <c r="A43" s="42" t="s">
        <v>93</v>
      </c>
      <c r="B43" s="42" t="s">
        <v>184</v>
      </c>
      <c r="C43" s="42" t="s">
        <v>10</v>
      </c>
      <c r="D43" s="42" t="s">
        <v>257</v>
      </c>
      <c r="E43" s="57">
        <v>0</v>
      </c>
      <c r="F43" s="57">
        <v>0</v>
      </c>
      <c r="G43" s="57">
        <f t="shared" si="3"/>
        <v>0</v>
      </c>
      <c r="H43" s="57">
        <f t="shared" si="4"/>
        <v>0</v>
      </c>
      <c r="I43" s="57">
        <f t="shared" si="5"/>
        <v>0</v>
      </c>
      <c r="J43" s="57">
        <f t="shared" si="24"/>
        <v>0</v>
      </c>
      <c r="K43" s="57">
        <f t="shared" si="6"/>
        <v>0</v>
      </c>
      <c r="L43" s="57">
        <f t="shared" si="20"/>
        <v>0</v>
      </c>
      <c r="M43" s="148">
        <f t="shared" si="25"/>
        <v>0</v>
      </c>
      <c r="N43" s="57">
        <f t="shared" si="26"/>
        <v>0</v>
      </c>
      <c r="O43" s="15"/>
      <c r="P43" s="15"/>
      <c r="Q43" s="15"/>
      <c r="R43" s="15"/>
      <c r="S43" s="136">
        <v>17487</v>
      </c>
      <c r="T43" s="148">
        <v>0</v>
      </c>
      <c r="U43" s="15">
        <f t="shared" si="21"/>
        <v>0</v>
      </c>
      <c r="V43" s="15"/>
      <c r="W43" s="15"/>
      <c r="X43" s="15"/>
      <c r="Y43" s="15"/>
      <c r="Z43" s="15">
        <v>17487</v>
      </c>
      <c r="AA43" s="118">
        <f t="shared" si="7"/>
        <v>17487</v>
      </c>
      <c r="AB43" s="123">
        <f t="shared" si="8"/>
        <v>12.211277022000001</v>
      </c>
      <c r="AC43" s="189">
        <f t="shared" si="9"/>
        <v>14.775645196620001</v>
      </c>
      <c r="AD43" s="208">
        <f t="shared" si="10"/>
        <v>0</v>
      </c>
      <c r="AE43" s="171">
        <f t="shared" si="11"/>
        <v>0</v>
      </c>
      <c r="AF43" s="123"/>
      <c r="AG43" s="123"/>
      <c r="AH43" s="123"/>
      <c r="AI43" s="123"/>
      <c r="AJ43" s="15">
        <v>17487</v>
      </c>
      <c r="AK43" s="171">
        <f t="shared" si="12"/>
        <v>17487</v>
      </c>
      <c r="AL43" s="123">
        <f t="shared" si="13"/>
        <v>12.211277022000001</v>
      </c>
      <c r="AM43" s="123">
        <f t="shared" si="14"/>
        <v>14.775645196620001</v>
      </c>
      <c r="AN43" s="195">
        <f t="shared" si="15"/>
        <v>0</v>
      </c>
      <c r="AO43" s="123">
        <f t="shared" si="16"/>
        <v>0</v>
      </c>
      <c r="AP43" s="123"/>
      <c r="AQ43" s="123"/>
      <c r="AR43" s="123"/>
      <c r="AS43" s="123"/>
      <c r="AT43" s="15">
        <v>17487</v>
      </c>
      <c r="AU43" s="171">
        <f t="shared" si="17"/>
        <v>17487</v>
      </c>
      <c r="AV43" s="123">
        <f t="shared" si="18"/>
        <v>12.211277022000001</v>
      </c>
      <c r="AW43" s="123">
        <f t="shared" si="19"/>
        <v>14.775645196620001</v>
      </c>
    </row>
    <row r="44" spans="1:49" x14ac:dyDescent="0.25">
      <c r="A44" s="42" t="s">
        <v>94</v>
      </c>
      <c r="B44" s="42" t="s">
        <v>185</v>
      </c>
      <c r="C44" s="42" t="s">
        <v>23</v>
      </c>
      <c r="D44" s="42" t="s">
        <v>256</v>
      </c>
      <c r="E44" s="57">
        <v>0</v>
      </c>
      <c r="F44" s="57">
        <v>0</v>
      </c>
      <c r="G44" s="57">
        <f t="shared" si="3"/>
        <v>0</v>
      </c>
      <c r="H44" s="57">
        <f t="shared" si="4"/>
        <v>0</v>
      </c>
      <c r="I44" s="57">
        <f t="shared" si="5"/>
        <v>0</v>
      </c>
      <c r="J44" s="57">
        <f t="shared" si="24"/>
        <v>0</v>
      </c>
      <c r="K44" s="57">
        <f t="shared" si="6"/>
        <v>0</v>
      </c>
      <c r="L44" s="57">
        <f t="shared" si="20"/>
        <v>0</v>
      </c>
      <c r="M44" s="148">
        <f t="shared" si="25"/>
        <v>0</v>
      </c>
      <c r="N44" s="57">
        <f t="shared" si="26"/>
        <v>0</v>
      </c>
      <c r="O44" s="15"/>
      <c r="P44" s="15"/>
      <c r="Q44" s="15"/>
      <c r="R44" s="15"/>
      <c r="S44" s="136">
        <v>12900</v>
      </c>
      <c r="T44" s="148">
        <v>0</v>
      </c>
      <c r="U44" s="15">
        <f t="shared" si="21"/>
        <v>0</v>
      </c>
      <c r="V44" s="15"/>
      <c r="W44" s="15"/>
      <c r="X44" s="15"/>
      <c r="Y44" s="15"/>
      <c r="Z44" s="15">
        <v>12900</v>
      </c>
      <c r="AA44" s="118">
        <f t="shared" si="7"/>
        <v>12900</v>
      </c>
      <c r="AB44" s="123">
        <f t="shared" si="8"/>
        <v>9.0081474000000004</v>
      </c>
      <c r="AC44" s="189">
        <f t="shared" si="9"/>
        <v>10.899858354000001</v>
      </c>
      <c r="AD44" s="208">
        <f t="shared" si="10"/>
        <v>0</v>
      </c>
      <c r="AE44" s="171">
        <f t="shared" si="11"/>
        <v>0</v>
      </c>
      <c r="AF44" s="123"/>
      <c r="AG44" s="123"/>
      <c r="AH44" s="123"/>
      <c r="AI44" s="123"/>
      <c r="AJ44" s="15">
        <v>12900</v>
      </c>
      <c r="AK44" s="171">
        <f t="shared" si="12"/>
        <v>12900</v>
      </c>
      <c r="AL44" s="123">
        <f t="shared" si="13"/>
        <v>9.0081474000000004</v>
      </c>
      <c r="AM44" s="123">
        <f t="shared" si="14"/>
        <v>10.899858354000001</v>
      </c>
      <c r="AN44" s="195">
        <f t="shared" si="15"/>
        <v>0</v>
      </c>
      <c r="AO44" s="123">
        <f t="shared" si="16"/>
        <v>0</v>
      </c>
      <c r="AP44" s="123"/>
      <c r="AQ44" s="123"/>
      <c r="AR44" s="123"/>
      <c r="AS44" s="123"/>
      <c r="AT44" s="15">
        <v>12900</v>
      </c>
      <c r="AU44" s="171">
        <f t="shared" si="17"/>
        <v>12900</v>
      </c>
      <c r="AV44" s="123">
        <f t="shared" si="18"/>
        <v>9.0081474000000004</v>
      </c>
      <c r="AW44" s="123">
        <f t="shared" si="19"/>
        <v>10.899858354000001</v>
      </c>
    </row>
    <row r="45" spans="1:49" x14ac:dyDescent="0.25">
      <c r="A45" s="42" t="s">
        <v>95</v>
      </c>
      <c r="B45" s="42" t="s">
        <v>186</v>
      </c>
      <c r="C45" s="42" t="s">
        <v>10</v>
      </c>
      <c r="D45" s="42" t="s">
        <v>257</v>
      </c>
      <c r="E45" s="57">
        <v>0</v>
      </c>
      <c r="F45" s="57">
        <v>0</v>
      </c>
      <c r="G45" s="57">
        <f t="shared" si="3"/>
        <v>0</v>
      </c>
      <c r="H45" s="57">
        <f t="shared" si="4"/>
        <v>0</v>
      </c>
      <c r="I45" s="57">
        <f t="shared" si="5"/>
        <v>0</v>
      </c>
      <c r="J45" s="57">
        <f t="shared" si="24"/>
        <v>0</v>
      </c>
      <c r="K45" s="57">
        <f t="shared" si="6"/>
        <v>0</v>
      </c>
      <c r="L45" s="57">
        <f t="shared" si="20"/>
        <v>0</v>
      </c>
      <c r="M45" s="148">
        <f t="shared" si="25"/>
        <v>0</v>
      </c>
      <c r="N45" s="57">
        <f t="shared" si="26"/>
        <v>0</v>
      </c>
      <c r="O45" s="15"/>
      <c r="P45" s="15"/>
      <c r="Q45" s="15"/>
      <c r="R45" s="15"/>
      <c r="S45" s="136">
        <v>30400</v>
      </c>
      <c r="T45" s="148">
        <v>0</v>
      </c>
      <c r="U45" s="15">
        <f t="shared" si="21"/>
        <v>0</v>
      </c>
      <c r="V45" s="15"/>
      <c r="W45" s="15"/>
      <c r="X45" s="15"/>
      <c r="Y45" s="15"/>
      <c r="Z45" s="15">
        <v>30400</v>
      </c>
      <c r="AA45" s="118">
        <f t="shared" si="7"/>
        <v>30400</v>
      </c>
      <c r="AB45" s="123">
        <f t="shared" si="8"/>
        <v>21.2285024</v>
      </c>
      <c r="AC45" s="189">
        <f t="shared" si="9"/>
        <v>25.686487904</v>
      </c>
      <c r="AD45" s="208">
        <f t="shared" si="10"/>
        <v>0</v>
      </c>
      <c r="AE45" s="171">
        <f t="shared" si="11"/>
        <v>0</v>
      </c>
      <c r="AF45" s="123"/>
      <c r="AG45" s="123"/>
      <c r="AH45" s="123"/>
      <c r="AI45" s="123"/>
      <c r="AJ45" s="15">
        <v>30400</v>
      </c>
      <c r="AK45" s="171">
        <f t="shared" si="12"/>
        <v>30400</v>
      </c>
      <c r="AL45" s="123">
        <f t="shared" si="13"/>
        <v>21.2285024</v>
      </c>
      <c r="AM45" s="123">
        <f t="shared" si="14"/>
        <v>25.686487904</v>
      </c>
      <c r="AN45" s="195">
        <f t="shared" si="15"/>
        <v>0</v>
      </c>
      <c r="AO45" s="123">
        <f t="shared" si="16"/>
        <v>0</v>
      </c>
      <c r="AP45" s="123"/>
      <c r="AQ45" s="123"/>
      <c r="AR45" s="123"/>
      <c r="AS45" s="123"/>
      <c r="AT45" s="15">
        <v>30400</v>
      </c>
      <c r="AU45" s="171">
        <f t="shared" si="17"/>
        <v>30400</v>
      </c>
      <c r="AV45" s="123">
        <f t="shared" si="18"/>
        <v>21.2285024</v>
      </c>
      <c r="AW45" s="123">
        <f t="shared" si="19"/>
        <v>25.686487904</v>
      </c>
    </row>
    <row r="46" spans="1:49" x14ac:dyDescent="0.25">
      <c r="A46" s="42" t="s">
        <v>96</v>
      </c>
      <c r="B46" s="42" t="s">
        <v>32</v>
      </c>
      <c r="C46" s="42" t="s">
        <v>33</v>
      </c>
      <c r="D46" s="42" t="s">
        <v>257</v>
      </c>
      <c r="E46" s="57">
        <v>0</v>
      </c>
      <c r="F46" s="57">
        <v>0</v>
      </c>
      <c r="G46" s="57">
        <f t="shared" si="3"/>
        <v>0</v>
      </c>
      <c r="H46" s="57">
        <f t="shared" si="4"/>
        <v>0</v>
      </c>
      <c r="I46" s="57">
        <f t="shared" si="5"/>
        <v>0</v>
      </c>
      <c r="J46" s="57">
        <f t="shared" si="24"/>
        <v>0</v>
      </c>
      <c r="K46" s="57">
        <f t="shared" si="6"/>
        <v>0</v>
      </c>
      <c r="L46" s="57">
        <f t="shared" si="20"/>
        <v>0</v>
      </c>
      <c r="M46" s="148">
        <f t="shared" si="25"/>
        <v>0</v>
      </c>
      <c r="N46" s="57">
        <f t="shared" si="26"/>
        <v>0</v>
      </c>
      <c r="O46" s="15"/>
      <c r="P46" s="15"/>
      <c r="Q46" s="15"/>
      <c r="R46" s="15"/>
      <c r="S46" s="136">
        <v>24700</v>
      </c>
      <c r="T46" s="148">
        <v>0</v>
      </c>
      <c r="U46" s="15">
        <f t="shared" si="21"/>
        <v>0</v>
      </c>
      <c r="V46" s="15"/>
      <c r="W46" s="15"/>
      <c r="X46" s="15"/>
      <c r="Y46" s="15"/>
      <c r="Z46" s="15">
        <v>24700</v>
      </c>
      <c r="AA46" s="118">
        <f t="shared" si="7"/>
        <v>24700</v>
      </c>
      <c r="AB46" s="123">
        <f t="shared" si="8"/>
        <v>17.248158199999999</v>
      </c>
      <c r="AC46" s="189">
        <f t="shared" si="9"/>
        <v>20.870271421999998</v>
      </c>
      <c r="AD46" s="208">
        <f t="shared" si="10"/>
        <v>0</v>
      </c>
      <c r="AE46" s="171">
        <f t="shared" si="11"/>
        <v>0</v>
      </c>
      <c r="AF46" s="123"/>
      <c r="AG46" s="123"/>
      <c r="AH46" s="123"/>
      <c r="AI46" s="123"/>
      <c r="AJ46" s="15">
        <v>24700</v>
      </c>
      <c r="AK46" s="171">
        <f t="shared" si="12"/>
        <v>24700</v>
      </c>
      <c r="AL46" s="123">
        <f t="shared" si="13"/>
        <v>17.248158199999999</v>
      </c>
      <c r="AM46" s="123">
        <f t="shared" si="14"/>
        <v>20.870271421999998</v>
      </c>
      <c r="AN46" s="195">
        <f t="shared" si="15"/>
        <v>0</v>
      </c>
      <c r="AO46" s="123">
        <f t="shared" si="16"/>
        <v>0</v>
      </c>
      <c r="AP46" s="123"/>
      <c r="AQ46" s="123"/>
      <c r="AR46" s="123"/>
      <c r="AS46" s="123"/>
      <c r="AT46" s="15">
        <v>24700</v>
      </c>
      <c r="AU46" s="171">
        <f t="shared" si="17"/>
        <v>24700</v>
      </c>
      <c r="AV46" s="123">
        <f t="shared" si="18"/>
        <v>17.248158199999999</v>
      </c>
      <c r="AW46" s="123">
        <f t="shared" si="19"/>
        <v>20.870271421999998</v>
      </c>
    </row>
    <row r="47" spans="1:49" x14ac:dyDescent="0.25">
      <c r="A47" s="42" t="s">
        <v>97</v>
      </c>
      <c r="B47" s="42" t="s">
        <v>187</v>
      </c>
      <c r="C47" s="42" t="s">
        <v>10</v>
      </c>
      <c r="D47" s="42" t="s">
        <v>258</v>
      </c>
      <c r="E47" s="57">
        <v>0</v>
      </c>
      <c r="F47" s="57">
        <v>0</v>
      </c>
      <c r="G47" s="57">
        <f t="shared" si="3"/>
        <v>0</v>
      </c>
      <c r="H47" s="57">
        <f t="shared" si="4"/>
        <v>0</v>
      </c>
      <c r="I47" s="57">
        <f t="shared" si="5"/>
        <v>0</v>
      </c>
      <c r="J47" s="57">
        <f t="shared" si="24"/>
        <v>0</v>
      </c>
      <c r="K47" s="57">
        <f t="shared" si="6"/>
        <v>0</v>
      </c>
      <c r="L47" s="57">
        <f t="shared" si="20"/>
        <v>0</v>
      </c>
      <c r="M47" s="148">
        <f t="shared" si="25"/>
        <v>0</v>
      </c>
      <c r="N47" s="57">
        <f t="shared" si="26"/>
        <v>0</v>
      </c>
      <c r="O47" s="15"/>
      <c r="P47" s="15"/>
      <c r="Q47" s="15"/>
      <c r="R47" s="15"/>
      <c r="S47" s="136">
        <v>17028.900000000001</v>
      </c>
      <c r="T47" s="148">
        <v>0</v>
      </c>
      <c r="U47" s="15">
        <f t="shared" si="21"/>
        <v>0</v>
      </c>
      <c r="V47" s="15"/>
      <c r="W47" s="15"/>
      <c r="X47" s="15"/>
      <c r="Y47" s="15"/>
      <c r="Z47" s="15">
        <v>17028.900000000001</v>
      </c>
      <c r="AA47" s="118">
        <f t="shared" si="7"/>
        <v>17028.900000000001</v>
      </c>
      <c r="AB47" s="123">
        <f t="shared" si="8"/>
        <v>11.891383043400001</v>
      </c>
      <c r="AC47" s="189">
        <f t="shared" si="9"/>
        <v>14.388573482514001</v>
      </c>
      <c r="AD47" s="208">
        <f t="shared" si="10"/>
        <v>0</v>
      </c>
      <c r="AE47" s="171">
        <f t="shared" si="11"/>
        <v>0</v>
      </c>
      <c r="AF47" s="123"/>
      <c r="AG47" s="123"/>
      <c r="AH47" s="123"/>
      <c r="AI47" s="123"/>
      <c r="AJ47" s="15">
        <v>17028.900000000001</v>
      </c>
      <c r="AK47" s="171">
        <f t="shared" si="12"/>
        <v>17028.900000000001</v>
      </c>
      <c r="AL47" s="123">
        <f t="shared" si="13"/>
        <v>11.891383043400001</v>
      </c>
      <c r="AM47" s="123">
        <f t="shared" si="14"/>
        <v>14.388573482514001</v>
      </c>
      <c r="AN47" s="195">
        <f t="shared" si="15"/>
        <v>0</v>
      </c>
      <c r="AO47" s="123">
        <f t="shared" si="16"/>
        <v>0</v>
      </c>
      <c r="AP47" s="123"/>
      <c r="AQ47" s="123"/>
      <c r="AR47" s="123"/>
      <c r="AS47" s="123"/>
      <c r="AT47" s="15">
        <v>17028.900000000001</v>
      </c>
      <c r="AU47" s="171">
        <f t="shared" si="17"/>
        <v>17028.900000000001</v>
      </c>
      <c r="AV47" s="123">
        <f t="shared" si="18"/>
        <v>11.891383043400001</v>
      </c>
      <c r="AW47" s="123">
        <f t="shared" si="19"/>
        <v>14.388573482514001</v>
      </c>
    </row>
    <row r="48" spans="1:49" x14ac:dyDescent="0.25">
      <c r="A48" s="42" t="s">
        <v>98</v>
      </c>
      <c r="B48" s="42" t="s">
        <v>188</v>
      </c>
      <c r="C48" s="42"/>
      <c r="D48" s="42" t="s">
        <v>211</v>
      </c>
      <c r="E48" s="57">
        <v>0</v>
      </c>
      <c r="F48" s="57">
        <v>0</v>
      </c>
      <c r="G48" s="57">
        <f t="shared" si="3"/>
        <v>0</v>
      </c>
      <c r="H48" s="57">
        <f t="shared" si="4"/>
        <v>0</v>
      </c>
      <c r="I48" s="57">
        <f t="shared" si="5"/>
        <v>0</v>
      </c>
      <c r="J48" s="57">
        <f t="shared" si="24"/>
        <v>0</v>
      </c>
      <c r="K48" s="57">
        <f t="shared" si="6"/>
        <v>0</v>
      </c>
      <c r="L48" s="57">
        <f t="shared" si="20"/>
        <v>0</v>
      </c>
      <c r="M48" s="148">
        <f t="shared" si="25"/>
        <v>0</v>
      </c>
      <c r="N48" s="57">
        <f t="shared" si="26"/>
        <v>0</v>
      </c>
      <c r="O48" s="15"/>
      <c r="P48" s="15"/>
      <c r="Q48" s="15"/>
      <c r="R48" s="15"/>
      <c r="S48" s="136">
        <v>64100</v>
      </c>
      <c r="T48" s="148">
        <v>0</v>
      </c>
      <c r="U48" s="15">
        <f t="shared" si="21"/>
        <v>0</v>
      </c>
      <c r="V48" s="15"/>
      <c r="W48" s="15"/>
      <c r="X48" s="15"/>
      <c r="Y48" s="15"/>
      <c r="Z48" s="15">
        <v>64100</v>
      </c>
      <c r="AA48" s="118">
        <f t="shared" si="7"/>
        <v>64100</v>
      </c>
      <c r="AB48" s="123">
        <f t="shared" si="8"/>
        <v>44.761414599999995</v>
      </c>
      <c r="AC48" s="189">
        <f t="shared" si="9"/>
        <v>54.161311665999989</v>
      </c>
      <c r="AD48" s="208">
        <f t="shared" si="10"/>
        <v>0</v>
      </c>
      <c r="AE48" s="171">
        <f t="shared" si="11"/>
        <v>0</v>
      </c>
      <c r="AF48" s="123"/>
      <c r="AG48" s="123"/>
      <c r="AH48" s="123"/>
      <c r="AI48" s="123"/>
      <c r="AJ48" s="15">
        <v>64100</v>
      </c>
      <c r="AK48" s="171">
        <f t="shared" si="12"/>
        <v>64100</v>
      </c>
      <c r="AL48" s="123">
        <f t="shared" si="13"/>
        <v>44.761414599999995</v>
      </c>
      <c r="AM48" s="123">
        <f t="shared" si="14"/>
        <v>54.161311665999989</v>
      </c>
      <c r="AN48" s="195">
        <f t="shared" si="15"/>
        <v>0</v>
      </c>
      <c r="AO48" s="123">
        <f t="shared" si="16"/>
        <v>0</v>
      </c>
      <c r="AP48" s="123"/>
      <c r="AQ48" s="123"/>
      <c r="AR48" s="123"/>
      <c r="AS48" s="123"/>
      <c r="AT48" s="15">
        <v>64100</v>
      </c>
      <c r="AU48" s="171">
        <f t="shared" si="17"/>
        <v>64100</v>
      </c>
      <c r="AV48" s="123">
        <f t="shared" si="18"/>
        <v>44.761414599999995</v>
      </c>
      <c r="AW48" s="123">
        <f t="shared" si="19"/>
        <v>54.161311665999989</v>
      </c>
    </row>
    <row r="49" spans="1:49" x14ac:dyDescent="0.25">
      <c r="A49" s="42" t="s">
        <v>99</v>
      </c>
      <c r="B49" s="42" t="s">
        <v>189</v>
      </c>
      <c r="C49" s="42" t="s">
        <v>39</v>
      </c>
      <c r="D49" s="42" t="s">
        <v>257</v>
      </c>
      <c r="E49" s="57">
        <v>0</v>
      </c>
      <c r="F49" s="57">
        <v>0</v>
      </c>
      <c r="G49" s="57">
        <f t="shared" si="3"/>
        <v>0</v>
      </c>
      <c r="H49" s="57">
        <f t="shared" si="4"/>
        <v>0</v>
      </c>
      <c r="I49" s="57">
        <f t="shared" si="5"/>
        <v>0</v>
      </c>
      <c r="J49" s="57">
        <f t="shared" si="24"/>
        <v>0</v>
      </c>
      <c r="K49" s="57">
        <f t="shared" si="6"/>
        <v>0</v>
      </c>
      <c r="L49" s="57">
        <f t="shared" si="20"/>
        <v>0</v>
      </c>
      <c r="M49" s="148">
        <f t="shared" si="25"/>
        <v>0</v>
      </c>
      <c r="N49" s="57">
        <f t="shared" si="26"/>
        <v>0</v>
      </c>
      <c r="O49" s="15"/>
      <c r="P49" s="15"/>
      <c r="Q49" s="15"/>
      <c r="R49" s="15"/>
      <c r="S49" s="136">
        <v>49600</v>
      </c>
      <c r="T49" s="148">
        <v>0</v>
      </c>
      <c r="U49" s="15">
        <f t="shared" si="21"/>
        <v>0</v>
      </c>
      <c r="V49" s="15"/>
      <c r="W49" s="15"/>
      <c r="X49" s="15"/>
      <c r="Y49" s="15"/>
      <c r="Z49" s="15">
        <v>49600</v>
      </c>
      <c r="AA49" s="118">
        <f t="shared" si="7"/>
        <v>49600</v>
      </c>
      <c r="AB49" s="123">
        <f t="shared" si="8"/>
        <v>34.635977599999997</v>
      </c>
      <c r="AC49" s="189">
        <f t="shared" si="9"/>
        <v>41.909532895999995</v>
      </c>
      <c r="AD49" s="208">
        <f t="shared" si="10"/>
        <v>0</v>
      </c>
      <c r="AE49" s="171">
        <f t="shared" si="11"/>
        <v>0</v>
      </c>
      <c r="AF49" s="123"/>
      <c r="AG49" s="123"/>
      <c r="AH49" s="123"/>
      <c r="AI49" s="123"/>
      <c r="AJ49" s="15">
        <v>49600</v>
      </c>
      <c r="AK49" s="171">
        <f t="shared" si="12"/>
        <v>49600</v>
      </c>
      <c r="AL49" s="123">
        <f t="shared" si="13"/>
        <v>34.635977599999997</v>
      </c>
      <c r="AM49" s="123">
        <f t="shared" si="14"/>
        <v>41.909532895999995</v>
      </c>
      <c r="AN49" s="195">
        <f t="shared" si="15"/>
        <v>0</v>
      </c>
      <c r="AO49" s="123">
        <f t="shared" si="16"/>
        <v>0</v>
      </c>
      <c r="AP49" s="123"/>
      <c r="AQ49" s="123"/>
      <c r="AR49" s="123"/>
      <c r="AS49" s="123"/>
      <c r="AT49" s="15">
        <v>49600</v>
      </c>
      <c r="AU49" s="171">
        <f t="shared" si="17"/>
        <v>49600</v>
      </c>
      <c r="AV49" s="123">
        <f t="shared" si="18"/>
        <v>34.635977599999997</v>
      </c>
      <c r="AW49" s="123">
        <f t="shared" si="19"/>
        <v>41.909532895999995</v>
      </c>
    </row>
    <row r="50" spans="1:49" x14ac:dyDescent="0.25">
      <c r="A50" s="42" t="s">
        <v>100</v>
      </c>
      <c r="B50" s="42" t="s">
        <v>190</v>
      </c>
      <c r="C50" s="42" t="s">
        <v>19</v>
      </c>
      <c r="D50" s="42" t="s">
        <v>211</v>
      </c>
      <c r="E50" s="57">
        <v>0</v>
      </c>
      <c r="F50" s="57">
        <v>0</v>
      </c>
      <c r="G50" s="57">
        <f t="shared" si="3"/>
        <v>0</v>
      </c>
      <c r="H50" s="57">
        <f t="shared" si="4"/>
        <v>0</v>
      </c>
      <c r="I50" s="57">
        <f t="shared" si="5"/>
        <v>0</v>
      </c>
      <c r="J50" s="57">
        <f t="shared" si="24"/>
        <v>0</v>
      </c>
      <c r="K50" s="57">
        <f t="shared" si="6"/>
        <v>0</v>
      </c>
      <c r="L50" s="57">
        <f t="shared" si="20"/>
        <v>0</v>
      </c>
      <c r="M50" s="148">
        <f t="shared" si="25"/>
        <v>0</v>
      </c>
      <c r="N50" s="57">
        <f t="shared" si="26"/>
        <v>0</v>
      </c>
      <c r="O50" s="15"/>
      <c r="P50" s="15"/>
      <c r="Q50" s="15"/>
      <c r="R50" s="15"/>
      <c r="S50" s="136">
        <v>53000</v>
      </c>
      <c r="T50" s="148">
        <v>0</v>
      </c>
      <c r="U50" s="15">
        <f t="shared" si="21"/>
        <v>0</v>
      </c>
      <c r="V50" s="15"/>
      <c r="W50" s="15"/>
      <c r="X50" s="15"/>
      <c r="Y50" s="15"/>
      <c r="Z50" s="15">
        <v>53000</v>
      </c>
      <c r="AA50" s="118">
        <f t="shared" si="7"/>
        <v>53000</v>
      </c>
      <c r="AB50" s="123">
        <f t="shared" si="8"/>
        <v>37.010218000000002</v>
      </c>
      <c r="AC50" s="189">
        <f t="shared" si="9"/>
        <v>44.782363780000004</v>
      </c>
      <c r="AD50" s="208">
        <f t="shared" si="10"/>
        <v>0</v>
      </c>
      <c r="AE50" s="171">
        <f t="shared" si="11"/>
        <v>0</v>
      </c>
      <c r="AF50" s="123"/>
      <c r="AG50" s="123"/>
      <c r="AH50" s="123"/>
      <c r="AI50" s="123"/>
      <c r="AJ50" s="15">
        <v>53000</v>
      </c>
      <c r="AK50" s="171">
        <f t="shared" si="12"/>
        <v>53000</v>
      </c>
      <c r="AL50" s="123">
        <f t="shared" si="13"/>
        <v>37.010218000000002</v>
      </c>
      <c r="AM50" s="123">
        <f t="shared" si="14"/>
        <v>44.782363780000004</v>
      </c>
      <c r="AN50" s="195">
        <f t="shared" si="15"/>
        <v>0</v>
      </c>
      <c r="AO50" s="123">
        <f t="shared" si="16"/>
        <v>0</v>
      </c>
      <c r="AP50" s="123"/>
      <c r="AQ50" s="123"/>
      <c r="AR50" s="123"/>
      <c r="AS50" s="123"/>
      <c r="AT50" s="15">
        <v>53000</v>
      </c>
      <c r="AU50" s="171">
        <f t="shared" si="17"/>
        <v>53000</v>
      </c>
      <c r="AV50" s="123">
        <f t="shared" si="18"/>
        <v>37.010218000000002</v>
      </c>
      <c r="AW50" s="123">
        <f t="shared" si="19"/>
        <v>44.782363780000004</v>
      </c>
    </row>
    <row r="51" spans="1:49" x14ac:dyDescent="0.25">
      <c r="A51" s="42" t="s">
        <v>101</v>
      </c>
      <c r="B51" s="42" t="s">
        <v>191</v>
      </c>
      <c r="C51" s="42" t="s">
        <v>10</v>
      </c>
      <c r="D51" s="42" t="s">
        <v>259</v>
      </c>
      <c r="E51" s="57">
        <v>0</v>
      </c>
      <c r="F51" s="57">
        <v>0</v>
      </c>
      <c r="G51" s="57">
        <f t="shared" si="3"/>
        <v>0</v>
      </c>
      <c r="H51" s="57">
        <f t="shared" si="4"/>
        <v>0</v>
      </c>
      <c r="I51" s="57">
        <f t="shared" si="5"/>
        <v>0</v>
      </c>
      <c r="J51" s="57">
        <f t="shared" si="24"/>
        <v>0</v>
      </c>
      <c r="K51" s="57">
        <f t="shared" si="6"/>
        <v>0</v>
      </c>
      <c r="L51" s="57">
        <f t="shared" si="20"/>
        <v>0</v>
      </c>
      <c r="M51" s="148">
        <f t="shared" si="25"/>
        <v>0</v>
      </c>
      <c r="N51" s="57">
        <f t="shared" si="26"/>
        <v>0</v>
      </c>
      <c r="O51" s="15"/>
      <c r="P51" s="15"/>
      <c r="Q51" s="15"/>
      <c r="R51" s="15"/>
      <c r="S51" s="136">
        <v>15000</v>
      </c>
      <c r="T51" s="148">
        <v>0</v>
      </c>
      <c r="U51" s="15">
        <f t="shared" si="21"/>
        <v>0</v>
      </c>
      <c r="V51" s="15"/>
      <c r="W51" s="15"/>
      <c r="X51" s="15"/>
      <c r="Y51" s="15"/>
      <c r="Z51" s="15">
        <v>15000</v>
      </c>
      <c r="AA51" s="118">
        <f t="shared" si="7"/>
        <v>15000</v>
      </c>
      <c r="AB51" s="123">
        <f t="shared" si="8"/>
        <v>10.474590000000001</v>
      </c>
      <c r="AC51" s="189">
        <f t="shared" si="9"/>
        <v>12.6742539</v>
      </c>
      <c r="AD51" s="208">
        <f t="shared" si="10"/>
        <v>0</v>
      </c>
      <c r="AE51" s="171">
        <f t="shared" si="11"/>
        <v>0</v>
      </c>
      <c r="AF51" s="123"/>
      <c r="AG51" s="123"/>
      <c r="AH51" s="123"/>
      <c r="AI51" s="123"/>
      <c r="AJ51" s="15">
        <v>15000</v>
      </c>
      <c r="AK51" s="171">
        <f t="shared" si="12"/>
        <v>15000</v>
      </c>
      <c r="AL51" s="123">
        <f t="shared" si="13"/>
        <v>10.474590000000001</v>
      </c>
      <c r="AM51" s="123">
        <f t="shared" si="14"/>
        <v>12.6742539</v>
      </c>
      <c r="AN51" s="195">
        <f t="shared" si="15"/>
        <v>0</v>
      </c>
      <c r="AO51" s="123">
        <f t="shared" si="16"/>
        <v>0</v>
      </c>
      <c r="AP51" s="123"/>
      <c r="AQ51" s="123"/>
      <c r="AR51" s="123"/>
      <c r="AS51" s="123"/>
      <c r="AT51" s="15">
        <v>15000</v>
      </c>
      <c r="AU51" s="171">
        <f t="shared" si="17"/>
        <v>15000</v>
      </c>
      <c r="AV51" s="123">
        <f t="shared" si="18"/>
        <v>10.474590000000001</v>
      </c>
      <c r="AW51" s="123">
        <f t="shared" si="19"/>
        <v>12.6742539</v>
      </c>
    </row>
    <row r="52" spans="1:49" x14ac:dyDescent="0.25">
      <c r="A52" s="42" t="s">
        <v>102</v>
      </c>
      <c r="B52" s="42" t="s">
        <v>192</v>
      </c>
      <c r="C52" s="42" t="s">
        <v>250</v>
      </c>
      <c r="D52" s="42" t="s">
        <v>260</v>
      </c>
      <c r="E52" s="57">
        <v>0</v>
      </c>
      <c r="F52" s="57">
        <v>0</v>
      </c>
      <c r="G52" s="57">
        <f t="shared" si="3"/>
        <v>0</v>
      </c>
      <c r="H52" s="57">
        <f t="shared" si="4"/>
        <v>0</v>
      </c>
      <c r="I52" s="57">
        <f t="shared" si="5"/>
        <v>0</v>
      </c>
      <c r="J52" s="57">
        <f t="shared" si="24"/>
        <v>0</v>
      </c>
      <c r="K52" s="57">
        <f t="shared" si="6"/>
        <v>0</v>
      </c>
      <c r="L52" s="57">
        <f t="shared" si="20"/>
        <v>0</v>
      </c>
      <c r="M52" s="148">
        <f t="shared" si="25"/>
        <v>0</v>
      </c>
      <c r="N52" s="57">
        <f t="shared" si="26"/>
        <v>0</v>
      </c>
      <c r="O52" s="15"/>
      <c r="P52" s="15"/>
      <c r="Q52" s="15"/>
      <c r="R52" s="15"/>
      <c r="S52" s="136">
        <v>60000</v>
      </c>
      <c r="T52" s="148">
        <v>0</v>
      </c>
      <c r="U52" s="15">
        <f t="shared" si="21"/>
        <v>0</v>
      </c>
      <c r="V52" s="15"/>
      <c r="W52" s="15"/>
      <c r="X52" s="15"/>
      <c r="Y52" s="15"/>
      <c r="Z52" s="15">
        <v>60000</v>
      </c>
      <c r="AA52" s="118">
        <f t="shared" si="7"/>
        <v>60000</v>
      </c>
      <c r="AB52" s="123">
        <f t="shared" si="8"/>
        <v>41.898360000000004</v>
      </c>
      <c r="AC52" s="189">
        <f t="shared" si="9"/>
        <v>50.6970156</v>
      </c>
      <c r="AD52" s="208">
        <f t="shared" si="10"/>
        <v>0</v>
      </c>
      <c r="AE52" s="171">
        <f t="shared" si="11"/>
        <v>0</v>
      </c>
      <c r="AF52" s="123"/>
      <c r="AG52" s="123"/>
      <c r="AH52" s="123"/>
      <c r="AI52" s="123"/>
      <c r="AJ52" s="15">
        <v>60000</v>
      </c>
      <c r="AK52" s="171">
        <f t="shared" si="12"/>
        <v>60000</v>
      </c>
      <c r="AL52" s="123">
        <f t="shared" si="13"/>
        <v>41.898360000000004</v>
      </c>
      <c r="AM52" s="123">
        <f t="shared" si="14"/>
        <v>50.6970156</v>
      </c>
      <c r="AN52" s="195">
        <f t="shared" si="15"/>
        <v>0</v>
      </c>
      <c r="AO52" s="123">
        <f t="shared" si="16"/>
        <v>0</v>
      </c>
      <c r="AP52" s="123"/>
      <c r="AQ52" s="123"/>
      <c r="AR52" s="123"/>
      <c r="AS52" s="123"/>
      <c r="AT52" s="15">
        <v>60000</v>
      </c>
      <c r="AU52" s="171">
        <f t="shared" si="17"/>
        <v>60000</v>
      </c>
      <c r="AV52" s="123">
        <f t="shared" si="18"/>
        <v>41.898360000000004</v>
      </c>
      <c r="AW52" s="123">
        <f t="shared" si="19"/>
        <v>50.6970156</v>
      </c>
    </row>
    <row r="53" spans="1:49" x14ac:dyDescent="0.25">
      <c r="A53" s="42" t="s">
        <v>103</v>
      </c>
      <c r="B53" s="42" t="s">
        <v>193</v>
      </c>
      <c r="C53" s="42" t="s">
        <v>10</v>
      </c>
      <c r="D53" s="42" t="s">
        <v>261</v>
      </c>
      <c r="E53" s="57">
        <v>0</v>
      </c>
      <c r="F53" s="57">
        <v>0</v>
      </c>
      <c r="G53" s="57">
        <f t="shared" si="3"/>
        <v>0</v>
      </c>
      <c r="H53" s="57">
        <f t="shared" si="4"/>
        <v>0</v>
      </c>
      <c r="I53" s="57">
        <f t="shared" si="5"/>
        <v>0</v>
      </c>
      <c r="J53" s="57">
        <f t="shared" si="24"/>
        <v>0</v>
      </c>
      <c r="K53" s="57">
        <f t="shared" si="6"/>
        <v>0</v>
      </c>
      <c r="L53" s="57">
        <f t="shared" si="20"/>
        <v>0</v>
      </c>
      <c r="M53" s="148">
        <f t="shared" si="25"/>
        <v>0</v>
      </c>
      <c r="N53" s="57">
        <f t="shared" si="26"/>
        <v>0</v>
      </c>
      <c r="O53" s="15"/>
      <c r="P53" s="15"/>
      <c r="Q53" s="15"/>
      <c r="R53" s="15"/>
      <c r="S53" s="136">
        <v>2500</v>
      </c>
      <c r="T53" s="148">
        <v>0</v>
      </c>
      <c r="U53" s="15">
        <f t="shared" si="21"/>
        <v>0</v>
      </c>
      <c r="V53" s="15"/>
      <c r="W53" s="15"/>
      <c r="X53" s="15"/>
      <c r="Y53" s="15"/>
      <c r="Z53" s="15">
        <v>2500</v>
      </c>
      <c r="AA53" s="118">
        <f t="shared" si="7"/>
        <v>2500</v>
      </c>
      <c r="AB53" s="123">
        <f t="shared" si="8"/>
        <v>1.7457649999999998</v>
      </c>
      <c r="AC53" s="189">
        <f t="shared" si="9"/>
        <v>2.1123756499999997</v>
      </c>
      <c r="AD53" s="208">
        <f t="shared" si="10"/>
        <v>0</v>
      </c>
      <c r="AE53" s="171">
        <f t="shared" si="11"/>
        <v>0</v>
      </c>
      <c r="AF53" s="123"/>
      <c r="AG53" s="123"/>
      <c r="AH53" s="123"/>
      <c r="AI53" s="123"/>
      <c r="AJ53" s="15">
        <v>2500</v>
      </c>
      <c r="AK53" s="171">
        <f t="shared" si="12"/>
        <v>2500</v>
      </c>
      <c r="AL53" s="123">
        <f t="shared" si="13"/>
        <v>1.7457649999999998</v>
      </c>
      <c r="AM53" s="123">
        <f t="shared" si="14"/>
        <v>2.1123756499999997</v>
      </c>
      <c r="AN53" s="195">
        <f t="shared" si="15"/>
        <v>0</v>
      </c>
      <c r="AO53" s="123">
        <f t="shared" si="16"/>
        <v>0</v>
      </c>
      <c r="AP53" s="123"/>
      <c r="AQ53" s="123"/>
      <c r="AR53" s="123"/>
      <c r="AS53" s="123"/>
      <c r="AT53" s="15">
        <v>2500</v>
      </c>
      <c r="AU53" s="171">
        <f t="shared" si="17"/>
        <v>2500</v>
      </c>
      <c r="AV53" s="123">
        <f t="shared" si="18"/>
        <v>1.7457649999999998</v>
      </c>
      <c r="AW53" s="123">
        <f t="shared" si="19"/>
        <v>2.1123756499999997</v>
      </c>
    </row>
    <row r="54" spans="1:49" s="89" customFormat="1" x14ac:dyDescent="0.25">
      <c r="A54" s="42" t="s">
        <v>104</v>
      </c>
      <c r="B54" s="42" t="s">
        <v>294</v>
      </c>
      <c r="C54" s="42" t="s">
        <v>23</v>
      </c>
      <c r="D54" s="42" t="s">
        <v>257</v>
      </c>
      <c r="E54" s="57">
        <v>0</v>
      </c>
      <c r="F54" s="57">
        <v>0</v>
      </c>
      <c r="G54" s="57">
        <f t="shared" si="3"/>
        <v>0</v>
      </c>
      <c r="H54" s="57">
        <f t="shared" si="4"/>
        <v>0</v>
      </c>
      <c r="I54" s="57">
        <f t="shared" si="5"/>
        <v>0</v>
      </c>
      <c r="J54" s="57">
        <f t="shared" si="24"/>
        <v>0</v>
      </c>
      <c r="K54" s="57">
        <f t="shared" si="6"/>
        <v>0</v>
      </c>
      <c r="L54" s="57">
        <f t="shared" si="20"/>
        <v>0</v>
      </c>
      <c r="M54" s="148">
        <f t="shared" si="25"/>
        <v>0</v>
      </c>
      <c r="N54" s="57">
        <f t="shared" si="26"/>
        <v>0</v>
      </c>
      <c r="O54" s="15"/>
      <c r="P54" s="15"/>
      <c r="Q54" s="15"/>
      <c r="R54" s="15"/>
      <c r="S54" s="136">
        <v>37800</v>
      </c>
      <c r="T54" s="148">
        <v>0</v>
      </c>
      <c r="U54" s="15">
        <f t="shared" si="21"/>
        <v>0</v>
      </c>
      <c r="V54" s="15"/>
      <c r="W54" s="15"/>
      <c r="X54" s="15"/>
      <c r="Y54" s="15"/>
      <c r="Z54" s="15">
        <v>37800</v>
      </c>
      <c r="AA54" s="118">
        <f t="shared" si="7"/>
        <v>37800</v>
      </c>
      <c r="AB54" s="123">
        <f t="shared" si="8"/>
        <v>26.3959668</v>
      </c>
      <c r="AC54" s="189">
        <f t="shared" si="9"/>
        <v>31.939119827999999</v>
      </c>
      <c r="AD54" s="208">
        <f t="shared" si="10"/>
        <v>0</v>
      </c>
      <c r="AE54" s="171">
        <f t="shared" si="11"/>
        <v>0</v>
      </c>
      <c r="AF54" s="123"/>
      <c r="AG54" s="123"/>
      <c r="AH54" s="123"/>
      <c r="AI54" s="123"/>
      <c r="AJ54" s="15">
        <v>37800</v>
      </c>
      <c r="AK54" s="171">
        <f t="shared" si="12"/>
        <v>37800</v>
      </c>
      <c r="AL54" s="123">
        <f t="shared" si="13"/>
        <v>26.3959668</v>
      </c>
      <c r="AM54" s="123">
        <f t="shared" si="14"/>
        <v>31.939119827999999</v>
      </c>
      <c r="AN54" s="195">
        <f t="shared" si="15"/>
        <v>0</v>
      </c>
      <c r="AO54" s="123">
        <f t="shared" si="16"/>
        <v>0</v>
      </c>
      <c r="AP54" s="123"/>
      <c r="AQ54" s="123"/>
      <c r="AR54" s="123"/>
      <c r="AS54" s="123"/>
      <c r="AT54" s="15">
        <v>37800</v>
      </c>
      <c r="AU54" s="171">
        <f t="shared" si="17"/>
        <v>37800</v>
      </c>
      <c r="AV54" s="123">
        <f t="shared" si="18"/>
        <v>26.3959668</v>
      </c>
      <c r="AW54" s="123">
        <f t="shared" si="19"/>
        <v>31.939119827999999</v>
      </c>
    </row>
    <row r="55" spans="1:49" x14ac:dyDescent="0.25">
      <c r="A55" s="42" t="s">
        <v>105</v>
      </c>
      <c r="B55" s="42" t="s">
        <v>194</v>
      </c>
      <c r="C55" s="42" t="s">
        <v>27</v>
      </c>
      <c r="D55" s="42" t="s">
        <v>256</v>
      </c>
      <c r="E55" s="57">
        <v>0</v>
      </c>
      <c r="F55" s="57">
        <v>0</v>
      </c>
      <c r="G55" s="57">
        <f t="shared" si="3"/>
        <v>0</v>
      </c>
      <c r="H55" s="57">
        <f t="shared" si="4"/>
        <v>0</v>
      </c>
      <c r="I55" s="57">
        <f t="shared" si="5"/>
        <v>0</v>
      </c>
      <c r="J55" s="57">
        <f t="shared" si="24"/>
        <v>0</v>
      </c>
      <c r="K55" s="57">
        <f t="shared" si="6"/>
        <v>0</v>
      </c>
      <c r="L55" s="57">
        <f t="shared" si="20"/>
        <v>0</v>
      </c>
      <c r="M55" s="148">
        <f t="shared" si="25"/>
        <v>0</v>
      </c>
      <c r="N55" s="57">
        <f t="shared" si="26"/>
        <v>0</v>
      </c>
      <c r="O55" s="15"/>
      <c r="P55" s="15"/>
      <c r="Q55" s="15"/>
      <c r="R55" s="15"/>
      <c r="S55" s="136">
        <v>20000</v>
      </c>
      <c r="T55" s="148">
        <v>0</v>
      </c>
      <c r="U55" s="15">
        <f t="shared" si="21"/>
        <v>0</v>
      </c>
      <c r="V55" s="15"/>
      <c r="W55" s="15"/>
      <c r="X55" s="15"/>
      <c r="Y55" s="15"/>
      <c r="Z55" s="15">
        <v>20000</v>
      </c>
      <c r="AA55" s="118">
        <f t="shared" si="7"/>
        <v>20000</v>
      </c>
      <c r="AB55" s="123">
        <f t="shared" si="8"/>
        <v>13.966119999999998</v>
      </c>
      <c r="AC55" s="189">
        <f t="shared" si="9"/>
        <v>16.899005199999998</v>
      </c>
      <c r="AD55" s="208">
        <f t="shared" si="10"/>
        <v>0</v>
      </c>
      <c r="AE55" s="171">
        <f t="shared" si="11"/>
        <v>0</v>
      </c>
      <c r="AF55" s="123"/>
      <c r="AG55" s="123"/>
      <c r="AH55" s="123"/>
      <c r="AI55" s="123"/>
      <c r="AJ55" s="15">
        <v>20000</v>
      </c>
      <c r="AK55" s="171">
        <f t="shared" si="12"/>
        <v>20000</v>
      </c>
      <c r="AL55" s="123">
        <f t="shared" si="13"/>
        <v>13.966119999999998</v>
      </c>
      <c r="AM55" s="123">
        <f t="shared" si="14"/>
        <v>16.899005199999998</v>
      </c>
      <c r="AN55" s="195">
        <f t="shared" si="15"/>
        <v>0</v>
      </c>
      <c r="AO55" s="123">
        <f t="shared" si="16"/>
        <v>0</v>
      </c>
      <c r="AP55" s="123"/>
      <c r="AQ55" s="123"/>
      <c r="AR55" s="123"/>
      <c r="AS55" s="123"/>
      <c r="AT55" s="15">
        <v>20000</v>
      </c>
      <c r="AU55" s="171">
        <f t="shared" si="17"/>
        <v>20000</v>
      </c>
      <c r="AV55" s="123">
        <f t="shared" si="18"/>
        <v>13.966119999999998</v>
      </c>
      <c r="AW55" s="123">
        <f t="shared" si="19"/>
        <v>16.899005199999998</v>
      </c>
    </row>
    <row r="56" spans="1:49" x14ac:dyDescent="0.25">
      <c r="A56" s="42" t="s">
        <v>106</v>
      </c>
      <c r="B56" s="42" t="s">
        <v>195</v>
      </c>
      <c r="C56" s="42" t="s">
        <v>251</v>
      </c>
      <c r="D56" s="42" t="s">
        <v>211</v>
      </c>
      <c r="E56" s="57">
        <v>0</v>
      </c>
      <c r="F56" s="57">
        <v>0</v>
      </c>
      <c r="G56" s="57">
        <f t="shared" si="3"/>
        <v>0</v>
      </c>
      <c r="H56" s="57">
        <f t="shared" si="4"/>
        <v>0</v>
      </c>
      <c r="I56" s="57">
        <f t="shared" si="5"/>
        <v>0</v>
      </c>
      <c r="J56" s="57">
        <f t="shared" si="24"/>
        <v>0</v>
      </c>
      <c r="K56" s="57">
        <f t="shared" si="6"/>
        <v>0</v>
      </c>
      <c r="L56" s="57">
        <f t="shared" si="20"/>
        <v>0</v>
      </c>
      <c r="M56" s="148">
        <f t="shared" si="25"/>
        <v>0</v>
      </c>
      <c r="N56" s="57">
        <f t="shared" si="26"/>
        <v>0</v>
      </c>
      <c r="O56" s="15"/>
      <c r="P56" s="15"/>
      <c r="Q56" s="15"/>
      <c r="R56" s="15"/>
      <c r="S56" s="136">
        <v>75000</v>
      </c>
      <c r="T56" s="148">
        <v>0</v>
      </c>
      <c r="U56" s="15">
        <f t="shared" si="21"/>
        <v>0</v>
      </c>
      <c r="V56" s="15"/>
      <c r="W56" s="15"/>
      <c r="X56" s="15"/>
      <c r="Y56" s="15"/>
      <c r="Z56" s="15">
        <v>75000</v>
      </c>
      <c r="AA56" s="118">
        <f t="shared" si="7"/>
        <v>75000</v>
      </c>
      <c r="AB56" s="123">
        <f t="shared" si="8"/>
        <v>52.372949999999996</v>
      </c>
      <c r="AC56" s="189">
        <f t="shared" si="9"/>
        <v>63.37126949999999</v>
      </c>
      <c r="AD56" s="208">
        <f t="shared" si="10"/>
        <v>0</v>
      </c>
      <c r="AE56" s="171">
        <f t="shared" si="11"/>
        <v>0</v>
      </c>
      <c r="AF56" s="123"/>
      <c r="AG56" s="123"/>
      <c r="AH56" s="123"/>
      <c r="AI56" s="123"/>
      <c r="AJ56" s="15">
        <v>75000</v>
      </c>
      <c r="AK56" s="171">
        <f t="shared" si="12"/>
        <v>75000</v>
      </c>
      <c r="AL56" s="123">
        <f t="shared" si="13"/>
        <v>52.372949999999996</v>
      </c>
      <c r="AM56" s="123">
        <f t="shared" si="14"/>
        <v>63.37126949999999</v>
      </c>
      <c r="AN56" s="195">
        <f t="shared" si="15"/>
        <v>0</v>
      </c>
      <c r="AO56" s="123">
        <f t="shared" si="16"/>
        <v>0</v>
      </c>
      <c r="AP56" s="123"/>
      <c r="AQ56" s="123"/>
      <c r="AR56" s="123"/>
      <c r="AS56" s="123"/>
      <c r="AT56" s="15">
        <v>75000</v>
      </c>
      <c r="AU56" s="171">
        <f t="shared" si="17"/>
        <v>75000</v>
      </c>
      <c r="AV56" s="123">
        <f t="shared" si="18"/>
        <v>52.372949999999996</v>
      </c>
      <c r="AW56" s="123">
        <f t="shared" si="19"/>
        <v>63.37126949999999</v>
      </c>
    </row>
    <row r="57" spans="1:49" x14ac:dyDescent="0.25">
      <c r="A57" s="42" t="s">
        <v>107</v>
      </c>
      <c r="B57" s="42" t="s">
        <v>196</v>
      </c>
      <c r="C57" s="42" t="s">
        <v>39</v>
      </c>
      <c r="D57" s="42" t="s">
        <v>258</v>
      </c>
      <c r="E57" s="57">
        <v>0</v>
      </c>
      <c r="F57" s="57">
        <v>0</v>
      </c>
      <c r="G57" s="57">
        <f t="shared" si="3"/>
        <v>0</v>
      </c>
      <c r="H57" s="57">
        <f t="shared" si="4"/>
        <v>0</v>
      </c>
      <c r="I57" s="57">
        <f t="shared" si="5"/>
        <v>0</v>
      </c>
      <c r="J57" s="57">
        <f t="shared" si="24"/>
        <v>0</v>
      </c>
      <c r="K57" s="57">
        <f t="shared" si="6"/>
        <v>0</v>
      </c>
      <c r="L57" s="57">
        <f t="shared" si="20"/>
        <v>0</v>
      </c>
      <c r="M57" s="148">
        <f t="shared" si="25"/>
        <v>0</v>
      </c>
      <c r="N57" s="57">
        <f t="shared" si="26"/>
        <v>0</v>
      </c>
      <c r="O57" s="15"/>
      <c r="P57" s="15"/>
      <c r="Q57" s="15"/>
      <c r="R57" s="15"/>
      <c r="S57" s="136">
        <v>1996.28</v>
      </c>
      <c r="T57" s="148">
        <v>0</v>
      </c>
      <c r="U57" s="15">
        <f t="shared" si="21"/>
        <v>0</v>
      </c>
      <c r="V57" s="15"/>
      <c r="W57" s="15"/>
      <c r="X57" s="15"/>
      <c r="Y57" s="15"/>
      <c r="Z57" s="15">
        <v>1996.28</v>
      </c>
      <c r="AA57" s="118">
        <f t="shared" si="7"/>
        <v>1996.28</v>
      </c>
      <c r="AB57" s="123">
        <f t="shared" si="8"/>
        <v>1.39401430168</v>
      </c>
      <c r="AC57" s="189">
        <f t="shared" si="9"/>
        <v>1.6867573050328</v>
      </c>
      <c r="AD57" s="208">
        <f t="shared" si="10"/>
        <v>0</v>
      </c>
      <c r="AE57" s="171">
        <f t="shared" si="11"/>
        <v>0</v>
      </c>
      <c r="AF57" s="123"/>
      <c r="AG57" s="123"/>
      <c r="AH57" s="123"/>
      <c r="AI57" s="123"/>
      <c r="AJ57" s="15">
        <v>1996.28</v>
      </c>
      <c r="AK57" s="171">
        <f t="shared" si="12"/>
        <v>1996.28</v>
      </c>
      <c r="AL57" s="123">
        <f t="shared" si="13"/>
        <v>1.39401430168</v>
      </c>
      <c r="AM57" s="123">
        <f t="shared" si="14"/>
        <v>1.6867573050328</v>
      </c>
      <c r="AN57" s="195">
        <f t="shared" si="15"/>
        <v>0</v>
      </c>
      <c r="AO57" s="123">
        <f t="shared" si="16"/>
        <v>0</v>
      </c>
      <c r="AP57" s="123"/>
      <c r="AQ57" s="123"/>
      <c r="AR57" s="123"/>
      <c r="AS57" s="123"/>
      <c r="AT57" s="15">
        <v>1996.28</v>
      </c>
      <c r="AU57" s="171">
        <f t="shared" si="17"/>
        <v>1996.28</v>
      </c>
      <c r="AV57" s="123">
        <f t="shared" si="18"/>
        <v>1.39401430168</v>
      </c>
      <c r="AW57" s="123">
        <f t="shared" si="19"/>
        <v>1.6867573050328</v>
      </c>
    </row>
    <row r="58" spans="1:49" x14ac:dyDescent="0.25">
      <c r="A58" s="42" t="s">
        <v>108</v>
      </c>
      <c r="B58" s="42" t="s">
        <v>197</v>
      </c>
      <c r="C58" s="42" t="s">
        <v>252</v>
      </c>
      <c r="D58" s="42" t="s">
        <v>262</v>
      </c>
      <c r="E58" s="57">
        <v>0</v>
      </c>
      <c r="F58" s="57">
        <v>0</v>
      </c>
      <c r="G58" s="57">
        <f t="shared" si="3"/>
        <v>0</v>
      </c>
      <c r="H58" s="57">
        <f t="shared" si="4"/>
        <v>0</v>
      </c>
      <c r="I58" s="57">
        <f t="shared" si="5"/>
        <v>0</v>
      </c>
      <c r="J58" s="57">
        <f t="shared" si="24"/>
        <v>0</v>
      </c>
      <c r="K58" s="57">
        <f t="shared" si="6"/>
        <v>0</v>
      </c>
      <c r="L58" s="57">
        <f t="shared" si="20"/>
        <v>0</v>
      </c>
      <c r="M58" s="148">
        <f t="shared" si="25"/>
        <v>0</v>
      </c>
      <c r="N58" s="57">
        <f t="shared" si="26"/>
        <v>0</v>
      </c>
      <c r="O58" s="15"/>
      <c r="P58" s="15"/>
      <c r="Q58" s="15"/>
      <c r="R58" s="15"/>
      <c r="S58" s="136">
        <v>14825</v>
      </c>
      <c r="T58" s="148">
        <v>0</v>
      </c>
      <c r="U58" s="15">
        <f t="shared" si="21"/>
        <v>0</v>
      </c>
      <c r="V58" s="15"/>
      <c r="W58" s="15"/>
      <c r="X58" s="15"/>
      <c r="Y58" s="15"/>
      <c r="Z58" s="15">
        <v>14825</v>
      </c>
      <c r="AA58" s="118">
        <f t="shared" si="7"/>
        <v>14825</v>
      </c>
      <c r="AB58" s="123">
        <f t="shared" si="8"/>
        <v>10.352386449999999</v>
      </c>
      <c r="AC58" s="189">
        <f t="shared" si="9"/>
        <v>12.526387604499998</v>
      </c>
      <c r="AD58" s="208">
        <f t="shared" si="10"/>
        <v>0</v>
      </c>
      <c r="AE58" s="171">
        <f t="shared" si="11"/>
        <v>0</v>
      </c>
      <c r="AF58" s="123"/>
      <c r="AG58" s="123"/>
      <c r="AH58" s="123"/>
      <c r="AI58" s="123"/>
      <c r="AJ58" s="15">
        <v>14825</v>
      </c>
      <c r="AK58" s="171">
        <f t="shared" si="12"/>
        <v>14825</v>
      </c>
      <c r="AL58" s="123">
        <f t="shared" si="13"/>
        <v>10.352386449999999</v>
      </c>
      <c r="AM58" s="123">
        <f t="shared" si="14"/>
        <v>12.526387604499998</v>
      </c>
      <c r="AN58" s="195">
        <f t="shared" si="15"/>
        <v>0</v>
      </c>
      <c r="AO58" s="123">
        <f t="shared" si="16"/>
        <v>0</v>
      </c>
      <c r="AP58" s="123"/>
      <c r="AQ58" s="123"/>
      <c r="AR58" s="123"/>
      <c r="AS58" s="123"/>
      <c r="AT58" s="15">
        <v>14825</v>
      </c>
      <c r="AU58" s="171">
        <f t="shared" si="17"/>
        <v>14825</v>
      </c>
      <c r="AV58" s="123">
        <f t="shared" si="18"/>
        <v>10.352386449999999</v>
      </c>
      <c r="AW58" s="123">
        <f t="shared" si="19"/>
        <v>12.526387604499998</v>
      </c>
    </row>
    <row r="59" spans="1:49" x14ac:dyDescent="0.25">
      <c r="A59" s="42" t="s">
        <v>109</v>
      </c>
      <c r="B59" s="42" t="s">
        <v>198</v>
      </c>
      <c r="C59" s="42" t="s">
        <v>253</v>
      </c>
      <c r="D59" s="42" t="s">
        <v>263</v>
      </c>
      <c r="E59" s="57">
        <v>0</v>
      </c>
      <c r="F59" s="57">
        <v>0</v>
      </c>
      <c r="G59" s="57">
        <f t="shared" si="3"/>
        <v>0</v>
      </c>
      <c r="H59" s="57">
        <f t="shared" si="4"/>
        <v>0</v>
      </c>
      <c r="I59" s="57">
        <f t="shared" si="5"/>
        <v>0</v>
      </c>
      <c r="J59" s="57">
        <f t="shared" si="24"/>
        <v>0</v>
      </c>
      <c r="K59" s="57">
        <f t="shared" si="6"/>
        <v>0</v>
      </c>
      <c r="L59" s="57">
        <f t="shared" si="20"/>
        <v>0</v>
      </c>
      <c r="M59" s="148">
        <f t="shared" si="25"/>
        <v>0</v>
      </c>
      <c r="N59" s="57">
        <f t="shared" si="26"/>
        <v>0</v>
      </c>
      <c r="O59" s="15"/>
      <c r="P59" s="15"/>
      <c r="Q59" s="15"/>
      <c r="R59" s="15"/>
      <c r="S59" s="136">
        <v>25000</v>
      </c>
      <c r="T59" s="148">
        <v>0</v>
      </c>
      <c r="U59" s="15">
        <f t="shared" si="21"/>
        <v>0</v>
      </c>
      <c r="V59" s="15"/>
      <c r="W59" s="15"/>
      <c r="X59" s="15"/>
      <c r="Y59" s="15"/>
      <c r="Z59" s="15">
        <v>25000</v>
      </c>
      <c r="AA59" s="118">
        <f t="shared" si="7"/>
        <v>25000</v>
      </c>
      <c r="AB59" s="123">
        <f t="shared" si="8"/>
        <v>17.457649999999997</v>
      </c>
      <c r="AC59" s="189">
        <f t="shared" si="9"/>
        <v>21.123756499999995</v>
      </c>
      <c r="AD59" s="208">
        <f t="shared" si="10"/>
        <v>0</v>
      </c>
      <c r="AE59" s="171">
        <f t="shared" si="11"/>
        <v>0</v>
      </c>
      <c r="AF59" s="123"/>
      <c r="AG59" s="123"/>
      <c r="AH59" s="123"/>
      <c r="AI59" s="123"/>
      <c r="AJ59" s="15">
        <v>25000</v>
      </c>
      <c r="AK59" s="171">
        <f t="shared" si="12"/>
        <v>25000</v>
      </c>
      <c r="AL59" s="123">
        <f t="shared" si="13"/>
        <v>17.457649999999997</v>
      </c>
      <c r="AM59" s="123">
        <f t="shared" si="14"/>
        <v>21.123756499999995</v>
      </c>
      <c r="AN59" s="195">
        <f t="shared" si="15"/>
        <v>0</v>
      </c>
      <c r="AO59" s="123">
        <f t="shared" si="16"/>
        <v>0</v>
      </c>
      <c r="AP59" s="123"/>
      <c r="AQ59" s="123"/>
      <c r="AR59" s="123"/>
      <c r="AS59" s="123"/>
      <c r="AT59" s="15">
        <v>25000</v>
      </c>
      <c r="AU59" s="171">
        <f t="shared" si="17"/>
        <v>25000</v>
      </c>
      <c r="AV59" s="123">
        <f t="shared" si="18"/>
        <v>17.457649999999997</v>
      </c>
      <c r="AW59" s="123">
        <f t="shared" si="19"/>
        <v>21.123756499999995</v>
      </c>
    </row>
    <row r="60" spans="1:49" x14ac:dyDescent="0.25">
      <c r="A60" s="42" t="s">
        <v>110</v>
      </c>
      <c r="B60" s="42" t="s">
        <v>199</v>
      </c>
      <c r="C60" s="42" t="s">
        <v>253</v>
      </c>
      <c r="D60" s="42" t="s">
        <v>264</v>
      </c>
      <c r="E60" s="57">
        <v>0</v>
      </c>
      <c r="F60" s="57">
        <v>0</v>
      </c>
      <c r="G60" s="57">
        <f t="shared" si="3"/>
        <v>0</v>
      </c>
      <c r="H60" s="57">
        <f t="shared" si="4"/>
        <v>0</v>
      </c>
      <c r="I60" s="57">
        <f t="shared" si="5"/>
        <v>0</v>
      </c>
      <c r="J60" s="57">
        <f t="shared" si="24"/>
        <v>0</v>
      </c>
      <c r="K60" s="57">
        <f t="shared" si="6"/>
        <v>0</v>
      </c>
      <c r="L60" s="57">
        <f t="shared" si="20"/>
        <v>0</v>
      </c>
      <c r="M60" s="148">
        <f t="shared" si="25"/>
        <v>0</v>
      </c>
      <c r="N60" s="57">
        <f t="shared" si="26"/>
        <v>0</v>
      </c>
      <c r="O60" s="15"/>
      <c r="P60" s="15"/>
      <c r="Q60" s="15"/>
      <c r="R60" s="15"/>
      <c r="S60" s="136">
        <v>50000</v>
      </c>
      <c r="T60" s="148">
        <v>0</v>
      </c>
      <c r="U60" s="15">
        <f t="shared" si="21"/>
        <v>0</v>
      </c>
      <c r="V60" s="15"/>
      <c r="W60" s="15"/>
      <c r="X60" s="15"/>
      <c r="Y60" s="15"/>
      <c r="Z60" s="15">
        <v>50000</v>
      </c>
      <c r="AA60" s="118">
        <f t="shared" si="7"/>
        <v>50000</v>
      </c>
      <c r="AB60" s="123">
        <f t="shared" si="8"/>
        <v>34.915299999999995</v>
      </c>
      <c r="AC60" s="189">
        <f t="shared" si="9"/>
        <v>42.247512999999991</v>
      </c>
      <c r="AD60" s="208">
        <f t="shared" si="10"/>
        <v>0</v>
      </c>
      <c r="AE60" s="171">
        <f t="shared" si="11"/>
        <v>0</v>
      </c>
      <c r="AF60" s="123"/>
      <c r="AG60" s="123"/>
      <c r="AH60" s="123"/>
      <c r="AI60" s="123"/>
      <c r="AJ60" s="15">
        <v>50000</v>
      </c>
      <c r="AK60" s="171">
        <f t="shared" si="12"/>
        <v>50000</v>
      </c>
      <c r="AL60" s="123">
        <f t="shared" si="13"/>
        <v>34.915299999999995</v>
      </c>
      <c r="AM60" s="123">
        <f t="shared" si="14"/>
        <v>42.247512999999991</v>
      </c>
      <c r="AN60" s="195">
        <f t="shared" si="15"/>
        <v>0</v>
      </c>
      <c r="AO60" s="123">
        <f t="shared" si="16"/>
        <v>0</v>
      </c>
      <c r="AP60" s="123"/>
      <c r="AQ60" s="123"/>
      <c r="AR60" s="123"/>
      <c r="AS60" s="123"/>
      <c r="AT60" s="15">
        <v>50000</v>
      </c>
      <c r="AU60" s="171">
        <f t="shared" si="17"/>
        <v>50000</v>
      </c>
      <c r="AV60" s="123">
        <f t="shared" si="18"/>
        <v>34.915299999999995</v>
      </c>
      <c r="AW60" s="123">
        <f t="shared" si="19"/>
        <v>42.247512999999991</v>
      </c>
    </row>
    <row r="61" spans="1:49" x14ac:dyDescent="0.25">
      <c r="A61" s="42" t="s">
        <v>111</v>
      </c>
      <c r="B61" s="42" t="s">
        <v>200</v>
      </c>
      <c r="C61" s="42" t="s">
        <v>10</v>
      </c>
      <c r="D61" s="42" t="s">
        <v>265</v>
      </c>
      <c r="E61" s="57">
        <v>0</v>
      </c>
      <c r="F61" s="57">
        <v>0</v>
      </c>
      <c r="G61" s="57">
        <f t="shared" si="3"/>
        <v>0</v>
      </c>
      <c r="H61" s="57">
        <f t="shared" si="4"/>
        <v>0</v>
      </c>
      <c r="I61" s="57">
        <f t="shared" si="5"/>
        <v>0</v>
      </c>
      <c r="J61" s="57">
        <f t="shared" si="24"/>
        <v>0</v>
      </c>
      <c r="K61" s="57">
        <f t="shared" si="6"/>
        <v>0</v>
      </c>
      <c r="L61" s="57">
        <f t="shared" si="20"/>
        <v>0</v>
      </c>
      <c r="M61" s="148">
        <f t="shared" si="25"/>
        <v>0</v>
      </c>
      <c r="N61" s="57">
        <f t="shared" si="26"/>
        <v>0</v>
      </c>
      <c r="O61" s="15"/>
      <c r="P61" s="15"/>
      <c r="Q61" s="15"/>
      <c r="R61" s="15"/>
      <c r="S61" s="136">
        <v>2000</v>
      </c>
      <c r="T61" s="148">
        <v>0</v>
      </c>
      <c r="U61" s="15">
        <f t="shared" si="21"/>
        <v>0</v>
      </c>
      <c r="V61" s="15"/>
      <c r="W61" s="15"/>
      <c r="X61" s="15"/>
      <c r="Y61" s="15"/>
      <c r="Z61" s="15">
        <v>2000</v>
      </c>
      <c r="AA61" s="118">
        <f t="shared" si="7"/>
        <v>2000</v>
      </c>
      <c r="AB61" s="123">
        <f t="shared" si="8"/>
        <v>1.3966119999999997</v>
      </c>
      <c r="AC61" s="189">
        <f t="shared" si="9"/>
        <v>1.6899005199999997</v>
      </c>
      <c r="AD61" s="208">
        <f t="shared" si="10"/>
        <v>0</v>
      </c>
      <c r="AE61" s="171">
        <f t="shared" si="11"/>
        <v>0</v>
      </c>
      <c r="AF61" s="123"/>
      <c r="AG61" s="123"/>
      <c r="AH61" s="123"/>
      <c r="AI61" s="123"/>
      <c r="AJ61" s="15">
        <v>2000</v>
      </c>
      <c r="AK61" s="171">
        <f t="shared" si="12"/>
        <v>2000</v>
      </c>
      <c r="AL61" s="123">
        <f t="shared" si="13"/>
        <v>1.3966119999999997</v>
      </c>
      <c r="AM61" s="123">
        <f t="shared" si="14"/>
        <v>1.6899005199999997</v>
      </c>
      <c r="AN61" s="195">
        <f t="shared" si="15"/>
        <v>0</v>
      </c>
      <c r="AO61" s="123">
        <f t="shared" si="16"/>
        <v>0</v>
      </c>
      <c r="AP61" s="123"/>
      <c r="AQ61" s="123"/>
      <c r="AR61" s="123"/>
      <c r="AS61" s="123"/>
      <c r="AT61" s="15">
        <v>2000</v>
      </c>
      <c r="AU61" s="171">
        <f t="shared" si="17"/>
        <v>2000</v>
      </c>
      <c r="AV61" s="123">
        <f t="shared" si="18"/>
        <v>1.3966119999999997</v>
      </c>
      <c r="AW61" s="123">
        <f t="shared" si="19"/>
        <v>1.6899005199999997</v>
      </c>
    </row>
    <row r="62" spans="1:49" x14ac:dyDescent="0.25">
      <c r="A62" s="42" t="s">
        <v>112</v>
      </c>
      <c r="B62" s="42" t="s">
        <v>186</v>
      </c>
      <c r="C62" s="42" t="s">
        <v>10</v>
      </c>
      <c r="D62" s="42" t="s">
        <v>266</v>
      </c>
      <c r="E62" s="57">
        <v>0</v>
      </c>
      <c r="F62" s="57">
        <v>0</v>
      </c>
      <c r="G62" s="57">
        <f t="shared" si="3"/>
        <v>0</v>
      </c>
      <c r="H62" s="57">
        <f t="shared" si="4"/>
        <v>0</v>
      </c>
      <c r="I62" s="57">
        <f t="shared" si="5"/>
        <v>0</v>
      </c>
      <c r="J62" s="57">
        <f t="shared" si="24"/>
        <v>0</v>
      </c>
      <c r="K62" s="57">
        <f t="shared" si="6"/>
        <v>0</v>
      </c>
      <c r="L62" s="57">
        <f t="shared" si="20"/>
        <v>0</v>
      </c>
      <c r="M62" s="148">
        <f t="shared" si="25"/>
        <v>0</v>
      </c>
      <c r="N62" s="57">
        <f t="shared" si="26"/>
        <v>0</v>
      </c>
      <c r="O62" s="15"/>
      <c r="P62" s="15"/>
      <c r="Q62" s="15"/>
      <c r="R62" s="15"/>
      <c r="S62" s="136">
        <v>8000</v>
      </c>
      <c r="T62" s="148">
        <v>0</v>
      </c>
      <c r="U62" s="15">
        <f t="shared" si="21"/>
        <v>0</v>
      </c>
      <c r="V62" s="15"/>
      <c r="W62" s="15"/>
      <c r="X62" s="15"/>
      <c r="Y62" s="15"/>
      <c r="Z62" s="15">
        <v>8000</v>
      </c>
      <c r="AA62" s="118">
        <f t="shared" si="7"/>
        <v>8000</v>
      </c>
      <c r="AB62" s="123">
        <f t="shared" si="8"/>
        <v>5.586447999999999</v>
      </c>
      <c r="AC62" s="189">
        <f t="shared" si="9"/>
        <v>6.7596020799999987</v>
      </c>
      <c r="AD62" s="208">
        <f t="shared" si="10"/>
        <v>0</v>
      </c>
      <c r="AE62" s="171">
        <f t="shared" si="11"/>
        <v>0</v>
      </c>
      <c r="AF62" s="123"/>
      <c r="AG62" s="123"/>
      <c r="AH62" s="123"/>
      <c r="AI62" s="123"/>
      <c r="AJ62" s="15">
        <v>8000</v>
      </c>
      <c r="AK62" s="171">
        <f t="shared" si="12"/>
        <v>8000</v>
      </c>
      <c r="AL62" s="123">
        <f t="shared" si="13"/>
        <v>5.586447999999999</v>
      </c>
      <c r="AM62" s="123">
        <f t="shared" si="14"/>
        <v>6.7596020799999987</v>
      </c>
      <c r="AN62" s="195">
        <f t="shared" si="15"/>
        <v>0</v>
      </c>
      <c r="AO62" s="123">
        <f t="shared" si="16"/>
        <v>0</v>
      </c>
      <c r="AP62" s="123"/>
      <c r="AQ62" s="123"/>
      <c r="AR62" s="123"/>
      <c r="AS62" s="123"/>
      <c r="AT62" s="15">
        <v>8000</v>
      </c>
      <c r="AU62" s="171">
        <f t="shared" si="17"/>
        <v>8000</v>
      </c>
      <c r="AV62" s="123">
        <f t="shared" si="18"/>
        <v>5.586447999999999</v>
      </c>
      <c r="AW62" s="123">
        <f t="shared" si="19"/>
        <v>6.7596020799999987</v>
      </c>
    </row>
    <row r="63" spans="1:49" x14ac:dyDescent="0.25">
      <c r="A63" s="42" t="s">
        <v>113</v>
      </c>
      <c r="B63" s="42" t="s">
        <v>201</v>
      </c>
      <c r="C63" s="42" t="s">
        <v>19</v>
      </c>
      <c r="D63" s="42" t="s">
        <v>267</v>
      </c>
      <c r="E63" s="57">
        <v>0</v>
      </c>
      <c r="F63" s="57">
        <v>0</v>
      </c>
      <c r="G63" s="57">
        <f t="shared" si="3"/>
        <v>0</v>
      </c>
      <c r="H63" s="57">
        <f t="shared" si="4"/>
        <v>0</v>
      </c>
      <c r="I63" s="57">
        <f t="shared" si="5"/>
        <v>0</v>
      </c>
      <c r="J63" s="57">
        <f t="shared" si="24"/>
        <v>0</v>
      </c>
      <c r="K63" s="57">
        <f t="shared" si="6"/>
        <v>0</v>
      </c>
      <c r="L63" s="57">
        <f t="shared" si="20"/>
        <v>0</v>
      </c>
      <c r="M63" s="148">
        <f t="shared" si="25"/>
        <v>0</v>
      </c>
      <c r="N63" s="57">
        <f t="shared" si="26"/>
        <v>0</v>
      </c>
      <c r="O63" s="15"/>
      <c r="P63" s="15"/>
      <c r="Q63" s="15"/>
      <c r="R63" s="15"/>
      <c r="S63" s="136">
        <v>8500</v>
      </c>
      <c r="T63" s="148">
        <v>0</v>
      </c>
      <c r="U63" s="15">
        <f t="shared" si="21"/>
        <v>0</v>
      </c>
      <c r="V63" s="15"/>
      <c r="W63" s="15"/>
      <c r="X63" s="15"/>
      <c r="Y63" s="15"/>
      <c r="Z63" s="15">
        <v>8500</v>
      </c>
      <c r="AA63" s="118">
        <f t="shared" si="7"/>
        <v>8500</v>
      </c>
      <c r="AB63" s="123">
        <f t="shared" si="8"/>
        <v>5.9356009999999992</v>
      </c>
      <c r="AC63" s="189">
        <f t="shared" si="9"/>
        <v>7.1820772099999992</v>
      </c>
      <c r="AD63" s="208">
        <f t="shared" si="10"/>
        <v>0</v>
      </c>
      <c r="AE63" s="171">
        <f t="shared" si="11"/>
        <v>0</v>
      </c>
      <c r="AF63" s="123"/>
      <c r="AG63" s="123"/>
      <c r="AH63" s="123"/>
      <c r="AI63" s="123"/>
      <c r="AJ63" s="15">
        <v>8500</v>
      </c>
      <c r="AK63" s="171">
        <f t="shared" si="12"/>
        <v>8500</v>
      </c>
      <c r="AL63" s="123">
        <f t="shared" si="13"/>
        <v>5.9356009999999992</v>
      </c>
      <c r="AM63" s="123">
        <f t="shared" si="14"/>
        <v>7.1820772099999992</v>
      </c>
      <c r="AN63" s="195">
        <f t="shared" si="15"/>
        <v>0</v>
      </c>
      <c r="AO63" s="123">
        <f t="shared" si="16"/>
        <v>0</v>
      </c>
      <c r="AP63" s="123"/>
      <c r="AQ63" s="123"/>
      <c r="AR63" s="123"/>
      <c r="AS63" s="123"/>
      <c r="AT63" s="15">
        <v>8500</v>
      </c>
      <c r="AU63" s="171">
        <f t="shared" si="17"/>
        <v>8500</v>
      </c>
      <c r="AV63" s="123">
        <f t="shared" si="18"/>
        <v>5.9356009999999992</v>
      </c>
      <c r="AW63" s="123">
        <f t="shared" si="19"/>
        <v>7.1820772099999992</v>
      </c>
    </row>
    <row r="64" spans="1:49" x14ac:dyDescent="0.25">
      <c r="A64" s="42" t="s">
        <v>114</v>
      </c>
      <c r="B64" s="42" t="s">
        <v>202</v>
      </c>
      <c r="C64" s="42" t="s">
        <v>10</v>
      </c>
      <c r="D64" s="42" t="s">
        <v>268</v>
      </c>
      <c r="E64" s="57">
        <v>0</v>
      </c>
      <c r="F64" s="57">
        <v>0</v>
      </c>
      <c r="G64" s="57">
        <f t="shared" si="3"/>
        <v>0</v>
      </c>
      <c r="H64" s="57">
        <f t="shared" si="4"/>
        <v>0</v>
      </c>
      <c r="I64" s="57">
        <f t="shared" si="5"/>
        <v>0</v>
      </c>
      <c r="J64" s="57">
        <f t="shared" si="24"/>
        <v>0</v>
      </c>
      <c r="K64" s="57">
        <f t="shared" si="6"/>
        <v>0</v>
      </c>
      <c r="L64" s="57">
        <f t="shared" si="20"/>
        <v>0</v>
      </c>
      <c r="M64" s="148">
        <f t="shared" si="25"/>
        <v>0</v>
      </c>
      <c r="N64" s="57">
        <f t="shared" si="26"/>
        <v>0</v>
      </c>
      <c r="O64" s="15"/>
      <c r="P64" s="15"/>
      <c r="Q64" s="15"/>
      <c r="R64" s="15"/>
      <c r="S64" s="136">
        <v>35000</v>
      </c>
      <c r="T64" s="148">
        <v>0</v>
      </c>
      <c r="U64" s="15">
        <f t="shared" si="21"/>
        <v>0</v>
      </c>
      <c r="V64" s="15"/>
      <c r="W64" s="15"/>
      <c r="X64" s="15"/>
      <c r="Y64" s="15"/>
      <c r="Z64" s="15">
        <v>35000</v>
      </c>
      <c r="AA64" s="118">
        <f t="shared" si="7"/>
        <v>35000</v>
      </c>
      <c r="AB64" s="123">
        <f t="shared" si="8"/>
        <v>24.440709999999999</v>
      </c>
      <c r="AC64" s="189">
        <f t="shared" si="9"/>
        <v>29.573259099999998</v>
      </c>
      <c r="AD64" s="208">
        <f t="shared" si="10"/>
        <v>0</v>
      </c>
      <c r="AE64" s="171">
        <f t="shared" si="11"/>
        <v>0</v>
      </c>
      <c r="AF64" s="123"/>
      <c r="AG64" s="123"/>
      <c r="AH64" s="123"/>
      <c r="AI64" s="123"/>
      <c r="AJ64" s="15">
        <v>35000</v>
      </c>
      <c r="AK64" s="171">
        <f t="shared" si="12"/>
        <v>35000</v>
      </c>
      <c r="AL64" s="123">
        <f t="shared" si="13"/>
        <v>24.440709999999999</v>
      </c>
      <c r="AM64" s="123">
        <f t="shared" si="14"/>
        <v>29.573259099999998</v>
      </c>
      <c r="AN64" s="195">
        <f t="shared" si="15"/>
        <v>0</v>
      </c>
      <c r="AO64" s="123">
        <f t="shared" si="16"/>
        <v>0</v>
      </c>
      <c r="AP64" s="123"/>
      <c r="AQ64" s="123"/>
      <c r="AR64" s="123"/>
      <c r="AS64" s="123"/>
      <c r="AT64" s="15">
        <v>35000</v>
      </c>
      <c r="AU64" s="171">
        <f t="shared" si="17"/>
        <v>35000</v>
      </c>
      <c r="AV64" s="123">
        <f t="shared" si="18"/>
        <v>24.440709999999999</v>
      </c>
      <c r="AW64" s="123">
        <f t="shared" si="19"/>
        <v>29.573259099999998</v>
      </c>
    </row>
    <row r="65" spans="1:50" x14ac:dyDescent="0.25">
      <c r="A65" s="42" t="s">
        <v>115</v>
      </c>
      <c r="B65" s="42" t="s">
        <v>203</v>
      </c>
      <c r="C65" s="42" t="s">
        <v>10</v>
      </c>
      <c r="D65" s="42" t="s">
        <v>269</v>
      </c>
      <c r="E65" s="57">
        <v>0</v>
      </c>
      <c r="F65" s="57">
        <v>0</v>
      </c>
      <c r="G65" s="57">
        <f t="shared" si="3"/>
        <v>0</v>
      </c>
      <c r="H65" s="57">
        <f t="shared" si="4"/>
        <v>0</v>
      </c>
      <c r="I65" s="57">
        <f t="shared" si="5"/>
        <v>0</v>
      </c>
      <c r="J65" s="57">
        <f t="shared" si="24"/>
        <v>0</v>
      </c>
      <c r="K65" s="57">
        <f t="shared" si="6"/>
        <v>0</v>
      </c>
      <c r="L65" s="57">
        <f t="shared" si="20"/>
        <v>0</v>
      </c>
      <c r="M65" s="148">
        <f t="shared" si="25"/>
        <v>0</v>
      </c>
      <c r="N65" s="57">
        <f t="shared" si="26"/>
        <v>0</v>
      </c>
      <c r="O65" s="15"/>
      <c r="P65" s="15"/>
      <c r="Q65" s="15"/>
      <c r="R65" s="15"/>
      <c r="S65" s="136">
        <v>40000</v>
      </c>
      <c r="T65" s="148">
        <v>0</v>
      </c>
      <c r="U65" s="15">
        <f t="shared" si="21"/>
        <v>0</v>
      </c>
      <c r="V65" s="15"/>
      <c r="W65" s="15"/>
      <c r="X65" s="15"/>
      <c r="Y65" s="15"/>
      <c r="Z65" s="15">
        <v>40000</v>
      </c>
      <c r="AA65" s="118">
        <f t="shared" si="7"/>
        <v>40000</v>
      </c>
      <c r="AB65" s="123">
        <f t="shared" si="8"/>
        <v>27.932239999999997</v>
      </c>
      <c r="AC65" s="189">
        <f t="shared" si="9"/>
        <v>33.798010399999995</v>
      </c>
      <c r="AD65" s="208">
        <f t="shared" si="10"/>
        <v>0</v>
      </c>
      <c r="AE65" s="171">
        <f t="shared" si="11"/>
        <v>0</v>
      </c>
      <c r="AF65" s="123"/>
      <c r="AG65" s="123"/>
      <c r="AH65" s="123"/>
      <c r="AI65" s="123"/>
      <c r="AJ65" s="15">
        <v>40000</v>
      </c>
      <c r="AK65" s="171">
        <f t="shared" si="12"/>
        <v>40000</v>
      </c>
      <c r="AL65" s="123">
        <f t="shared" si="13"/>
        <v>27.932239999999997</v>
      </c>
      <c r="AM65" s="123">
        <f t="shared" si="14"/>
        <v>33.798010399999995</v>
      </c>
      <c r="AN65" s="195">
        <f t="shared" si="15"/>
        <v>0</v>
      </c>
      <c r="AO65" s="123">
        <f t="shared" si="16"/>
        <v>0</v>
      </c>
      <c r="AP65" s="123"/>
      <c r="AQ65" s="123"/>
      <c r="AR65" s="123"/>
      <c r="AS65" s="123"/>
      <c r="AT65" s="15">
        <v>40000</v>
      </c>
      <c r="AU65" s="171">
        <f t="shared" si="17"/>
        <v>40000</v>
      </c>
      <c r="AV65" s="123">
        <f t="shared" si="18"/>
        <v>27.932239999999997</v>
      </c>
      <c r="AW65" s="123">
        <f t="shared" si="19"/>
        <v>33.798010399999995</v>
      </c>
    </row>
    <row r="66" spans="1:50" s="89" customFormat="1" x14ac:dyDescent="0.25">
      <c r="A66" s="42" t="s">
        <v>290</v>
      </c>
      <c r="B66" s="42" t="s">
        <v>233</v>
      </c>
      <c r="C66" s="42" t="s">
        <v>10</v>
      </c>
      <c r="D66" s="42" t="s">
        <v>291</v>
      </c>
      <c r="E66" s="57">
        <v>0</v>
      </c>
      <c r="F66" s="57">
        <v>0</v>
      </c>
      <c r="G66" s="57">
        <f t="shared" si="3"/>
        <v>0</v>
      </c>
      <c r="H66" s="57">
        <f t="shared" si="4"/>
        <v>0</v>
      </c>
      <c r="I66" s="57">
        <f t="shared" si="5"/>
        <v>0</v>
      </c>
      <c r="J66" s="57">
        <f t="shared" si="24"/>
        <v>0</v>
      </c>
      <c r="K66" s="57">
        <f t="shared" si="6"/>
        <v>0</v>
      </c>
      <c r="L66" s="57">
        <f t="shared" si="20"/>
        <v>0</v>
      </c>
      <c r="M66" s="148">
        <f t="shared" si="25"/>
        <v>0</v>
      </c>
      <c r="N66" s="57">
        <f t="shared" si="26"/>
        <v>0</v>
      </c>
      <c r="O66" s="15"/>
      <c r="P66" s="15"/>
      <c r="Q66" s="15"/>
      <c r="R66" s="15"/>
      <c r="S66" s="136">
        <v>5000</v>
      </c>
      <c r="T66" s="148">
        <v>0</v>
      </c>
      <c r="U66" s="15">
        <f t="shared" si="21"/>
        <v>0</v>
      </c>
      <c r="V66" s="15"/>
      <c r="W66" s="15"/>
      <c r="X66" s="15"/>
      <c r="Y66" s="15"/>
      <c r="Z66" s="15">
        <v>5000</v>
      </c>
      <c r="AA66" s="118">
        <f t="shared" si="7"/>
        <v>5000</v>
      </c>
      <c r="AB66" s="123">
        <f t="shared" si="8"/>
        <v>3.4915299999999996</v>
      </c>
      <c r="AC66" s="189">
        <f t="shared" si="9"/>
        <v>4.2247512999999994</v>
      </c>
      <c r="AD66" s="208">
        <f t="shared" si="10"/>
        <v>0</v>
      </c>
      <c r="AE66" s="171">
        <f t="shared" si="11"/>
        <v>0</v>
      </c>
      <c r="AF66" s="123"/>
      <c r="AG66" s="123"/>
      <c r="AH66" s="123"/>
      <c r="AI66" s="123"/>
      <c r="AJ66" s="15">
        <v>5000</v>
      </c>
      <c r="AK66" s="171">
        <f t="shared" si="12"/>
        <v>5000</v>
      </c>
      <c r="AL66" s="123">
        <f t="shared" si="13"/>
        <v>3.4915299999999996</v>
      </c>
      <c r="AM66" s="123">
        <f t="shared" si="14"/>
        <v>4.2247512999999994</v>
      </c>
      <c r="AN66" s="195">
        <f t="shared" si="15"/>
        <v>0</v>
      </c>
      <c r="AO66" s="123">
        <f t="shared" si="16"/>
        <v>0</v>
      </c>
      <c r="AP66" s="123"/>
      <c r="AQ66" s="123"/>
      <c r="AR66" s="123"/>
      <c r="AS66" s="123"/>
      <c r="AT66" s="15">
        <v>5000</v>
      </c>
      <c r="AU66" s="171">
        <f t="shared" si="17"/>
        <v>5000</v>
      </c>
      <c r="AV66" s="123">
        <f t="shared" si="18"/>
        <v>3.4915299999999996</v>
      </c>
      <c r="AW66" s="123">
        <f t="shared" si="19"/>
        <v>4.2247512999999994</v>
      </c>
    </row>
    <row r="67" spans="1:50" s="89" customFormat="1" x14ac:dyDescent="0.25">
      <c r="A67" s="42" t="s">
        <v>292</v>
      </c>
      <c r="B67" s="42" t="s">
        <v>233</v>
      </c>
      <c r="C67" s="42" t="s">
        <v>10</v>
      </c>
      <c r="D67" s="42" t="s">
        <v>293</v>
      </c>
      <c r="E67" s="57">
        <v>0</v>
      </c>
      <c r="F67" s="57">
        <v>0</v>
      </c>
      <c r="G67" s="57">
        <f t="shared" si="3"/>
        <v>0</v>
      </c>
      <c r="H67" s="57">
        <f t="shared" si="4"/>
        <v>0</v>
      </c>
      <c r="I67" s="57">
        <f t="shared" si="5"/>
        <v>0</v>
      </c>
      <c r="J67" s="57">
        <f t="shared" si="24"/>
        <v>0</v>
      </c>
      <c r="K67" s="57">
        <f t="shared" si="6"/>
        <v>0</v>
      </c>
      <c r="L67" s="57">
        <f t="shared" si="20"/>
        <v>0</v>
      </c>
      <c r="M67" s="148">
        <f t="shared" si="25"/>
        <v>0</v>
      </c>
      <c r="N67" s="57">
        <f t="shared" si="26"/>
        <v>0</v>
      </c>
      <c r="O67" s="15"/>
      <c r="P67" s="15"/>
      <c r="Q67" s="15"/>
      <c r="R67" s="15"/>
      <c r="S67" s="136">
        <v>5000</v>
      </c>
      <c r="T67" s="148">
        <v>0</v>
      </c>
      <c r="U67" s="15">
        <f t="shared" si="21"/>
        <v>0</v>
      </c>
      <c r="V67" s="15"/>
      <c r="W67" s="15"/>
      <c r="X67" s="15"/>
      <c r="Y67" s="15"/>
      <c r="Z67" s="15">
        <v>5000</v>
      </c>
      <c r="AA67" s="118">
        <f t="shared" si="7"/>
        <v>5000</v>
      </c>
      <c r="AB67" s="123">
        <f t="shared" si="8"/>
        <v>3.4915299999999996</v>
      </c>
      <c r="AC67" s="189">
        <f t="shared" si="9"/>
        <v>4.2247512999999994</v>
      </c>
      <c r="AD67" s="208">
        <f t="shared" si="10"/>
        <v>0</v>
      </c>
      <c r="AE67" s="171">
        <f t="shared" si="11"/>
        <v>0</v>
      </c>
      <c r="AF67" s="123"/>
      <c r="AG67" s="123"/>
      <c r="AH67" s="123"/>
      <c r="AI67" s="123"/>
      <c r="AJ67" s="15">
        <v>5000</v>
      </c>
      <c r="AK67" s="171">
        <f t="shared" si="12"/>
        <v>5000</v>
      </c>
      <c r="AL67" s="123">
        <f t="shared" si="13"/>
        <v>3.4915299999999996</v>
      </c>
      <c r="AM67" s="123">
        <f t="shared" si="14"/>
        <v>4.2247512999999994</v>
      </c>
      <c r="AN67" s="195">
        <f t="shared" si="15"/>
        <v>0</v>
      </c>
      <c r="AO67" s="123">
        <f t="shared" si="16"/>
        <v>0</v>
      </c>
      <c r="AP67" s="123"/>
      <c r="AQ67" s="123"/>
      <c r="AR67" s="123"/>
      <c r="AS67" s="123"/>
      <c r="AT67" s="15">
        <v>5000</v>
      </c>
      <c r="AU67" s="171">
        <f t="shared" si="17"/>
        <v>5000</v>
      </c>
      <c r="AV67" s="123">
        <f t="shared" si="18"/>
        <v>3.4915299999999996</v>
      </c>
      <c r="AW67" s="123">
        <f t="shared" si="19"/>
        <v>4.2247512999999994</v>
      </c>
    </row>
    <row r="68" spans="1:50" s="89" customFormat="1" x14ac:dyDescent="0.25">
      <c r="A68" s="42" t="s">
        <v>297</v>
      </c>
      <c r="B68" s="42" t="s">
        <v>296</v>
      </c>
      <c r="C68" s="42" t="s">
        <v>10</v>
      </c>
      <c r="D68" s="42" t="s">
        <v>277</v>
      </c>
      <c r="E68" s="57">
        <v>0</v>
      </c>
      <c r="F68" s="57">
        <v>0</v>
      </c>
      <c r="G68" s="57">
        <f t="shared" ref="G68" si="27">105/100*E68</f>
        <v>0</v>
      </c>
      <c r="H68" s="57">
        <f t="shared" ref="H68" si="28">101.6/100*F68</f>
        <v>0</v>
      </c>
      <c r="I68" s="57">
        <f t="shared" si="5"/>
        <v>0</v>
      </c>
      <c r="J68" s="57">
        <f t="shared" si="24"/>
        <v>0</v>
      </c>
      <c r="K68" s="57">
        <f t="shared" si="6"/>
        <v>0</v>
      </c>
      <c r="L68" s="57">
        <f t="shared" si="20"/>
        <v>0</v>
      </c>
      <c r="M68" s="148">
        <f t="shared" si="25"/>
        <v>0</v>
      </c>
      <c r="N68" s="57">
        <f t="shared" si="26"/>
        <v>0</v>
      </c>
      <c r="O68" s="15"/>
      <c r="P68" s="15"/>
      <c r="Q68" s="15"/>
      <c r="R68" s="15"/>
      <c r="S68" s="136">
        <v>9680</v>
      </c>
      <c r="T68" s="148">
        <v>0</v>
      </c>
      <c r="U68" s="15">
        <f t="shared" si="21"/>
        <v>0</v>
      </c>
      <c r="V68" s="15"/>
      <c r="W68" s="15"/>
      <c r="X68" s="15"/>
      <c r="Y68" s="15"/>
      <c r="Z68" s="15">
        <v>9680</v>
      </c>
      <c r="AA68" s="118">
        <f t="shared" si="7"/>
        <v>9680</v>
      </c>
      <c r="AB68" s="123">
        <f t="shared" si="8"/>
        <v>6.7596020799999996</v>
      </c>
      <c r="AC68" s="189">
        <f t="shared" si="9"/>
        <v>8.1791185167999991</v>
      </c>
      <c r="AD68" s="208">
        <f t="shared" si="10"/>
        <v>0</v>
      </c>
      <c r="AE68" s="171">
        <f t="shared" si="11"/>
        <v>0</v>
      </c>
      <c r="AF68" s="123"/>
      <c r="AG68" s="123"/>
      <c r="AH68" s="123"/>
      <c r="AI68" s="123"/>
      <c r="AJ68" s="15">
        <v>9680</v>
      </c>
      <c r="AK68" s="171">
        <f t="shared" si="12"/>
        <v>9680</v>
      </c>
      <c r="AL68" s="123">
        <f t="shared" si="13"/>
        <v>6.7596020799999996</v>
      </c>
      <c r="AM68" s="123">
        <f t="shared" si="14"/>
        <v>8.1791185167999991</v>
      </c>
      <c r="AN68" s="195">
        <f t="shared" si="15"/>
        <v>0</v>
      </c>
      <c r="AO68" s="123">
        <f t="shared" si="16"/>
        <v>0</v>
      </c>
      <c r="AP68" s="123"/>
      <c r="AQ68" s="123"/>
      <c r="AR68" s="123"/>
      <c r="AS68" s="123"/>
      <c r="AT68" s="15">
        <v>9680</v>
      </c>
      <c r="AU68" s="171">
        <f t="shared" si="17"/>
        <v>9680</v>
      </c>
      <c r="AV68" s="123">
        <f t="shared" si="18"/>
        <v>6.7596020799999996</v>
      </c>
      <c r="AW68" s="123">
        <f t="shared" si="19"/>
        <v>8.1791185167999991</v>
      </c>
    </row>
    <row r="69" spans="1:50" s="89" customFormat="1" x14ac:dyDescent="0.25">
      <c r="A69" s="42" t="s">
        <v>352</v>
      </c>
      <c r="B69" s="42" t="s">
        <v>348</v>
      </c>
      <c r="C69" s="42" t="s">
        <v>10</v>
      </c>
      <c r="D69" s="42" t="s">
        <v>277</v>
      </c>
      <c r="E69" s="57">
        <v>0</v>
      </c>
      <c r="F69" s="57">
        <v>0</v>
      </c>
      <c r="G69" s="57">
        <f t="shared" ref="G69" si="29">105/100*E69</f>
        <v>0</v>
      </c>
      <c r="H69" s="57">
        <f t="shared" ref="H69" si="30">101.6/100*F69</f>
        <v>0</v>
      </c>
      <c r="I69" s="57">
        <f t="shared" ref="I69" si="31">(108/105)*G69</f>
        <v>0</v>
      </c>
      <c r="J69" s="57">
        <f t="shared" ref="J69" si="32">(103.5/101.6)*H69</f>
        <v>0</v>
      </c>
      <c r="K69" s="57">
        <f t="shared" ref="K69" si="33">113.9/108*I69</f>
        <v>0</v>
      </c>
      <c r="L69" s="57">
        <f t="shared" ref="L69" si="34">109.2/103.5*J69</f>
        <v>0</v>
      </c>
      <c r="M69" s="148">
        <f t="shared" ref="M69" si="35">130/113.9*K69</f>
        <v>0</v>
      </c>
      <c r="N69" s="57">
        <f t="shared" ref="N69" si="36" xml:space="preserve"> 126.4/109.2*L69</f>
        <v>0</v>
      </c>
      <c r="O69" s="15"/>
      <c r="P69" s="15"/>
      <c r="Q69" s="15"/>
      <c r="R69" s="15"/>
      <c r="S69" s="136"/>
      <c r="T69" s="148">
        <v>0</v>
      </c>
      <c r="U69" s="15">
        <f t="shared" si="21"/>
        <v>0</v>
      </c>
      <c r="V69" s="15"/>
      <c r="W69" s="15"/>
      <c r="X69" s="15"/>
      <c r="Y69" s="15"/>
      <c r="Z69" s="15">
        <v>20000</v>
      </c>
      <c r="AA69" s="118">
        <f t="shared" si="7"/>
        <v>20000</v>
      </c>
      <c r="AB69" s="183">
        <f t="shared" si="8"/>
        <v>13.966119999999998</v>
      </c>
      <c r="AC69" s="191">
        <f t="shared" si="9"/>
        <v>16.899005199999998</v>
      </c>
      <c r="AD69" s="208">
        <f t="shared" si="10"/>
        <v>0</v>
      </c>
      <c r="AE69" s="171">
        <f t="shared" si="11"/>
        <v>0</v>
      </c>
      <c r="AF69" s="183"/>
      <c r="AG69" s="183"/>
      <c r="AH69" s="183"/>
      <c r="AI69" s="183"/>
      <c r="AJ69" s="15">
        <v>20000</v>
      </c>
      <c r="AK69" s="171">
        <f t="shared" si="12"/>
        <v>20000</v>
      </c>
      <c r="AL69" s="123">
        <f t="shared" si="13"/>
        <v>13.966119999999998</v>
      </c>
      <c r="AM69" s="123">
        <f t="shared" si="14"/>
        <v>16.899005199999998</v>
      </c>
      <c r="AN69" s="195">
        <f t="shared" si="15"/>
        <v>0</v>
      </c>
      <c r="AO69" s="123">
        <f t="shared" si="16"/>
        <v>0</v>
      </c>
      <c r="AP69" s="183"/>
      <c r="AQ69" s="183"/>
      <c r="AR69" s="183"/>
      <c r="AS69" s="183"/>
      <c r="AT69" s="15">
        <v>20000</v>
      </c>
      <c r="AU69" s="171">
        <f t="shared" si="17"/>
        <v>20000</v>
      </c>
      <c r="AV69" s="123">
        <f t="shared" si="18"/>
        <v>13.966119999999998</v>
      </c>
      <c r="AW69" s="123">
        <f t="shared" si="19"/>
        <v>16.899005199999998</v>
      </c>
    </row>
    <row r="70" spans="1:50" s="198" customFormat="1" x14ac:dyDescent="0.25">
      <c r="A70" s="72" t="s">
        <v>360</v>
      </c>
      <c r="B70" s="72" t="s">
        <v>361</v>
      </c>
      <c r="C70" s="72" t="s">
        <v>23</v>
      </c>
      <c r="D70" s="72" t="s">
        <v>277</v>
      </c>
      <c r="E70" s="196">
        <v>0</v>
      </c>
      <c r="F70" s="196">
        <v>0</v>
      </c>
      <c r="G70" s="196">
        <f t="shared" ref="G70" si="37">105/100*E70</f>
        <v>0</v>
      </c>
      <c r="H70" s="196">
        <f t="shared" ref="H70" si="38">101.6/100*F70</f>
        <v>0</v>
      </c>
      <c r="I70" s="196">
        <f t="shared" ref="I70" si="39">(108/105)*G70</f>
        <v>0</v>
      </c>
      <c r="J70" s="196">
        <f t="shared" ref="J70" si="40">(103.5/101.6)*H70</f>
        <v>0</v>
      </c>
      <c r="K70" s="196">
        <f t="shared" ref="K70" si="41">113.9/108*I70</f>
        <v>0</v>
      </c>
      <c r="L70" s="196">
        <f t="shared" ref="L70" si="42">109.2/103.5*J70</f>
        <v>0</v>
      </c>
      <c r="M70" s="196">
        <f t="shared" ref="M70" si="43">130/113.9*K70</f>
        <v>0</v>
      </c>
      <c r="N70" s="196">
        <f t="shared" ref="N70" si="44" xml:space="preserve"> 126.4/109.2*L70</f>
        <v>0</v>
      </c>
      <c r="O70" s="197"/>
      <c r="P70" s="197"/>
      <c r="Q70" s="197"/>
      <c r="R70" s="197"/>
      <c r="S70" s="200"/>
      <c r="T70" s="148">
        <v>0</v>
      </c>
      <c r="U70" s="155">
        <f t="shared" ref="U70" si="45">126.8/126.4*N70</f>
        <v>0</v>
      </c>
      <c r="V70" s="207"/>
      <c r="W70" s="207"/>
      <c r="X70" s="207"/>
      <c r="Y70" s="207"/>
      <c r="Z70" s="155">
        <v>5000</v>
      </c>
      <c r="AA70" s="118">
        <v>5000</v>
      </c>
      <c r="AB70" s="183"/>
      <c r="AC70" s="191">
        <f t="shared" ref="AC70" si="46">AB70*1.21</f>
        <v>0</v>
      </c>
      <c r="AD70" s="208">
        <f t="shared" si="10"/>
        <v>0</v>
      </c>
      <c r="AE70" s="171">
        <f t="shared" si="11"/>
        <v>0</v>
      </c>
      <c r="AF70" s="185"/>
      <c r="AG70" s="185"/>
      <c r="AH70" s="185"/>
      <c r="AI70" s="185"/>
      <c r="AJ70" s="207">
        <v>5000</v>
      </c>
      <c r="AK70" s="171">
        <f t="shared" si="12"/>
        <v>5000</v>
      </c>
      <c r="AL70" s="123">
        <f t="shared" si="13"/>
        <v>3.4915299999999996</v>
      </c>
      <c r="AM70" s="123">
        <f t="shared" si="14"/>
        <v>4.2247512999999994</v>
      </c>
      <c r="AN70" s="195">
        <f t="shared" si="15"/>
        <v>0</v>
      </c>
      <c r="AO70" s="123">
        <f t="shared" si="16"/>
        <v>0</v>
      </c>
      <c r="AP70" s="185"/>
      <c r="AQ70" s="185"/>
      <c r="AR70" s="185"/>
      <c r="AS70" s="185"/>
      <c r="AT70" s="207">
        <v>5000</v>
      </c>
      <c r="AU70" s="171">
        <f t="shared" si="17"/>
        <v>5000</v>
      </c>
      <c r="AV70" s="123">
        <f t="shared" si="18"/>
        <v>3.4915299999999996</v>
      </c>
      <c r="AW70" s="123">
        <f t="shared" si="19"/>
        <v>4.2247512999999994</v>
      </c>
      <c r="AX70"/>
    </row>
    <row r="71" spans="1:50" s="89" customFormat="1" x14ac:dyDescent="0.25">
      <c r="A71" s="42"/>
      <c r="B71" s="42"/>
      <c r="C71" s="42"/>
      <c r="D71" s="42"/>
      <c r="E71" s="57">
        <v>0</v>
      </c>
      <c r="F71" s="57">
        <v>0</v>
      </c>
      <c r="G71" s="57">
        <f t="shared" si="3"/>
        <v>0</v>
      </c>
      <c r="H71" s="57">
        <f t="shared" si="4"/>
        <v>0</v>
      </c>
      <c r="I71" s="57">
        <f t="shared" si="5"/>
        <v>0</v>
      </c>
      <c r="J71" s="57">
        <f t="shared" si="24"/>
        <v>0</v>
      </c>
      <c r="K71" s="57">
        <f t="shared" si="6"/>
        <v>0</v>
      </c>
      <c r="L71" s="57">
        <f t="shared" si="20"/>
        <v>0</v>
      </c>
      <c r="M71" s="148">
        <f t="shared" si="25"/>
        <v>0</v>
      </c>
      <c r="N71" s="57">
        <f t="shared" si="26"/>
        <v>0</v>
      </c>
      <c r="O71" s="15"/>
      <c r="P71" s="15"/>
      <c r="Q71" s="15"/>
      <c r="R71" s="15"/>
      <c r="S71" s="136"/>
      <c r="T71" s="148">
        <v>0</v>
      </c>
      <c r="U71" s="15">
        <f t="shared" si="21"/>
        <v>0</v>
      </c>
      <c r="V71" s="15"/>
      <c r="W71" s="15"/>
      <c r="X71" s="15"/>
      <c r="Y71" s="15"/>
      <c r="Z71" s="15"/>
      <c r="AA71" s="118"/>
      <c r="AB71" s="183">
        <f t="shared" si="8"/>
        <v>0</v>
      </c>
      <c r="AC71" s="191">
        <f t="shared" si="9"/>
        <v>0</v>
      </c>
      <c r="AD71" s="208">
        <f t="shared" ref="AD71:AD136" si="47">138.2/130*T71</f>
        <v>0</v>
      </c>
      <c r="AE71" s="171">
        <f t="shared" ref="AE71:AE136" si="48">131.5/126.8*U71</f>
        <v>0</v>
      </c>
      <c r="AF71" s="183"/>
      <c r="AG71" s="183"/>
      <c r="AH71" s="183"/>
      <c r="AI71" s="183"/>
      <c r="AJ71" s="15"/>
      <c r="AK71" s="171">
        <f t="shared" ref="AK71:AK136" si="49">SUM(AD71:AJ71)</f>
        <v>0</v>
      </c>
      <c r="AL71" s="123">
        <f t="shared" ref="AL71:AL136" si="50">AK71*0.698306/1000</f>
        <v>0</v>
      </c>
      <c r="AM71" s="123">
        <f t="shared" ref="AM71:AM136" si="51">AL71*1.21</f>
        <v>0</v>
      </c>
      <c r="AN71" s="195">
        <f t="shared" ref="AN71:AN134" si="52">AD71/138.2*141.2</f>
        <v>0</v>
      </c>
      <c r="AO71" s="123">
        <f t="shared" ref="AO71:AO134" si="53">AE71/131.5*134.5</f>
        <v>0</v>
      </c>
      <c r="AP71" s="183"/>
      <c r="AQ71" s="183"/>
      <c r="AR71" s="183"/>
      <c r="AS71" s="183"/>
      <c r="AT71" s="15"/>
      <c r="AU71" s="171">
        <f t="shared" ref="AU71:AU134" si="54">SUM(AN71:AT71)</f>
        <v>0</v>
      </c>
      <c r="AV71" s="123">
        <f t="shared" ref="AV71:AV84" si="55">AU71*0.698306/1000</f>
        <v>0</v>
      </c>
      <c r="AW71" s="123">
        <f t="shared" ref="AW71:AW84" si="56">AV71*1.21</f>
        <v>0</v>
      </c>
    </row>
    <row r="72" spans="1:50" x14ac:dyDescent="0.25">
      <c r="A72" s="42" t="s">
        <v>116</v>
      </c>
      <c r="B72" s="42" t="s">
        <v>204</v>
      </c>
      <c r="C72" s="42" t="s">
        <v>27</v>
      </c>
      <c r="D72" s="42" t="s">
        <v>257</v>
      </c>
      <c r="E72" s="57">
        <v>0</v>
      </c>
      <c r="F72" s="57">
        <v>0</v>
      </c>
      <c r="G72" s="57">
        <f t="shared" si="3"/>
        <v>0</v>
      </c>
      <c r="H72" s="57">
        <f t="shared" si="4"/>
        <v>0</v>
      </c>
      <c r="I72" s="57">
        <f t="shared" si="5"/>
        <v>0</v>
      </c>
      <c r="J72" s="57">
        <f t="shared" ref="J72:J105" si="57">(103.5/101.6)*H72</f>
        <v>0</v>
      </c>
      <c r="K72" s="57">
        <f t="shared" si="6"/>
        <v>0</v>
      </c>
      <c r="L72" s="57">
        <f t="shared" si="20"/>
        <v>0</v>
      </c>
      <c r="M72" s="148">
        <f t="shared" ref="M72:M105" si="58">130/113.9*K72</f>
        <v>0</v>
      </c>
      <c r="N72" s="57">
        <f t="shared" ref="N72:N105" si="59" xml:space="preserve"> 126.4/109.2*L72</f>
        <v>0</v>
      </c>
      <c r="O72" s="15"/>
      <c r="P72" s="15"/>
      <c r="Q72" s="15"/>
      <c r="R72" s="15"/>
      <c r="S72" s="136">
        <v>28200</v>
      </c>
      <c r="T72" s="148">
        <v>0</v>
      </c>
      <c r="U72" s="15">
        <f t="shared" si="21"/>
        <v>0</v>
      </c>
      <c r="V72" s="15"/>
      <c r="W72" s="15"/>
      <c r="X72" s="15"/>
      <c r="Y72" s="15"/>
      <c r="Z72" s="15">
        <v>28200</v>
      </c>
      <c r="AA72" s="118">
        <f t="shared" ref="AA72:AA137" si="60">T72+U72+V72+W72+X72+Y72+Z72</f>
        <v>28200</v>
      </c>
      <c r="AB72" s="123">
        <f t="shared" ref="AB72:AB137" si="61">AA72*0.698306/1000</f>
        <v>19.692229199999996</v>
      </c>
      <c r="AC72" s="189">
        <f t="shared" ref="AC72:AC137" si="62">AB72*1.21</f>
        <v>23.827597331999996</v>
      </c>
      <c r="AD72" s="208">
        <f t="shared" si="47"/>
        <v>0</v>
      </c>
      <c r="AE72" s="171">
        <f t="shared" si="48"/>
        <v>0</v>
      </c>
      <c r="AF72" s="123"/>
      <c r="AG72" s="123"/>
      <c r="AH72" s="123"/>
      <c r="AI72" s="123"/>
      <c r="AJ72" s="15">
        <v>28200</v>
      </c>
      <c r="AK72" s="171">
        <f t="shared" si="49"/>
        <v>28200</v>
      </c>
      <c r="AL72" s="123">
        <f t="shared" si="50"/>
        <v>19.692229199999996</v>
      </c>
      <c r="AM72" s="123">
        <f t="shared" si="51"/>
        <v>23.827597331999996</v>
      </c>
      <c r="AN72" s="195">
        <f t="shared" si="52"/>
        <v>0</v>
      </c>
      <c r="AO72" s="123">
        <f t="shared" si="53"/>
        <v>0</v>
      </c>
      <c r="AP72" s="123"/>
      <c r="AQ72" s="123"/>
      <c r="AR72" s="123"/>
      <c r="AS72" s="123"/>
      <c r="AT72" s="15">
        <v>28200</v>
      </c>
      <c r="AU72" s="171">
        <f t="shared" si="54"/>
        <v>28200</v>
      </c>
      <c r="AV72" s="123">
        <f t="shared" si="55"/>
        <v>19.692229199999996</v>
      </c>
      <c r="AW72" s="123">
        <f t="shared" si="56"/>
        <v>23.827597331999996</v>
      </c>
    </row>
    <row r="73" spans="1:50" x14ac:dyDescent="0.25">
      <c r="A73" s="42" t="s">
        <v>117</v>
      </c>
      <c r="B73" s="42" t="s">
        <v>205</v>
      </c>
      <c r="C73" s="42" t="s">
        <v>23</v>
      </c>
      <c r="D73" s="42" t="s">
        <v>12</v>
      </c>
      <c r="E73" s="57">
        <v>1465656.2289562288</v>
      </c>
      <c r="F73" s="57">
        <v>0</v>
      </c>
      <c r="G73" s="57">
        <f t="shared" si="3"/>
        <v>1538939.0404040404</v>
      </c>
      <c r="H73" s="57">
        <f t="shared" si="4"/>
        <v>0</v>
      </c>
      <c r="I73" s="57">
        <f t="shared" si="5"/>
        <v>1582908.7272727271</v>
      </c>
      <c r="J73" s="57">
        <f t="shared" si="57"/>
        <v>0</v>
      </c>
      <c r="K73" s="57">
        <f t="shared" ref="K73:K138" si="63">113.9/108*I73</f>
        <v>1669382.4447811444</v>
      </c>
      <c r="L73" s="57">
        <f t="shared" si="20"/>
        <v>0</v>
      </c>
      <c r="M73" s="148">
        <f t="shared" si="58"/>
        <v>1905353.0976430969</v>
      </c>
      <c r="N73" s="57">
        <f t="shared" si="59"/>
        <v>0</v>
      </c>
      <c r="O73" s="15"/>
      <c r="P73" s="15"/>
      <c r="Q73" s="15"/>
      <c r="R73" s="15"/>
      <c r="S73" s="136"/>
      <c r="T73" s="148">
        <v>2025537</v>
      </c>
      <c r="U73" s="15">
        <f t="shared" si="21"/>
        <v>0</v>
      </c>
      <c r="V73" s="15"/>
      <c r="W73" s="15"/>
      <c r="X73" s="15"/>
      <c r="Y73" s="15"/>
      <c r="Z73" s="15"/>
      <c r="AA73" s="118">
        <f t="shared" si="60"/>
        <v>2025537</v>
      </c>
      <c r="AB73" s="123">
        <f t="shared" si="61"/>
        <v>1414.4446403219999</v>
      </c>
      <c r="AC73" s="189">
        <f t="shared" si="62"/>
        <v>1711.4780147896199</v>
      </c>
      <c r="AD73" s="208">
        <f t="shared" si="47"/>
        <v>2153301.6415384617</v>
      </c>
      <c r="AE73" s="171">
        <f t="shared" si="48"/>
        <v>0</v>
      </c>
      <c r="AF73" s="123"/>
      <c r="AG73" s="123"/>
      <c r="AH73" s="123"/>
      <c r="AI73" s="123"/>
      <c r="AJ73" s="15"/>
      <c r="AK73" s="171">
        <f t="shared" si="49"/>
        <v>2153301.6415384617</v>
      </c>
      <c r="AL73" s="123">
        <f t="shared" si="50"/>
        <v>1503.663456096157</v>
      </c>
      <c r="AM73" s="123">
        <f t="shared" si="51"/>
        <v>1819.43278187635</v>
      </c>
      <c r="AN73" s="195">
        <f t="shared" si="52"/>
        <v>2200044.8030769234</v>
      </c>
      <c r="AO73" s="123">
        <f t="shared" si="53"/>
        <v>0</v>
      </c>
      <c r="AP73" s="123"/>
      <c r="AQ73" s="123"/>
      <c r="AR73" s="123"/>
      <c r="AS73" s="123"/>
      <c r="AT73" s="15"/>
      <c r="AU73" s="171">
        <f t="shared" si="54"/>
        <v>2200044.8030769234</v>
      </c>
      <c r="AV73" s="123">
        <f t="shared" si="55"/>
        <v>1536.3044862574338</v>
      </c>
      <c r="AW73" s="123">
        <f t="shared" si="56"/>
        <v>1858.9284283714949</v>
      </c>
    </row>
    <row r="74" spans="1:50" x14ac:dyDescent="0.25">
      <c r="A74" s="42" t="s">
        <v>118</v>
      </c>
      <c r="B74" s="42" t="s">
        <v>206</v>
      </c>
      <c r="C74" s="42" t="s">
        <v>23</v>
      </c>
      <c r="D74" s="42" t="s">
        <v>257</v>
      </c>
      <c r="E74" s="57">
        <v>0</v>
      </c>
      <c r="F74" s="57">
        <v>0</v>
      </c>
      <c r="G74" s="57">
        <f t="shared" si="3"/>
        <v>0</v>
      </c>
      <c r="H74" s="57">
        <f t="shared" si="4"/>
        <v>0</v>
      </c>
      <c r="I74" s="57">
        <f t="shared" si="5"/>
        <v>0</v>
      </c>
      <c r="J74" s="57">
        <f t="shared" si="57"/>
        <v>0</v>
      </c>
      <c r="K74" s="57">
        <f t="shared" si="63"/>
        <v>0</v>
      </c>
      <c r="L74" s="57">
        <f t="shared" si="20"/>
        <v>0</v>
      </c>
      <c r="M74" s="148">
        <f t="shared" si="58"/>
        <v>0</v>
      </c>
      <c r="N74" s="57">
        <f t="shared" si="59"/>
        <v>0</v>
      </c>
      <c r="O74" s="15"/>
      <c r="P74" s="15"/>
      <c r="Q74" s="15"/>
      <c r="R74" s="15"/>
      <c r="S74" s="136">
        <v>4300</v>
      </c>
      <c r="T74" s="148">
        <v>0</v>
      </c>
      <c r="U74" s="15">
        <f t="shared" si="21"/>
        <v>0</v>
      </c>
      <c r="V74" s="15"/>
      <c r="W74" s="15"/>
      <c r="X74" s="15"/>
      <c r="Y74" s="15"/>
      <c r="Z74" s="15">
        <v>4300</v>
      </c>
      <c r="AA74" s="118">
        <f t="shared" si="60"/>
        <v>4300</v>
      </c>
      <c r="AB74" s="123">
        <f t="shared" si="61"/>
        <v>3.0027157999999998</v>
      </c>
      <c r="AC74" s="189">
        <f t="shared" si="62"/>
        <v>3.6332861179999996</v>
      </c>
      <c r="AD74" s="208">
        <f t="shared" si="47"/>
        <v>0</v>
      </c>
      <c r="AE74" s="171">
        <f t="shared" si="48"/>
        <v>0</v>
      </c>
      <c r="AF74" s="123"/>
      <c r="AG74" s="123"/>
      <c r="AH74" s="123"/>
      <c r="AI74" s="123"/>
      <c r="AJ74" s="15">
        <v>4300</v>
      </c>
      <c r="AK74" s="171">
        <f t="shared" si="49"/>
        <v>4300</v>
      </c>
      <c r="AL74" s="123">
        <f t="shared" si="50"/>
        <v>3.0027157999999998</v>
      </c>
      <c r="AM74" s="123">
        <f t="shared" si="51"/>
        <v>3.6332861179999996</v>
      </c>
      <c r="AN74" s="195">
        <f t="shared" si="52"/>
        <v>0</v>
      </c>
      <c r="AO74" s="123">
        <f t="shared" si="53"/>
        <v>0</v>
      </c>
      <c r="AP74" s="123"/>
      <c r="AQ74" s="123"/>
      <c r="AR74" s="123"/>
      <c r="AS74" s="123"/>
      <c r="AT74" s="15">
        <v>4300</v>
      </c>
      <c r="AU74" s="171">
        <f t="shared" si="54"/>
        <v>4300</v>
      </c>
      <c r="AV74" s="123">
        <f t="shared" si="55"/>
        <v>3.0027157999999998</v>
      </c>
      <c r="AW74" s="123">
        <f t="shared" si="56"/>
        <v>3.6332861179999996</v>
      </c>
    </row>
    <row r="75" spans="1:50" x14ac:dyDescent="0.25">
      <c r="A75" s="42"/>
      <c r="B75" s="42"/>
      <c r="C75" s="42"/>
      <c r="D75" s="42"/>
      <c r="E75" s="57">
        <v>0</v>
      </c>
      <c r="F75" s="57">
        <v>0</v>
      </c>
      <c r="G75" s="57">
        <f t="shared" si="3"/>
        <v>0</v>
      </c>
      <c r="H75" s="57">
        <f t="shared" si="4"/>
        <v>0</v>
      </c>
      <c r="I75" s="57">
        <f t="shared" ref="I75:I140" si="64">(108/105)*G75</f>
        <v>0</v>
      </c>
      <c r="J75" s="57">
        <f t="shared" si="57"/>
        <v>0</v>
      </c>
      <c r="K75" s="57">
        <f t="shared" si="63"/>
        <v>0</v>
      </c>
      <c r="L75" s="57">
        <f t="shared" ref="L75:L140" si="65">109.2/103.5*J75</f>
        <v>0</v>
      </c>
      <c r="M75" s="148">
        <f t="shared" si="58"/>
        <v>0</v>
      </c>
      <c r="N75" s="57">
        <f t="shared" si="59"/>
        <v>0</v>
      </c>
      <c r="O75" s="15"/>
      <c r="P75" s="15"/>
      <c r="Q75" s="15"/>
      <c r="R75" s="15"/>
      <c r="S75" s="136"/>
      <c r="T75" s="148">
        <v>0</v>
      </c>
      <c r="U75" s="15">
        <f t="shared" si="21"/>
        <v>0</v>
      </c>
      <c r="V75" s="15"/>
      <c r="W75" s="15"/>
      <c r="X75" s="15"/>
      <c r="Y75" s="15"/>
      <c r="Z75" s="15"/>
      <c r="AA75" s="118">
        <f t="shared" si="60"/>
        <v>0</v>
      </c>
      <c r="AB75" s="123">
        <f t="shared" si="61"/>
        <v>0</v>
      </c>
      <c r="AC75" s="189">
        <f t="shared" si="62"/>
        <v>0</v>
      </c>
      <c r="AD75" s="208">
        <f t="shared" si="47"/>
        <v>0</v>
      </c>
      <c r="AE75" s="171">
        <f t="shared" si="48"/>
        <v>0</v>
      </c>
      <c r="AF75" s="123"/>
      <c r="AG75" s="123"/>
      <c r="AH75" s="123"/>
      <c r="AI75" s="123"/>
      <c r="AJ75" s="15"/>
      <c r="AK75" s="171">
        <f t="shared" si="49"/>
        <v>0</v>
      </c>
      <c r="AL75" s="123">
        <f t="shared" si="50"/>
        <v>0</v>
      </c>
      <c r="AM75" s="123">
        <f t="shared" si="51"/>
        <v>0</v>
      </c>
      <c r="AN75" s="195">
        <f t="shared" si="52"/>
        <v>0</v>
      </c>
      <c r="AO75" s="123">
        <f t="shared" si="53"/>
        <v>0</v>
      </c>
      <c r="AP75" s="123"/>
      <c r="AQ75" s="123"/>
      <c r="AR75" s="123"/>
      <c r="AS75" s="123"/>
      <c r="AT75" s="15"/>
      <c r="AU75" s="171">
        <f t="shared" si="54"/>
        <v>0</v>
      </c>
      <c r="AV75" s="123">
        <f t="shared" si="55"/>
        <v>0</v>
      </c>
      <c r="AW75" s="123">
        <f t="shared" si="56"/>
        <v>0</v>
      </c>
    </row>
    <row r="76" spans="1:50" x14ac:dyDescent="0.25">
      <c r="A76" s="42" t="s">
        <v>119</v>
      </c>
      <c r="B76" s="42" t="s">
        <v>207</v>
      </c>
      <c r="C76" s="42" t="s">
        <v>23</v>
      </c>
      <c r="D76" s="42" t="s">
        <v>270</v>
      </c>
      <c r="E76" s="57">
        <v>4641.9191919191917</v>
      </c>
      <c r="F76" s="57">
        <v>0</v>
      </c>
      <c r="G76" s="57">
        <f t="shared" si="3"/>
        <v>4874.015151515151</v>
      </c>
      <c r="H76" s="57">
        <f t="shared" si="4"/>
        <v>0</v>
      </c>
      <c r="I76" s="57">
        <f t="shared" si="64"/>
        <v>5013.2727272727261</v>
      </c>
      <c r="J76" s="57">
        <f t="shared" si="57"/>
        <v>0</v>
      </c>
      <c r="K76" s="57">
        <f t="shared" si="63"/>
        <v>5287.1459595959577</v>
      </c>
      <c r="L76" s="57">
        <f t="shared" si="65"/>
        <v>0</v>
      </c>
      <c r="M76" s="148">
        <f t="shared" si="58"/>
        <v>6034.4949494949469</v>
      </c>
      <c r="N76" s="57">
        <f t="shared" si="59"/>
        <v>0</v>
      </c>
      <c r="O76" s="15"/>
      <c r="P76" s="15"/>
      <c r="Q76" s="15"/>
      <c r="R76" s="15"/>
      <c r="S76" s="136"/>
      <c r="T76" s="148">
        <v>6415</v>
      </c>
      <c r="U76" s="15">
        <f t="shared" ref="U76:U117" si="66">126.8/126.4*N76</f>
        <v>0</v>
      </c>
      <c r="V76" s="15"/>
      <c r="W76" s="15"/>
      <c r="X76" s="15"/>
      <c r="Y76" s="15"/>
      <c r="Z76" s="15"/>
      <c r="AA76" s="118">
        <f t="shared" si="60"/>
        <v>6415</v>
      </c>
      <c r="AB76" s="123">
        <f t="shared" si="61"/>
        <v>4.4796329899999998</v>
      </c>
      <c r="AC76" s="189">
        <f t="shared" si="62"/>
        <v>5.4203559178999994</v>
      </c>
      <c r="AD76" s="208">
        <f t="shared" si="47"/>
        <v>6819.6384615384613</v>
      </c>
      <c r="AE76" s="171">
        <f t="shared" si="48"/>
        <v>0</v>
      </c>
      <c r="AF76" s="123"/>
      <c r="AG76" s="123"/>
      <c r="AH76" s="123"/>
      <c r="AI76" s="123"/>
      <c r="AJ76" s="15"/>
      <c r="AK76" s="171">
        <f t="shared" si="49"/>
        <v>6819.6384615384613</v>
      </c>
      <c r="AL76" s="123">
        <f t="shared" si="50"/>
        <v>4.7621944555230762</v>
      </c>
      <c r="AM76" s="123">
        <f t="shared" si="51"/>
        <v>5.7622552911829219</v>
      </c>
      <c r="AN76" s="195">
        <f t="shared" si="52"/>
        <v>6967.6769230769223</v>
      </c>
      <c r="AO76" s="123">
        <f t="shared" si="53"/>
        <v>0</v>
      </c>
      <c r="AP76" s="123"/>
      <c r="AQ76" s="123"/>
      <c r="AR76" s="123"/>
      <c r="AS76" s="123"/>
      <c r="AT76" s="15"/>
      <c r="AU76" s="171">
        <f t="shared" si="54"/>
        <v>6967.6769230769223</v>
      </c>
      <c r="AV76" s="123">
        <f t="shared" si="55"/>
        <v>4.8655706014461533</v>
      </c>
      <c r="AW76" s="123">
        <f t="shared" si="56"/>
        <v>5.8873404277498453</v>
      </c>
    </row>
    <row r="77" spans="1:50" x14ac:dyDescent="0.25">
      <c r="A77" s="44"/>
      <c r="B77" s="42"/>
      <c r="C77" s="42"/>
      <c r="D77" s="42"/>
      <c r="E77" s="57">
        <v>0</v>
      </c>
      <c r="F77" s="57">
        <v>0</v>
      </c>
      <c r="G77" s="57">
        <f t="shared" si="3"/>
        <v>0</v>
      </c>
      <c r="H77" s="57">
        <f t="shared" si="4"/>
        <v>0</v>
      </c>
      <c r="I77" s="57">
        <f t="shared" si="64"/>
        <v>0</v>
      </c>
      <c r="J77" s="57">
        <f t="shared" si="57"/>
        <v>0</v>
      </c>
      <c r="K77" s="57">
        <f t="shared" si="63"/>
        <v>0</v>
      </c>
      <c r="L77" s="57">
        <f t="shared" si="65"/>
        <v>0</v>
      </c>
      <c r="M77" s="148">
        <f t="shared" si="58"/>
        <v>0</v>
      </c>
      <c r="N77" s="57">
        <f t="shared" si="59"/>
        <v>0</v>
      </c>
      <c r="O77" s="15"/>
      <c r="P77" s="15"/>
      <c r="Q77" s="15"/>
      <c r="R77" s="15"/>
      <c r="S77" s="136"/>
      <c r="T77" s="148">
        <v>0</v>
      </c>
      <c r="U77" s="15">
        <f t="shared" si="66"/>
        <v>0</v>
      </c>
      <c r="V77" s="15"/>
      <c r="W77" s="15"/>
      <c r="X77" s="15"/>
      <c r="Y77" s="15"/>
      <c r="Z77" s="15"/>
      <c r="AA77" s="118">
        <f t="shared" si="60"/>
        <v>0</v>
      </c>
      <c r="AB77" s="123">
        <f t="shared" si="61"/>
        <v>0</v>
      </c>
      <c r="AC77" s="189">
        <f t="shared" si="62"/>
        <v>0</v>
      </c>
      <c r="AD77" s="208">
        <f t="shared" si="47"/>
        <v>0</v>
      </c>
      <c r="AE77" s="171">
        <f t="shared" si="48"/>
        <v>0</v>
      </c>
      <c r="AF77" s="123"/>
      <c r="AG77" s="123"/>
      <c r="AH77" s="123"/>
      <c r="AI77" s="123"/>
      <c r="AJ77" s="15"/>
      <c r="AK77" s="171">
        <f t="shared" si="49"/>
        <v>0</v>
      </c>
      <c r="AL77" s="123">
        <f t="shared" si="50"/>
        <v>0</v>
      </c>
      <c r="AM77" s="123">
        <f t="shared" si="51"/>
        <v>0</v>
      </c>
      <c r="AN77" s="195">
        <f t="shared" si="52"/>
        <v>0</v>
      </c>
      <c r="AO77" s="123">
        <f t="shared" si="53"/>
        <v>0</v>
      </c>
      <c r="AP77" s="123"/>
      <c r="AQ77" s="123"/>
      <c r="AR77" s="123"/>
      <c r="AS77" s="123"/>
      <c r="AT77" s="15"/>
      <c r="AU77" s="171">
        <f t="shared" si="54"/>
        <v>0</v>
      </c>
      <c r="AV77" s="123">
        <f t="shared" si="55"/>
        <v>0</v>
      </c>
      <c r="AW77" s="123">
        <f t="shared" si="56"/>
        <v>0</v>
      </c>
    </row>
    <row r="78" spans="1:50" x14ac:dyDescent="0.25">
      <c r="A78" s="42" t="s">
        <v>120</v>
      </c>
      <c r="B78" s="42" t="s">
        <v>188</v>
      </c>
      <c r="C78" s="42" t="s">
        <v>23</v>
      </c>
      <c r="D78" s="42" t="s">
        <v>211</v>
      </c>
      <c r="E78" s="57">
        <v>57488.383838383845</v>
      </c>
      <c r="F78" s="57">
        <v>0</v>
      </c>
      <c r="G78" s="57">
        <f t="shared" si="3"/>
        <v>60362.803030303039</v>
      </c>
      <c r="H78" s="57">
        <f t="shared" si="4"/>
        <v>0</v>
      </c>
      <c r="I78" s="57">
        <f t="shared" si="64"/>
        <v>62087.454545454551</v>
      </c>
      <c r="J78" s="57">
        <f t="shared" si="57"/>
        <v>0</v>
      </c>
      <c r="K78" s="57">
        <f t="shared" si="63"/>
        <v>65479.269191919193</v>
      </c>
      <c r="L78" s="57">
        <f t="shared" si="65"/>
        <v>0</v>
      </c>
      <c r="M78" s="148">
        <f t="shared" si="58"/>
        <v>74734.898989898982</v>
      </c>
      <c r="N78" s="57">
        <f t="shared" si="59"/>
        <v>0</v>
      </c>
      <c r="O78" s="15"/>
      <c r="P78" s="15"/>
      <c r="Q78" s="15"/>
      <c r="R78" s="15"/>
      <c r="S78" s="136"/>
      <c r="T78" s="148">
        <v>79449</v>
      </c>
      <c r="U78" s="15">
        <f t="shared" si="66"/>
        <v>0</v>
      </c>
      <c r="V78" s="15"/>
      <c r="W78" s="15"/>
      <c r="X78" s="15"/>
      <c r="Y78" s="15"/>
      <c r="Z78" s="15"/>
      <c r="AA78" s="118">
        <f t="shared" si="60"/>
        <v>79449</v>
      </c>
      <c r="AB78" s="123">
        <f t="shared" si="61"/>
        <v>55.479713394000001</v>
      </c>
      <c r="AC78" s="189">
        <f t="shared" si="62"/>
        <v>67.13045320674</v>
      </c>
      <c r="AD78" s="208">
        <f t="shared" si="47"/>
        <v>84460.398461538454</v>
      </c>
      <c r="AE78" s="171">
        <f t="shared" si="48"/>
        <v>0</v>
      </c>
      <c r="AF78" s="123"/>
      <c r="AG78" s="123"/>
      <c r="AH78" s="123"/>
      <c r="AI78" s="123"/>
      <c r="AJ78" s="15"/>
      <c r="AK78" s="171">
        <f t="shared" si="49"/>
        <v>84460.398461538454</v>
      </c>
      <c r="AL78" s="123">
        <f t="shared" si="50"/>
        <v>58.979203008083076</v>
      </c>
      <c r="AM78" s="123">
        <f t="shared" si="51"/>
        <v>71.364835639780523</v>
      </c>
      <c r="AN78" s="195">
        <f t="shared" si="52"/>
        <v>86293.836923076917</v>
      </c>
      <c r="AO78" s="123">
        <f t="shared" si="53"/>
        <v>0</v>
      </c>
      <c r="AP78" s="123"/>
      <c r="AQ78" s="123"/>
      <c r="AR78" s="123"/>
      <c r="AS78" s="123"/>
      <c r="AT78" s="15"/>
      <c r="AU78" s="171">
        <f t="shared" si="54"/>
        <v>86293.836923076917</v>
      </c>
      <c r="AV78" s="123">
        <f t="shared" si="55"/>
        <v>60.259504086406146</v>
      </c>
      <c r="AW78" s="123">
        <f t="shared" si="56"/>
        <v>72.913999944551435</v>
      </c>
    </row>
    <row r="79" spans="1:50" x14ac:dyDescent="0.25">
      <c r="A79" s="42" t="s">
        <v>121</v>
      </c>
      <c r="B79" s="42" t="s">
        <v>208</v>
      </c>
      <c r="C79" s="42" t="s">
        <v>41</v>
      </c>
      <c r="D79" s="42" t="s">
        <v>12</v>
      </c>
      <c r="E79" s="57">
        <v>18686.700336700338</v>
      </c>
      <c r="F79" s="57">
        <v>0</v>
      </c>
      <c r="G79" s="57">
        <f t="shared" ref="G79:G141" si="67">105/100*E79</f>
        <v>19621.035353535357</v>
      </c>
      <c r="H79" s="57">
        <f t="shared" ref="H79:H142" si="68">101.6/100*F79</f>
        <v>0</v>
      </c>
      <c r="I79" s="57">
        <f t="shared" si="64"/>
        <v>20181.636363636364</v>
      </c>
      <c r="J79" s="57">
        <f t="shared" si="57"/>
        <v>0</v>
      </c>
      <c r="K79" s="57">
        <f t="shared" si="63"/>
        <v>21284.151683501685</v>
      </c>
      <c r="L79" s="57">
        <f t="shared" si="65"/>
        <v>0</v>
      </c>
      <c r="M79" s="148">
        <f t="shared" si="58"/>
        <v>24292.710437710437</v>
      </c>
      <c r="N79" s="57">
        <f t="shared" si="59"/>
        <v>0</v>
      </c>
      <c r="O79" s="15"/>
      <c r="P79" s="15"/>
      <c r="Q79" s="15"/>
      <c r="R79" s="15"/>
      <c r="S79" s="136"/>
      <c r="T79" s="148">
        <v>25825</v>
      </c>
      <c r="U79" s="15">
        <f t="shared" si="66"/>
        <v>0</v>
      </c>
      <c r="V79" s="15"/>
      <c r="W79" s="15"/>
      <c r="X79" s="15"/>
      <c r="Y79" s="15"/>
      <c r="Z79" s="15"/>
      <c r="AA79" s="118">
        <f t="shared" si="60"/>
        <v>25825</v>
      </c>
      <c r="AB79" s="123">
        <f t="shared" si="61"/>
        <v>18.033752450000001</v>
      </c>
      <c r="AC79" s="189">
        <f t="shared" si="62"/>
        <v>21.820840464500002</v>
      </c>
      <c r="AD79" s="208">
        <f t="shared" si="47"/>
        <v>27453.961538461539</v>
      </c>
      <c r="AE79" s="171">
        <f t="shared" si="48"/>
        <v>0</v>
      </c>
      <c r="AF79" s="123"/>
      <c r="AG79" s="123"/>
      <c r="AH79" s="123"/>
      <c r="AI79" s="123"/>
      <c r="AJ79" s="15"/>
      <c r="AK79" s="171">
        <f t="shared" si="49"/>
        <v>27453.961538461539</v>
      </c>
      <c r="AL79" s="123">
        <f t="shared" si="50"/>
        <v>19.171266066076921</v>
      </c>
      <c r="AM79" s="123">
        <f t="shared" si="51"/>
        <v>23.197231939953074</v>
      </c>
      <c r="AN79" s="195">
        <f t="shared" si="52"/>
        <v>28049.923076923074</v>
      </c>
      <c r="AO79" s="123">
        <f t="shared" si="53"/>
        <v>0</v>
      </c>
      <c r="AP79" s="123"/>
      <c r="AQ79" s="123"/>
      <c r="AR79" s="123"/>
      <c r="AS79" s="123"/>
      <c r="AT79" s="15"/>
      <c r="AU79" s="171">
        <f t="shared" si="54"/>
        <v>28049.923076923074</v>
      </c>
      <c r="AV79" s="123">
        <f t="shared" si="55"/>
        <v>19.587429584153845</v>
      </c>
      <c r="AW79" s="123">
        <f t="shared" si="56"/>
        <v>23.700789796826154</v>
      </c>
    </row>
    <row r="80" spans="1:50" x14ac:dyDescent="0.25">
      <c r="A80" s="42"/>
      <c r="B80" s="42"/>
      <c r="C80" s="42"/>
      <c r="D80" s="42"/>
      <c r="E80" s="57">
        <v>0</v>
      </c>
      <c r="F80" s="57">
        <v>0</v>
      </c>
      <c r="G80" s="57">
        <f t="shared" si="67"/>
        <v>0</v>
      </c>
      <c r="H80" s="57">
        <f t="shared" si="68"/>
        <v>0</v>
      </c>
      <c r="I80" s="57">
        <f t="shared" si="64"/>
        <v>0</v>
      </c>
      <c r="J80" s="57">
        <f t="shared" si="57"/>
        <v>0</v>
      </c>
      <c r="K80" s="57">
        <f t="shared" si="63"/>
        <v>0</v>
      </c>
      <c r="L80" s="57">
        <f t="shared" si="65"/>
        <v>0</v>
      </c>
      <c r="M80" s="148">
        <f t="shared" si="58"/>
        <v>0</v>
      </c>
      <c r="N80" s="57">
        <f t="shared" si="59"/>
        <v>0</v>
      </c>
      <c r="O80" s="15"/>
      <c r="P80" s="15"/>
      <c r="Q80" s="15"/>
      <c r="R80" s="15"/>
      <c r="S80" s="136"/>
      <c r="T80" s="148">
        <v>0</v>
      </c>
      <c r="U80" s="15">
        <f t="shared" si="66"/>
        <v>0</v>
      </c>
      <c r="V80" s="15"/>
      <c r="W80" s="15"/>
      <c r="X80" s="15"/>
      <c r="Y80" s="15"/>
      <c r="Z80" s="15"/>
      <c r="AA80" s="118">
        <f t="shared" si="60"/>
        <v>0</v>
      </c>
      <c r="AB80" s="123">
        <f t="shared" si="61"/>
        <v>0</v>
      </c>
      <c r="AC80" s="189">
        <f t="shared" si="62"/>
        <v>0</v>
      </c>
      <c r="AD80" s="208">
        <f t="shared" si="47"/>
        <v>0</v>
      </c>
      <c r="AE80" s="171">
        <f t="shared" si="48"/>
        <v>0</v>
      </c>
      <c r="AF80" s="123"/>
      <c r="AG80" s="123"/>
      <c r="AH80" s="123"/>
      <c r="AI80" s="123"/>
      <c r="AJ80" s="15"/>
      <c r="AK80" s="171">
        <f t="shared" si="49"/>
        <v>0</v>
      </c>
      <c r="AL80" s="123">
        <f t="shared" si="50"/>
        <v>0</v>
      </c>
      <c r="AM80" s="123">
        <f t="shared" si="51"/>
        <v>0</v>
      </c>
      <c r="AN80" s="195">
        <f t="shared" si="52"/>
        <v>0</v>
      </c>
      <c r="AO80" s="123">
        <f t="shared" si="53"/>
        <v>0</v>
      </c>
      <c r="AP80" s="123"/>
      <c r="AQ80" s="123"/>
      <c r="AR80" s="123"/>
      <c r="AS80" s="123"/>
      <c r="AT80" s="15"/>
      <c r="AU80" s="171">
        <f t="shared" si="54"/>
        <v>0</v>
      </c>
      <c r="AV80" s="123">
        <f t="shared" si="55"/>
        <v>0</v>
      </c>
      <c r="AW80" s="123">
        <f t="shared" si="56"/>
        <v>0</v>
      </c>
    </row>
    <row r="81" spans="1:49" s="89" customFormat="1" x14ac:dyDescent="0.25">
      <c r="A81" s="42" t="s">
        <v>122</v>
      </c>
      <c r="B81" s="42" t="s">
        <v>209</v>
      </c>
      <c r="C81" s="42" t="s">
        <v>23</v>
      </c>
      <c r="D81" s="42" t="s">
        <v>271</v>
      </c>
      <c r="E81" s="57">
        <v>195272.13647441106</v>
      </c>
      <c r="F81" s="57">
        <v>0</v>
      </c>
      <c r="G81" s="57">
        <f t="shared" si="67"/>
        <v>205035.74329813162</v>
      </c>
      <c r="H81" s="57">
        <v>50000</v>
      </c>
      <c r="I81" s="57">
        <f t="shared" si="64"/>
        <v>210893.90739236394</v>
      </c>
      <c r="J81" s="57">
        <f t="shared" si="57"/>
        <v>50935.039370078739</v>
      </c>
      <c r="K81" s="57">
        <f t="shared" si="63"/>
        <v>222414.96344435419</v>
      </c>
      <c r="L81" s="57">
        <f t="shared" si="65"/>
        <v>53740.157480314956</v>
      </c>
      <c r="M81" s="148">
        <f t="shared" si="58"/>
        <v>253853.77741673435</v>
      </c>
      <c r="N81" s="57">
        <f t="shared" si="59"/>
        <v>62204.72440944882</v>
      </c>
      <c r="O81" s="15"/>
      <c r="P81" s="15"/>
      <c r="Q81" s="15"/>
      <c r="R81" s="15"/>
      <c r="S81" s="136"/>
      <c r="T81" s="148">
        <v>269866</v>
      </c>
      <c r="U81" s="15">
        <v>64715</v>
      </c>
      <c r="V81" s="15"/>
      <c r="W81" s="15"/>
      <c r="X81" s="15"/>
      <c r="Y81" s="15"/>
      <c r="Z81" s="15"/>
      <c r="AA81" s="118">
        <f t="shared" si="60"/>
        <v>334581</v>
      </c>
      <c r="AB81" s="123">
        <f t="shared" si="61"/>
        <v>233.63991978599998</v>
      </c>
      <c r="AC81" s="189">
        <f t="shared" si="62"/>
        <v>282.70430294105995</v>
      </c>
      <c r="AD81" s="208">
        <f t="shared" si="47"/>
        <v>286888.31692307693</v>
      </c>
      <c r="AE81" s="171">
        <f t="shared" si="48"/>
        <v>67113.742113564673</v>
      </c>
      <c r="AF81" s="123"/>
      <c r="AG81" s="123"/>
      <c r="AH81" s="123"/>
      <c r="AI81" s="123"/>
      <c r="AJ81" s="15"/>
      <c r="AK81" s="171">
        <f t="shared" si="49"/>
        <v>354002.05903664161</v>
      </c>
      <c r="AL81" s="123">
        <f t="shared" si="50"/>
        <v>247.20176183764104</v>
      </c>
      <c r="AM81" s="123">
        <f t="shared" si="51"/>
        <v>299.11413182354568</v>
      </c>
      <c r="AN81" s="195">
        <f t="shared" si="52"/>
        <v>293115.99384615384</v>
      </c>
      <c r="AO81" s="123">
        <f t="shared" si="53"/>
        <v>68644.854100946381</v>
      </c>
      <c r="AP81" s="123"/>
      <c r="AQ81" s="123"/>
      <c r="AR81" s="123"/>
      <c r="AS81" s="123"/>
      <c r="AT81" s="15"/>
      <c r="AU81" s="171">
        <f t="shared" si="54"/>
        <v>361760.84794710024</v>
      </c>
      <c r="AV81" s="123">
        <f t="shared" si="55"/>
        <v>252.61977068654775</v>
      </c>
      <c r="AW81" s="123">
        <f t="shared" si="56"/>
        <v>305.66992253072277</v>
      </c>
    </row>
    <row r="82" spans="1:49" x14ac:dyDescent="0.25">
      <c r="A82" s="42"/>
      <c r="B82" s="42"/>
      <c r="C82" s="42"/>
      <c r="D82" s="42"/>
      <c r="E82" s="57">
        <v>0</v>
      </c>
      <c r="F82" s="57">
        <v>0</v>
      </c>
      <c r="G82" s="57">
        <f t="shared" si="67"/>
        <v>0</v>
      </c>
      <c r="H82" s="57">
        <f t="shared" si="68"/>
        <v>0</v>
      </c>
      <c r="I82" s="57">
        <f t="shared" si="64"/>
        <v>0</v>
      </c>
      <c r="J82" s="57">
        <f t="shared" si="57"/>
        <v>0</v>
      </c>
      <c r="K82" s="57">
        <f t="shared" si="63"/>
        <v>0</v>
      </c>
      <c r="L82" s="57">
        <f t="shared" si="65"/>
        <v>0</v>
      </c>
      <c r="M82" s="148">
        <f t="shared" si="58"/>
        <v>0</v>
      </c>
      <c r="N82" s="57">
        <f t="shared" si="59"/>
        <v>0</v>
      </c>
      <c r="O82" s="15"/>
      <c r="P82" s="15"/>
      <c r="Q82" s="15"/>
      <c r="R82" s="15"/>
      <c r="S82" s="136"/>
      <c r="T82" s="148">
        <v>0</v>
      </c>
      <c r="U82" s="15">
        <f t="shared" si="66"/>
        <v>0</v>
      </c>
      <c r="V82" s="15"/>
      <c r="W82" s="15"/>
      <c r="X82" s="15"/>
      <c r="Y82" s="15"/>
      <c r="Z82" s="15"/>
      <c r="AA82" s="118">
        <f t="shared" si="60"/>
        <v>0</v>
      </c>
      <c r="AB82" s="123">
        <f t="shared" si="61"/>
        <v>0</v>
      </c>
      <c r="AC82" s="189">
        <f t="shared" si="62"/>
        <v>0</v>
      </c>
      <c r="AD82" s="208">
        <f t="shared" si="47"/>
        <v>0</v>
      </c>
      <c r="AE82" s="171">
        <f t="shared" si="48"/>
        <v>0</v>
      </c>
      <c r="AF82" s="123"/>
      <c r="AG82" s="123"/>
      <c r="AH82" s="123"/>
      <c r="AI82" s="123"/>
      <c r="AJ82" s="15"/>
      <c r="AK82" s="171">
        <f t="shared" si="49"/>
        <v>0</v>
      </c>
      <c r="AL82" s="123">
        <f t="shared" si="50"/>
        <v>0</v>
      </c>
      <c r="AM82" s="123">
        <f t="shared" si="51"/>
        <v>0</v>
      </c>
      <c r="AN82" s="195">
        <f t="shared" si="52"/>
        <v>0</v>
      </c>
      <c r="AO82" s="123">
        <f t="shared" si="53"/>
        <v>0</v>
      </c>
      <c r="AP82" s="123"/>
      <c r="AQ82" s="123"/>
      <c r="AR82" s="123"/>
      <c r="AS82" s="123"/>
      <c r="AT82" s="15"/>
      <c r="AU82" s="171">
        <f t="shared" si="54"/>
        <v>0</v>
      </c>
      <c r="AV82" s="123">
        <f t="shared" si="55"/>
        <v>0</v>
      </c>
      <c r="AW82" s="123">
        <f t="shared" si="56"/>
        <v>0</v>
      </c>
    </row>
    <row r="83" spans="1:49" x14ac:dyDescent="0.25">
      <c r="A83" s="42" t="s">
        <v>123</v>
      </c>
      <c r="B83" s="42" t="s">
        <v>210</v>
      </c>
      <c r="C83" s="42" t="s">
        <v>249</v>
      </c>
      <c r="D83" s="42" t="s">
        <v>12</v>
      </c>
      <c r="E83" s="57">
        <v>401942.59259259258</v>
      </c>
      <c r="F83" s="57">
        <v>0</v>
      </c>
      <c r="G83" s="57">
        <f t="shared" si="67"/>
        <v>422039.72222222225</v>
      </c>
      <c r="H83" s="57">
        <f t="shared" si="68"/>
        <v>0</v>
      </c>
      <c r="I83" s="57">
        <f t="shared" si="64"/>
        <v>434098</v>
      </c>
      <c r="J83" s="57">
        <f t="shared" si="57"/>
        <v>0</v>
      </c>
      <c r="K83" s="57">
        <f t="shared" si="63"/>
        <v>457812.61296296294</v>
      </c>
      <c r="L83" s="57">
        <f t="shared" si="65"/>
        <v>0</v>
      </c>
      <c r="M83" s="148">
        <f t="shared" si="58"/>
        <v>522525.37037037028</v>
      </c>
      <c r="N83" s="57">
        <f t="shared" si="59"/>
        <v>0</v>
      </c>
      <c r="O83" s="15"/>
      <c r="P83" s="15"/>
      <c r="Q83" s="15"/>
      <c r="R83" s="15"/>
      <c r="S83" s="136"/>
      <c r="T83" s="148">
        <v>555485</v>
      </c>
      <c r="U83" s="15">
        <f t="shared" si="66"/>
        <v>0</v>
      </c>
      <c r="V83" s="15"/>
      <c r="W83" s="15"/>
      <c r="X83" s="15"/>
      <c r="Y83" s="15"/>
      <c r="Z83" s="15"/>
      <c r="AA83" s="118">
        <f t="shared" si="60"/>
        <v>555485</v>
      </c>
      <c r="AB83" s="123">
        <f t="shared" si="61"/>
        <v>387.89850841000003</v>
      </c>
      <c r="AC83" s="189">
        <f t="shared" si="62"/>
        <v>469.35719517610005</v>
      </c>
      <c r="AD83" s="208">
        <f t="shared" si="47"/>
        <v>590523.28461538465</v>
      </c>
      <c r="AE83" s="171">
        <f t="shared" si="48"/>
        <v>0</v>
      </c>
      <c r="AF83" s="123"/>
      <c r="AG83" s="123"/>
      <c r="AH83" s="123"/>
      <c r="AI83" s="123"/>
      <c r="AJ83" s="15"/>
      <c r="AK83" s="171">
        <f t="shared" si="49"/>
        <v>590523.28461538465</v>
      </c>
      <c r="AL83" s="123">
        <f t="shared" si="50"/>
        <v>412.36595278663077</v>
      </c>
      <c r="AM83" s="123">
        <f t="shared" si="51"/>
        <v>498.96280287182321</v>
      </c>
      <c r="AN83" s="195">
        <f t="shared" si="52"/>
        <v>603342.16923076927</v>
      </c>
      <c r="AO83" s="123">
        <f t="shared" si="53"/>
        <v>0</v>
      </c>
      <c r="AP83" s="123"/>
      <c r="AQ83" s="123"/>
      <c r="AR83" s="123"/>
      <c r="AS83" s="123"/>
      <c r="AT83" s="15"/>
      <c r="AU83" s="171">
        <f t="shared" si="54"/>
        <v>603342.16923076927</v>
      </c>
      <c r="AV83" s="123">
        <f t="shared" si="55"/>
        <v>421.31745682686153</v>
      </c>
      <c r="AW83" s="123">
        <f t="shared" si="56"/>
        <v>509.79412276050243</v>
      </c>
    </row>
    <row r="84" spans="1:49" x14ac:dyDescent="0.25">
      <c r="A84" s="42" t="s">
        <v>124</v>
      </c>
      <c r="B84" s="42" t="s">
        <v>35</v>
      </c>
      <c r="C84" s="42" t="s">
        <v>36</v>
      </c>
      <c r="D84" s="42" t="s">
        <v>12</v>
      </c>
      <c r="E84" s="57">
        <v>675934.84848484874</v>
      </c>
      <c r="F84" s="57">
        <v>0</v>
      </c>
      <c r="G84" s="57">
        <f t="shared" si="67"/>
        <v>709731.59090909117</v>
      </c>
      <c r="H84" s="57">
        <f t="shared" si="68"/>
        <v>0</v>
      </c>
      <c r="I84" s="57">
        <f t="shared" si="64"/>
        <v>730009.63636363659</v>
      </c>
      <c r="J84" s="57">
        <f t="shared" si="57"/>
        <v>0</v>
      </c>
      <c r="K84" s="57">
        <f t="shared" si="63"/>
        <v>769889.79242424259</v>
      </c>
      <c r="L84" s="57">
        <f t="shared" si="65"/>
        <v>0</v>
      </c>
      <c r="M84" s="148">
        <f t="shared" si="58"/>
        <v>878715.3030303031</v>
      </c>
      <c r="N84" s="57">
        <f t="shared" si="59"/>
        <v>0</v>
      </c>
      <c r="O84" s="15"/>
      <c r="P84" s="15"/>
      <c r="Q84" s="15"/>
      <c r="R84" s="15"/>
      <c r="S84" s="136"/>
      <c r="T84" s="148">
        <v>934142</v>
      </c>
      <c r="U84" s="15">
        <f t="shared" si="66"/>
        <v>0</v>
      </c>
      <c r="V84" s="15"/>
      <c r="W84" s="15"/>
      <c r="X84" s="15"/>
      <c r="Y84" s="15"/>
      <c r="Z84" s="15"/>
      <c r="AA84" s="118">
        <f t="shared" si="60"/>
        <v>934142</v>
      </c>
      <c r="AB84" s="123">
        <f t="shared" si="61"/>
        <v>652.31696345199998</v>
      </c>
      <c r="AC84" s="189">
        <f t="shared" si="62"/>
        <v>789.30352577691997</v>
      </c>
      <c r="AD84" s="208">
        <f t="shared" si="47"/>
        <v>993064.80307692301</v>
      </c>
      <c r="AE84" s="171">
        <f t="shared" si="48"/>
        <v>0</v>
      </c>
      <c r="AF84" s="123"/>
      <c r="AG84" s="123"/>
      <c r="AH84" s="123"/>
      <c r="AI84" s="123"/>
      <c r="AJ84" s="15"/>
      <c r="AK84" s="171">
        <f t="shared" si="49"/>
        <v>993064.80307692301</v>
      </c>
      <c r="AL84" s="123">
        <f t="shared" si="50"/>
        <v>693.46311037743385</v>
      </c>
      <c r="AM84" s="123">
        <f t="shared" si="51"/>
        <v>839.09036355669491</v>
      </c>
      <c r="AN84" s="195">
        <f t="shared" si="52"/>
        <v>1014621.9261538461</v>
      </c>
      <c r="AO84" s="123">
        <f t="shared" si="53"/>
        <v>0</v>
      </c>
      <c r="AP84" s="123"/>
      <c r="AQ84" s="123"/>
      <c r="AR84" s="123"/>
      <c r="AS84" s="123"/>
      <c r="AT84" s="15"/>
      <c r="AU84" s="171">
        <f t="shared" si="54"/>
        <v>1014621.9261538461</v>
      </c>
      <c r="AV84" s="123">
        <f t="shared" si="55"/>
        <v>708.5165787647876</v>
      </c>
      <c r="AW84" s="123">
        <f t="shared" si="56"/>
        <v>857.305060305393</v>
      </c>
    </row>
    <row r="85" spans="1:49" s="86" customFormat="1" x14ac:dyDescent="0.25">
      <c r="A85" s="43" t="s">
        <v>382</v>
      </c>
      <c r="B85" s="43" t="s">
        <v>383</v>
      </c>
      <c r="C85" s="43" t="s">
        <v>10</v>
      </c>
      <c r="D85" s="43" t="s">
        <v>300</v>
      </c>
      <c r="E85" s="239"/>
      <c r="F85" s="239"/>
      <c r="G85" s="239"/>
      <c r="H85" s="239"/>
      <c r="I85" s="239"/>
      <c r="J85" s="239"/>
      <c r="K85" s="239"/>
      <c r="L85" s="239"/>
      <c r="M85" s="150"/>
      <c r="N85" s="239"/>
      <c r="O85" s="18"/>
      <c r="P85" s="18"/>
      <c r="Q85" s="18"/>
      <c r="R85" s="18"/>
      <c r="S85" s="240"/>
      <c r="T85" s="150">
        <v>500000</v>
      </c>
      <c r="U85" s="18"/>
      <c r="V85" s="18"/>
      <c r="W85" s="18"/>
      <c r="X85" s="18"/>
      <c r="Y85" s="18"/>
      <c r="Z85" s="18"/>
      <c r="AA85" s="184"/>
      <c r="AB85" s="185"/>
      <c r="AC85" s="190"/>
      <c r="AD85" s="241">
        <f t="shared" si="47"/>
        <v>531538.4615384615</v>
      </c>
      <c r="AE85" s="184"/>
      <c r="AF85" s="185"/>
      <c r="AG85" s="185"/>
      <c r="AH85" s="185"/>
      <c r="AI85" s="185"/>
      <c r="AJ85" s="18"/>
      <c r="AK85" s="184"/>
      <c r="AL85" s="185"/>
      <c r="AM85" s="185"/>
      <c r="AN85" s="195">
        <f t="shared" si="52"/>
        <v>543076.92307692301</v>
      </c>
      <c r="AO85" s="123">
        <f t="shared" si="53"/>
        <v>0</v>
      </c>
      <c r="AP85" s="185"/>
      <c r="AQ85" s="185"/>
      <c r="AR85" s="185"/>
      <c r="AS85" s="185"/>
      <c r="AT85" s="18"/>
      <c r="AU85" s="171">
        <f t="shared" si="54"/>
        <v>543076.92307692301</v>
      </c>
      <c r="AV85" s="185"/>
      <c r="AW85" s="185"/>
    </row>
    <row r="86" spans="1:49" s="86" customFormat="1" x14ac:dyDescent="0.25">
      <c r="A86" s="43" t="s">
        <v>385</v>
      </c>
      <c r="B86" s="43" t="s">
        <v>384</v>
      </c>
      <c r="C86" s="43" t="s">
        <v>252</v>
      </c>
      <c r="D86" s="43"/>
      <c r="E86" s="239"/>
      <c r="F86" s="239"/>
      <c r="G86" s="239"/>
      <c r="H86" s="239"/>
      <c r="I86" s="239"/>
      <c r="J86" s="239"/>
      <c r="K86" s="239"/>
      <c r="L86" s="239"/>
      <c r="M86" s="150"/>
      <c r="N86" s="239"/>
      <c r="O86" s="18"/>
      <c r="P86" s="18"/>
      <c r="Q86" s="18"/>
      <c r="R86" s="18"/>
      <c r="S86" s="240"/>
      <c r="T86" s="150">
        <v>500000</v>
      </c>
      <c r="U86" s="18"/>
      <c r="V86" s="18"/>
      <c r="W86" s="18"/>
      <c r="X86" s="18"/>
      <c r="Y86" s="18"/>
      <c r="Z86" s="18"/>
      <c r="AA86" s="184"/>
      <c r="AB86" s="185"/>
      <c r="AC86" s="190"/>
      <c r="AD86" s="241"/>
      <c r="AE86" s="184"/>
      <c r="AF86" s="185"/>
      <c r="AG86" s="185"/>
      <c r="AH86" s="185"/>
      <c r="AI86" s="185"/>
      <c r="AJ86" s="18"/>
      <c r="AK86" s="184"/>
      <c r="AL86" s="185"/>
      <c r="AM86" s="185"/>
      <c r="AN86" s="195">
        <f t="shared" si="52"/>
        <v>0</v>
      </c>
      <c r="AO86" s="123">
        <f t="shared" si="53"/>
        <v>0</v>
      </c>
      <c r="AP86" s="185"/>
      <c r="AQ86" s="185"/>
      <c r="AR86" s="185"/>
      <c r="AS86" s="185"/>
      <c r="AT86" s="18"/>
      <c r="AU86" s="171">
        <f t="shared" si="54"/>
        <v>0</v>
      </c>
      <c r="AV86" s="185"/>
      <c r="AW86" s="185"/>
    </row>
    <row r="87" spans="1:49" x14ac:dyDescent="0.25">
      <c r="A87" s="42"/>
      <c r="B87" s="42"/>
      <c r="C87" s="42"/>
      <c r="D87" s="42"/>
      <c r="E87" s="57">
        <v>0</v>
      </c>
      <c r="F87" s="57">
        <v>0</v>
      </c>
      <c r="G87" s="57">
        <f t="shared" si="67"/>
        <v>0</v>
      </c>
      <c r="H87" s="57">
        <f t="shared" si="68"/>
        <v>0</v>
      </c>
      <c r="I87" s="57">
        <f t="shared" si="64"/>
        <v>0</v>
      </c>
      <c r="J87" s="57">
        <f t="shared" si="57"/>
        <v>0</v>
      </c>
      <c r="K87" s="57">
        <f t="shared" si="63"/>
        <v>0</v>
      </c>
      <c r="L87" s="57">
        <f t="shared" si="65"/>
        <v>0</v>
      </c>
      <c r="M87" s="148">
        <f t="shared" si="58"/>
        <v>0</v>
      </c>
      <c r="N87" s="57">
        <f t="shared" si="59"/>
        <v>0</v>
      </c>
      <c r="O87" s="15"/>
      <c r="P87" s="15"/>
      <c r="Q87" s="15"/>
      <c r="R87" s="15"/>
      <c r="S87" s="136"/>
      <c r="T87" s="148">
        <v>0</v>
      </c>
      <c r="U87" s="15">
        <f t="shared" si="66"/>
        <v>0</v>
      </c>
      <c r="V87" s="15"/>
      <c r="W87" s="15"/>
      <c r="X87" s="15"/>
      <c r="Y87" s="15"/>
      <c r="Z87" s="15"/>
      <c r="AA87" s="118">
        <f t="shared" si="60"/>
        <v>0</v>
      </c>
      <c r="AB87" s="123">
        <f t="shared" si="61"/>
        <v>0</v>
      </c>
      <c r="AC87" s="189">
        <f t="shared" si="62"/>
        <v>0</v>
      </c>
      <c r="AD87" s="208">
        <f t="shared" si="47"/>
        <v>0</v>
      </c>
      <c r="AE87" s="171">
        <f t="shared" si="48"/>
        <v>0</v>
      </c>
      <c r="AF87" s="123"/>
      <c r="AG87" s="123"/>
      <c r="AH87" s="123"/>
      <c r="AI87" s="123"/>
      <c r="AJ87" s="15"/>
      <c r="AK87" s="171">
        <f t="shared" si="49"/>
        <v>0</v>
      </c>
      <c r="AL87" s="123">
        <f t="shared" si="50"/>
        <v>0</v>
      </c>
      <c r="AM87" s="123">
        <f t="shared" si="51"/>
        <v>0</v>
      </c>
      <c r="AN87" s="195">
        <f t="shared" si="52"/>
        <v>0</v>
      </c>
      <c r="AO87" s="123">
        <f t="shared" si="53"/>
        <v>0</v>
      </c>
      <c r="AP87" s="123"/>
      <c r="AQ87" s="123"/>
      <c r="AR87" s="123"/>
      <c r="AS87" s="123"/>
      <c r="AT87" s="15"/>
      <c r="AU87" s="171">
        <f t="shared" si="54"/>
        <v>0</v>
      </c>
      <c r="AV87" s="123">
        <f t="shared" ref="AV87:AV152" si="69">AU87*0.698306/1000</f>
        <v>0</v>
      </c>
      <c r="AW87" s="123">
        <f t="shared" ref="AW87:AW152" si="70">AV87*1.21</f>
        <v>0</v>
      </c>
    </row>
    <row r="88" spans="1:49" x14ac:dyDescent="0.25">
      <c r="A88" s="42" t="s">
        <v>125</v>
      </c>
      <c r="B88" s="42" t="s">
        <v>211</v>
      </c>
      <c r="C88" s="42" t="s">
        <v>10</v>
      </c>
      <c r="D88" s="42" t="s">
        <v>12</v>
      </c>
      <c r="E88" s="57">
        <v>38444.612794612789</v>
      </c>
      <c r="F88" s="57">
        <v>0</v>
      </c>
      <c r="G88" s="57">
        <f t="shared" si="67"/>
        <v>40366.843434343427</v>
      </c>
      <c r="H88" s="57">
        <f t="shared" si="68"/>
        <v>0</v>
      </c>
      <c r="I88" s="57">
        <f t="shared" si="64"/>
        <v>41520.181818181809</v>
      </c>
      <c r="J88" s="57">
        <f t="shared" si="57"/>
        <v>0</v>
      </c>
      <c r="K88" s="57">
        <f t="shared" si="63"/>
        <v>43788.413973063958</v>
      </c>
      <c r="L88" s="57">
        <f t="shared" si="65"/>
        <v>0</v>
      </c>
      <c r="M88" s="148">
        <f t="shared" si="58"/>
        <v>49977.996632996612</v>
      </c>
      <c r="N88" s="57">
        <f t="shared" si="59"/>
        <v>0</v>
      </c>
      <c r="O88" s="15"/>
      <c r="P88" s="15"/>
      <c r="Q88" s="15"/>
      <c r="R88" s="15"/>
      <c r="S88" s="136"/>
      <c r="T88" s="148">
        <v>53130</v>
      </c>
      <c r="U88" s="15">
        <f t="shared" si="66"/>
        <v>0</v>
      </c>
      <c r="V88" s="15"/>
      <c r="W88" s="15"/>
      <c r="X88" s="15"/>
      <c r="Y88" s="15"/>
      <c r="Z88" s="15"/>
      <c r="AA88" s="118">
        <f t="shared" si="60"/>
        <v>53130</v>
      </c>
      <c r="AB88" s="123">
        <f t="shared" si="61"/>
        <v>37.10099778</v>
      </c>
      <c r="AC88" s="189">
        <f t="shared" si="62"/>
        <v>44.8922073138</v>
      </c>
      <c r="AD88" s="208">
        <f t="shared" si="47"/>
        <v>56481.276923076919</v>
      </c>
      <c r="AE88" s="171">
        <f t="shared" si="48"/>
        <v>0</v>
      </c>
      <c r="AF88" s="123"/>
      <c r="AG88" s="123"/>
      <c r="AH88" s="123"/>
      <c r="AI88" s="123"/>
      <c r="AJ88" s="15"/>
      <c r="AK88" s="171">
        <f t="shared" si="49"/>
        <v>56481.276923076919</v>
      </c>
      <c r="AL88" s="123">
        <f t="shared" si="50"/>
        <v>39.441214563046152</v>
      </c>
      <c r="AM88" s="123">
        <f t="shared" si="51"/>
        <v>47.723869621285843</v>
      </c>
      <c r="AN88" s="195">
        <f t="shared" si="52"/>
        <v>57707.353846153841</v>
      </c>
      <c r="AO88" s="123">
        <f t="shared" si="53"/>
        <v>0</v>
      </c>
      <c r="AP88" s="123"/>
      <c r="AQ88" s="123"/>
      <c r="AR88" s="123"/>
      <c r="AS88" s="123"/>
      <c r="AT88" s="15"/>
      <c r="AU88" s="171">
        <f t="shared" si="54"/>
        <v>57707.353846153841</v>
      </c>
      <c r="AV88" s="123">
        <f t="shared" si="69"/>
        <v>40.297391434892305</v>
      </c>
      <c r="AW88" s="123">
        <f t="shared" si="70"/>
        <v>48.759843636219685</v>
      </c>
    </row>
    <row r="89" spans="1:49" x14ac:dyDescent="0.25">
      <c r="A89" s="42" t="s">
        <v>125</v>
      </c>
      <c r="B89" s="42" t="s">
        <v>211</v>
      </c>
      <c r="C89" s="42" t="s">
        <v>10</v>
      </c>
      <c r="D89" s="42" t="s">
        <v>272</v>
      </c>
      <c r="E89" s="57">
        <v>22019.36026936027</v>
      </c>
      <c r="F89" s="57">
        <v>7638.4433490046003</v>
      </c>
      <c r="G89" s="57">
        <f t="shared" si="67"/>
        <v>23120.328282828283</v>
      </c>
      <c r="H89" s="57">
        <f t="shared" si="68"/>
        <v>7760.658442588674</v>
      </c>
      <c r="I89" s="57">
        <f t="shared" si="64"/>
        <v>23780.909090909088</v>
      </c>
      <c r="J89" s="57">
        <f t="shared" si="57"/>
        <v>7905.7888662197611</v>
      </c>
      <c r="K89" s="57">
        <f t="shared" si="63"/>
        <v>25080.051346801341</v>
      </c>
      <c r="L89" s="57">
        <f t="shared" si="65"/>
        <v>8341.1801371130223</v>
      </c>
      <c r="M89" s="148">
        <f t="shared" si="58"/>
        <v>28625.16835016834</v>
      </c>
      <c r="N89" s="57">
        <f t="shared" si="59"/>
        <v>9654.9923931418143</v>
      </c>
      <c r="O89" s="15"/>
      <c r="P89" s="15"/>
      <c r="Q89" s="15"/>
      <c r="R89" s="15"/>
      <c r="S89" s="136"/>
      <c r="T89" s="148">
        <v>30431</v>
      </c>
      <c r="U89" s="15">
        <v>10045</v>
      </c>
      <c r="V89" s="15"/>
      <c r="W89" s="15"/>
      <c r="X89" s="15"/>
      <c r="Y89" s="15"/>
      <c r="Z89" s="15"/>
      <c r="AA89" s="118">
        <f t="shared" si="60"/>
        <v>40476</v>
      </c>
      <c r="AB89" s="123">
        <f t="shared" si="61"/>
        <v>28.264633655999997</v>
      </c>
      <c r="AC89" s="189">
        <f t="shared" si="62"/>
        <v>34.200206723759997</v>
      </c>
      <c r="AD89" s="208">
        <f t="shared" si="47"/>
        <v>32350.493846153844</v>
      </c>
      <c r="AE89" s="171">
        <f t="shared" si="48"/>
        <v>10417.330441640379</v>
      </c>
      <c r="AF89" s="123"/>
      <c r="AG89" s="123"/>
      <c r="AH89" s="123"/>
      <c r="AI89" s="123"/>
      <c r="AJ89" s="15"/>
      <c r="AK89" s="171">
        <f t="shared" si="49"/>
        <v>42767.824287794225</v>
      </c>
      <c r="AL89" s="123">
        <f t="shared" si="50"/>
        <v>29.865028307112432</v>
      </c>
      <c r="AM89" s="123">
        <f t="shared" si="51"/>
        <v>36.136684251606042</v>
      </c>
      <c r="AN89" s="195">
        <f t="shared" si="52"/>
        <v>33052.74769230769</v>
      </c>
      <c r="AO89" s="123">
        <f t="shared" si="53"/>
        <v>10654.988170347004</v>
      </c>
      <c r="AP89" s="123"/>
      <c r="AQ89" s="123"/>
      <c r="AR89" s="123"/>
      <c r="AS89" s="123"/>
      <c r="AT89" s="15"/>
      <c r="AU89" s="171">
        <f t="shared" si="54"/>
        <v>43707.735862654692</v>
      </c>
      <c r="AV89" s="123">
        <f t="shared" si="69"/>
        <v>30.521374199306944</v>
      </c>
      <c r="AW89" s="123">
        <f t="shared" si="70"/>
        <v>36.930862781161402</v>
      </c>
    </row>
    <row r="90" spans="1:49" x14ac:dyDescent="0.25">
      <c r="A90" s="42" t="s">
        <v>125</v>
      </c>
      <c r="B90" s="42" t="s">
        <v>212</v>
      </c>
      <c r="C90" s="42" t="s">
        <v>23</v>
      </c>
      <c r="D90" s="42" t="s">
        <v>12</v>
      </c>
      <c r="E90" s="57">
        <v>10831.14478114478</v>
      </c>
      <c r="F90" s="57">
        <v>0</v>
      </c>
      <c r="G90" s="57">
        <f t="shared" si="67"/>
        <v>11372.702020202019</v>
      </c>
      <c r="H90" s="57">
        <f t="shared" si="68"/>
        <v>0</v>
      </c>
      <c r="I90" s="57">
        <f t="shared" si="64"/>
        <v>11697.636363636362</v>
      </c>
      <c r="J90" s="57">
        <f t="shared" si="57"/>
        <v>0</v>
      </c>
      <c r="K90" s="57">
        <f t="shared" si="63"/>
        <v>12336.673905723903</v>
      </c>
      <c r="L90" s="57">
        <f t="shared" si="65"/>
        <v>0</v>
      </c>
      <c r="M90" s="148">
        <f t="shared" si="58"/>
        <v>14080.488215488211</v>
      </c>
      <c r="N90" s="57">
        <f t="shared" si="59"/>
        <v>0</v>
      </c>
      <c r="O90" s="15"/>
      <c r="P90" s="15"/>
      <c r="Q90" s="15"/>
      <c r="R90" s="15"/>
      <c r="S90" s="136"/>
      <c r="T90" s="148">
        <v>14969</v>
      </c>
      <c r="U90" s="15">
        <f t="shared" si="66"/>
        <v>0</v>
      </c>
      <c r="V90" s="15"/>
      <c r="W90" s="15"/>
      <c r="X90" s="15"/>
      <c r="Y90" s="15"/>
      <c r="Z90" s="15"/>
      <c r="AA90" s="118">
        <f t="shared" si="60"/>
        <v>14969</v>
      </c>
      <c r="AB90" s="123">
        <f t="shared" si="61"/>
        <v>10.452942514</v>
      </c>
      <c r="AC90" s="189">
        <f t="shared" si="62"/>
        <v>12.64806044194</v>
      </c>
      <c r="AD90" s="208">
        <f t="shared" si="47"/>
        <v>15913.198461538461</v>
      </c>
      <c r="AE90" s="171">
        <f t="shared" si="48"/>
        <v>0</v>
      </c>
      <c r="AF90" s="123"/>
      <c r="AG90" s="123"/>
      <c r="AH90" s="123"/>
      <c r="AI90" s="123"/>
      <c r="AJ90" s="15"/>
      <c r="AK90" s="171">
        <f t="shared" si="49"/>
        <v>15913.198461538461</v>
      </c>
      <c r="AL90" s="123">
        <f t="shared" si="50"/>
        <v>11.112281964883076</v>
      </c>
      <c r="AM90" s="123">
        <f t="shared" si="51"/>
        <v>13.445861177508522</v>
      </c>
      <c r="AN90" s="195">
        <f t="shared" si="52"/>
        <v>16258.636923076923</v>
      </c>
      <c r="AO90" s="123">
        <f t="shared" si="53"/>
        <v>0</v>
      </c>
      <c r="AP90" s="123"/>
      <c r="AQ90" s="123"/>
      <c r="AR90" s="123"/>
      <c r="AS90" s="123"/>
      <c r="AT90" s="15"/>
      <c r="AU90" s="171">
        <f t="shared" si="54"/>
        <v>16258.636923076923</v>
      </c>
      <c r="AV90" s="123">
        <f t="shared" si="69"/>
        <v>11.353503715206154</v>
      </c>
      <c r="AW90" s="123">
        <f t="shared" si="70"/>
        <v>13.737739495399445</v>
      </c>
    </row>
    <row r="91" spans="1:49" x14ac:dyDescent="0.25">
      <c r="A91" s="42" t="s">
        <v>125</v>
      </c>
      <c r="B91" s="42" t="s">
        <v>213</v>
      </c>
      <c r="C91" s="42" t="s">
        <v>249</v>
      </c>
      <c r="D91" s="42" t="s">
        <v>12</v>
      </c>
      <c r="E91" s="57">
        <v>10831.14478114478</v>
      </c>
      <c r="F91" s="57">
        <v>0</v>
      </c>
      <c r="G91" s="57">
        <f t="shared" si="67"/>
        <v>11372.702020202019</v>
      </c>
      <c r="H91" s="57">
        <f t="shared" si="68"/>
        <v>0</v>
      </c>
      <c r="I91" s="57">
        <f t="shared" si="64"/>
        <v>11697.636363636362</v>
      </c>
      <c r="J91" s="57">
        <f t="shared" si="57"/>
        <v>0</v>
      </c>
      <c r="K91" s="57">
        <f t="shared" si="63"/>
        <v>12336.673905723903</v>
      </c>
      <c r="L91" s="57">
        <f t="shared" si="65"/>
        <v>0</v>
      </c>
      <c r="M91" s="148">
        <f t="shared" si="58"/>
        <v>14080.488215488211</v>
      </c>
      <c r="N91" s="57">
        <f t="shared" si="59"/>
        <v>0</v>
      </c>
      <c r="O91" s="15"/>
      <c r="P91" s="15"/>
      <c r="Q91" s="15"/>
      <c r="R91" s="15"/>
      <c r="S91" s="136"/>
      <c r="T91" s="148">
        <v>14969</v>
      </c>
      <c r="U91" s="15">
        <f t="shared" si="66"/>
        <v>0</v>
      </c>
      <c r="V91" s="15"/>
      <c r="W91" s="15"/>
      <c r="X91" s="15"/>
      <c r="Y91" s="15"/>
      <c r="Z91" s="15"/>
      <c r="AA91" s="118">
        <f t="shared" si="60"/>
        <v>14969</v>
      </c>
      <c r="AB91" s="123">
        <f t="shared" si="61"/>
        <v>10.452942514</v>
      </c>
      <c r="AC91" s="189">
        <f t="shared" si="62"/>
        <v>12.64806044194</v>
      </c>
      <c r="AD91" s="208">
        <f t="shared" si="47"/>
        <v>15913.198461538461</v>
      </c>
      <c r="AE91" s="171">
        <f t="shared" si="48"/>
        <v>0</v>
      </c>
      <c r="AF91" s="123"/>
      <c r="AG91" s="123"/>
      <c r="AH91" s="123"/>
      <c r="AI91" s="123"/>
      <c r="AJ91" s="15"/>
      <c r="AK91" s="171">
        <f t="shared" si="49"/>
        <v>15913.198461538461</v>
      </c>
      <c r="AL91" s="123">
        <f t="shared" si="50"/>
        <v>11.112281964883076</v>
      </c>
      <c r="AM91" s="123">
        <f t="shared" si="51"/>
        <v>13.445861177508522</v>
      </c>
      <c r="AN91" s="195">
        <f t="shared" si="52"/>
        <v>16258.636923076923</v>
      </c>
      <c r="AO91" s="123">
        <f t="shared" si="53"/>
        <v>0</v>
      </c>
      <c r="AP91" s="123"/>
      <c r="AQ91" s="123"/>
      <c r="AR91" s="123"/>
      <c r="AS91" s="123"/>
      <c r="AT91" s="15"/>
      <c r="AU91" s="171">
        <f t="shared" si="54"/>
        <v>16258.636923076923</v>
      </c>
      <c r="AV91" s="123">
        <f t="shared" si="69"/>
        <v>11.353503715206154</v>
      </c>
      <c r="AW91" s="123">
        <f t="shared" si="70"/>
        <v>13.737739495399445</v>
      </c>
    </row>
    <row r="92" spans="1:49" x14ac:dyDescent="0.25">
      <c r="A92" s="45" t="s">
        <v>126</v>
      </c>
      <c r="B92" s="45" t="s">
        <v>214</v>
      </c>
      <c r="C92" s="52" t="s">
        <v>39</v>
      </c>
      <c r="D92" s="42" t="s">
        <v>12</v>
      </c>
      <c r="E92" s="57">
        <v>24518.855218855217</v>
      </c>
      <c r="F92" s="57">
        <v>0</v>
      </c>
      <c r="G92" s="57">
        <f t="shared" si="67"/>
        <v>25744.797979797979</v>
      </c>
      <c r="H92" s="57">
        <f t="shared" si="68"/>
        <v>0</v>
      </c>
      <c r="I92" s="57">
        <f t="shared" si="64"/>
        <v>26480.363636363632</v>
      </c>
      <c r="J92" s="57">
        <f t="shared" si="57"/>
        <v>0</v>
      </c>
      <c r="K92" s="57">
        <f t="shared" si="63"/>
        <v>27926.976094276088</v>
      </c>
      <c r="L92" s="57">
        <f t="shared" si="65"/>
        <v>0</v>
      </c>
      <c r="M92" s="148">
        <f t="shared" si="58"/>
        <v>31874.511784511775</v>
      </c>
      <c r="N92" s="57">
        <f t="shared" si="59"/>
        <v>0</v>
      </c>
      <c r="O92" s="15"/>
      <c r="P92" s="15"/>
      <c r="Q92" s="15"/>
      <c r="R92" s="15"/>
      <c r="S92" s="136"/>
      <c r="T92" s="148">
        <v>33885</v>
      </c>
      <c r="U92" s="15">
        <f t="shared" si="66"/>
        <v>0</v>
      </c>
      <c r="V92" s="15"/>
      <c r="W92" s="15"/>
      <c r="X92" s="15"/>
      <c r="Y92" s="15"/>
      <c r="Z92" s="15"/>
      <c r="AA92" s="118">
        <f t="shared" si="60"/>
        <v>33885</v>
      </c>
      <c r="AB92" s="123">
        <f t="shared" si="61"/>
        <v>23.66209881</v>
      </c>
      <c r="AC92" s="189">
        <f t="shared" si="62"/>
        <v>28.631139560099999</v>
      </c>
      <c r="AD92" s="208">
        <f t="shared" si="47"/>
        <v>36022.36153846154</v>
      </c>
      <c r="AE92" s="171">
        <f t="shared" si="48"/>
        <v>0</v>
      </c>
      <c r="AF92" s="123"/>
      <c r="AG92" s="123"/>
      <c r="AH92" s="123"/>
      <c r="AI92" s="123"/>
      <c r="AJ92" s="15"/>
      <c r="AK92" s="171">
        <f t="shared" si="49"/>
        <v>36022.36153846154</v>
      </c>
      <c r="AL92" s="123">
        <f t="shared" si="50"/>
        <v>25.154631196476924</v>
      </c>
      <c r="AM92" s="123">
        <f t="shared" si="51"/>
        <v>30.437103747737076</v>
      </c>
      <c r="AN92" s="195">
        <f t="shared" si="52"/>
        <v>36804.323076923079</v>
      </c>
      <c r="AO92" s="123">
        <f t="shared" si="53"/>
        <v>0</v>
      </c>
      <c r="AP92" s="123"/>
      <c r="AQ92" s="123"/>
      <c r="AR92" s="123"/>
      <c r="AS92" s="123"/>
      <c r="AT92" s="15"/>
      <c r="AU92" s="171">
        <f t="shared" si="54"/>
        <v>36804.323076923079</v>
      </c>
      <c r="AV92" s="123">
        <f t="shared" si="69"/>
        <v>25.700679630553847</v>
      </c>
      <c r="AW92" s="123">
        <f t="shared" si="70"/>
        <v>31.097822352970152</v>
      </c>
    </row>
    <row r="93" spans="1:49" x14ac:dyDescent="0.25">
      <c r="A93" s="42" t="s">
        <v>125</v>
      </c>
      <c r="B93" s="42" t="s">
        <v>215</v>
      </c>
      <c r="C93" s="42" t="s">
        <v>39</v>
      </c>
      <c r="D93" s="42" t="s">
        <v>12</v>
      </c>
      <c r="E93" s="57">
        <v>20710.101010101018</v>
      </c>
      <c r="F93" s="57">
        <v>0</v>
      </c>
      <c r="G93" s="57">
        <f t="shared" si="67"/>
        <v>21745.606060606071</v>
      </c>
      <c r="H93" s="57">
        <f t="shared" si="68"/>
        <v>0</v>
      </c>
      <c r="I93" s="57">
        <f t="shared" si="64"/>
        <v>22366.909090909099</v>
      </c>
      <c r="J93" s="57">
        <f t="shared" si="57"/>
        <v>0</v>
      </c>
      <c r="K93" s="57">
        <f t="shared" si="63"/>
        <v>23588.80505050506</v>
      </c>
      <c r="L93" s="57">
        <f t="shared" si="65"/>
        <v>0</v>
      </c>
      <c r="M93" s="148">
        <f t="shared" si="58"/>
        <v>26923.131313131322</v>
      </c>
      <c r="N93" s="57">
        <f t="shared" si="59"/>
        <v>0</v>
      </c>
      <c r="O93" s="15"/>
      <c r="P93" s="15"/>
      <c r="Q93" s="15"/>
      <c r="R93" s="15"/>
      <c r="S93" s="136"/>
      <c r="T93" s="148">
        <v>28621</v>
      </c>
      <c r="U93" s="15">
        <f t="shared" si="66"/>
        <v>0</v>
      </c>
      <c r="V93" s="15"/>
      <c r="W93" s="15"/>
      <c r="X93" s="15"/>
      <c r="Y93" s="15"/>
      <c r="Z93" s="15"/>
      <c r="AA93" s="118">
        <f t="shared" si="60"/>
        <v>28621</v>
      </c>
      <c r="AB93" s="123">
        <f t="shared" si="61"/>
        <v>19.986216025999997</v>
      </c>
      <c r="AC93" s="189">
        <f t="shared" si="62"/>
        <v>24.183321391459994</v>
      </c>
      <c r="AD93" s="208">
        <f t="shared" si="47"/>
        <v>30426.324615384616</v>
      </c>
      <c r="AE93" s="171">
        <f t="shared" si="48"/>
        <v>0</v>
      </c>
      <c r="AF93" s="123"/>
      <c r="AG93" s="123"/>
      <c r="AH93" s="123"/>
      <c r="AI93" s="123"/>
      <c r="AJ93" s="15"/>
      <c r="AK93" s="171">
        <f t="shared" si="49"/>
        <v>30426.324615384616</v>
      </c>
      <c r="AL93" s="123">
        <f t="shared" si="50"/>
        <v>21.246885036870768</v>
      </c>
      <c r="AM93" s="123">
        <f t="shared" si="51"/>
        <v>25.70873089461363</v>
      </c>
      <c r="AN93" s="195">
        <f t="shared" si="52"/>
        <v>31086.809230769228</v>
      </c>
      <c r="AO93" s="123">
        <f t="shared" si="53"/>
        <v>0</v>
      </c>
      <c r="AP93" s="123"/>
      <c r="AQ93" s="123"/>
      <c r="AR93" s="123"/>
      <c r="AS93" s="123"/>
      <c r="AT93" s="15"/>
      <c r="AU93" s="171">
        <f t="shared" si="54"/>
        <v>31086.809230769228</v>
      </c>
      <c r="AV93" s="123">
        <f t="shared" si="69"/>
        <v>21.708105406701534</v>
      </c>
      <c r="AW93" s="123">
        <f t="shared" si="70"/>
        <v>26.266807542108857</v>
      </c>
    </row>
    <row r="94" spans="1:49" x14ac:dyDescent="0.25">
      <c r="A94" s="42" t="s">
        <v>125</v>
      </c>
      <c r="B94" s="42" t="s">
        <v>216</v>
      </c>
      <c r="C94" s="42" t="s">
        <v>41</v>
      </c>
      <c r="D94" s="42" t="s">
        <v>12</v>
      </c>
      <c r="E94" s="57">
        <v>20710.101010101018</v>
      </c>
      <c r="F94" s="57">
        <v>0</v>
      </c>
      <c r="G94" s="57">
        <f t="shared" si="67"/>
        <v>21745.606060606071</v>
      </c>
      <c r="H94" s="57">
        <f t="shared" si="68"/>
        <v>0</v>
      </c>
      <c r="I94" s="57">
        <f t="shared" si="64"/>
        <v>22366.909090909099</v>
      </c>
      <c r="J94" s="57">
        <f t="shared" si="57"/>
        <v>0</v>
      </c>
      <c r="K94" s="57">
        <f t="shared" si="63"/>
        <v>23588.80505050506</v>
      </c>
      <c r="L94" s="57">
        <f t="shared" si="65"/>
        <v>0</v>
      </c>
      <c r="M94" s="148">
        <f t="shared" si="58"/>
        <v>26923.131313131322</v>
      </c>
      <c r="N94" s="57">
        <f t="shared" si="59"/>
        <v>0</v>
      </c>
      <c r="O94" s="15"/>
      <c r="P94" s="15"/>
      <c r="Q94" s="15"/>
      <c r="R94" s="15"/>
      <c r="S94" s="136"/>
      <c r="T94" s="148">
        <v>28621</v>
      </c>
      <c r="U94" s="15">
        <f t="shared" si="66"/>
        <v>0</v>
      </c>
      <c r="V94" s="15"/>
      <c r="W94" s="15"/>
      <c r="X94" s="15"/>
      <c r="Y94" s="15"/>
      <c r="Z94" s="15"/>
      <c r="AA94" s="118">
        <f t="shared" si="60"/>
        <v>28621</v>
      </c>
      <c r="AB94" s="123">
        <f t="shared" si="61"/>
        <v>19.986216025999997</v>
      </c>
      <c r="AC94" s="189">
        <f t="shared" si="62"/>
        <v>24.183321391459994</v>
      </c>
      <c r="AD94" s="208">
        <f t="shared" si="47"/>
        <v>30426.324615384616</v>
      </c>
      <c r="AE94" s="171">
        <f t="shared" si="48"/>
        <v>0</v>
      </c>
      <c r="AF94" s="123"/>
      <c r="AG94" s="123"/>
      <c r="AH94" s="123"/>
      <c r="AI94" s="123"/>
      <c r="AJ94" s="15"/>
      <c r="AK94" s="171">
        <f t="shared" si="49"/>
        <v>30426.324615384616</v>
      </c>
      <c r="AL94" s="123">
        <f t="shared" si="50"/>
        <v>21.246885036870768</v>
      </c>
      <c r="AM94" s="123">
        <f t="shared" si="51"/>
        <v>25.70873089461363</v>
      </c>
      <c r="AN94" s="195">
        <f t="shared" si="52"/>
        <v>31086.809230769228</v>
      </c>
      <c r="AO94" s="123">
        <f t="shared" si="53"/>
        <v>0</v>
      </c>
      <c r="AP94" s="123"/>
      <c r="AQ94" s="123"/>
      <c r="AR94" s="123"/>
      <c r="AS94" s="123"/>
      <c r="AT94" s="15"/>
      <c r="AU94" s="171">
        <f t="shared" si="54"/>
        <v>31086.809230769228</v>
      </c>
      <c r="AV94" s="123">
        <f t="shared" si="69"/>
        <v>21.708105406701534</v>
      </c>
      <c r="AW94" s="123">
        <f t="shared" si="70"/>
        <v>26.266807542108857</v>
      </c>
    </row>
    <row r="95" spans="1:49" x14ac:dyDescent="0.25">
      <c r="A95" s="42" t="s">
        <v>125</v>
      </c>
      <c r="B95" s="42" t="s">
        <v>217</v>
      </c>
      <c r="C95" s="42" t="s">
        <v>43</v>
      </c>
      <c r="D95" s="42" t="s">
        <v>12</v>
      </c>
      <c r="E95" s="57">
        <v>20710.101010101018</v>
      </c>
      <c r="F95" s="57">
        <v>0</v>
      </c>
      <c r="G95" s="57">
        <f t="shared" si="67"/>
        <v>21745.606060606071</v>
      </c>
      <c r="H95" s="57">
        <f t="shared" si="68"/>
        <v>0</v>
      </c>
      <c r="I95" s="57">
        <f t="shared" si="64"/>
        <v>22366.909090909099</v>
      </c>
      <c r="J95" s="57">
        <f t="shared" si="57"/>
        <v>0</v>
      </c>
      <c r="K95" s="57">
        <f t="shared" si="63"/>
        <v>23588.80505050506</v>
      </c>
      <c r="L95" s="57">
        <f t="shared" si="65"/>
        <v>0</v>
      </c>
      <c r="M95" s="148">
        <f t="shared" si="58"/>
        <v>26923.131313131322</v>
      </c>
      <c r="N95" s="57">
        <f t="shared" si="59"/>
        <v>0</v>
      </c>
      <c r="O95" s="15"/>
      <c r="P95" s="15"/>
      <c r="Q95" s="15"/>
      <c r="R95" s="15"/>
      <c r="S95" s="136"/>
      <c r="T95" s="148">
        <v>28621</v>
      </c>
      <c r="U95" s="15">
        <f t="shared" si="66"/>
        <v>0</v>
      </c>
      <c r="V95" s="15"/>
      <c r="W95" s="15"/>
      <c r="X95" s="15"/>
      <c r="Y95" s="15"/>
      <c r="Z95" s="15"/>
      <c r="AA95" s="118">
        <f t="shared" si="60"/>
        <v>28621</v>
      </c>
      <c r="AB95" s="123">
        <f t="shared" si="61"/>
        <v>19.986216025999997</v>
      </c>
      <c r="AC95" s="189">
        <f t="shared" si="62"/>
        <v>24.183321391459994</v>
      </c>
      <c r="AD95" s="208">
        <f t="shared" si="47"/>
        <v>30426.324615384616</v>
      </c>
      <c r="AE95" s="171">
        <f t="shared" si="48"/>
        <v>0</v>
      </c>
      <c r="AF95" s="123"/>
      <c r="AG95" s="123"/>
      <c r="AH95" s="123"/>
      <c r="AI95" s="123"/>
      <c r="AJ95" s="15"/>
      <c r="AK95" s="171">
        <f t="shared" si="49"/>
        <v>30426.324615384616</v>
      </c>
      <c r="AL95" s="123">
        <f t="shared" si="50"/>
        <v>21.246885036870768</v>
      </c>
      <c r="AM95" s="123">
        <f t="shared" si="51"/>
        <v>25.70873089461363</v>
      </c>
      <c r="AN95" s="195">
        <f t="shared" si="52"/>
        <v>31086.809230769228</v>
      </c>
      <c r="AO95" s="123">
        <f t="shared" si="53"/>
        <v>0</v>
      </c>
      <c r="AP95" s="123"/>
      <c r="AQ95" s="123"/>
      <c r="AR95" s="123"/>
      <c r="AS95" s="123"/>
      <c r="AT95" s="15"/>
      <c r="AU95" s="171">
        <f t="shared" si="54"/>
        <v>31086.809230769228</v>
      </c>
      <c r="AV95" s="123">
        <f t="shared" si="69"/>
        <v>21.708105406701534</v>
      </c>
      <c r="AW95" s="123">
        <f t="shared" si="70"/>
        <v>26.266807542108857</v>
      </c>
    </row>
    <row r="96" spans="1:49" s="89" customFormat="1" x14ac:dyDescent="0.25">
      <c r="A96" s="42" t="s">
        <v>127</v>
      </c>
      <c r="B96" s="42" t="s">
        <v>218</v>
      </c>
      <c r="C96" s="42" t="s">
        <v>10</v>
      </c>
      <c r="D96" s="42" t="s">
        <v>272</v>
      </c>
      <c r="E96" s="57">
        <v>142947.30639730638</v>
      </c>
      <c r="F96" s="57">
        <v>64330.015079898127</v>
      </c>
      <c r="G96" s="57">
        <f t="shared" si="67"/>
        <v>150094.6717171717</v>
      </c>
      <c r="H96" s="57">
        <f t="shared" si="68"/>
        <v>65359.295321176498</v>
      </c>
      <c r="I96" s="57">
        <f t="shared" si="64"/>
        <v>154383.09090909088</v>
      </c>
      <c r="J96" s="57">
        <f t="shared" si="57"/>
        <v>66581.56560769456</v>
      </c>
      <c r="K96" s="57">
        <f t="shared" si="63"/>
        <v>162816.98198653196</v>
      </c>
      <c r="L96" s="57">
        <f t="shared" si="65"/>
        <v>70248.376467248745</v>
      </c>
      <c r="M96" s="148">
        <f t="shared" si="58"/>
        <v>185831.49831649827</v>
      </c>
      <c r="N96" s="57">
        <f t="shared" si="59"/>
        <v>81313.139060991234</v>
      </c>
      <c r="O96" s="15"/>
      <c r="P96" s="15"/>
      <c r="Q96" s="15"/>
      <c r="R96" s="15"/>
      <c r="S96" s="136"/>
      <c r="T96" s="148">
        <v>197553</v>
      </c>
      <c r="U96" s="15">
        <v>84594</v>
      </c>
      <c r="V96" s="15"/>
      <c r="W96" s="15"/>
      <c r="X96" s="15"/>
      <c r="Y96" s="15"/>
      <c r="Z96" s="15"/>
      <c r="AA96" s="118">
        <f t="shared" si="60"/>
        <v>282147</v>
      </c>
      <c r="AB96" s="123">
        <f t="shared" si="61"/>
        <v>197.024942982</v>
      </c>
      <c r="AC96" s="189">
        <f t="shared" si="62"/>
        <v>238.40018100821999</v>
      </c>
      <c r="AD96" s="208">
        <f t="shared" si="47"/>
        <v>210014.03538461539</v>
      </c>
      <c r="AE96" s="171">
        <f t="shared" si="48"/>
        <v>87729.582018927438</v>
      </c>
      <c r="AF96" s="123"/>
      <c r="AG96" s="123"/>
      <c r="AH96" s="123"/>
      <c r="AI96" s="123"/>
      <c r="AJ96" s="15"/>
      <c r="AK96" s="171">
        <f t="shared" si="49"/>
        <v>297743.61740354286</v>
      </c>
      <c r="AL96" s="123">
        <f t="shared" si="50"/>
        <v>207.9161544945984</v>
      </c>
      <c r="AM96" s="123">
        <f t="shared" si="51"/>
        <v>251.57854693846406</v>
      </c>
      <c r="AN96" s="195">
        <f t="shared" si="52"/>
        <v>214572.95076923078</v>
      </c>
      <c r="AO96" s="123">
        <f t="shared" si="53"/>
        <v>89731.017350157723</v>
      </c>
      <c r="AP96" s="123"/>
      <c r="AQ96" s="123"/>
      <c r="AR96" s="123"/>
      <c r="AS96" s="123"/>
      <c r="AT96" s="15"/>
      <c r="AU96" s="171">
        <f t="shared" si="54"/>
        <v>304303.9681193885</v>
      </c>
      <c r="AV96" s="123">
        <f t="shared" si="69"/>
        <v>212.4972867615777</v>
      </c>
      <c r="AW96" s="123">
        <f t="shared" si="70"/>
        <v>257.121716981509</v>
      </c>
    </row>
    <row r="97" spans="1:49" s="89" customFormat="1" x14ac:dyDescent="0.25">
      <c r="A97" s="42" t="s">
        <v>128</v>
      </c>
      <c r="B97" s="91" t="s">
        <v>219</v>
      </c>
      <c r="C97" s="42" t="s">
        <v>10</v>
      </c>
      <c r="D97" s="42" t="s">
        <v>12</v>
      </c>
      <c r="E97" s="57">
        <v>190437.71043771043</v>
      </c>
      <c r="F97" s="57">
        <v>0</v>
      </c>
      <c r="G97" s="57">
        <f t="shared" si="67"/>
        <v>199959.59595959596</v>
      </c>
      <c r="H97" s="57">
        <f t="shared" si="68"/>
        <v>0</v>
      </c>
      <c r="I97" s="57">
        <f t="shared" si="64"/>
        <v>205672.72727272726</v>
      </c>
      <c r="J97" s="57">
        <f t="shared" si="57"/>
        <v>0</v>
      </c>
      <c r="K97" s="57">
        <f t="shared" si="63"/>
        <v>216908.55218855216</v>
      </c>
      <c r="L97" s="57">
        <f t="shared" si="65"/>
        <v>0</v>
      </c>
      <c r="M97" s="148">
        <f t="shared" si="58"/>
        <v>247569.0235690235</v>
      </c>
      <c r="N97" s="57">
        <f t="shared" si="59"/>
        <v>0</v>
      </c>
      <c r="O97" s="15"/>
      <c r="P97" s="15"/>
      <c r="Q97" s="15"/>
      <c r="R97" s="15"/>
      <c r="S97" s="136"/>
      <c r="T97" s="148">
        <v>263185</v>
      </c>
      <c r="U97" s="15">
        <f t="shared" si="66"/>
        <v>0</v>
      </c>
      <c r="V97" s="15"/>
      <c r="W97" s="15"/>
      <c r="X97" s="15"/>
      <c r="Y97" s="15"/>
      <c r="Z97" s="15"/>
      <c r="AA97" s="118">
        <f t="shared" si="60"/>
        <v>263185</v>
      </c>
      <c r="AB97" s="123">
        <f t="shared" si="61"/>
        <v>183.78366461000002</v>
      </c>
      <c r="AC97" s="189">
        <f t="shared" si="62"/>
        <v>222.3782341781</v>
      </c>
      <c r="AD97" s="208">
        <f t="shared" si="47"/>
        <v>279785.89999999997</v>
      </c>
      <c r="AE97" s="171">
        <f t="shared" si="48"/>
        <v>0</v>
      </c>
      <c r="AF97" s="123"/>
      <c r="AG97" s="123"/>
      <c r="AH97" s="123"/>
      <c r="AI97" s="123"/>
      <c r="AJ97" s="15"/>
      <c r="AK97" s="171">
        <f t="shared" si="49"/>
        <v>279785.89999999997</v>
      </c>
      <c r="AL97" s="123">
        <f t="shared" si="50"/>
        <v>195.37617268539998</v>
      </c>
      <c r="AM97" s="123">
        <f t="shared" si="51"/>
        <v>236.40516894933396</v>
      </c>
      <c r="AN97" s="195">
        <f t="shared" si="52"/>
        <v>285859.39999999997</v>
      </c>
      <c r="AO97" s="123">
        <f t="shared" si="53"/>
        <v>0</v>
      </c>
      <c r="AP97" s="123"/>
      <c r="AQ97" s="123"/>
      <c r="AR97" s="123"/>
      <c r="AS97" s="123"/>
      <c r="AT97" s="15"/>
      <c r="AU97" s="171">
        <f t="shared" si="54"/>
        <v>285859.39999999997</v>
      </c>
      <c r="AV97" s="123">
        <f t="shared" si="69"/>
        <v>199.61733417639996</v>
      </c>
      <c r="AW97" s="123">
        <f t="shared" si="70"/>
        <v>241.53697435344395</v>
      </c>
    </row>
    <row r="98" spans="1:49" s="89" customFormat="1" x14ac:dyDescent="0.25">
      <c r="A98" s="42"/>
      <c r="B98" s="92"/>
      <c r="C98" s="42"/>
      <c r="D98" s="42"/>
      <c r="E98" s="57">
        <v>0</v>
      </c>
      <c r="F98" s="57">
        <v>0</v>
      </c>
      <c r="G98" s="57">
        <f t="shared" si="67"/>
        <v>0</v>
      </c>
      <c r="H98" s="57">
        <f t="shared" si="68"/>
        <v>0</v>
      </c>
      <c r="I98" s="57">
        <f t="shared" si="64"/>
        <v>0</v>
      </c>
      <c r="J98" s="57">
        <f t="shared" si="57"/>
        <v>0</v>
      </c>
      <c r="K98" s="57">
        <f t="shared" si="63"/>
        <v>0</v>
      </c>
      <c r="L98" s="57">
        <f t="shared" si="65"/>
        <v>0</v>
      </c>
      <c r="M98" s="148">
        <f t="shared" si="58"/>
        <v>0</v>
      </c>
      <c r="N98" s="57">
        <f t="shared" si="59"/>
        <v>0</v>
      </c>
      <c r="O98" s="15"/>
      <c r="P98" s="15"/>
      <c r="Q98" s="15"/>
      <c r="R98" s="15"/>
      <c r="S98" s="136"/>
      <c r="T98" s="148">
        <v>0</v>
      </c>
      <c r="U98" s="15">
        <f t="shared" si="66"/>
        <v>0</v>
      </c>
      <c r="V98" s="15"/>
      <c r="W98" s="15"/>
      <c r="X98" s="15"/>
      <c r="Y98" s="15"/>
      <c r="Z98" s="15"/>
      <c r="AA98" s="118">
        <f t="shared" si="60"/>
        <v>0</v>
      </c>
      <c r="AB98" s="123">
        <f t="shared" si="61"/>
        <v>0</v>
      </c>
      <c r="AC98" s="189">
        <f t="shared" si="62"/>
        <v>0</v>
      </c>
      <c r="AD98" s="208">
        <f t="shared" si="47"/>
        <v>0</v>
      </c>
      <c r="AE98" s="171">
        <f t="shared" si="48"/>
        <v>0</v>
      </c>
      <c r="AF98" s="123"/>
      <c r="AG98" s="123"/>
      <c r="AH98" s="123"/>
      <c r="AI98" s="123"/>
      <c r="AJ98" s="15"/>
      <c r="AK98" s="171">
        <f t="shared" si="49"/>
        <v>0</v>
      </c>
      <c r="AL98" s="123">
        <f t="shared" si="50"/>
        <v>0</v>
      </c>
      <c r="AM98" s="123">
        <f t="shared" si="51"/>
        <v>0</v>
      </c>
      <c r="AN98" s="195">
        <f t="shared" si="52"/>
        <v>0</v>
      </c>
      <c r="AO98" s="123">
        <f t="shared" si="53"/>
        <v>0</v>
      </c>
      <c r="AP98" s="123"/>
      <c r="AQ98" s="123"/>
      <c r="AR98" s="123"/>
      <c r="AS98" s="123"/>
      <c r="AT98" s="15"/>
      <c r="AU98" s="171">
        <f t="shared" si="54"/>
        <v>0</v>
      </c>
      <c r="AV98" s="123">
        <f t="shared" si="69"/>
        <v>0</v>
      </c>
      <c r="AW98" s="123">
        <f t="shared" si="70"/>
        <v>0</v>
      </c>
    </row>
    <row r="99" spans="1:49" s="89" customFormat="1" x14ac:dyDescent="0.25">
      <c r="A99" s="42" t="s">
        <v>129</v>
      </c>
      <c r="B99" s="42" t="s">
        <v>220</v>
      </c>
      <c r="C99" s="42" t="s">
        <v>39</v>
      </c>
      <c r="D99" s="42" t="s">
        <v>12</v>
      </c>
      <c r="E99" s="57">
        <v>141995.11784511784</v>
      </c>
      <c r="F99" s="57">
        <v>0</v>
      </c>
      <c r="G99" s="57">
        <f t="shared" si="67"/>
        <v>149094.87373737374</v>
      </c>
      <c r="H99" s="57">
        <f t="shared" si="68"/>
        <v>0</v>
      </c>
      <c r="I99" s="57">
        <f t="shared" si="64"/>
        <v>153354.72727272726</v>
      </c>
      <c r="J99" s="57">
        <f t="shared" si="57"/>
        <v>0</v>
      </c>
      <c r="K99" s="57">
        <f t="shared" si="63"/>
        <v>161732.43922558922</v>
      </c>
      <c r="L99" s="57">
        <f t="shared" si="65"/>
        <v>0</v>
      </c>
      <c r="M99" s="148">
        <f t="shared" si="58"/>
        <v>184593.65319865316</v>
      </c>
      <c r="N99" s="57">
        <f t="shared" si="59"/>
        <v>0</v>
      </c>
      <c r="O99" s="15"/>
      <c r="P99" s="15"/>
      <c r="Q99" s="15"/>
      <c r="R99" s="15"/>
      <c r="S99" s="136"/>
      <c r="T99" s="148">
        <v>196237</v>
      </c>
      <c r="U99" s="15">
        <f t="shared" si="66"/>
        <v>0</v>
      </c>
      <c r="V99" s="15"/>
      <c r="W99" s="15"/>
      <c r="X99" s="15"/>
      <c r="Y99" s="15"/>
      <c r="Z99" s="15"/>
      <c r="AA99" s="118">
        <f t="shared" si="60"/>
        <v>196237</v>
      </c>
      <c r="AB99" s="123">
        <f t="shared" si="61"/>
        <v>137.03347452200001</v>
      </c>
      <c r="AC99" s="189">
        <f t="shared" si="62"/>
        <v>165.81050417162001</v>
      </c>
      <c r="AD99" s="208">
        <f t="shared" si="47"/>
        <v>208615.02615384615</v>
      </c>
      <c r="AE99" s="171">
        <f t="shared" si="48"/>
        <v>0</v>
      </c>
      <c r="AF99" s="123"/>
      <c r="AG99" s="123"/>
      <c r="AH99" s="123"/>
      <c r="AI99" s="123"/>
      <c r="AJ99" s="15"/>
      <c r="AK99" s="171">
        <f t="shared" si="49"/>
        <v>208615.02615384615</v>
      </c>
      <c r="AL99" s="123">
        <f t="shared" si="50"/>
        <v>145.67712445338768</v>
      </c>
      <c r="AM99" s="123">
        <f t="shared" si="51"/>
        <v>176.26932058859907</v>
      </c>
      <c r="AN99" s="195">
        <f t="shared" si="52"/>
        <v>213143.57230769229</v>
      </c>
      <c r="AO99" s="123">
        <f t="shared" si="53"/>
        <v>0</v>
      </c>
      <c r="AP99" s="123"/>
      <c r="AQ99" s="123"/>
      <c r="AR99" s="123"/>
      <c r="AS99" s="123"/>
      <c r="AT99" s="15"/>
      <c r="AU99" s="171">
        <f t="shared" si="54"/>
        <v>213143.57230769229</v>
      </c>
      <c r="AV99" s="123">
        <f t="shared" si="69"/>
        <v>148.83943540389535</v>
      </c>
      <c r="AW99" s="123">
        <f t="shared" si="70"/>
        <v>180.09571683871337</v>
      </c>
    </row>
    <row r="100" spans="1:49" s="89" customFormat="1" x14ac:dyDescent="0.25">
      <c r="A100" s="42"/>
      <c r="B100" s="42"/>
      <c r="C100" s="42"/>
      <c r="D100" s="42"/>
      <c r="E100" s="57">
        <v>0</v>
      </c>
      <c r="F100" s="57">
        <v>0</v>
      </c>
      <c r="G100" s="57">
        <f t="shared" si="67"/>
        <v>0</v>
      </c>
      <c r="H100" s="57">
        <f t="shared" si="68"/>
        <v>0</v>
      </c>
      <c r="I100" s="57">
        <f t="shared" si="64"/>
        <v>0</v>
      </c>
      <c r="J100" s="57">
        <f t="shared" si="57"/>
        <v>0</v>
      </c>
      <c r="K100" s="57">
        <f t="shared" si="63"/>
        <v>0</v>
      </c>
      <c r="L100" s="57">
        <f t="shared" si="65"/>
        <v>0</v>
      </c>
      <c r="M100" s="148">
        <f t="shared" si="58"/>
        <v>0</v>
      </c>
      <c r="N100" s="57">
        <f t="shared" si="59"/>
        <v>0</v>
      </c>
      <c r="O100" s="15"/>
      <c r="P100" s="15"/>
      <c r="Q100" s="15"/>
      <c r="R100" s="15"/>
      <c r="S100" s="136"/>
      <c r="T100" s="148">
        <v>0</v>
      </c>
      <c r="U100" s="15">
        <f t="shared" si="66"/>
        <v>0</v>
      </c>
      <c r="V100" s="15"/>
      <c r="W100" s="15"/>
      <c r="X100" s="15"/>
      <c r="Y100" s="15"/>
      <c r="Z100" s="15"/>
      <c r="AA100" s="118">
        <f t="shared" si="60"/>
        <v>0</v>
      </c>
      <c r="AB100" s="123">
        <f t="shared" si="61"/>
        <v>0</v>
      </c>
      <c r="AC100" s="189">
        <f t="shared" si="62"/>
        <v>0</v>
      </c>
      <c r="AD100" s="208">
        <f t="shared" si="47"/>
        <v>0</v>
      </c>
      <c r="AE100" s="171">
        <f t="shared" si="48"/>
        <v>0</v>
      </c>
      <c r="AF100" s="123"/>
      <c r="AG100" s="123"/>
      <c r="AH100" s="123"/>
      <c r="AI100" s="123"/>
      <c r="AJ100" s="15"/>
      <c r="AK100" s="171">
        <f t="shared" si="49"/>
        <v>0</v>
      </c>
      <c r="AL100" s="123">
        <f t="shared" si="50"/>
        <v>0</v>
      </c>
      <c r="AM100" s="123">
        <f t="shared" si="51"/>
        <v>0</v>
      </c>
      <c r="AN100" s="195">
        <f t="shared" si="52"/>
        <v>0</v>
      </c>
      <c r="AO100" s="123">
        <f t="shared" si="53"/>
        <v>0</v>
      </c>
      <c r="AP100" s="123"/>
      <c r="AQ100" s="123"/>
      <c r="AR100" s="123"/>
      <c r="AS100" s="123"/>
      <c r="AT100" s="15"/>
      <c r="AU100" s="171">
        <f t="shared" si="54"/>
        <v>0</v>
      </c>
      <c r="AV100" s="123">
        <f t="shared" si="69"/>
        <v>0</v>
      </c>
      <c r="AW100" s="123">
        <f t="shared" si="70"/>
        <v>0</v>
      </c>
    </row>
    <row r="101" spans="1:49" s="89" customFormat="1" x14ac:dyDescent="0.25">
      <c r="A101" s="42" t="s">
        <v>130</v>
      </c>
      <c r="B101" s="42" t="s">
        <v>221</v>
      </c>
      <c r="C101" s="42" t="s">
        <v>39</v>
      </c>
      <c r="D101" s="42" t="s">
        <v>12</v>
      </c>
      <c r="E101" s="57">
        <v>199602.52525252526</v>
      </c>
      <c r="F101" s="57">
        <v>0</v>
      </c>
      <c r="G101" s="57">
        <f t="shared" si="67"/>
        <v>209582.65151515152</v>
      </c>
      <c r="H101" s="57">
        <f t="shared" si="68"/>
        <v>0</v>
      </c>
      <c r="I101" s="57">
        <f t="shared" si="64"/>
        <v>215570.72727272726</v>
      </c>
      <c r="J101" s="57">
        <f t="shared" si="57"/>
        <v>0</v>
      </c>
      <c r="K101" s="57">
        <f t="shared" si="63"/>
        <v>227347.27626262626</v>
      </c>
      <c r="L101" s="57">
        <f t="shared" si="65"/>
        <v>0</v>
      </c>
      <c r="M101" s="148">
        <f t="shared" si="58"/>
        <v>259483.2828282828</v>
      </c>
      <c r="N101" s="57">
        <f t="shared" si="59"/>
        <v>0</v>
      </c>
      <c r="O101" s="15"/>
      <c r="P101" s="15"/>
      <c r="Q101" s="15"/>
      <c r="R101" s="15"/>
      <c r="S101" s="136"/>
      <c r="T101" s="148">
        <v>275851</v>
      </c>
      <c r="U101" s="15">
        <f t="shared" si="66"/>
        <v>0</v>
      </c>
      <c r="V101" s="15"/>
      <c r="W101" s="15"/>
      <c r="X101" s="15"/>
      <c r="Y101" s="15"/>
      <c r="Z101" s="15"/>
      <c r="AA101" s="118">
        <f t="shared" si="60"/>
        <v>275851</v>
      </c>
      <c r="AB101" s="123">
        <f t="shared" si="61"/>
        <v>192.62840840600001</v>
      </c>
      <c r="AC101" s="189">
        <f t="shared" si="62"/>
        <v>233.08037417125999</v>
      </c>
      <c r="AD101" s="208">
        <f t="shared" si="47"/>
        <v>293250.83230769227</v>
      </c>
      <c r="AE101" s="171">
        <f t="shared" si="48"/>
        <v>0</v>
      </c>
      <c r="AF101" s="123"/>
      <c r="AG101" s="123"/>
      <c r="AH101" s="123"/>
      <c r="AI101" s="123"/>
      <c r="AJ101" s="15"/>
      <c r="AK101" s="171">
        <f t="shared" si="49"/>
        <v>293250.83230769227</v>
      </c>
      <c r="AL101" s="123">
        <f t="shared" si="50"/>
        <v>204.77881570545534</v>
      </c>
      <c r="AM101" s="123">
        <f t="shared" si="51"/>
        <v>247.78236700360097</v>
      </c>
      <c r="AN101" s="195">
        <f t="shared" si="52"/>
        <v>299616.62461538462</v>
      </c>
      <c r="AO101" s="123">
        <f t="shared" si="53"/>
        <v>0</v>
      </c>
      <c r="AP101" s="123"/>
      <c r="AQ101" s="123"/>
      <c r="AR101" s="123"/>
      <c r="AS101" s="123"/>
      <c r="AT101" s="15"/>
      <c r="AU101" s="171">
        <f t="shared" si="54"/>
        <v>299616.62461538462</v>
      </c>
      <c r="AV101" s="123">
        <f t="shared" si="69"/>
        <v>209.22408666867076</v>
      </c>
      <c r="AW101" s="123">
        <f t="shared" si="70"/>
        <v>253.16114486909163</v>
      </c>
    </row>
    <row r="102" spans="1:49" x14ac:dyDescent="0.25">
      <c r="A102" s="42" t="s">
        <v>130</v>
      </c>
      <c r="B102" s="42" t="s">
        <v>222</v>
      </c>
      <c r="C102" s="42" t="s">
        <v>39</v>
      </c>
      <c r="D102" s="42" t="s">
        <v>12</v>
      </c>
      <c r="E102" s="57">
        <v>246378.78787878787</v>
      </c>
      <c r="F102" s="57">
        <v>0</v>
      </c>
      <c r="G102" s="57">
        <f t="shared" si="67"/>
        <v>258697.72727272726</v>
      </c>
      <c r="H102" s="57">
        <f t="shared" si="68"/>
        <v>0</v>
      </c>
      <c r="I102" s="57">
        <f t="shared" si="64"/>
        <v>266089.09090909088</v>
      </c>
      <c r="J102" s="57">
        <f t="shared" si="57"/>
        <v>0</v>
      </c>
      <c r="K102" s="57">
        <f t="shared" si="63"/>
        <v>280625.43939393933</v>
      </c>
      <c r="L102" s="57">
        <f t="shared" si="65"/>
        <v>0</v>
      </c>
      <c r="M102" s="148">
        <f t="shared" si="58"/>
        <v>320292.42424242414</v>
      </c>
      <c r="N102" s="57">
        <f t="shared" si="59"/>
        <v>0</v>
      </c>
      <c r="O102" s="15"/>
      <c r="P102" s="15"/>
      <c r="Q102" s="15"/>
      <c r="R102" s="15"/>
      <c r="S102" s="136"/>
      <c r="T102" s="148">
        <v>340495</v>
      </c>
      <c r="U102" s="15">
        <f t="shared" si="66"/>
        <v>0</v>
      </c>
      <c r="V102" s="15"/>
      <c r="W102" s="15"/>
      <c r="X102" s="15"/>
      <c r="Y102" s="15"/>
      <c r="Z102" s="15"/>
      <c r="AA102" s="118">
        <f t="shared" si="60"/>
        <v>340495</v>
      </c>
      <c r="AB102" s="123">
        <f t="shared" si="61"/>
        <v>237.76970147</v>
      </c>
      <c r="AC102" s="189">
        <f t="shared" si="62"/>
        <v>287.70133877870001</v>
      </c>
      <c r="AD102" s="208">
        <f t="shared" si="47"/>
        <v>361972.37692307692</v>
      </c>
      <c r="AE102" s="171">
        <f t="shared" si="48"/>
        <v>0</v>
      </c>
      <c r="AF102" s="123"/>
      <c r="AG102" s="123"/>
      <c r="AH102" s="123"/>
      <c r="AI102" s="123"/>
      <c r="AJ102" s="15"/>
      <c r="AK102" s="171">
        <f t="shared" si="49"/>
        <v>361972.37692307692</v>
      </c>
      <c r="AL102" s="123">
        <f t="shared" si="50"/>
        <v>252.76748263964615</v>
      </c>
      <c r="AM102" s="123">
        <f t="shared" si="51"/>
        <v>305.84865399397182</v>
      </c>
      <c r="AN102" s="195">
        <f t="shared" si="52"/>
        <v>369829.95384615386</v>
      </c>
      <c r="AO102" s="123">
        <f t="shared" si="53"/>
        <v>0</v>
      </c>
      <c r="AP102" s="123"/>
      <c r="AQ102" s="123"/>
      <c r="AR102" s="123"/>
      <c r="AS102" s="123"/>
      <c r="AT102" s="15"/>
      <c r="AU102" s="171">
        <f t="shared" si="54"/>
        <v>369829.95384615386</v>
      </c>
      <c r="AV102" s="123">
        <f t="shared" si="69"/>
        <v>258.2544757504923</v>
      </c>
      <c r="AW102" s="123">
        <f t="shared" si="70"/>
        <v>312.48791565809569</v>
      </c>
    </row>
    <row r="103" spans="1:49" x14ac:dyDescent="0.25">
      <c r="A103" s="42"/>
      <c r="B103" s="42"/>
      <c r="C103" s="42"/>
      <c r="D103" s="42"/>
      <c r="E103" s="57">
        <v>0</v>
      </c>
      <c r="F103" s="57">
        <v>0</v>
      </c>
      <c r="G103" s="57">
        <f t="shared" si="67"/>
        <v>0</v>
      </c>
      <c r="H103" s="57">
        <f t="shared" si="68"/>
        <v>0</v>
      </c>
      <c r="I103" s="57">
        <f t="shared" si="64"/>
        <v>0</v>
      </c>
      <c r="J103" s="57">
        <f t="shared" si="57"/>
        <v>0</v>
      </c>
      <c r="K103" s="57">
        <f t="shared" si="63"/>
        <v>0</v>
      </c>
      <c r="L103" s="57">
        <f t="shared" si="65"/>
        <v>0</v>
      </c>
      <c r="M103" s="148">
        <f t="shared" si="58"/>
        <v>0</v>
      </c>
      <c r="N103" s="57">
        <f t="shared" si="59"/>
        <v>0</v>
      </c>
      <c r="O103" s="15"/>
      <c r="P103" s="15"/>
      <c r="Q103" s="15"/>
      <c r="R103" s="15"/>
      <c r="S103" s="136"/>
      <c r="T103" s="148">
        <v>0</v>
      </c>
      <c r="U103" s="15">
        <f t="shared" si="66"/>
        <v>0</v>
      </c>
      <c r="V103" s="15"/>
      <c r="W103" s="15"/>
      <c r="X103" s="15"/>
      <c r="Y103" s="15"/>
      <c r="Z103" s="15"/>
      <c r="AA103" s="118">
        <f t="shared" si="60"/>
        <v>0</v>
      </c>
      <c r="AB103" s="123">
        <f t="shared" si="61"/>
        <v>0</v>
      </c>
      <c r="AC103" s="189">
        <f t="shared" si="62"/>
        <v>0</v>
      </c>
      <c r="AD103" s="208">
        <f t="shared" si="47"/>
        <v>0</v>
      </c>
      <c r="AE103" s="171">
        <f t="shared" si="48"/>
        <v>0</v>
      </c>
      <c r="AF103" s="123"/>
      <c r="AG103" s="123"/>
      <c r="AH103" s="123"/>
      <c r="AI103" s="123"/>
      <c r="AJ103" s="15"/>
      <c r="AK103" s="171">
        <f t="shared" si="49"/>
        <v>0</v>
      </c>
      <c r="AL103" s="123">
        <f t="shared" si="50"/>
        <v>0</v>
      </c>
      <c r="AM103" s="123">
        <f t="shared" si="51"/>
        <v>0</v>
      </c>
      <c r="AN103" s="195">
        <f t="shared" si="52"/>
        <v>0</v>
      </c>
      <c r="AO103" s="123">
        <f t="shared" si="53"/>
        <v>0</v>
      </c>
      <c r="AP103" s="123"/>
      <c r="AQ103" s="123"/>
      <c r="AR103" s="123"/>
      <c r="AS103" s="123"/>
      <c r="AT103" s="15"/>
      <c r="AU103" s="171">
        <f t="shared" si="54"/>
        <v>0</v>
      </c>
      <c r="AV103" s="123">
        <f t="shared" si="69"/>
        <v>0</v>
      </c>
      <c r="AW103" s="123">
        <f t="shared" si="70"/>
        <v>0</v>
      </c>
    </row>
    <row r="104" spans="1:49" x14ac:dyDescent="0.25">
      <c r="A104" s="42" t="s">
        <v>131</v>
      </c>
      <c r="B104" s="42" t="s">
        <v>223</v>
      </c>
      <c r="C104" s="42" t="s">
        <v>23</v>
      </c>
      <c r="D104" s="42" t="s">
        <v>12</v>
      </c>
      <c r="E104" s="57">
        <v>26185.185185185186</v>
      </c>
      <c r="F104" s="57">
        <v>0</v>
      </c>
      <c r="G104" s="57">
        <f t="shared" si="67"/>
        <v>27494.444444444445</v>
      </c>
      <c r="H104" s="57">
        <f t="shared" si="68"/>
        <v>0</v>
      </c>
      <c r="I104" s="57">
        <f t="shared" si="64"/>
        <v>28279.999999999996</v>
      </c>
      <c r="J104" s="57">
        <f t="shared" si="57"/>
        <v>0</v>
      </c>
      <c r="K104" s="57">
        <f t="shared" si="63"/>
        <v>29824.92592592592</v>
      </c>
      <c r="L104" s="57">
        <f t="shared" si="65"/>
        <v>0</v>
      </c>
      <c r="M104" s="148">
        <f t="shared" si="58"/>
        <v>34040.74074074073</v>
      </c>
      <c r="N104" s="57">
        <f t="shared" si="59"/>
        <v>0</v>
      </c>
      <c r="O104" s="15"/>
      <c r="P104" s="15"/>
      <c r="Q104" s="15"/>
      <c r="R104" s="15"/>
      <c r="S104" s="136"/>
      <c r="T104" s="148">
        <v>36188</v>
      </c>
      <c r="U104" s="15">
        <f t="shared" si="66"/>
        <v>0</v>
      </c>
      <c r="V104" s="15"/>
      <c r="W104" s="15"/>
      <c r="X104" s="15"/>
      <c r="Y104" s="15"/>
      <c r="Z104" s="15"/>
      <c r="AA104" s="118">
        <f t="shared" si="60"/>
        <v>36188</v>
      </c>
      <c r="AB104" s="123">
        <f t="shared" si="61"/>
        <v>25.270297528</v>
      </c>
      <c r="AC104" s="189">
        <f t="shared" si="62"/>
        <v>30.57706000888</v>
      </c>
      <c r="AD104" s="208">
        <f t="shared" si="47"/>
        <v>38470.627692307688</v>
      </c>
      <c r="AE104" s="171">
        <f t="shared" si="48"/>
        <v>0</v>
      </c>
      <c r="AF104" s="123"/>
      <c r="AG104" s="123"/>
      <c r="AH104" s="123"/>
      <c r="AI104" s="123"/>
      <c r="AJ104" s="15"/>
      <c r="AK104" s="171">
        <f t="shared" si="49"/>
        <v>38470.627692307688</v>
      </c>
      <c r="AL104" s="123">
        <f t="shared" si="50"/>
        <v>26.864270141304612</v>
      </c>
      <c r="AM104" s="123">
        <f t="shared" si="51"/>
        <v>32.505766870978583</v>
      </c>
      <c r="AN104" s="195">
        <f t="shared" si="52"/>
        <v>39305.735384615378</v>
      </c>
      <c r="AO104" s="123">
        <f t="shared" si="53"/>
        <v>0</v>
      </c>
      <c r="AP104" s="123"/>
      <c r="AQ104" s="123"/>
      <c r="AR104" s="123"/>
      <c r="AS104" s="123"/>
      <c r="AT104" s="15"/>
      <c r="AU104" s="171">
        <f t="shared" si="54"/>
        <v>39305.735384615378</v>
      </c>
      <c r="AV104" s="123">
        <f t="shared" si="69"/>
        <v>27.447430853489227</v>
      </c>
      <c r="AW104" s="123">
        <f t="shared" si="70"/>
        <v>33.211391332721966</v>
      </c>
    </row>
    <row r="105" spans="1:49" x14ac:dyDescent="0.25">
      <c r="A105" s="42" t="s">
        <v>132</v>
      </c>
      <c r="B105" s="42" t="s">
        <v>224</v>
      </c>
      <c r="C105" s="42" t="s">
        <v>10</v>
      </c>
      <c r="D105" s="42" t="s">
        <v>270</v>
      </c>
      <c r="E105" s="57">
        <v>18746.21212121212</v>
      </c>
      <c r="F105" s="57">
        <v>0</v>
      </c>
      <c r="G105" s="57">
        <f t="shared" si="67"/>
        <v>19683.522727272728</v>
      </c>
      <c r="H105" s="57">
        <f t="shared" si="68"/>
        <v>0</v>
      </c>
      <c r="I105" s="57">
        <f t="shared" si="64"/>
        <v>20245.909090909088</v>
      </c>
      <c r="J105" s="57">
        <f t="shared" si="57"/>
        <v>0</v>
      </c>
      <c r="K105" s="57">
        <f t="shared" si="63"/>
        <v>21351.935606060601</v>
      </c>
      <c r="L105" s="57">
        <f t="shared" si="65"/>
        <v>0</v>
      </c>
      <c r="M105" s="148">
        <f t="shared" si="58"/>
        <v>24370.075757575749</v>
      </c>
      <c r="N105" s="57">
        <f t="shared" si="59"/>
        <v>0</v>
      </c>
      <c r="O105" s="15"/>
      <c r="P105" s="15"/>
      <c r="Q105" s="15"/>
      <c r="R105" s="15"/>
      <c r="S105" s="136"/>
      <c r="T105" s="148">
        <v>25907</v>
      </c>
      <c r="U105" s="15">
        <f t="shared" si="66"/>
        <v>0</v>
      </c>
      <c r="V105" s="15"/>
      <c r="W105" s="15"/>
      <c r="X105" s="15"/>
      <c r="Y105" s="15"/>
      <c r="Z105" s="15"/>
      <c r="AA105" s="118">
        <f t="shared" si="60"/>
        <v>25907</v>
      </c>
      <c r="AB105" s="123">
        <f t="shared" si="61"/>
        <v>18.091013541999999</v>
      </c>
      <c r="AC105" s="189">
        <f t="shared" si="62"/>
        <v>21.890126385819997</v>
      </c>
      <c r="AD105" s="208">
        <f t="shared" si="47"/>
        <v>27541.133846153843</v>
      </c>
      <c r="AE105" s="171">
        <f t="shared" si="48"/>
        <v>0</v>
      </c>
      <c r="AF105" s="123"/>
      <c r="AG105" s="123"/>
      <c r="AH105" s="123"/>
      <c r="AI105" s="123"/>
      <c r="AJ105" s="15"/>
      <c r="AK105" s="171">
        <f t="shared" si="49"/>
        <v>27541.133846153843</v>
      </c>
      <c r="AL105" s="123">
        <f t="shared" si="50"/>
        <v>19.232139011572304</v>
      </c>
      <c r="AM105" s="123">
        <f t="shared" si="51"/>
        <v>23.270888204002489</v>
      </c>
      <c r="AN105" s="195">
        <f t="shared" si="52"/>
        <v>28138.987692307692</v>
      </c>
      <c r="AO105" s="123">
        <f t="shared" si="53"/>
        <v>0</v>
      </c>
      <c r="AP105" s="123"/>
      <c r="AQ105" s="123"/>
      <c r="AR105" s="123"/>
      <c r="AS105" s="123"/>
      <c r="AT105" s="15"/>
      <c r="AU105" s="171">
        <f t="shared" si="54"/>
        <v>28138.987692307692</v>
      </c>
      <c r="AV105" s="123">
        <f t="shared" si="69"/>
        <v>19.649623939464615</v>
      </c>
      <c r="AW105" s="123">
        <f t="shared" si="70"/>
        <v>23.776044966752185</v>
      </c>
    </row>
    <row r="106" spans="1:49" x14ac:dyDescent="0.25">
      <c r="A106" s="42" t="s">
        <v>133</v>
      </c>
      <c r="B106" s="42" t="s">
        <v>225</v>
      </c>
      <c r="C106" s="42" t="s">
        <v>23</v>
      </c>
      <c r="D106" s="42" t="s">
        <v>12</v>
      </c>
      <c r="E106" s="57">
        <v>26185.185185185186</v>
      </c>
      <c r="F106" s="57">
        <v>0</v>
      </c>
      <c r="G106" s="57">
        <f t="shared" si="67"/>
        <v>27494.444444444445</v>
      </c>
      <c r="H106" s="57">
        <f t="shared" si="68"/>
        <v>0</v>
      </c>
      <c r="I106" s="57">
        <f t="shared" si="64"/>
        <v>28279.999999999996</v>
      </c>
      <c r="J106" s="57">
        <f t="shared" ref="J106:J137" si="71">(103.5/101.6)*H106</f>
        <v>0</v>
      </c>
      <c r="K106" s="57">
        <f t="shared" si="63"/>
        <v>29824.92592592592</v>
      </c>
      <c r="L106" s="57">
        <f t="shared" si="65"/>
        <v>0</v>
      </c>
      <c r="M106" s="148">
        <f t="shared" ref="M106:M137" si="72">130/113.9*K106</f>
        <v>34040.74074074073</v>
      </c>
      <c r="N106" s="57">
        <f t="shared" ref="N106:N137" si="73" xml:space="preserve"> 126.4/109.2*L106</f>
        <v>0</v>
      </c>
      <c r="O106" s="15"/>
      <c r="P106" s="15"/>
      <c r="Q106" s="15"/>
      <c r="R106" s="15"/>
      <c r="S106" s="136"/>
      <c r="T106" s="148">
        <v>36188</v>
      </c>
      <c r="U106" s="15">
        <f t="shared" si="66"/>
        <v>0</v>
      </c>
      <c r="V106" s="15"/>
      <c r="W106" s="15"/>
      <c r="X106" s="15"/>
      <c r="Y106" s="15"/>
      <c r="Z106" s="15"/>
      <c r="AA106" s="118">
        <f t="shared" si="60"/>
        <v>36188</v>
      </c>
      <c r="AB106" s="123">
        <f t="shared" si="61"/>
        <v>25.270297528</v>
      </c>
      <c r="AC106" s="189">
        <f t="shared" si="62"/>
        <v>30.57706000888</v>
      </c>
      <c r="AD106" s="208">
        <f t="shared" si="47"/>
        <v>38470.627692307688</v>
      </c>
      <c r="AE106" s="171">
        <f t="shared" si="48"/>
        <v>0</v>
      </c>
      <c r="AF106" s="123"/>
      <c r="AG106" s="123"/>
      <c r="AH106" s="123"/>
      <c r="AI106" s="123"/>
      <c r="AJ106" s="15"/>
      <c r="AK106" s="171">
        <f t="shared" si="49"/>
        <v>38470.627692307688</v>
      </c>
      <c r="AL106" s="123">
        <f t="shared" si="50"/>
        <v>26.864270141304612</v>
      </c>
      <c r="AM106" s="123">
        <f t="shared" si="51"/>
        <v>32.505766870978583</v>
      </c>
      <c r="AN106" s="195">
        <f t="shared" si="52"/>
        <v>39305.735384615378</v>
      </c>
      <c r="AO106" s="123">
        <f t="shared" si="53"/>
        <v>0</v>
      </c>
      <c r="AP106" s="123"/>
      <c r="AQ106" s="123"/>
      <c r="AR106" s="123"/>
      <c r="AS106" s="123"/>
      <c r="AT106" s="15"/>
      <c r="AU106" s="171">
        <f t="shared" si="54"/>
        <v>39305.735384615378</v>
      </c>
      <c r="AV106" s="123">
        <f t="shared" si="69"/>
        <v>27.447430853489227</v>
      </c>
      <c r="AW106" s="123">
        <f t="shared" si="70"/>
        <v>33.211391332721966</v>
      </c>
    </row>
    <row r="107" spans="1:49" x14ac:dyDescent="0.25">
      <c r="A107" s="42"/>
      <c r="B107" s="42"/>
      <c r="C107" s="42"/>
      <c r="D107" s="42"/>
      <c r="E107" s="57">
        <v>0</v>
      </c>
      <c r="F107" s="57">
        <v>0</v>
      </c>
      <c r="G107" s="57">
        <f t="shared" si="67"/>
        <v>0</v>
      </c>
      <c r="H107" s="57">
        <f t="shared" si="68"/>
        <v>0</v>
      </c>
      <c r="I107" s="57">
        <f t="shared" si="64"/>
        <v>0</v>
      </c>
      <c r="J107" s="57">
        <f t="shared" si="71"/>
        <v>0</v>
      </c>
      <c r="K107" s="57">
        <f t="shared" si="63"/>
        <v>0</v>
      </c>
      <c r="L107" s="57">
        <f t="shared" si="65"/>
        <v>0</v>
      </c>
      <c r="M107" s="148">
        <f t="shared" si="72"/>
        <v>0</v>
      </c>
      <c r="N107" s="57">
        <f t="shared" si="73"/>
        <v>0</v>
      </c>
      <c r="O107" s="15"/>
      <c r="P107" s="15"/>
      <c r="Q107" s="15"/>
      <c r="R107" s="15"/>
      <c r="S107" s="136"/>
      <c r="T107" s="148">
        <v>0</v>
      </c>
      <c r="U107" s="15">
        <f t="shared" si="66"/>
        <v>0</v>
      </c>
      <c r="V107" s="15"/>
      <c r="W107" s="15"/>
      <c r="X107" s="15"/>
      <c r="Y107" s="15"/>
      <c r="Z107" s="15"/>
      <c r="AA107" s="118">
        <f t="shared" si="60"/>
        <v>0</v>
      </c>
      <c r="AB107" s="123">
        <f t="shared" si="61"/>
        <v>0</v>
      </c>
      <c r="AC107" s="189">
        <f t="shared" si="62"/>
        <v>0</v>
      </c>
      <c r="AD107" s="208">
        <f t="shared" si="47"/>
        <v>0</v>
      </c>
      <c r="AE107" s="171">
        <f t="shared" si="48"/>
        <v>0</v>
      </c>
      <c r="AF107" s="123"/>
      <c r="AG107" s="123"/>
      <c r="AH107" s="123"/>
      <c r="AI107" s="123"/>
      <c r="AJ107" s="15"/>
      <c r="AK107" s="171">
        <f t="shared" si="49"/>
        <v>0</v>
      </c>
      <c r="AL107" s="123">
        <f t="shared" si="50"/>
        <v>0</v>
      </c>
      <c r="AM107" s="123">
        <f t="shared" si="51"/>
        <v>0</v>
      </c>
      <c r="AN107" s="195">
        <f t="shared" si="52"/>
        <v>0</v>
      </c>
      <c r="AO107" s="123">
        <f t="shared" si="53"/>
        <v>0</v>
      </c>
      <c r="AP107" s="123"/>
      <c r="AQ107" s="123"/>
      <c r="AR107" s="123"/>
      <c r="AS107" s="123"/>
      <c r="AT107" s="15"/>
      <c r="AU107" s="171">
        <f t="shared" si="54"/>
        <v>0</v>
      </c>
      <c r="AV107" s="123">
        <f t="shared" si="69"/>
        <v>0</v>
      </c>
      <c r="AW107" s="123">
        <f t="shared" si="70"/>
        <v>0</v>
      </c>
    </row>
    <row r="108" spans="1:49" x14ac:dyDescent="0.25">
      <c r="A108" s="42" t="s">
        <v>134</v>
      </c>
      <c r="B108" s="42" t="s">
        <v>226</v>
      </c>
      <c r="C108" s="42" t="s">
        <v>23</v>
      </c>
      <c r="D108" s="42" t="s">
        <v>12</v>
      </c>
      <c r="E108" s="57">
        <v>782103.87205387221</v>
      </c>
      <c r="F108" s="57">
        <v>0</v>
      </c>
      <c r="G108" s="57">
        <f t="shared" si="67"/>
        <v>821209.06565656583</v>
      </c>
      <c r="H108" s="57">
        <f t="shared" si="68"/>
        <v>0</v>
      </c>
      <c r="I108" s="57">
        <f t="shared" si="64"/>
        <v>844672.18181818188</v>
      </c>
      <c r="J108" s="57">
        <f t="shared" si="71"/>
        <v>0</v>
      </c>
      <c r="K108" s="57">
        <f t="shared" si="63"/>
        <v>890816.31026936031</v>
      </c>
      <c r="L108" s="57">
        <f t="shared" si="65"/>
        <v>0</v>
      </c>
      <c r="M108" s="148">
        <f t="shared" si="72"/>
        <v>1016735.0336700336</v>
      </c>
      <c r="N108" s="57">
        <f t="shared" si="73"/>
        <v>0</v>
      </c>
      <c r="O108" s="15"/>
      <c r="P108" s="15"/>
      <c r="Q108" s="15"/>
      <c r="R108" s="15"/>
      <c r="S108" s="136"/>
      <c r="T108" s="148">
        <v>1080868</v>
      </c>
      <c r="U108" s="15">
        <f t="shared" si="66"/>
        <v>0</v>
      </c>
      <c r="V108" s="15"/>
      <c r="W108" s="15"/>
      <c r="X108" s="15"/>
      <c r="Y108" s="15"/>
      <c r="Z108" s="15"/>
      <c r="AA108" s="118">
        <f t="shared" si="60"/>
        <v>1080868</v>
      </c>
      <c r="AB108" s="123">
        <f t="shared" si="61"/>
        <v>754.77660960800006</v>
      </c>
      <c r="AC108" s="189">
        <f t="shared" si="62"/>
        <v>913.27969762568</v>
      </c>
      <c r="AD108" s="208">
        <f t="shared" si="47"/>
        <v>1149045.8276923075</v>
      </c>
      <c r="AE108" s="171">
        <f t="shared" si="48"/>
        <v>0</v>
      </c>
      <c r="AF108" s="123"/>
      <c r="AG108" s="123"/>
      <c r="AH108" s="123"/>
      <c r="AI108" s="123"/>
      <c r="AJ108" s="15"/>
      <c r="AK108" s="171">
        <f t="shared" si="49"/>
        <v>1149045.8276923075</v>
      </c>
      <c r="AL108" s="123">
        <f t="shared" si="50"/>
        <v>802.38559575250451</v>
      </c>
      <c r="AM108" s="123">
        <f t="shared" si="51"/>
        <v>970.88657086053047</v>
      </c>
      <c r="AN108" s="195">
        <f t="shared" si="52"/>
        <v>1173988.9353846153</v>
      </c>
      <c r="AO108" s="123">
        <f t="shared" si="53"/>
        <v>0</v>
      </c>
      <c r="AP108" s="123"/>
      <c r="AQ108" s="123"/>
      <c r="AR108" s="123"/>
      <c r="AS108" s="123"/>
      <c r="AT108" s="15"/>
      <c r="AU108" s="171">
        <f t="shared" si="54"/>
        <v>1173988.9353846153</v>
      </c>
      <c r="AV108" s="123">
        <f t="shared" si="69"/>
        <v>819.80351751268915</v>
      </c>
      <c r="AW108" s="123">
        <f t="shared" si="70"/>
        <v>991.96225619035386</v>
      </c>
    </row>
    <row r="109" spans="1:49" x14ac:dyDescent="0.25">
      <c r="A109" s="42"/>
      <c r="B109" s="42"/>
      <c r="C109" s="42"/>
      <c r="D109" s="42"/>
      <c r="E109" s="57">
        <v>0</v>
      </c>
      <c r="F109" s="57">
        <v>0</v>
      </c>
      <c r="G109" s="57">
        <f t="shared" si="67"/>
        <v>0</v>
      </c>
      <c r="H109" s="57">
        <f t="shared" si="68"/>
        <v>0</v>
      </c>
      <c r="I109" s="57">
        <f t="shared" si="64"/>
        <v>0</v>
      </c>
      <c r="J109" s="57">
        <f t="shared" si="71"/>
        <v>0</v>
      </c>
      <c r="K109" s="57">
        <f t="shared" si="63"/>
        <v>0</v>
      </c>
      <c r="L109" s="57">
        <f t="shared" si="65"/>
        <v>0</v>
      </c>
      <c r="M109" s="148">
        <f t="shared" si="72"/>
        <v>0</v>
      </c>
      <c r="N109" s="57">
        <f t="shared" si="73"/>
        <v>0</v>
      </c>
      <c r="O109" s="15"/>
      <c r="P109" s="15"/>
      <c r="Q109" s="15"/>
      <c r="R109" s="15"/>
      <c r="S109" s="136"/>
      <c r="T109" s="148">
        <v>0</v>
      </c>
      <c r="U109" s="15">
        <f t="shared" si="66"/>
        <v>0</v>
      </c>
      <c r="V109" s="15"/>
      <c r="W109" s="15"/>
      <c r="X109" s="15"/>
      <c r="Y109" s="15"/>
      <c r="Z109" s="15"/>
      <c r="AA109" s="118">
        <f t="shared" si="60"/>
        <v>0</v>
      </c>
      <c r="AB109" s="123">
        <f t="shared" si="61"/>
        <v>0</v>
      </c>
      <c r="AC109" s="189">
        <f t="shared" si="62"/>
        <v>0</v>
      </c>
      <c r="AD109" s="208">
        <f t="shared" si="47"/>
        <v>0</v>
      </c>
      <c r="AE109" s="171">
        <f t="shared" si="48"/>
        <v>0</v>
      </c>
      <c r="AF109" s="123"/>
      <c r="AG109" s="123"/>
      <c r="AH109" s="123"/>
      <c r="AI109" s="123"/>
      <c r="AJ109" s="15"/>
      <c r="AK109" s="171">
        <f t="shared" si="49"/>
        <v>0</v>
      </c>
      <c r="AL109" s="123">
        <f t="shared" si="50"/>
        <v>0</v>
      </c>
      <c r="AM109" s="123">
        <f t="shared" si="51"/>
        <v>0</v>
      </c>
      <c r="AN109" s="195">
        <f t="shared" si="52"/>
        <v>0</v>
      </c>
      <c r="AO109" s="123">
        <f t="shared" si="53"/>
        <v>0</v>
      </c>
      <c r="AP109" s="123"/>
      <c r="AQ109" s="123"/>
      <c r="AR109" s="123"/>
      <c r="AS109" s="123"/>
      <c r="AT109" s="15"/>
      <c r="AU109" s="171">
        <f t="shared" si="54"/>
        <v>0</v>
      </c>
      <c r="AV109" s="123">
        <f t="shared" si="69"/>
        <v>0</v>
      </c>
      <c r="AW109" s="123">
        <f t="shared" si="70"/>
        <v>0</v>
      </c>
    </row>
    <row r="110" spans="1:49" ht="15.75" x14ac:dyDescent="0.25">
      <c r="A110" s="42" t="s">
        <v>135</v>
      </c>
      <c r="B110" s="14" t="s">
        <v>227</v>
      </c>
      <c r="C110" s="14" t="s">
        <v>254</v>
      </c>
      <c r="D110" s="14" t="s">
        <v>12</v>
      </c>
      <c r="E110" s="57">
        <v>714141.41414141422</v>
      </c>
      <c r="F110" s="57">
        <v>0</v>
      </c>
      <c r="G110" s="57">
        <f t="shared" si="67"/>
        <v>749848.48484848498</v>
      </c>
      <c r="H110" s="57">
        <f t="shared" si="68"/>
        <v>0</v>
      </c>
      <c r="I110" s="57">
        <f t="shared" si="64"/>
        <v>771272.72727272729</v>
      </c>
      <c r="J110" s="57">
        <f t="shared" si="71"/>
        <v>0</v>
      </c>
      <c r="K110" s="57">
        <f t="shared" si="63"/>
        <v>813407.07070707064</v>
      </c>
      <c r="L110" s="57">
        <f t="shared" si="65"/>
        <v>0</v>
      </c>
      <c r="M110" s="148">
        <f t="shared" si="72"/>
        <v>928383.83838383819</v>
      </c>
      <c r="N110" s="57">
        <f t="shared" si="73"/>
        <v>0</v>
      </c>
      <c r="O110" s="61"/>
      <c r="P110" s="69"/>
      <c r="Q110" s="69"/>
      <c r="R110" s="71"/>
      <c r="S110" s="138"/>
      <c r="T110" s="151">
        <v>986943</v>
      </c>
      <c r="U110" s="15">
        <f t="shared" si="66"/>
        <v>0</v>
      </c>
      <c r="V110" s="71"/>
      <c r="W110" s="71"/>
      <c r="X110" s="71"/>
      <c r="Y110" s="71"/>
      <c r="Z110" s="71"/>
      <c r="AA110" s="118">
        <f t="shared" si="60"/>
        <v>986943</v>
      </c>
      <c r="AB110" s="123">
        <f t="shared" si="61"/>
        <v>689.1882185579999</v>
      </c>
      <c r="AC110" s="189">
        <f t="shared" si="62"/>
        <v>833.9177444551799</v>
      </c>
      <c r="AD110" s="208">
        <f t="shared" si="47"/>
        <v>1049196.3276923075</v>
      </c>
      <c r="AE110" s="171">
        <f t="shared" si="48"/>
        <v>0</v>
      </c>
      <c r="AF110" s="123"/>
      <c r="AG110" s="123"/>
      <c r="AH110" s="123"/>
      <c r="AI110" s="123"/>
      <c r="AJ110" s="71"/>
      <c r="AK110" s="171">
        <f t="shared" si="49"/>
        <v>1049196.3276923075</v>
      </c>
      <c r="AL110" s="123">
        <f t="shared" si="50"/>
        <v>732.66009080550452</v>
      </c>
      <c r="AM110" s="123">
        <f t="shared" si="51"/>
        <v>886.51870987466043</v>
      </c>
      <c r="AN110" s="195">
        <f t="shared" si="52"/>
        <v>1071971.9353846151</v>
      </c>
      <c r="AO110" s="123">
        <f t="shared" si="53"/>
        <v>0</v>
      </c>
      <c r="AP110" s="123"/>
      <c r="AQ110" s="123"/>
      <c r="AR110" s="123"/>
      <c r="AS110" s="123"/>
      <c r="AT110" s="71"/>
      <c r="AU110" s="171">
        <f t="shared" si="54"/>
        <v>1071971.9353846151</v>
      </c>
      <c r="AV110" s="123">
        <f t="shared" si="69"/>
        <v>748.56443431068897</v>
      </c>
      <c r="AW110" s="123">
        <f t="shared" si="70"/>
        <v>905.76296551593362</v>
      </c>
    </row>
    <row r="111" spans="1:49" x14ac:dyDescent="0.25">
      <c r="A111" s="42" t="s">
        <v>136</v>
      </c>
      <c r="B111" s="14" t="s">
        <v>228</v>
      </c>
      <c r="C111" s="14" t="s">
        <v>249</v>
      </c>
      <c r="D111" s="14" t="s">
        <v>12</v>
      </c>
      <c r="E111" s="57">
        <v>1140840.9090909092</v>
      </c>
      <c r="F111" s="57">
        <v>0</v>
      </c>
      <c r="G111" s="57">
        <f t="shared" si="67"/>
        <v>1197882.9545454546</v>
      </c>
      <c r="H111" s="57">
        <f t="shared" si="68"/>
        <v>0</v>
      </c>
      <c r="I111" s="57">
        <f t="shared" si="64"/>
        <v>1232108.1818181816</v>
      </c>
      <c r="J111" s="57">
        <f t="shared" si="71"/>
        <v>0</v>
      </c>
      <c r="K111" s="57">
        <f t="shared" si="63"/>
        <v>1299417.7954545452</v>
      </c>
      <c r="L111" s="57">
        <f t="shared" si="65"/>
        <v>0</v>
      </c>
      <c r="M111" s="148">
        <f t="shared" si="72"/>
        <v>1483093.1818181814</v>
      </c>
      <c r="N111" s="57">
        <f t="shared" si="73"/>
        <v>0</v>
      </c>
      <c r="O111" s="61"/>
      <c r="P111" s="15"/>
      <c r="Q111" s="15"/>
      <c r="R111" s="15"/>
      <c r="S111" s="139"/>
      <c r="T111" s="151">
        <v>1576642</v>
      </c>
      <c r="U111" s="15">
        <f t="shared" si="66"/>
        <v>0</v>
      </c>
      <c r="V111" s="69"/>
      <c r="W111" s="69"/>
      <c r="X111" s="69"/>
      <c r="Y111" s="69"/>
      <c r="Z111" s="69"/>
      <c r="AA111" s="118">
        <f t="shared" si="60"/>
        <v>1576642</v>
      </c>
      <c r="AB111" s="123">
        <f t="shared" si="61"/>
        <v>1100.978568452</v>
      </c>
      <c r="AC111" s="189">
        <f t="shared" si="62"/>
        <v>1332.18406782692</v>
      </c>
      <c r="AD111" s="208">
        <f t="shared" si="47"/>
        <v>1676091.7261538461</v>
      </c>
      <c r="AE111" s="171">
        <f t="shared" si="48"/>
        <v>0</v>
      </c>
      <c r="AF111" s="123"/>
      <c r="AG111" s="123"/>
      <c r="AH111" s="123"/>
      <c r="AI111" s="123"/>
      <c r="AJ111" s="69"/>
      <c r="AK111" s="171">
        <f t="shared" si="49"/>
        <v>1676091.7261538461</v>
      </c>
      <c r="AL111" s="123">
        <f t="shared" si="50"/>
        <v>1170.4249089235877</v>
      </c>
      <c r="AM111" s="123">
        <f t="shared" si="51"/>
        <v>1416.2141397975411</v>
      </c>
      <c r="AN111" s="195">
        <f t="shared" si="52"/>
        <v>1712475.7723076923</v>
      </c>
      <c r="AO111" s="123">
        <f t="shared" si="53"/>
        <v>0</v>
      </c>
      <c r="AP111" s="123"/>
      <c r="AQ111" s="123"/>
      <c r="AR111" s="123"/>
      <c r="AS111" s="123"/>
      <c r="AT111" s="69"/>
      <c r="AU111" s="171">
        <f t="shared" si="54"/>
        <v>1712475.7723076923</v>
      </c>
      <c r="AV111" s="123">
        <f t="shared" si="69"/>
        <v>1195.8321066570952</v>
      </c>
      <c r="AW111" s="123">
        <f t="shared" si="70"/>
        <v>1446.9568490550851</v>
      </c>
    </row>
    <row r="112" spans="1:49" x14ac:dyDescent="0.25">
      <c r="A112" s="42"/>
      <c r="B112" s="42"/>
      <c r="C112" s="42"/>
      <c r="D112" s="42"/>
      <c r="E112" s="57">
        <v>0</v>
      </c>
      <c r="F112" s="57">
        <v>0</v>
      </c>
      <c r="G112" s="57">
        <f t="shared" si="67"/>
        <v>0</v>
      </c>
      <c r="H112" s="57">
        <f t="shared" si="68"/>
        <v>0</v>
      </c>
      <c r="I112" s="57">
        <f t="shared" si="64"/>
        <v>0</v>
      </c>
      <c r="J112" s="57">
        <f t="shared" si="71"/>
        <v>0</v>
      </c>
      <c r="K112" s="57">
        <f t="shared" si="63"/>
        <v>0</v>
      </c>
      <c r="L112" s="57">
        <f t="shared" si="65"/>
        <v>0</v>
      </c>
      <c r="M112" s="148">
        <f t="shared" si="72"/>
        <v>0</v>
      </c>
      <c r="N112" s="57">
        <f t="shared" si="73"/>
        <v>0</v>
      </c>
      <c r="O112" s="15"/>
      <c r="P112" s="15"/>
      <c r="Q112" s="15"/>
      <c r="R112" s="15"/>
      <c r="S112" s="136"/>
      <c r="T112" s="148">
        <v>0</v>
      </c>
      <c r="U112" s="15">
        <f t="shared" si="66"/>
        <v>0</v>
      </c>
      <c r="V112" s="15"/>
      <c r="W112" s="15"/>
      <c r="X112" s="15"/>
      <c r="Y112" s="15"/>
      <c r="Z112" s="15"/>
      <c r="AA112" s="118">
        <f t="shared" si="60"/>
        <v>0</v>
      </c>
      <c r="AB112" s="123">
        <f t="shared" si="61"/>
        <v>0</v>
      </c>
      <c r="AC112" s="189">
        <f t="shared" si="62"/>
        <v>0</v>
      </c>
      <c r="AD112" s="208">
        <f t="shared" si="47"/>
        <v>0</v>
      </c>
      <c r="AE112" s="171">
        <f t="shared" si="48"/>
        <v>0</v>
      </c>
      <c r="AF112" s="123"/>
      <c r="AG112" s="123"/>
      <c r="AH112" s="123"/>
      <c r="AI112" s="123"/>
      <c r="AJ112" s="15"/>
      <c r="AK112" s="171">
        <f t="shared" si="49"/>
        <v>0</v>
      </c>
      <c r="AL112" s="123">
        <f t="shared" si="50"/>
        <v>0</v>
      </c>
      <c r="AM112" s="123">
        <f t="shared" si="51"/>
        <v>0</v>
      </c>
      <c r="AN112" s="195">
        <f t="shared" si="52"/>
        <v>0</v>
      </c>
      <c r="AO112" s="123">
        <f t="shared" si="53"/>
        <v>0</v>
      </c>
      <c r="AP112" s="123"/>
      <c r="AQ112" s="123"/>
      <c r="AR112" s="123"/>
      <c r="AS112" s="123"/>
      <c r="AT112" s="15"/>
      <c r="AU112" s="171">
        <f t="shared" si="54"/>
        <v>0</v>
      </c>
      <c r="AV112" s="123">
        <f t="shared" si="69"/>
        <v>0</v>
      </c>
      <c r="AW112" s="123">
        <f t="shared" si="70"/>
        <v>0</v>
      </c>
    </row>
    <row r="113" spans="1:49" x14ac:dyDescent="0.25">
      <c r="A113" s="42" t="s">
        <v>137</v>
      </c>
      <c r="B113" s="42" t="s">
        <v>188</v>
      </c>
      <c r="C113" s="42" t="s">
        <v>7</v>
      </c>
      <c r="D113" s="42" t="s">
        <v>257</v>
      </c>
      <c r="E113" s="57">
        <v>0</v>
      </c>
      <c r="F113" s="57">
        <v>0</v>
      </c>
      <c r="G113" s="57">
        <f t="shared" si="67"/>
        <v>0</v>
      </c>
      <c r="H113" s="57">
        <f t="shared" si="68"/>
        <v>0</v>
      </c>
      <c r="I113" s="57">
        <f t="shared" si="64"/>
        <v>0</v>
      </c>
      <c r="J113" s="57">
        <f t="shared" si="71"/>
        <v>0</v>
      </c>
      <c r="K113" s="57">
        <f t="shared" si="63"/>
        <v>0</v>
      </c>
      <c r="L113" s="57">
        <f t="shared" si="65"/>
        <v>0</v>
      </c>
      <c r="M113" s="148">
        <f t="shared" si="72"/>
        <v>0</v>
      </c>
      <c r="N113" s="57">
        <f t="shared" si="73"/>
        <v>0</v>
      </c>
      <c r="O113" s="15"/>
      <c r="P113" s="15"/>
      <c r="Q113" s="15"/>
      <c r="R113" s="15">
        <v>13600</v>
      </c>
      <c r="S113" s="136"/>
      <c r="T113" s="148">
        <v>0</v>
      </c>
      <c r="U113" s="15">
        <f t="shared" si="66"/>
        <v>0</v>
      </c>
      <c r="V113" s="15"/>
      <c r="W113" s="15"/>
      <c r="X113" s="15"/>
      <c r="Y113" s="15">
        <v>13600</v>
      </c>
      <c r="Z113" s="15"/>
      <c r="AA113" s="118">
        <f t="shared" si="60"/>
        <v>13600</v>
      </c>
      <c r="AB113" s="123">
        <f t="shared" si="61"/>
        <v>9.4969616000000006</v>
      </c>
      <c r="AC113" s="189">
        <f t="shared" si="62"/>
        <v>11.491323535999999</v>
      </c>
      <c r="AD113" s="208">
        <f t="shared" si="47"/>
        <v>0</v>
      </c>
      <c r="AE113" s="171">
        <f t="shared" si="48"/>
        <v>0</v>
      </c>
      <c r="AF113" s="123"/>
      <c r="AG113" s="123"/>
      <c r="AH113" s="123"/>
      <c r="AI113" s="15">
        <v>13600</v>
      </c>
      <c r="AJ113" s="15"/>
      <c r="AK113" s="171">
        <f t="shared" si="49"/>
        <v>13600</v>
      </c>
      <c r="AL113" s="123">
        <f t="shared" si="50"/>
        <v>9.4969616000000006</v>
      </c>
      <c r="AM113" s="123">
        <f t="shared" si="51"/>
        <v>11.491323535999999</v>
      </c>
      <c r="AN113" s="195">
        <f t="shared" si="52"/>
        <v>0</v>
      </c>
      <c r="AO113" s="123">
        <f t="shared" si="53"/>
        <v>0</v>
      </c>
      <c r="AP113" s="123"/>
      <c r="AQ113" s="123"/>
      <c r="AR113" s="123"/>
      <c r="AS113" s="15">
        <v>13600</v>
      </c>
      <c r="AT113" s="15"/>
      <c r="AU113" s="171">
        <f t="shared" si="54"/>
        <v>13600</v>
      </c>
      <c r="AV113" s="123">
        <f t="shared" si="69"/>
        <v>9.4969616000000006</v>
      </c>
      <c r="AW113" s="123">
        <f t="shared" si="70"/>
        <v>11.491323535999999</v>
      </c>
    </row>
    <row r="114" spans="1:49" x14ac:dyDescent="0.25">
      <c r="A114" s="42" t="s">
        <v>138</v>
      </c>
      <c r="B114" s="42" t="s">
        <v>188</v>
      </c>
      <c r="C114" s="42"/>
      <c r="D114" s="42"/>
      <c r="E114" s="57">
        <v>0</v>
      </c>
      <c r="F114" s="57">
        <v>0</v>
      </c>
      <c r="G114" s="57">
        <f t="shared" si="67"/>
        <v>0</v>
      </c>
      <c r="H114" s="57">
        <f t="shared" si="68"/>
        <v>0</v>
      </c>
      <c r="I114" s="57">
        <f t="shared" si="64"/>
        <v>0</v>
      </c>
      <c r="J114" s="57">
        <f t="shared" si="71"/>
        <v>0</v>
      </c>
      <c r="K114" s="57">
        <f t="shared" si="63"/>
        <v>0</v>
      </c>
      <c r="L114" s="57">
        <f t="shared" si="65"/>
        <v>0</v>
      </c>
      <c r="M114" s="148">
        <f t="shared" si="72"/>
        <v>0</v>
      </c>
      <c r="N114" s="57">
        <f t="shared" si="73"/>
        <v>0</v>
      </c>
      <c r="O114" s="15">
        <v>14400</v>
      </c>
      <c r="P114" s="15"/>
      <c r="Q114" s="15"/>
      <c r="R114" s="15"/>
      <c r="S114" s="136"/>
      <c r="T114" s="148">
        <v>0</v>
      </c>
      <c r="U114" s="15">
        <f t="shared" si="66"/>
        <v>0</v>
      </c>
      <c r="V114" s="15">
        <v>14400</v>
      </c>
      <c r="W114" s="15"/>
      <c r="X114" s="15"/>
      <c r="Y114" s="15"/>
      <c r="Z114" s="15"/>
      <c r="AA114" s="118">
        <f t="shared" si="60"/>
        <v>14400</v>
      </c>
      <c r="AB114" s="123">
        <f t="shared" si="61"/>
        <v>10.0556064</v>
      </c>
      <c r="AC114" s="189">
        <f t="shared" si="62"/>
        <v>12.167283744000001</v>
      </c>
      <c r="AD114" s="208">
        <f t="shared" si="47"/>
        <v>0</v>
      </c>
      <c r="AE114" s="171">
        <f t="shared" si="48"/>
        <v>0</v>
      </c>
      <c r="AF114" s="123">
        <v>14400</v>
      </c>
      <c r="AG114" s="123"/>
      <c r="AH114" s="123"/>
      <c r="AI114" s="123"/>
      <c r="AJ114" s="15"/>
      <c r="AK114" s="171">
        <f t="shared" si="49"/>
        <v>14400</v>
      </c>
      <c r="AL114" s="123">
        <f t="shared" si="50"/>
        <v>10.0556064</v>
      </c>
      <c r="AM114" s="123">
        <f t="shared" si="51"/>
        <v>12.167283744000001</v>
      </c>
      <c r="AN114" s="195">
        <f t="shared" si="52"/>
        <v>0</v>
      </c>
      <c r="AO114" s="123">
        <f t="shared" si="53"/>
        <v>0</v>
      </c>
      <c r="AP114" s="123">
        <v>14400</v>
      </c>
      <c r="AQ114" s="123"/>
      <c r="AR114" s="123"/>
      <c r="AS114" s="123"/>
      <c r="AT114" s="15"/>
      <c r="AU114" s="171">
        <f t="shared" si="54"/>
        <v>14400</v>
      </c>
      <c r="AV114" s="123">
        <f t="shared" si="69"/>
        <v>10.0556064</v>
      </c>
      <c r="AW114" s="123">
        <f t="shared" si="70"/>
        <v>12.167283744000001</v>
      </c>
    </row>
    <row r="115" spans="1:49" x14ac:dyDescent="0.25">
      <c r="A115" s="42" t="s">
        <v>139</v>
      </c>
      <c r="B115" s="42" t="s">
        <v>188</v>
      </c>
      <c r="C115" s="42"/>
      <c r="D115" s="42" t="s">
        <v>270</v>
      </c>
      <c r="E115" s="57">
        <v>11763.727121464228</v>
      </c>
      <c r="F115" s="57">
        <v>0</v>
      </c>
      <c r="G115" s="57">
        <f t="shared" si="67"/>
        <v>12351.91347753744</v>
      </c>
      <c r="H115" s="57">
        <f t="shared" si="68"/>
        <v>0</v>
      </c>
      <c r="I115" s="57">
        <f t="shared" si="64"/>
        <v>12704.825291181367</v>
      </c>
      <c r="J115" s="57">
        <f t="shared" si="71"/>
        <v>0</v>
      </c>
      <c r="K115" s="57">
        <f t="shared" si="63"/>
        <v>13398.885191347756</v>
      </c>
      <c r="L115" s="57">
        <f t="shared" si="65"/>
        <v>0</v>
      </c>
      <c r="M115" s="148">
        <f t="shared" si="72"/>
        <v>15292.845257903495</v>
      </c>
      <c r="N115" s="57">
        <f t="shared" si="73"/>
        <v>0</v>
      </c>
      <c r="O115" s="15"/>
      <c r="P115" s="15"/>
      <c r="Q115" s="15"/>
      <c r="R115" s="15"/>
      <c r="S115" s="136"/>
      <c r="T115" s="148">
        <v>16257</v>
      </c>
      <c r="U115" s="15">
        <f t="shared" si="66"/>
        <v>0</v>
      </c>
      <c r="V115" s="15"/>
      <c r="W115" s="15"/>
      <c r="X115" s="15"/>
      <c r="Y115" s="15"/>
      <c r="Z115" s="15"/>
      <c r="AA115" s="118">
        <f t="shared" si="60"/>
        <v>16257</v>
      </c>
      <c r="AB115" s="123">
        <f t="shared" si="61"/>
        <v>11.352360641999999</v>
      </c>
      <c r="AC115" s="189">
        <f t="shared" si="62"/>
        <v>13.736356376819998</v>
      </c>
      <c r="AD115" s="208">
        <f t="shared" si="47"/>
        <v>17282.441538461539</v>
      </c>
      <c r="AE115" s="171">
        <f t="shared" si="48"/>
        <v>0</v>
      </c>
      <c r="AF115" s="123"/>
      <c r="AG115" s="123"/>
      <c r="AH115" s="123"/>
      <c r="AI115" s="123"/>
      <c r="AJ115" s="15"/>
      <c r="AK115" s="171">
        <f t="shared" si="49"/>
        <v>17282.441538461539</v>
      </c>
      <c r="AL115" s="123">
        <f t="shared" si="50"/>
        <v>12.068432620956923</v>
      </c>
      <c r="AM115" s="123">
        <f t="shared" si="51"/>
        <v>14.602803471357877</v>
      </c>
      <c r="AN115" s="195">
        <f t="shared" si="52"/>
        <v>17657.603076923078</v>
      </c>
      <c r="AO115" s="123">
        <f t="shared" si="53"/>
        <v>0</v>
      </c>
      <c r="AP115" s="123"/>
      <c r="AQ115" s="123"/>
      <c r="AR115" s="123"/>
      <c r="AS115" s="123"/>
      <c r="AT115" s="15"/>
      <c r="AU115" s="171">
        <f t="shared" si="54"/>
        <v>17657.603076923078</v>
      </c>
      <c r="AV115" s="123">
        <f t="shared" si="69"/>
        <v>12.330410174233846</v>
      </c>
      <c r="AW115" s="123">
        <f t="shared" si="70"/>
        <v>14.919796310822953</v>
      </c>
    </row>
    <row r="116" spans="1:49" x14ac:dyDescent="0.25">
      <c r="A116" s="42" t="s">
        <v>140</v>
      </c>
      <c r="B116" s="42" t="s">
        <v>188</v>
      </c>
      <c r="C116" s="42"/>
      <c r="D116" s="42"/>
      <c r="E116" s="57">
        <v>0</v>
      </c>
      <c r="F116" s="57">
        <v>0</v>
      </c>
      <c r="G116" s="57">
        <f t="shared" si="67"/>
        <v>0</v>
      </c>
      <c r="H116" s="57">
        <f t="shared" si="68"/>
        <v>0</v>
      </c>
      <c r="I116" s="57">
        <f t="shared" si="64"/>
        <v>0</v>
      </c>
      <c r="J116" s="57">
        <f t="shared" si="71"/>
        <v>0</v>
      </c>
      <c r="K116" s="57">
        <f t="shared" si="63"/>
        <v>0</v>
      </c>
      <c r="L116" s="57">
        <f t="shared" si="65"/>
        <v>0</v>
      </c>
      <c r="M116" s="148">
        <f t="shared" si="72"/>
        <v>0</v>
      </c>
      <c r="N116" s="57">
        <f t="shared" si="73"/>
        <v>0</v>
      </c>
      <c r="O116" s="15"/>
      <c r="P116" s="15"/>
      <c r="Q116" s="15"/>
      <c r="R116" s="15">
        <v>4600</v>
      </c>
      <c r="S116" s="136"/>
      <c r="T116" s="148">
        <v>0</v>
      </c>
      <c r="U116" s="15">
        <f t="shared" si="66"/>
        <v>0</v>
      </c>
      <c r="V116" s="15"/>
      <c r="W116" s="15"/>
      <c r="X116" s="15"/>
      <c r="Y116" s="15">
        <v>4600</v>
      </c>
      <c r="Z116" s="15"/>
      <c r="AA116" s="118">
        <f t="shared" si="60"/>
        <v>4600</v>
      </c>
      <c r="AB116" s="123">
        <f t="shared" si="61"/>
        <v>3.2122075999999997</v>
      </c>
      <c r="AC116" s="189">
        <f t="shared" si="62"/>
        <v>3.8867711959999998</v>
      </c>
      <c r="AD116" s="208">
        <f t="shared" si="47"/>
        <v>0</v>
      </c>
      <c r="AE116" s="171">
        <f t="shared" si="48"/>
        <v>0</v>
      </c>
      <c r="AF116" s="123"/>
      <c r="AG116" s="123"/>
      <c r="AH116" s="123"/>
      <c r="AI116" s="15">
        <v>4600</v>
      </c>
      <c r="AJ116" s="15"/>
      <c r="AK116" s="171">
        <f t="shared" si="49"/>
        <v>4600</v>
      </c>
      <c r="AL116" s="123">
        <f t="shared" si="50"/>
        <v>3.2122075999999997</v>
      </c>
      <c r="AM116" s="123">
        <f t="shared" si="51"/>
        <v>3.8867711959999998</v>
      </c>
      <c r="AN116" s="195">
        <f t="shared" si="52"/>
        <v>0</v>
      </c>
      <c r="AO116" s="123">
        <f t="shared" si="53"/>
        <v>0</v>
      </c>
      <c r="AP116" s="123"/>
      <c r="AQ116" s="123"/>
      <c r="AR116" s="123"/>
      <c r="AS116" s="15">
        <v>4600</v>
      </c>
      <c r="AT116" s="15"/>
      <c r="AU116" s="171">
        <f t="shared" si="54"/>
        <v>4600</v>
      </c>
      <c r="AV116" s="123">
        <f t="shared" si="69"/>
        <v>3.2122075999999997</v>
      </c>
      <c r="AW116" s="123">
        <f t="shared" si="70"/>
        <v>3.8867711959999998</v>
      </c>
    </row>
    <row r="117" spans="1:49" x14ac:dyDescent="0.25">
      <c r="A117" s="42"/>
      <c r="B117" s="42"/>
      <c r="C117" s="42"/>
      <c r="D117" s="42"/>
      <c r="E117" s="57">
        <v>0</v>
      </c>
      <c r="F117" s="57">
        <v>0</v>
      </c>
      <c r="G117" s="57">
        <f t="shared" si="67"/>
        <v>0</v>
      </c>
      <c r="H117" s="57">
        <f t="shared" si="68"/>
        <v>0</v>
      </c>
      <c r="I117" s="57">
        <f t="shared" si="64"/>
        <v>0</v>
      </c>
      <c r="J117" s="57">
        <f t="shared" si="71"/>
        <v>0</v>
      </c>
      <c r="K117" s="57">
        <f t="shared" si="63"/>
        <v>0</v>
      </c>
      <c r="L117" s="57">
        <f t="shared" si="65"/>
        <v>0</v>
      </c>
      <c r="M117" s="148">
        <f t="shared" si="72"/>
        <v>0</v>
      </c>
      <c r="N117" s="57">
        <f t="shared" si="73"/>
        <v>0</v>
      </c>
      <c r="O117" s="15"/>
      <c r="P117" s="15"/>
      <c r="Q117" s="15"/>
      <c r="R117" s="15"/>
      <c r="S117" s="136"/>
      <c r="T117" s="148">
        <v>0</v>
      </c>
      <c r="U117" s="15">
        <f t="shared" si="66"/>
        <v>0</v>
      </c>
      <c r="V117" s="15"/>
      <c r="W117" s="15"/>
      <c r="X117" s="15"/>
      <c r="Y117" s="15"/>
      <c r="Z117" s="15"/>
      <c r="AA117" s="118">
        <f t="shared" si="60"/>
        <v>0</v>
      </c>
      <c r="AB117" s="123">
        <f t="shared" si="61"/>
        <v>0</v>
      </c>
      <c r="AC117" s="189">
        <f t="shared" si="62"/>
        <v>0</v>
      </c>
      <c r="AD117" s="208">
        <f t="shared" si="47"/>
        <v>0</v>
      </c>
      <c r="AE117" s="171">
        <f t="shared" si="48"/>
        <v>0</v>
      </c>
      <c r="AF117" s="123"/>
      <c r="AG117" s="123"/>
      <c r="AH117" s="123"/>
      <c r="AI117" s="123"/>
      <c r="AJ117" s="15"/>
      <c r="AK117" s="171">
        <f t="shared" si="49"/>
        <v>0</v>
      </c>
      <c r="AL117" s="123">
        <f t="shared" si="50"/>
        <v>0</v>
      </c>
      <c r="AM117" s="123">
        <f t="shared" si="51"/>
        <v>0</v>
      </c>
      <c r="AN117" s="195">
        <f t="shared" si="52"/>
        <v>0</v>
      </c>
      <c r="AO117" s="123">
        <f t="shared" si="53"/>
        <v>0</v>
      </c>
      <c r="AP117" s="123"/>
      <c r="AQ117" s="123"/>
      <c r="AR117" s="123"/>
      <c r="AS117" s="123"/>
      <c r="AT117" s="15"/>
      <c r="AU117" s="171">
        <f t="shared" si="54"/>
        <v>0</v>
      </c>
      <c r="AV117" s="123">
        <f t="shared" si="69"/>
        <v>0</v>
      </c>
      <c r="AW117" s="123">
        <f t="shared" si="70"/>
        <v>0</v>
      </c>
    </row>
    <row r="118" spans="1:49" x14ac:dyDescent="0.25">
      <c r="A118" s="42" t="s">
        <v>141</v>
      </c>
      <c r="B118" s="42" t="s">
        <v>229</v>
      </c>
      <c r="C118" s="42" t="s">
        <v>10</v>
      </c>
      <c r="D118" s="42" t="s">
        <v>12</v>
      </c>
      <c r="E118" s="57">
        <v>1532309.4276094274</v>
      </c>
      <c r="F118" s="57">
        <v>133434.05725292413</v>
      </c>
      <c r="G118" s="57">
        <f t="shared" si="67"/>
        <v>1608924.8989898989</v>
      </c>
      <c r="H118" s="57">
        <f t="shared" si="68"/>
        <v>135569.00216897091</v>
      </c>
      <c r="I118" s="57">
        <f t="shared" si="64"/>
        <v>1654894.1818181814</v>
      </c>
      <c r="J118" s="57">
        <f t="shared" si="71"/>
        <v>138104.24925677647</v>
      </c>
      <c r="K118" s="57">
        <f t="shared" si="63"/>
        <v>1745300.4380471376</v>
      </c>
      <c r="L118" s="57">
        <f t="shared" si="65"/>
        <v>145709.99052019315</v>
      </c>
      <c r="M118" s="148">
        <f t="shared" si="72"/>
        <v>1992002.2558922551</v>
      </c>
      <c r="N118" s="57">
        <f t="shared" si="73"/>
        <v>168660.64836769612</v>
      </c>
      <c r="O118" s="15"/>
      <c r="P118" s="15"/>
      <c r="Q118" s="15"/>
      <c r="R118" s="15"/>
      <c r="S118" s="136"/>
      <c r="T118" s="148">
        <v>2117652</v>
      </c>
      <c r="U118" s="15">
        <v>175466</v>
      </c>
      <c r="V118" s="15"/>
      <c r="W118" s="15"/>
      <c r="X118" s="15"/>
      <c r="Y118" s="15"/>
      <c r="Z118" s="15"/>
      <c r="AA118" s="118">
        <f t="shared" si="60"/>
        <v>2293118</v>
      </c>
      <c r="AB118" s="123">
        <f t="shared" si="61"/>
        <v>1601.2980581079999</v>
      </c>
      <c r="AC118" s="189">
        <f t="shared" si="62"/>
        <v>1937.5706503106799</v>
      </c>
      <c r="AD118" s="208">
        <f t="shared" si="47"/>
        <v>2251226.9723076923</v>
      </c>
      <c r="AE118" s="171">
        <f t="shared" si="48"/>
        <v>181969.86593059936</v>
      </c>
      <c r="AF118" s="123"/>
      <c r="AG118" s="123"/>
      <c r="AH118" s="123"/>
      <c r="AI118" s="123"/>
      <c r="AJ118" s="15"/>
      <c r="AK118" s="171">
        <f t="shared" si="49"/>
        <v>2433196.8382382914</v>
      </c>
      <c r="AL118" s="123">
        <f t="shared" si="50"/>
        <v>1699.1159513228281</v>
      </c>
      <c r="AM118" s="123">
        <f t="shared" si="51"/>
        <v>2055.9303011006218</v>
      </c>
      <c r="AN118" s="195">
        <f t="shared" si="52"/>
        <v>2300095.8646153845</v>
      </c>
      <c r="AO118" s="123">
        <f t="shared" si="53"/>
        <v>186121.26971608831</v>
      </c>
      <c r="AP118" s="123"/>
      <c r="AQ118" s="123"/>
      <c r="AR118" s="123"/>
      <c r="AS118" s="123"/>
      <c r="AT118" s="15"/>
      <c r="AU118" s="171">
        <f t="shared" si="54"/>
        <v>2486217.1343314727</v>
      </c>
      <c r="AV118" s="123">
        <f t="shared" si="69"/>
        <v>1736.1403422064732</v>
      </c>
      <c r="AW118" s="123">
        <f t="shared" si="70"/>
        <v>2100.7298140698326</v>
      </c>
    </row>
    <row r="119" spans="1:49" x14ac:dyDescent="0.25">
      <c r="A119" s="42" t="s">
        <v>357</v>
      </c>
      <c r="B119" s="42" t="s">
        <v>230</v>
      </c>
      <c r="C119" s="42" t="s">
        <v>39</v>
      </c>
      <c r="D119" s="42" t="s">
        <v>273</v>
      </c>
      <c r="E119" s="57">
        <v>406108.41750841739</v>
      </c>
      <c r="F119" s="57">
        <v>41414.685032884336</v>
      </c>
      <c r="G119" s="57">
        <f t="shared" si="67"/>
        <v>426413.8383838383</v>
      </c>
      <c r="H119" s="57">
        <f t="shared" si="68"/>
        <v>42077.319993410485</v>
      </c>
      <c r="I119" s="57">
        <f t="shared" si="64"/>
        <v>438597.09090909077</v>
      </c>
      <c r="J119" s="57">
        <f t="shared" si="71"/>
        <v>42864.199009035285</v>
      </c>
      <c r="K119" s="57">
        <f t="shared" si="63"/>
        <v>462557.48754208739</v>
      </c>
      <c r="L119" s="57">
        <f t="shared" si="65"/>
        <v>45224.836055909691</v>
      </c>
      <c r="M119" s="148">
        <f t="shared" si="72"/>
        <v>527940.9427609425</v>
      </c>
      <c r="N119" s="57">
        <f t="shared" si="73"/>
        <v>52348.1618815658</v>
      </c>
      <c r="O119" s="15"/>
      <c r="P119" s="15"/>
      <c r="Q119" s="15"/>
      <c r="R119" s="15"/>
      <c r="S119" s="136"/>
      <c r="T119" s="148">
        <v>561242</v>
      </c>
      <c r="U119" s="15">
        <v>54460</v>
      </c>
      <c r="V119" s="15"/>
      <c r="W119" s="15"/>
      <c r="X119" s="15"/>
      <c r="Y119" s="15"/>
      <c r="Z119" s="15"/>
      <c r="AA119" s="118">
        <f t="shared" si="60"/>
        <v>615702</v>
      </c>
      <c r="AB119" s="123">
        <f t="shared" si="61"/>
        <v>429.94840081199999</v>
      </c>
      <c r="AC119" s="189">
        <f t="shared" si="62"/>
        <v>520.23756498251998</v>
      </c>
      <c r="AD119" s="208">
        <f t="shared" si="47"/>
        <v>596643.41846153839</v>
      </c>
      <c r="AE119" s="171">
        <f t="shared" si="48"/>
        <v>56478.627760252362</v>
      </c>
      <c r="AF119" s="123"/>
      <c r="AG119" s="123"/>
      <c r="AH119" s="123"/>
      <c r="AI119" s="123"/>
      <c r="AJ119" s="15"/>
      <c r="AK119" s="171">
        <f t="shared" si="49"/>
        <v>653122.04622179072</v>
      </c>
      <c r="AL119" s="123">
        <f t="shared" si="50"/>
        <v>456.07904360895378</v>
      </c>
      <c r="AM119" s="123">
        <f t="shared" si="51"/>
        <v>551.85564276683408</v>
      </c>
      <c r="AN119" s="195">
        <f t="shared" si="52"/>
        <v>609595.15692307684</v>
      </c>
      <c r="AO119" s="123">
        <f t="shared" si="53"/>
        <v>57767.113564668769</v>
      </c>
      <c r="AP119" s="123"/>
      <c r="AQ119" s="123"/>
      <c r="AR119" s="123"/>
      <c r="AS119" s="123"/>
      <c r="AT119" s="15"/>
      <c r="AU119" s="171">
        <f t="shared" si="54"/>
        <v>667362.27048774564</v>
      </c>
      <c r="AV119" s="123">
        <f t="shared" si="69"/>
        <v>466.02307765521567</v>
      </c>
      <c r="AW119" s="123">
        <f t="shared" si="70"/>
        <v>563.88792396281099</v>
      </c>
    </row>
    <row r="120" spans="1:49" s="89" customFormat="1" x14ac:dyDescent="0.25">
      <c r="A120" s="42" t="s">
        <v>142</v>
      </c>
      <c r="B120" s="42" t="s">
        <v>231</v>
      </c>
      <c r="C120" s="42" t="s">
        <v>23</v>
      </c>
      <c r="D120" s="42" t="s">
        <v>270</v>
      </c>
      <c r="E120" s="57">
        <v>41539.225589225585</v>
      </c>
      <c r="F120" s="57">
        <v>21483.121919075438</v>
      </c>
      <c r="G120" s="57"/>
      <c r="H120" s="57">
        <v>45000</v>
      </c>
      <c r="I120" s="57">
        <f t="shared" si="64"/>
        <v>0</v>
      </c>
      <c r="J120" s="57">
        <f t="shared" si="71"/>
        <v>45841.535433070865</v>
      </c>
      <c r="K120" s="57">
        <f t="shared" si="63"/>
        <v>0</v>
      </c>
      <c r="L120" s="57">
        <f t="shared" si="65"/>
        <v>48366.14173228346</v>
      </c>
      <c r="M120" s="148">
        <f t="shared" si="72"/>
        <v>0</v>
      </c>
      <c r="N120" s="57">
        <f t="shared" si="73"/>
        <v>55984.251968503937</v>
      </c>
      <c r="O120" s="15"/>
      <c r="P120" s="15"/>
      <c r="Q120" s="15"/>
      <c r="R120" s="15"/>
      <c r="S120" s="136"/>
      <c r="T120" s="148">
        <v>0</v>
      </c>
      <c r="U120" s="155"/>
      <c r="V120" s="15"/>
      <c r="W120" s="15"/>
      <c r="X120" s="15"/>
      <c r="Y120" s="15"/>
      <c r="Z120" s="15"/>
      <c r="AA120" s="118">
        <f t="shared" si="60"/>
        <v>0</v>
      </c>
      <c r="AB120" s="183">
        <f t="shared" si="61"/>
        <v>0</v>
      </c>
      <c r="AC120" s="191">
        <f t="shared" si="62"/>
        <v>0</v>
      </c>
      <c r="AD120" s="208">
        <f t="shared" si="47"/>
        <v>0</v>
      </c>
      <c r="AE120" s="171">
        <f t="shared" si="48"/>
        <v>0</v>
      </c>
      <c r="AF120" s="183"/>
      <c r="AG120" s="183"/>
      <c r="AH120" s="183"/>
      <c r="AI120" s="183"/>
      <c r="AJ120" s="15"/>
      <c r="AK120" s="171">
        <f t="shared" si="49"/>
        <v>0</v>
      </c>
      <c r="AL120" s="123">
        <f t="shared" si="50"/>
        <v>0</v>
      </c>
      <c r="AM120" s="123">
        <f t="shared" si="51"/>
        <v>0</v>
      </c>
      <c r="AN120" s="195">
        <f t="shared" si="52"/>
        <v>0</v>
      </c>
      <c r="AO120" s="123">
        <f t="shared" si="53"/>
        <v>0</v>
      </c>
      <c r="AP120" s="183"/>
      <c r="AQ120" s="183"/>
      <c r="AR120" s="183"/>
      <c r="AS120" s="183"/>
      <c r="AT120" s="15"/>
      <c r="AU120" s="171">
        <f t="shared" si="54"/>
        <v>0</v>
      </c>
      <c r="AV120" s="123">
        <f t="shared" si="69"/>
        <v>0</v>
      </c>
      <c r="AW120" s="123">
        <f t="shared" si="70"/>
        <v>0</v>
      </c>
    </row>
    <row r="121" spans="1:49" x14ac:dyDescent="0.25">
      <c r="A121" s="42"/>
      <c r="B121" s="42"/>
      <c r="C121" s="42"/>
      <c r="D121" s="42"/>
      <c r="E121" s="57"/>
      <c r="F121" s="57"/>
      <c r="G121" s="57"/>
      <c r="H121" s="57"/>
      <c r="I121" s="57">
        <f t="shared" si="64"/>
        <v>0</v>
      </c>
      <c r="J121" s="57">
        <f t="shared" si="71"/>
        <v>0</v>
      </c>
      <c r="K121" s="57">
        <f t="shared" si="63"/>
        <v>0</v>
      </c>
      <c r="L121" s="57">
        <f t="shared" si="65"/>
        <v>0</v>
      </c>
      <c r="M121" s="148">
        <f t="shared" si="72"/>
        <v>0</v>
      </c>
      <c r="N121" s="57">
        <f t="shared" si="73"/>
        <v>0</v>
      </c>
      <c r="O121" s="15"/>
      <c r="P121" s="15"/>
      <c r="Q121" s="15"/>
      <c r="R121" s="15"/>
      <c r="S121" s="136"/>
      <c r="T121" s="148">
        <v>0</v>
      </c>
      <c r="U121" s="15">
        <f t="shared" ref="U121:U171" si="74">126.8/126.4*N121</f>
        <v>0</v>
      </c>
      <c r="V121" s="15"/>
      <c r="W121" s="15"/>
      <c r="X121" s="15"/>
      <c r="Y121" s="15"/>
      <c r="Z121" s="15"/>
      <c r="AA121" s="118">
        <f t="shared" si="60"/>
        <v>0</v>
      </c>
      <c r="AB121" s="123">
        <f t="shared" si="61"/>
        <v>0</v>
      </c>
      <c r="AC121" s="189">
        <f t="shared" si="62"/>
        <v>0</v>
      </c>
      <c r="AD121" s="208">
        <f t="shared" si="47"/>
        <v>0</v>
      </c>
      <c r="AE121" s="171">
        <f t="shared" si="48"/>
        <v>0</v>
      </c>
      <c r="AF121" s="123"/>
      <c r="AG121" s="123"/>
      <c r="AH121" s="123"/>
      <c r="AI121" s="123"/>
      <c r="AJ121" s="15"/>
      <c r="AK121" s="171">
        <f t="shared" si="49"/>
        <v>0</v>
      </c>
      <c r="AL121" s="123">
        <f t="shared" si="50"/>
        <v>0</v>
      </c>
      <c r="AM121" s="123">
        <f t="shared" si="51"/>
        <v>0</v>
      </c>
      <c r="AN121" s="195">
        <f t="shared" si="52"/>
        <v>0</v>
      </c>
      <c r="AO121" s="123">
        <f t="shared" si="53"/>
        <v>0</v>
      </c>
      <c r="AP121" s="123"/>
      <c r="AQ121" s="123"/>
      <c r="AR121" s="123"/>
      <c r="AS121" s="123"/>
      <c r="AT121" s="15"/>
      <c r="AU121" s="171">
        <f t="shared" si="54"/>
        <v>0</v>
      </c>
      <c r="AV121" s="123">
        <f t="shared" si="69"/>
        <v>0</v>
      </c>
      <c r="AW121" s="123">
        <f t="shared" si="70"/>
        <v>0</v>
      </c>
    </row>
    <row r="122" spans="1:49" s="198" customFormat="1" x14ac:dyDescent="0.25">
      <c r="A122" s="72" t="s">
        <v>283</v>
      </c>
      <c r="B122" s="72" t="s">
        <v>284</v>
      </c>
      <c r="C122" s="72" t="s">
        <v>43</v>
      </c>
      <c r="D122" s="206"/>
      <c r="E122" s="196">
        <v>0</v>
      </c>
      <c r="F122" s="196">
        <v>0</v>
      </c>
      <c r="G122" s="199">
        <v>1240000</v>
      </c>
      <c r="H122" s="196">
        <v>250000</v>
      </c>
      <c r="I122" s="196">
        <f t="shared" si="64"/>
        <v>1275428.5714285714</v>
      </c>
      <c r="J122" s="196">
        <f t="shared" si="71"/>
        <v>254675.1968503937</v>
      </c>
      <c r="K122" s="196">
        <f t="shared" si="63"/>
        <v>1345104.7619047617</v>
      </c>
      <c r="L122" s="196">
        <f t="shared" si="65"/>
        <v>268700.78740157478</v>
      </c>
      <c r="M122" s="196">
        <f t="shared" si="72"/>
        <v>1535238.0952380949</v>
      </c>
      <c r="N122" s="196">
        <f t="shared" si="73"/>
        <v>311023.62204724411</v>
      </c>
      <c r="O122" s="197"/>
      <c r="P122" s="197"/>
      <c r="Q122" s="197"/>
      <c r="R122" s="197"/>
      <c r="S122" s="200"/>
      <c r="T122" s="148">
        <v>1632076</v>
      </c>
      <c r="U122" s="155">
        <v>323573</v>
      </c>
      <c r="V122" s="207"/>
      <c r="W122" s="207"/>
      <c r="X122" s="207"/>
      <c r="Y122" s="207"/>
      <c r="Z122" s="207"/>
      <c r="AA122" s="118">
        <f t="shared" si="60"/>
        <v>1955649</v>
      </c>
      <c r="AB122" s="183">
        <f t="shared" si="61"/>
        <v>1365.641430594</v>
      </c>
      <c r="AC122" s="191">
        <f t="shared" si="62"/>
        <v>1652.4261310187399</v>
      </c>
      <c r="AD122" s="208">
        <f t="shared" si="47"/>
        <v>1735022.3323076922</v>
      </c>
      <c r="AE122" s="171">
        <f t="shared" si="48"/>
        <v>335566.63643533125</v>
      </c>
      <c r="AF122" s="185"/>
      <c r="AG122" s="185"/>
      <c r="AH122" s="185"/>
      <c r="AI122" s="185"/>
      <c r="AJ122" s="207"/>
      <c r="AK122" s="171">
        <f t="shared" si="49"/>
        <v>2070588.9687430235</v>
      </c>
      <c r="AL122" s="123">
        <f t="shared" si="50"/>
        <v>1445.9047004070658</v>
      </c>
      <c r="AM122" s="123">
        <f t="shared" si="51"/>
        <v>1749.5446874925494</v>
      </c>
      <c r="AN122" s="195">
        <f t="shared" si="52"/>
        <v>1772685.6246153843</v>
      </c>
      <c r="AO122" s="123">
        <f t="shared" si="53"/>
        <v>343222.1490536278</v>
      </c>
      <c r="AP122" s="185"/>
      <c r="AQ122" s="185"/>
      <c r="AR122" s="185"/>
      <c r="AS122" s="185"/>
      <c r="AT122" s="207"/>
      <c r="AU122" s="171">
        <f t="shared" si="54"/>
        <v>2115907.7736690119</v>
      </c>
      <c r="AV122" s="123">
        <f t="shared" si="69"/>
        <v>1477.551093799713</v>
      </c>
      <c r="AW122" s="123">
        <f t="shared" si="70"/>
        <v>1787.8368234976526</v>
      </c>
    </row>
    <row r="123" spans="1:49" x14ac:dyDescent="0.25">
      <c r="A123" s="42" t="s">
        <v>143</v>
      </c>
      <c r="B123" s="42" t="s">
        <v>232</v>
      </c>
      <c r="C123" s="42" t="s">
        <v>39</v>
      </c>
      <c r="D123" s="42" t="s">
        <v>12</v>
      </c>
      <c r="E123" s="57">
        <v>370996.46464646468</v>
      </c>
      <c r="F123" s="57">
        <v>0</v>
      </c>
      <c r="G123" s="57">
        <f t="shared" si="67"/>
        <v>389546.2878787879</v>
      </c>
      <c r="H123" s="57">
        <f t="shared" si="68"/>
        <v>0</v>
      </c>
      <c r="I123" s="57">
        <f t="shared" si="64"/>
        <v>400676.18181818182</v>
      </c>
      <c r="J123" s="57">
        <f t="shared" si="71"/>
        <v>0</v>
      </c>
      <c r="K123" s="57">
        <f t="shared" si="63"/>
        <v>422564.97323232325</v>
      </c>
      <c r="L123" s="57">
        <f t="shared" si="65"/>
        <v>0</v>
      </c>
      <c r="M123" s="148">
        <f t="shared" si="72"/>
        <v>482295.40404040401</v>
      </c>
      <c r="N123" s="57">
        <f t="shared" si="73"/>
        <v>0</v>
      </c>
      <c r="O123" s="15"/>
      <c r="P123" s="15"/>
      <c r="Q123" s="15"/>
      <c r="R123" s="15"/>
      <c r="S123" s="136"/>
      <c r="T123" s="148">
        <v>512717</v>
      </c>
      <c r="U123" s="15">
        <f t="shared" si="74"/>
        <v>0</v>
      </c>
      <c r="V123" s="15"/>
      <c r="W123" s="15"/>
      <c r="X123" s="15"/>
      <c r="Y123" s="15"/>
      <c r="Z123" s="15"/>
      <c r="AA123" s="118">
        <f t="shared" si="60"/>
        <v>512717</v>
      </c>
      <c r="AB123" s="123">
        <f t="shared" si="61"/>
        <v>358.03335740199998</v>
      </c>
      <c r="AC123" s="189">
        <f t="shared" si="62"/>
        <v>433.22036245641993</v>
      </c>
      <c r="AD123" s="208">
        <f t="shared" si="47"/>
        <v>545057.61076923076</v>
      </c>
      <c r="AE123" s="171">
        <f t="shared" si="48"/>
        <v>0</v>
      </c>
      <c r="AF123" s="123"/>
      <c r="AG123" s="123"/>
      <c r="AH123" s="123"/>
      <c r="AI123" s="123"/>
      <c r="AJ123" s="15"/>
      <c r="AK123" s="171">
        <f t="shared" si="49"/>
        <v>545057.61076923076</v>
      </c>
      <c r="AL123" s="123">
        <f t="shared" si="50"/>
        <v>380.61699994581846</v>
      </c>
      <c r="AM123" s="123">
        <f t="shared" si="51"/>
        <v>460.5465699344403</v>
      </c>
      <c r="AN123" s="195">
        <f t="shared" si="52"/>
        <v>556889.54153846158</v>
      </c>
      <c r="AO123" s="123">
        <f t="shared" si="53"/>
        <v>0</v>
      </c>
      <c r="AP123" s="123"/>
      <c r="AQ123" s="123"/>
      <c r="AR123" s="123"/>
      <c r="AS123" s="123"/>
      <c r="AT123" s="15"/>
      <c r="AU123" s="171">
        <f t="shared" si="54"/>
        <v>556889.54153846158</v>
      </c>
      <c r="AV123" s="123">
        <f t="shared" si="69"/>
        <v>388.87930819355694</v>
      </c>
      <c r="AW123" s="123">
        <f t="shared" si="70"/>
        <v>470.54396291420386</v>
      </c>
    </row>
    <row r="124" spans="1:49" x14ac:dyDescent="0.25">
      <c r="A124" s="42"/>
      <c r="B124" s="42"/>
      <c r="C124" s="42"/>
      <c r="D124" s="42"/>
      <c r="E124" s="57">
        <v>0</v>
      </c>
      <c r="F124" s="57">
        <v>0</v>
      </c>
      <c r="G124" s="57">
        <f t="shared" si="67"/>
        <v>0</v>
      </c>
      <c r="H124" s="57">
        <f t="shared" si="68"/>
        <v>0</v>
      </c>
      <c r="I124" s="57">
        <f t="shared" si="64"/>
        <v>0</v>
      </c>
      <c r="J124" s="57">
        <f t="shared" si="71"/>
        <v>0</v>
      </c>
      <c r="K124" s="57">
        <f t="shared" si="63"/>
        <v>0</v>
      </c>
      <c r="L124" s="57">
        <f t="shared" si="65"/>
        <v>0</v>
      </c>
      <c r="M124" s="148">
        <f t="shared" si="72"/>
        <v>0</v>
      </c>
      <c r="N124" s="57">
        <f t="shared" si="73"/>
        <v>0</v>
      </c>
      <c r="O124" s="15"/>
      <c r="P124" s="15"/>
      <c r="Q124" s="15"/>
      <c r="R124" s="15"/>
      <c r="S124" s="136"/>
      <c r="T124" s="148">
        <v>0</v>
      </c>
      <c r="U124" s="15">
        <f t="shared" si="74"/>
        <v>0</v>
      </c>
      <c r="V124" s="15"/>
      <c r="W124" s="15"/>
      <c r="X124" s="15"/>
      <c r="Y124" s="15"/>
      <c r="Z124" s="15"/>
      <c r="AA124" s="118">
        <f t="shared" si="60"/>
        <v>0</v>
      </c>
      <c r="AB124" s="123">
        <f t="shared" si="61"/>
        <v>0</v>
      </c>
      <c r="AC124" s="189">
        <f t="shared" si="62"/>
        <v>0</v>
      </c>
      <c r="AD124" s="208">
        <f t="shared" si="47"/>
        <v>0</v>
      </c>
      <c r="AE124" s="171">
        <f t="shared" si="48"/>
        <v>0</v>
      </c>
      <c r="AF124" s="123"/>
      <c r="AG124" s="123"/>
      <c r="AH124" s="123"/>
      <c r="AI124" s="123"/>
      <c r="AJ124" s="15"/>
      <c r="AK124" s="171">
        <f t="shared" si="49"/>
        <v>0</v>
      </c>
      <c r="AL124" s="123">
        <f t="shared" si="50"/>
        <v>0</v>
      </c>
      <c r="AM124" s="123">
        <f t="shared" si="51"/>
        <v>0</v>
      </c>
      <c r="AN124" s="195">
        <f t="shared" si="52"/>
        <v>0</v>
      </c>
      <c r="AO124" s="123">
        <f t="shared" si="53"/>
        <v>0</v>
      </c>
      <c r="AP124" s="123"/>
      <c r="AQ124" s="123"/>
      <c r="AR124" s="123"/>
      <c r="AS124" s="123"/>
      <c r="AT124" s="15"/>
      <c r="AU124" s="171">
        <f t="shared" si="54"/>
        <v>0</v>
      </c>
      <c r="AV124" s="123">
        <f t="shared" si="69"/>
        <v>0</v>
      </c>
      <c r="AW124" s="123">
        <f t="shared" si="70"/>
        <v>0</v>
      </c>
    </row>
    <row r="125" spans="1:49" x14ac:dyDescent="0.25">
      <c r="A125" s="37" t="s">
        <v>144</v>
      </c>
      <c r="B125" s="37" t="s">
        <v>233</v>
      </c>
      <c r="C125" s="37" t="s">
        <v>10</v>
      </c>
      <c r="D125" s="37" t="s">
        <v>12</v>
      </c>
      <c r="E125" s="167">
        <v>19135538.215488214</v>
      </c>
      <c r="F125" s="167">
        <v>1869270.3083142196</v>
      </c>
      <c r="G125" s="167">
        <f t="shared" si="67"/>
        <v>20092315.126262624</v>
      </c>
      <c r="H125" s="167">
        <f t="shared" si="68"/>
        <v>1899178.6332472472</v>
      </c>
      <c r="I125" s="167">
        <f t="shared" si="64"/>
        <v>20666381.27272727</v>
      </c>
      <c r="J125" s="167">
        <f t="shared" si="71"/>
        <v>1934694.7691052174</v>
      </c>
      <c r="K125" s="167">
        <f t="shared" si="63"/>
        <v>21795378.027441073</v>
      </c>
      <c r="L125" s="167">
        <f t="shared" si="65"/>
        <v>2041243.1766791278</v>
      </c>
      <c r="M125" s="168">
        <f t="shared" si="72"/>
        <v>24876199.680134673</v>
      </c>
      <c r="N125" s="167">
        <f t="shared" si="73"/>
        <v>2362757.669709174</v>
      </c>
      <c r="O125" s="169"/>
      <c r="P125" s="169"/>
      <c r="Q125" s="169">
        <v>100000</v>
      </c>
      <c r="R125" s="169"/>
      <c r="S125" s="170"/>
      <c r="T125" s="168">
        <v>26445314</v>
      </c>
      <c r="U125" s="169">
        <v>2458090</v>
      </c>
      <c r="V125" s="169"/>
      <c r="W125" s="169"/>
      <c r="X125" s="169">
        <v>100000</v>
      </c>
      <c r="Y125" s="169"/>
      <c r="Z125" s="169"/>
      <c r="AA125" s="171">
        <f t="shared" si="60"/>
        <v>29003404</v>
      </c>
      <c r="AB125" s="123">
        <f t="shared" si="61"/>
        <v>20253.251033624001</v>
      </c>
      <c r="AC125" s="189">
        <f t="shared" si="62"/>
        <v>24506.433750685042</v>
      </c>
      <c r="AD125" s="208">
        <f t="shared" si="47"/>
        <v>28113403.036923077</v>
      </c>
      <c r="AE125" s="171">
        <f t="shared" si="48"/>
        <v>2549202.1687697163</v>
      </c>
      <c r="AF125" s="123"/>
      <c r="AG125" s="123"/>
      <c r="AH125" s="169">
        <v>100000</v>
      </c>
      <c r="AI125" s="123"/>
      <c r="AJ125" s="169"/>
      <c r="AK125" s="171">
        <f t="shared" si="49"/>
        <v>30762605.205692794</v>
      </c>
      <c r="AL125" s="123">
        <f t="shared" si="50"/>
        <v>21481.711790766512</v>
      </c>
      <c r="AM125" s="123">
        <f t="shared" si="51"/>
        <v>25992.871266827478</v>
      </c>
      <c r="AN125" s="195">
        <f t="shared" si="52"/>
        <v>28723679.513846155</v>
      </c>
      <c r="AO125" s="123">
        <f t="shared" si="53"/>
        <v>2607358.8722397476</v>
      </c>
      <c r="AP125" s="123"/>
      <c r="AQ125" s="123"/>
      <c r="AR125" s="169">
        <v>100000</v>
      </c>
      <c r="AS125" s="123"/>
      <c r="AT125" s="169"/>
      <c r="AU125" s="171">
        <f t="shared" si="54"/>
        <v>31431038.386085901</v>
      </c>
      <c r="AV125" s="123">
        <f t="shared" si="69"/>
        <v>21948.482691234101</v>
      </c>
      <c r="AW125" s="123">
        <f t="shared" si="70"/>
        <v>26557.664056393263</v>
      </c>
    </row>
    <row r="126" spans="1:49" x14ac:dyDescent="0.25">
      <c r="A126" s="37" t="s">
        <v>145</v>
      </c>
      <c r="B126" s="37" t="s">
        <v>233</v>
      </c>
      <c r="C126" s="37" t="s">
        <v>10</v>
      </c>
      <c r="D126" s="37" t="s">
        <v>274</v>
      </c>
      <c r="E126" s="167">
        <v>53679.629629629628</v>
      </c>
      <c r="F126" s="167">
        <v>0</v>
      </c>
      <c r="G126" s="167">
        <f t="shared" si="67"/>
        <v>56363.611111111109</v>
      </c>
      <c r="H126" s="167">
        <f t="shared" si="68"/>
        <v>0</v>
      </c>
      <c r="I126" s="167">
        <f t="shared" si="64"/>
        <v>57973.999999999993</v>
      </c>
      <c r="J126" s="167">
        <f t="shared" si="71"/>
        <v>0</v>
      </c>
      <c r="K126" s="167">
        <f t="shared" si="63"/>
        <v>61141.098148148136</v>
      </c>
      <c r="L126" s="167">
        <f t="shared" si="65"/>
        <v>0</v>
      </c>
      <c r="M126" s="168">
        <f t="shared" si="72"/>
        <v>69783.518518518496</v>
      </c>
      <c r="N126" s="167">
        <f t="shared" si="73"/>
        <v>0</v>
      </c>
      <c r="O126" s="169"/>
      <c r="P126" s="169"/>
      <c r="Q126" s="169"/>
      <c r="R126" s="169"/>
      <c r="S126" s="170"/>
      <c r="T126" s="168">
        <v>74185</v>
      </c>
      <c r="U126" s="169">
        <f t="shared" si="74"/>
        <v>0</v>
      </c>
      <c r="V126" s="169"/>
      <c r="W126" s="169"/>
      <c r="X126" s="169"/>
      <c r="Y126" s="169"/>
      <c r="Z126" s="169"/>
      <c r="AA126" s="171">
        <f t="shared" si="60"/>
        <v>74185</v>
      </c>
      <c r="AB126" s="123">
        <f t="shared" si="61"/>
        <v>51.803830609999999</v>
      </c>
      <c r="AC126" s="189">
        <f t="shared" si="62"/>
        <v>62.682635038099995</v>
      </c>
      <c r="AD126" s="208">
        <f t="shared" si="47"/>
        <v>78864.36153846154</v>
      </c>
      <c r="AE126" s="171">
        <f t="shared" si="48"/>
        <v>0</v>
      </c>
      <c r="AF126" s="123"/>
      <c r="AG126" s="123"/>
      <c r="AH126" s="123"/>
      <c r="AI126" s="123"/>
      <c r="AJ126" s="169"/>
      <c r="AK126" s="171">
        <f t="shared" si="49"/>
        <v>78864.36153846154</v>
      </c>
      <c r="AL126" s="123">
        <f t="shared" si="50"/>
        <v>55.071456848476927</v>
      </c>
      <c r="AM126" s="123">
        <f t="shared" si="51"/>
        <v>66.636462786657077</v>
      </c>
      <c r="AN126" s="195">
        <f t="shared" si="52"/>
        <v>80576.323076923072</v>
      </c>
      <c r="AO126" s="123">
        <f t="shared" si="53"/>
        <v>0</v>
      </c>
      <c r="AP126" s="123"/>
      <c r="AQ126" s="123"/>
      <c r="AR126" s="123"/>
      <c r="AS126" s="123"/>
      <c r="AT126" s="169"/>
      <c r="AU126" s="171">
        <f t="shared" si="54"/>
        <v>80576.323076923072</v>
      </c>
      <c r="AV126" s="123">
        <f t="shared" si="69"/>
        <v>56.266929862553845</v>
      </c>
      <c r="AW126" s="123">
        <f t="shared" si="70"/>
        <v>68.082985133690144</v>
      </c>
    </row>
    <row r="127" spans="1:49" x14ac:dyDescent="0.25">
      <c r="A127" s="37" t="s">
        <v>144</v>
      </c>
      <c r="B127" s="37" t="s">
        <v>233</v>
      </c>
      <c r="C127" s="37" t="s">
        <v>10</v>
      </c>
      <c r="D127" s="37" t="s">
        <v>12</v>
      </c>
      <c r="E127" s="167">
        <v>0</v>
      </c>
      <c r="F127" s="167">
        <v>0</v>
      </c>
      <c r="G127" s="167">
        <f t="shared" si="67"/>
        <v>0</v>
      </c>
      <c r="H127" s="167">
        <f t="shared" si="68"/>
        <v>0</v>
      </c>
      <c r="I127" s="167">
        <f t="shared" si="64"/>
        <v>0</v>
      </c>
      <c r="J127" s="167">
        <f t="shared" si="71"/>
        <v>0</v>
      </c>
      <c r="K127" s="167">
        <f t="shared" si="63"/>
        <v>0</v>
      </c>
      <c r="L127" s="167">
        <f t="shared" si="65"/>
        <v>0</v>
      </c>
      <c r="M127" s="168">
        <f t="shared" si="72"/>
        <v>0</v>
      </c>
      <c r="N127" s="167">
        <f t="shared" si="73"/>
        <v>0</v>
      </c>
      <c r="O127" s="169"/>
      <c r="P127" s="169"/>
      <c r="Q127" s="169"/>
      <c r="R127" s="169"/>
      <c r="S127" s="170">
        <v>18500</v>
      </c>
      <c r="T127" s="168">
        <v>0</v>
      </c>
      <c r="U127" s="169">
        <f t="shared" si="74"/>
        <v>0</v>
      </c>
      <c r="V127" s="169"/>
      <c r="W127" s="169"/>
      <c r="X127" s="169"/>
      <c r="Y127" s="169"/>
      <c r="Z127" s="169">
        <v>18500</v>
      </c>
      <c r="AA127" s="171">
        <f t="shared" si="60"/>
        <v>18500</v>
      </c>
      <c r="AB127" s="123">
        <f t="shared" si="61"/>
        <v>12.918661</v>
      </c>
      <c r="AC127" s="189">
        <f t="shared" si="62"/>
        <v>15.63157981</v>
      </c>
      <c r="AD127" s="208">
        <f t="shared" si="47"/>
        <v>0</v>
      </c>
      <c r="AE127" s="171">
        <f t="shared" si="48"/>
        <v>0</v>
      </c>
      <c r="AF127" s="123"/>
      <c r="AG127" s="123"/>
      <c r="AH127" s="123"/>
      <c r="AI127" s="123"/>
      <c r="AJ127" s="169">
        <v>18500</v>
      </c>
      <c r="AK127" s="171">
        <f t="shared" si="49"/>
        <v>18500</v>
      </c>
      <c r="AL127" s="123">
        <f t="shared" si="50"/>
        <v>12.918661</v>
      </c>
      <c r="AM127" s="123">
        <f t="shared" si="51"/>
        <v>15.63157981</v>
      </c>
      <c r="AN127" s="195">
        <f t="shared" si="52"/>
        <v>0</v>
      </c>
      <c r="AO127" s="123">
        <f t="shared" si="53"/>
        <v>0</v>
      </c>
      <c r="AP127" s="123"/>
      <c r="AQ127" s="123"/>
      <c r="AR127" s="123"/>
      <c r="AS127" s="123"/>
      <c r="AT127" s="169">
        <v>18500</v>
      </c>
      <c r="AU127" s="171">
        <f t="shared" si="54"/>
        <v>18500</v>
      </c>
      <c r="AV127" s="123">
        <f t="shared" si="69"/>
        <v>12.918661</v>
      </c>
      <c r="AW127" s="123">
        <f t="shared" si="70"/>
        <v>15.63157981</v>
      </c>
    </row>
    <row r="128" spans="1:49" x14ac:dyDescent="0.25">
      <c r="A128" s="37" t="s">
        <v>146</v>
      </c>
      <c r="B128" s="37" t="s">
        <v>233</v>
      </c>
      <c r="C128" s="37" t="s">
        <v>10</v>
      </c>
      <c r="D128" s="37" t="s">
        <v>211</v>
      </c>
      <c r="E128" s="167">
        <v>44871.885521885517</v>
      </c>
      <c r="F128" s="167">
        <v>0</v>
      </c>
      <c r="G128" s="167">
        <f t="shared" si="67"/>
        <v>47115.479797979795</v>
      </c>
      <c r="H128" s="167">
        <f t="shared" si="68"/>
        <v>0</v>
      </c>
      <c r="I128" s="167">
        <f t="shared" si="64"/>
        <v>48461.636363636353</v>
      </c>
      <c r="J128" s="167">
        <f t="shared" si="71"/>
        <v>0</v>
      </c>
      <c r="K128" s="167">
        <f t="shared" si="63"/>
        <v>51109.077609427593</v>
      </c>
      <c r="L128" s="167">
        <f t="shared" si="65"/>
        <v>0</v>
      </c>
      <c r="M128" s="168">
        <f t="shared" si="72"/>
        <v>58333.451178451156</v>
      </c>
      <c r="N128" s="167">
        <f t="shared" si="73"/>
        <v>0</v>
      </c>
      <c r="O128" s="169"/>
      <c r="P128" s="169"/>
      <c r="Q128" s="169"/>
      <c r="R128" s="169"/>
      <c r="S128" s="170"/>
      <c r="T128" s="168">
        <v>62013</v>
      </c>
      <c r="U128" s="169">
        <f t="shared" si="74"/>
        <v>0</v>
      </c>
      <c r="V128" s="169"/>
      <c r="W128" s="169"/>
      <c r="X128" s="169"/>
      <c r="Y128" s="169"/>
      <c r="Z128" s="169"/>
      <c r="AA128" s="171">
        <f t="shared" si="60"/>
        <v>62013</v>
      </c>
      <c r="AB128" s="123">
        <f t="shared" si="61"/>
        <v>43.304049977999995</v>
      </c>
      <c r="AC128" s="189">
        <f t="shared" si="62"/>
        <v>52.397900473379991</v>
      </c>
      <c r="AD128" s="208">
        <f t="shared" si="47"/>
        <v>65924.589230769227</v>
      </c>
      <c r="AE128" s="171">
        <f t="shared" si="48"/>
        <v>0</v>
      </c>
      <c r="AF128" s="123"/>
      <c r="AG128" s="123"/>
      <c r="AH128" s="123"/>
      <c r="AI128" s="123"/>
      <c r="AJ128" s="169"/>
      <c r="AK128" s="171">
        <f t="shared" si="49"/>
        <v>65924.589230769227</v>
      </c>
      <c r="AL128" s="123">
        <f t="shared" si="50"/>
        <v>46.035536207381533</v>
      </c>
      <c r="AM128" s="123">
        <f t="shared" si="51"/>
        <v>55.702998810931653</v>
      </c>
      <c r="AN128" s="195">
        <f t="shared" si="52"/>
        <v>67355.658461538464</v>
      </c>
      <c r="AO128" s="123">
        <f t="shared" si="53"/>
        <v>0</v>
      </c>
      <c r="AP128" s="123"/>
      <c r="AQ128" s="123"/>
      <c r="AR128" s="123"/>
      <c r="AS128" s="123"/>
      <c r="AT128" s="169"/>
      <c r="AU128" s="171">
        <f t="shared" si="54"/>
        <v>67355.658461538464</v>
      </c>
      <c r="AV128" s="123">
        <f t="shared" si="69"/>
        <v>47.034860437643076</v>
      </c>
      <c r="AW128" s="123">
        <f t="shared" si="70"/>
        <v>56.912181129548117</v>
      </c>
    </row>
    <row r="129" spans="1:49" x14ac:dyDescent="0.25">
      <c r="A129" s="37" t="s">
        <v>144</v>
      </c>
      <c r="B129" s="37" t="s">
        <v>234</v>
      </c>
      <c r="C129" s="37" t="s">
        <v>10</v>
      </c>
      <c r="D129" s="37" t="s">
        <v>275</v>
      </c>
      <c r="E129" s="167">
        <v>0</v>
      </c>
      <c r="F129" s="167">
        <v>0</v>
      </c>
      <c r="G129" s="167">
        <f t="shared" si="67"/>
        <v>0</v>
      </c>
      <c r="H129" s="167">
        <f t="shared" si="68"/>
        <v>0</v>
      </c>
      <c r="I129" s="167">
        <f t="shared" si="64"/>
        <v>0</v>
      </c>
      <c r="J129" s="167">
        <f t="shared" si="71"/>
        <v>0</v>
      </c>
      <c r="K129" s="167">
        <f t="shared" si="63"/>
        <v>0</v>
      </c>
      <c r="L129" s="167">
        <f t="shared" si="65"/>
        <v>0</v>
      </c>
      <c r="M129" s="168">
        <f t="shared" si="72"/>
        <v>0</v>
      </c>
      <c r="N129" s="167">
        <f t="shared" si="73"/>
        <v>0</v>
      </c>
      <c r="O129" s="169"/>
      <c r="P129" s="169"/>
      <c r="Q129" s="169"/>
      <c r="R129" s="169"/>
      <c r="S129" s="170">
        <v>13800</v>
      </c>
      <c r="T129" s="168">
        <v>0</v>
      </c>
      <c r="U129" s="169">
        <f t="shared" si="74"/>
        <v>0</v>
      </c>
      <c r="V129" s="169"/>
      <c r="W129" s="169"/>
      <c r="X129" s="169"/>
      <c r="Y129" s="169"/>
      <c r="Z129" s="169">
        <v>13800</v>
      </c>
      <c r="AA129" s="171">
        <f t="shared" si="60"/>
        <v>13800</v>
      </c>
      <c r="AB129" s="123">
        <f t="shared" si="61"/>
        <v>9.6366227999999996</v>
      </c>
      <c r="AC129" s="189">
        <f t="shared" si="62"/>
        <v>11.660313587999999</v>
      </c>
      <c r="AD129" s="208">
        <f t="shared" si="47"/>
        <v>0</v>
      </c>
      <c r="AE129" s="171">
        <f t="shared" si="48"/>
        <v>0</v>
      </c>
      <c r="AF129" s="123"/>
      <c r="AG129" s="123"/>
      <c r="AH129" s="123"/>
      <c r="AI129" s="123"/>
      <c r="AJ129" s="169">
        <v>13800</v>
      </c>
      <c r="AK129" s="171">
        <f t="shared" si="49"/>
        <v>13800</v>
      </c>
      <c r="AL129" s="123">
        <f t="shared" si="50"/>
        <v>9.6366227999999996</v>
      </c>
      <c r="AM129" s="123">
        <f t="shared" si="51"/>
        <v>11.660313587999999</v>
      </c>
      <c r="AN129" s="195">
        <f t="shared" si="52"/>
        <v>0</v>
      </c>
      <c r="AO129" s="123">
        <f t="shared" si="53"/>
        <v>0</v>
      </c>
      <c r="AP129" s="123"/>
      <c r="AQ129" s="123"/>
      <c r="AR129" s="123"/>
      <c r="AS129" s="123"/>
      <c r="AT129" s="169">
        <v>13800</v>
      </c>
      <c r="AU129" s="171">
        <f t="shared" si="54"/>
        <v>13800</v>
      </c>
      <c r="AV129" s="123">
        <f t="shared" si="69"/>
        <v>9.6366227999999996</v>
      </c>
      <c r="AW129" s="123">
        <f t="shared" si="70"/>
        <v>11.660313587999999</v>
      </c>
    </row>
    <row r="130" spans="1:49" x14ac:dyDescent="0.25">
      <c r="A130" s="37" t="s">
        <v>147</v>
      </c>
      <c r="B130" s="37" t="s">
        <v>233</v>
      </c>
      <c r="C130" s="37" t="s">
        <v>10</v>
      </c>
      <c r="D130" s="37" t="s">
        <v>12</v>
      </c>
      <c r="E130" s="167">
        <v>0</v>
      </c>
      <c r="F130" s="167">
        <v>0</v>
      </c>
      <c r="G130" s="167">
        <f t="shared" si="67"/>
        <v>0</v>
      </c>
      <c r="H130" s="167">
        <f t="shared" si="68"/>
        <v>0</v>
      </c>
      <c r="I130" s="167">
        <f t="shared" si="64"/>
        <v>0</v>
      </c>
      <c r="J130" s="167">
        <f t="shared" si="71"/>
        <v>0</v>
      </c>
      <c r="K130" s="167">
        <f t="shared" si="63"/>
        <v>0</v>
      </c>
      <c r="L130" s="167">
        <f t="shared" si="65"/>
        <v>0</v>
      </c>
      <c r="M130" s="168">
        <f t="shared" si="72"/>
        <v>0</v>
      </c>
      <c r="N130" s="167">
        <f t="shared" si="73"/>
        <v>0</v>
      </c>
      <c r="O130" s="169"/>
      <c r="P130" s="169"/>
      <c r="Q130" s="169"/>
      <c r="R130" s="169"/>
      <c r="S130" s="170">
        <v>271600</v>
      </c>
      <c r="T130" s="168">
        <v>0</v>
      </c>
      <c r="U130" s="169">
        <f t="shared" si="74"/>
        <v>0</v>
      </c>
      <c r="V130" s="169"/>
      <c r="W130" s="169"/>
      <c r="X130" s="169"/>
      <c r="Y130" s="169"/>
      <c r="Z130" s="169">
        <v>271600</v>
      </c>
      <c r="AA130" s="171">
        <f t="shared" si="60"/>
        <v>271600</v>
      </c>
      <c r="AB130" s="123">
        <f t="shared" si="61"/>
        <v>189.65990959999999</v>
      </c>
      <c r="AC130" s="189">
        <f t="shared" si="62"/>
        <v>229.48849061599998</v>
      </c>
      <c r="AD130" s="208">
        <f t="shared" si="47"/>
        <v>0</v>
      </c>
      <c r="AE130" s="171">
        <f t="shared" si="48"/>
        <v>0</v>
      </c>
      <c r="AF130" s="123"/>
      <c r="AG130" s="123"/>
      <c r="AH130" s="123"/>
      <c r="AI130" s="123"/>
      <c r="AJ130" s="169">
        <v>271600</v>
      </c>
      <c r="AK130" s="171">
        <f t="shared" si="49"/>
        <v>271600</v>
      </c>
      <c r="AL130" s="123">
        <f t="shared" si="50"/>
        <v>189.65990959999999</v>
      </c>
      <c r="AM130" s="123">
        <f t="shared" si="51"/>
        <v>229.48849061599998</v>
      </c>
      <c r="AN130" s="195">
        <f t="shared" si="52"/>
        <v>0</v>
      </c>
      <c r="AO130" s="123">
        <f t="shared" si="53"/>
        <v>0</v>
      </c>
      <c r="AP130" s="123"/>
      <c r="AQ130" s="123"/>
      <c r="AR130" s="123"/>
      <c r="AS130" s="123"/>
      <c r="AT130" s="169">
        <v>271600</v>
      </c>
      <c r="AU130" s="171">
        <f t="shared" si="54"/>
        <v>271600</v>
      </c>
      <c r="AV130" s="123">
        <f t="shared" si="69"/>
        <v>189.65990959999999</v>
      </c>
      <c r="AW130" s="123">
        <f t="shared" si="70"/>
        <v>229.48849061599998</v>
      </c>
    </row>
    <row r="131" spans="1:49" x14ac:dyDescent="0.25">
      <c r="A131" s="37" t="s">
        <v>148</v>
      </c>
      <c r="B131" s="37" t="s">
        <v>233</v>
      </c>
      <c r="C131" s="37" t="s">
        <v>10</v>
      </c>
      <c r="D131" s="37" t="s">
        <v>12</v>
      </c>
      <c r="E131" s="167">
        <v>0</v>
      </c>
      <c r="F131" s="167">
        <v>0</v>
      </c>
      <c r="G131" s="167">
        <f t="shared" si="67"/>
        <v>0</v>
      </c>
      <c r="H131" s="167">
        <f t="shared" si="68"/>
        <v>0</v>
      </c>
      <c r="I131" s="167">
        <f t="shared" si="64"/>
        <v>0</v>
      </c>
      <c r="J131" s="167">
        <f t="shared" si="71"/>
        <v>0</v>
      </c>
      <c r="K131" s="167">
        <f t="shared" si="63"/>
        <v>0</v>
      </c>
      <c r="L131" s="167">
        <f t="shared" si="65"/>
        <v>0</v>
      </c>
      <c r="M131" s="168">
        <f t="shared" si="72"/>
        <v>0</v>
      </c>
      <c r="N131" s="167">
        <f t="shared" si="73"/>
        <v>0</v>
      </c>
      <c r="O131" s="169"/>
      <c r="P131" s="169"/>
      <c r="Q131" s="169"/>
      <c r="R131" s="169"/>
      <c r="S131" s="170">
        <v>10000</v>
      </c>
      <c r="T131" s="168">
        <v>0</v>
      </c>
      <c r="U131" s="169">
        <f t="shared" si="74"/>
        <v>0</v>
      </c>
      <c r="V131" s="169"/>
      <c r="W131" s="169"/>
      <c r="X131" s="169"/>
      <c r="Y131" s="169"/>
      <c r="Z131" s="169">
        <v>10000</v>
      </c>
      <c r="AA131" s="171">
        <f t="shared" si="60"/>
        <v>10000</v>
      </c>
      <c r="AB131" s="123">
        <f t="shared" si="61"/>
        <v>6.9830599999999992</v>
      </c>
      <c r="AC131" s="189">
        <f t="shared" si="62"/>
        <v>8.4495025999999989</v>
      </c>
      <c r="AD131" s="208">
        <f t="shared" si="47"/>
        <v>0</v>
      </c>
      <c r="AE131" s="171">
        <f t="shared" si="48"/>
        <v>0</v>
      </c>
      <c r="AF131" s="123"/>
      <c r="AG131" s="123"/>
      <c r="AH131" s="123"/>
      <c r="AI131" s="123"/>
      <c r="AJ131" s="169">
        <v>10000</v>
      </c>
      <c r="AK131" s="171">
        <f t="shared" si="49"/>
        <v>10000</v>
      </c>
      <c r="AL131" s="123">
        <f t="shared" si="50"/>
        <v>6.9830599999999992</v>
      </c>
      <c r="AM131" s="123">
        <f t="shared" si="51"/>
        <v>8.4495025999999989</v>
      </c>
      <c r="AN131" s="195">
        <f t="shared" si="52"/>
        <v>0</v>
      </c>
      <c r="AO131" s="123">
        <f t="shared" si="53"/>
        <v>0</v>
      </c>
      <c r="AP131" s="123"/>
      <c r="AQ131" s="123"/>
      <c r="AR131" s="123"/>
      <c r="AS131" s="123"/>
      <c r="AT131" s="169">
        <v>10000</v>
      </c>
      <c r="AU131" s="171">
        <f t="shared" si="54"/>
        <v>10000</v>
      </c>
      <c r="AV131" s="123">
        <f t="shared" si="69"/>
        <v>6.9830599999999992</v>
      </c>
      <c r="AW131" s="123">
        <f t="shared" si="70"/>
        <v>8.4495025999999989</v>
      </c>
    </row>
    <row r="132" spans="1:49" x14ac:dyDescent="0.25">
      <c r="A132" s="37" t="s">
        <v>149</v>
      </c>
      <c r="B132" s="37" t="s">
        <v>233</v>
      </c>
      <c r="C132" s="37" t="s">
        <v>10</v>
      </c>
      <c r="D132" s="37" t="s">
        <v>12</v>
      </c>
      <c r="E132" s="167">
        <v>0</v>
      </c>
      <c r="F132" s="167">
        <v>0</v>
      </c>
      <c r="G132" s="167">
        <f t="shared" si="67"/>
        <v>0</v>
      </c>
      <c r="H132" s="167">
        <f t="shared" si="68"/>
        <v>0</v>
      </c>
      <c r="I132" s="167">
        <f t="shared" si="64"/>
        <v>0</v>
      </c>
      <c r="J132" s="167">
        <f t="shared" si="71"/>
        <v>0</v>
      </c>
      <c r="K132" s="167">
        <f t="shared" si="63"/>
        <v>0</v>
      </c>
      <c r="L132" s="167">
        <f t="shared" si="65"/>
        <v>0</v>
      </c>
      <c r="M132" s="168">
        <f t="shared" si="72"/>
        <v>0</v>
      </c>
      <c r="N132" s="167">
        <f t="shared" si="73"/>
        <v>0</v>
      </c>
      <c r="O132" s="169"/>
      <c r="P132" s="169"/>
      <c r="Q132" s="169"/>
      <c r="R132" s="169"/>
      <c r="S132" s="170">
        <v>750</v>
      </c>
      <c r="T132" s="168">
        <v>0</v>
      </c>
      <c r="U132" s="169">
        <f t="shared" si="74"/>
        <v>0</v>
      </c>
      <c r="V132" s="169"/>
      <c r="W132" s="169"/>
      <c r="X132" s="169"/>
      <c r="Y132" s="169"/>
      <c r="Z132" s="169">
        <v>750</v>
      </c>
      <c r="AA132" s="171">
        <f t="shared" si="60"/>
        <v>750</v>
      </c>
      <c r="AB132" s="123">
        <f t="shared" si="61"/>
        <v>0.52372950000000007</v>
      </c>
      <c r="AC132" s="189">
        <f t="shared" si="62"/>
        <v>0.63371269500000005</v>
      </c>
      <c r="AD132" s="208">
        <f t="shared" si="47"/>
        <v>0</v>
      </c>
      <c r="AE132" s="171">
        <f t="shared" si="48"/>
        <v>0</v>
      </c>
      <c r="AF132" s="123"/>
      <c r="AG132" s="123"/>
      <c r="AH132" s="123"/>
      <c r="AI132" s="123"/>
      <c r="AJ132" s="169">
        <v>750</v>
      </c>
      <c r="AK132" s="171">
        <f t="shared" si="49"/>
        <v>750</v>
      </c>
      <c r="AL132" s="123">
        <f t="shared" si="50"/>
        <v>0.52372950000000007</v>
      </c>
      <c r="AM132" s="123">
        <f t="shared" si="51"/>
        <v>0.63371269500000005</v>
      </c>
      <c r="AN132" s="195">
        <f t="shared" si="52"/>
        <v>0</v>
      </c>
      <c r="AO132" s="123">
        <f t="shared" si="53"/>
        <v>0</v>
      </c>
      <c r="AP132" s="123"/>
      <c r="AQ132" s="123"/>
      <c r="AR132" s="123"/>
      <c r="AS132" s="123"/>
      <c r="AT132" s="169">
        <v>750</v>
      </c>
      <c r="AU132" s="171">
        <f t="shared" si="54"/>
        <v>750</v>
      </c>
      <c r="AV132" s="123">
        <f t="shared" si="69"/>
        <v>0.52372950000000007</v>
      </c>
      <c r="AW132" s="123">
        <f t="shared" si="70"/>
        <v>0.63371269500000005</v>
      </c>
    </row>
    <row r="133" spans="1:49" x14ac:dyDescent="0.25">
      <c r="A133" s="42"/>
      <c r="B133" s="42"/>
      <c r="C133" s="42"/>
      <c r="D133" s="42"/>
      <c r="E133" s="57"/>
      <c r="F133" s="57"/>
      <c r="G133" s="57"/>
      <c r="H133" s="57"/>
      <c r="I133" s="57">
        <f t="shared" si="64"/>
        <v>0</v>
      </c>
      <c r="J133" s="57">
        <f t="shared" si="71"/>
        <v>0</v>
      </c>
      <c r="K133" s="57">
        <f t="shared" si="63"/>
        <v>0</v>
      </c>
      <c r="L133" s="57">
        <f t="shared" si="65"/>
        <v>0</v>
      </c>
      <c r="M133" s="148">
        <f t="shared" si="72"/>
        <v>0</v>
      </c>
      <c r="N133" s="57">
        <f t="shared" si="73"/>
        <v>0</v>
      </c>
      <c r="O133" s="15"/>
      <c r="P133" s="15"/>
      <c r="Q133" s="15"/>
      <c r="R133" s="15"/>
      <c r="S133" s="136"/>
      <c r="T133" s="148">
        <v>0</v>
      </c>
      <c r="U133" s="15">
        <f t="shared" si="74"/>
        <v>0</v>
      </c>
      <c r="V133" s="15"/>
      <c r="W133" s="15"/>
      <c r="X133" s="15"/>
      <c r="Y133" s="15"/>
      <c r="Z133" s="15"/>
      <c r="AA133" s="118">
        <f t="shared" si="60"/>
        <v>0</v>
      </c>
      <c r="AB133" s="123">
        <f t="shared" si="61"/>
        <v>0</v>
      </c>
      <c r="AC133" s="189">
        <f t="shared" si="62"/>
        <v>0</v>
      </c>
      <c r="AD133" s="208">
        <f t="shared" si="47"/>
        <v>0</v>
      </c>
      <c r="AE133" s="171">
        <f t="shared" si="48"/>
        <v>0</v>
      </c>
      <c r="AF133" s="123"/>
      <c r="AG133" s="123"/>
      <c r="AH133" s="123"/>
      <c r="AI133" s="123"/>
      <c r="AJ133" s="15"/>
      <c r="AK133" s="171">
        <f t="shared" si="49"/>
        <v>0</v>
      </c>
      <c r="AL133" s="123">
        <f t="shared" si="50"/>
        <v>0</v>
      </c>
      <c r="AM133" s="123">
        <f t="shared" si="51"/>
        <v>0</v>
      </c>
      <c r="AN133" s="195">
        <f t="shared" si="52"/>
        <v>0</v>
      </c>
      <c r="AO133" s="123">
        <f t="shared" si="53"/>
        <v>0</v>
      </c>
      <c r="AP133" s="123"/>
      <c r="AQ133" s="123"/>
      <c r="AR133" s="123"/>
      <c r="AS133" s="123"/>
      <c r="AT133" s="15"/>
      <c r="AU133" s="171">
        <f t="shared" si="54"/>
        <v>0</v>
      </c>
      <c r="AV133" s="123">
        <f t="shared" si="69"/>
        <v>0</v>
      </c>
      <c r="AW133" s="123">
        <f t="shared" si="70"/>
        <v>0</v>
      </c>
    </row>
    <row r="134" spans="1:49" x14ac:dyDescent="0.25">
      <c r="A134" s="42" t="s">
        <v>150</v>
      </c>
      <c r="B134" s="42" t="s">
        <v>235</v>
      </c>
      <c r="C134" s="42" t="s">
        <v>23</v>
      </c>
      <c r="D134" s="42" t="s">
        <v>12</v>
      </c>
      <c r="E134" s="57">
        <v>2799077.2727272729</v>
      </c>
      <c r="F134" s="57">
        <v>35685.852521130873</v>
      </c>
      <c r="G134" s="57">
        <f t="shared" si="67"/>
        <v>2939031.1363636367</v>
      </c>
      <c r="H134" s="57">
        <f t="shared" si="68"/>
        <v>36256.826161468969</v>
      </c>
      <c r="I134" s="57">
        <f t="shared" si="64"/>
        <v>3023003.4545454546</v>
      </c>
      <c r="J134" s="57">
        <f t="shared" si="71"/>
        <v>36934.857359370457</v>
      </c>
      <c r="K134" s="57">
        <f t="shared" si="63"/>
        <v>3188149.0136363637</v>
      </c>
      <c r="L134" s="57">
        <f t="shared" si="65"/>
        <v>38968.950953074913</v>
      </c>
      <c r="M134" s="148">
        <f t="shared" si="72"/>
        <v>3638800.4545454541</v>
      </c>
      <c r="N134" s="57">
        <f t="shared" si="73"/>
        <v>45106.917586709424</v>
      </c>
      <c r="O134" s="15"/>
      <c r="P134" s="15"/>
      <c r="Q134" s="15"/>
      <c r="R134" s="15"/>
      <c r="S134" s="136"/>
      <c r="T134" s="148">
        <v>3868325</v>
      </c>
      <c r="U134" s="15">
        <v>46927</v>
      </c>
      <c r="V134" s="15"/>
      <c r="W134" s="15"/>
      <c r="X134" s="15"/>
      <c r="Y134" s="15"/>
      <c r="Z134" s="15"/>
      <c r="AA134" s="118">
        <f t="shared" si="60"/>
        <v>3915252</v>
      </c>
      <c r="AB134" s="123">
        <f t="shared" si="61"/>
        <v>2734.0439631119998</v>
      </c>
      <c r="AC134" s="189">
        <f t="shared" si="62"/>
        <v>3308.1931953655198</v>
      </c>
      <c r="AD134" s="208">
        <f t="shared" si="47"/>
        <v>4112327.0384615385</v>
      </c>
      <c r="AE134" s="171">
        <f t="shared" si="48"/>
        <v>48666.407728706625</v>
      </c>
      <c r="AF134" s="123"/>
      <c r="AG134" s="123"/>
      <c r="AH134" s="123"/>
      <c r="AI134" s="123"/>
      <c r="AJ134" s="15"/>
      <c r="AK134" s="171">
        <f t="shared" si="49"/>
        <v>4160993.446190245</v>
      </c>
      <c r="AL134" s="123">
        <f t="shared" si="50"/>
        <v>2905.6466894353252</v>
      </c>
      <c r="AM134" s="123">
        <f t="shared" si="51"/>
        <v>3515.8324942167433</v>
      </c>
      <c r="AN134" s="195">
        <f t="shared" si="52"/>
        <v>4201596.076923077</v>
      </c>
      <c r="AO134" s="123">
        <f t="shared" si="53"/>
        <v>49776.667981072555</v>
      </c>
      <c r="AP134" s="123"/>
      <c r="AQ134" s="123"/>
      <c r="AR134" s="123"/>
      <c r="AS134" s="123"/>
      <c r="AT134" s="15"/>
      <c r="AU134" s="171">
        <f t="shared" si="54"/>
        <v>4251372.7449041493</v>
      </c>
      <c r="AV134" s="123">
        <f t="shared" si="69"/>
        <v>2968.759096003037</v>
      </c>
      <c r="AW134" s="123">
        <f t="shared" si="70"/>
        <v>3592.1985061636747</v>
      </c>
    </row>
    <row r="135" spans="1:49" x14ac:dyDescent="0.25">
      <c r="A135" s="42"/>
      <c r="B135" s="42"/>
      <c r="C135" s="42"/>
      <c r="D135" s="42"/>
      <c r="E135" s="57"/>
      <c r="F135" s="57"/>
      <c r="G135" s="57"/>
      <c r="H135" s="57"/>
      <c r="I135" s="57">
        <f t="shared" si="64"/>
        <v>0</v>
      </c>
      <c r="J135" s="57">
        <f t="shared" si="71"/>
        <v>0</v>
      </c>
      <c r="K135" s="57">
        <f t="shared" si="63"/>
        <v>0</v>
      </c>
      <c r="L135" s="57">
        <f t="shared" si="65"/>
        <v>0</v>
      </c>
      <c r="M135" s="148">
        <f t="shared" si="72"/>
        <v>0</v>
      </c>
      <c r="N135" s="57">
        <f t="shared" si="73"/>
        <v>0</v>
      </c>
      <c r="O135" s="15"/>
      <c r="P135" s="15"/>
      <c r="Q135" s="15"/>
      <c r="R135" s="15"/>
      <c r="S135" s="136"/>
      <c r="T135" s="148">
        <v>0</v>
      </c>
      <c r="U135" s="15">
        <f t="shared" si="74"/>
        <v>0</v>
      </c>
      <c r="V135" s="15"/>
      <c r="W135" s="15"/>
      <c r="X135" s="15"/>
      <c r="Y135" s="15"/>
      <c r="Z135" s="15"/>
      <c r="AA135" s="118">
        <f t="shared" si="60"/>
        <v>0</v>
      </c>
      <c r="AB135" s="123">
        <f t="shared" si="61"/>
        <v>0</v>
      </c>
      <c r="AC135" s="189">
        <f t="shared" si="62"/>
        <v>0</v>
      </c>
      <c r="AD135" s="208">
        <f t="shared" si="47"/>
        <v>0</v>
      </c>
      <c r="AE135" s="171">
        <f t="shared" si="48"/>
        <v>0</v>
      </c>
      <c r="AF135" s="123"/>
      <c r="AG135" s="123"/>
      <c r="AH135" s="123"/>
      <c r="AI135" s="123"/>
      <c r="AJ135" s="15"/>
      <c r="AK135" s="171">
        <f t="shared" si="49"/>
        <v>0</v>
      </c>
      <c r="AL135" s="123">
        <f t="shared" si="50"/>
        <v>0</v>
      </c>
      <c r="AM135" s="123">
        <f t="shared" si="51"/>
        <v>0</v>
      </c>
      <c r="AN135" s="195">
        <f t="shared" ref="AN135:AN175" si="75">AD135/138.2*141.2</f>
        <v>0</v>
      </c>
      <c r="AO135" s="123">
        <f t="shared" ref="AO135:AO175" si="76">AE135/131.5*134.5</f>
        <v>0</v>
      </c>
      <c r="AP135" s="123"/>
      <c r="AQ135" s="123"/>
      <c r="AR135" s="123"/>
      <c r="AS135" s="123"/>
      <c r="AT135" s="15"/>
      <c r="AU135" s="171">
        <f t="shared" ref="AU135:AU175" si="77">SUM(AN135:AT135)</f>
        <v>0</v>
      </c>
      <c r="AV135" s="123">
        <f t="shared" si="69"/>
        <v>0</v>
      </c>
      <c r="AW135" s="123">
        <f t="shared" si="70"/>
        <v>0</v>
      </c>
    </row>
    <row r="136" spans="1:49" s="89" customFormat="1" x14ac:dyDescent="0.25">
      <c r="A136" s="13" t="s">
        <v>295</v>
      </c>
      <c r="B136" s="14" t="s">
        <v>57</v>
      </c>
      <c r="C136" s="14" t="s">
        <v>39</v>
      </c>
      <c r="D136" s="14" t="s">
        <v>12</v>
      </c>
      <c r="E136" s="15">
        <v>1720366.6666666665</v>
      </c>
      <c r="F136" s="15">
        <v>0</v>
      </c>
      <c r="G136" s="87">
        <f t="shared" ref="G136" si="78">105/100*E136</f>
        <v>1806385</v>
      </c>
      <c r="H136" s="87">
        <f t="shared" ref="H136" si="79">101.6/100*F136</f>
        <v>0</v>
      </c>
      <c r="I136" s="57">
        <f t="shared" si="64"/>
        <v>1857995.9999999998</v>
      </c>
      <c r="J136" s="57">
        <f t="shared" si="71"/>
        <v>0</v>
      </c>
      <c r="K136" s="57">
        <f t="shared" si="63"/>
        <v>1959497.6333333331</v>
      </c>
      <c r="L136" s="57">
        <f t="shared" si="65"/>
        <v>0</v>
      </c>
      <c r="M136" s="148">
        <f t="shared" si="72"/>
        <v>2236476.666666666</v>
      </c>
      <c r="N136" s="57">
        <f t="shared" si="73"/>
        <v>0</v>
      </c>
      <c r="O136" s="87"/>
      <c r="P136" s="88">
        <f t="shared" ref="P136" si="80">O136*0.91725/1000</f>
        <v>0</v>
      </c>
      <c r="Q136" s="90">
        <f t="shared" ref="Q136" si="81">P136*1.21</f>
        <v>0</v>
      </c>
      <c r="R136" s="29"/>
      <c r="S136" s="136"/>
      <c r="T136" s="148">
        <v>2377547</v>
      </c>
      <c r="U136" s="15">
        <f t="shared" si="74"/>
        <v>0</v>
      </c>
      <c r="V136" s="15"/>
      <c r="W136" s="15"/>
      <c r="X136" s="15"/>
      <c r="Y136" s="15"/>
      <c r="Z136" s="15"/>
      <c r="AA136" s="118">
        <f t="shared" si="60"/>
        <v>2377547</v>
      </c>
      <c r="AB136" s="123">
        <f t="shared" si="61"/>
        <v>1660.2553353819999</v>
      </c>
      <c r="AC136" s="189">
        <f t="shared" si="62"/>
        <v>2008.9089558122198</v>
      </c>
      <c r="AD136" s="208">
        <f t="shared" si="47"/>
        <v>2527515.3492307691</v>
      </c>
      <c r="AE136" s="171">
        <f t="shared" si="48"/>
        <v>0</v>
      </c>
      <c r="AF136" s="186"/>
      <c r="AG136" s="186"/>
      <c r="AH136" s="186"/>
      <c r="AI136" s="186"/>
      <c r="AJ136" s="15"/>
      <c r="AK136" s="171">
        <f t="shared" si="49"/>
        <v>2527515.3492307691</v>
      </c>
      <c r="AL136" s="123">
        <f t="shared" si="50"/>
        <v>1764.9791334599415</v>
      </c>
      <c r="AM136" s="123">
        <f t="shared" si="51"/>
        <v>2135.624751486529</v>
      </c>
      <c r="AN136" s="195">
        <f t="shared" si="75"/>
        <v>2582381.8184615383</v>
      </c>
      <c r="AO136" s="123">
        <f t="shared" si="76"/>
        <v>0</v>
      </c>
      <c r="AP136" s="186"/>
      <c r="AQ136" s="186"/>
      <c r="AR136" s="186"/>
      <c r="AS136" s="186"/>
      <c r="AT136" s="15"/>
      <c r="AU136" s="171">
        <f t="shared" si="77"/>
        <v>2582381.8184615383</v>
      </c>
      <c r="AV136" s="123">
        <f t="shared" si="69"/>
        <v>1803.292718122603</v>
      </c>
      <c r="AW136" s="123">
        <f t="shared" si="70"/>
        <v>2181.9841889283493</v>
      </c>
    </row>
    <row r="137" spans="1:49" x14ac:dyDescent="0.25">
      <c r="A137" s="42"/>
      <c r="B137" s="42"/>
      <c r="C137" s="42"/>
      <c r="D137" s="42"/>
      <c r="E137" s="57">
        <v>0</v>
      </c>
      <c r="F137" s="57">
        <v>0</v>
      </c>
      <c r="G137" s="57">
        <f t="shared" si="67"/>
        <v>0</v>
      </c>
      <c r="H137" s="57">
        <f t="shared" si="68"/>
        <v>0</v>
      </c>
      <c r="I137" s="57">
        <f t="shared" si="64"/>
        <v>0</v>
      </c>
      <c r="J137" s="57">
        <f t="shared" si="71"/>
        <v>0</v>
      </c>
      <c r="K137" s="57">
        <f t="shared" si="63"/>
        <v>0</v>
      </c>
      <c r="L137" s="57">
        <f t="shared" si="65"/>
        <v>0</v>
      </c>
      <c r="M137" s="148">
        <f t="shared" si="72"/>
        <v>0</v>
      </c>
      <c r="N137" s="57">
        <f t="shared" si="73"/>
        <v>0</v>
      </c>
      <c r="O137" s="15"/>
      <c r="P137" s="15"/>
      <c r="Q137" s="15"/>
      <c r="R137" s="15"/>
      <c r="S137" s="136"/>
      <c r="T137" s="148">
        <v>0</v>
      </c>
      <c r="U137" s="15">
        <f t="shared" si="74"/>
        <v>0</v>
      </c>
      <c r="V137" s="15"/>
      <c r="W137" s="15"/>
      <c r="X137" s="15"/>
      <c r="Y137" s="15"/>
      <c r="Z137" s="15"/>
      <c r="AA137" s="118">
        <f t="shared" si="60"/>
        <v>0</v>
      </c>
      <c r="AB137" s="123">
        <f t="shared" si="61"/>
        <v>0</v>
      </c>
      <c r="AC137" s="189">
        <f t="shared" si="62"/>
        <v>0</v>
      </c>
      <c r="AD137" s="208">
        <f t="shared" ref="AD137:AD173" si="82">138.2/130*T137</f>
        <v>0</v>
      </c>
      <c r="AE137" s="171">
        <f t="shared" ref="AE137:AE159" si="83">131.5/126.8*U137</f>
        <v>0</v>
      </c>
      <c r="AF137" s="123"/>
      <c r="AG137" s="123"/>
      <c r="AH137" s="123"/>
      <c r="AI137" s="123"/>
      <c r="AJ137" s="15"/>
      <c r="AK137" s="171">
        <f t="shared" ref="AK137:AK175" si="84">SUM(AD137:AJ137)</f>
        <v>0</v>
      </c>
      <c r="AL137" s="123">
        <f t="shared" ref="AL137:AL175" si="85">AK137*0.698306/1000</f>
        <v>0</v>
      </c>
      <c r="AM137" s="123">
        <f t="shared" ref="AM137:AM175" si="86">AL137*1.21</f>
        <v>0</v>
      </c>
      <c r="AN137" s="195">
        <f t="shared" si="75"/>
        <v>0</v>
      </c>
      <c r="AO137" s="123">
        <f t="shared" si="76"/>
        <v>0</v>
      </c>
      <c r="AP137" s="123"/>
      <c r="AQ137" s="123"/>
      <c r="AR137" s="123"/>
      <c r="AS137" s="123"/>
      <c r="AT137" s="15"/>
      <c r="AU137" s="171">
        <f t="shared" si="77"/>
        <v>0</v>
      </c>
      <c r="AV137" s="123">
        <f t="shared" si="69"/>
        <v>0</v>
      </c>
      <c r="AW137" s="123">
        <f t="shared" si="70"/>
        <v>0</v>
      </c>
    </row>
    <row r="138" spans="1:49" x14ac:dyDescent="0.25">
      <c r="A138" s="42" t="s">
        <v>151</v>
      </c>
      <c r="B138" s="42" t="s">
        <v>236</v>
      </c>
      <c r="C138" s="42"/>
      <c r="D138" s="42" t="s">
        <v>12</v>
      </c>
      <c r="E138" s="57">
        <v>0</v>
      </c>
      <c r="F138" s="57">
        <v>0</v>
      </c>
      <c r="G138" s="57">
        <f t="shared" si="67"/>
        <v>0</v>
      </c>
      <c r="H138" s="57">
        <f t="shared" si="68"/>
        <v>0</v>
      </c>
      <c r="I138" s="57">
        <f t="shared" si="64"/>
        <v>0</v>
      </c>
      <c r="J138" s="57">
        <f t="shared" ref="J138:J164" si="87">(103.5/101.6)*H138</f>
        <v>0</v>
      </c>
      <c r="K138" s="57">
        <f t="shared" si="63"/>
        <v>0</v>
      </c>
      <c r="L138" s="57">
        <f t="shared" si="65"/>
        <v>0</v>
      </c>
      <c r="M138" s="148">
        <f t="shared" ref="M138:M168" si="88">130/113.9*K138</f>
        <v>0</v>
      </c>
      <c r="N138" s="57">
        <f t="shared" ref="N138:N168" si="89" xml:space="preserve"> 126.4/109.2*L138</f>
        <v>0</v>
      </c>
      <c r="O138" s="15"/>
      <c r="P138" s="15"/>
      <c r="Q138" s="15">
        <v>2349500</v>
      </c>
      <c r="R138" s="15"/>
      <c r="S138" s="136"/>
      <c r="T138" s="148">
        <v>0</v>
      </c>
      <c r="U138" s="15">
        <f t="shared" si="74"/>
        <v>0</v>
      </c>
      <c r="V138" s="15"/>
      <c r="W138" s="15"/>
      <c r="X138" s="15">
        <v>2349500</v>
      </c>
      <c r="Y138" s="15"/>
      <c r="Z138" s="15"/>
      <c r="AA138" s="118">
        <f t="shared" ref="AA138:AA176" si="90">T138+U138+V138+W138+X138+Y138+Z138</f>
        <v>2349500</v>
      </c>
      <c r="AB138" s="123">
        <f t="shared" ref="AB138:AB168" si="91">AA138*0.698306/1000</f>
        <v>1640.6699469999999</v>
      </c>
      <c r="AC138" s="189">
        <f t="shared" ref="AC138:AC168" si="92">AB138*1.21</f>
        <v>1985.2106358699998</v>
      </c>
      <c r="AD138" s="208">
        <f t="shared" si="82"/>
        <v>0</v>
      </c>
      <c r="AE138" s="171">
        <f t="shared" si="83"/>
        <v>0</v>
      </c>
      <c r="AF138" s="123"/>
      <c r="AG138" s="123"/>
      <c r="AH138" s="15">
        <v>2349500</v>
      </c>
      <c r="AI138" s="123"/>
      <c r="AJ138" s="15"/>
      <c r="AK138" s="171">
        <f t="shared" si="84"/>
        <v>2349500</v>
      </c>
      <c r="AL138" s="123">
        <f t="shared" si="85"/>
        <v>1640.6699469999999</v>
      </c>
      <c r="AM138" s="123">
        <f t="shared" si="86"/>
        <v>1985.2106358699998</v>
      </c>
      <c r="AN138" s="195">
        <f t="shared" si="75"/>
        <v>0</v>
      </c>
      <c r="AO138" s="123">
        <f t="shared" si="76"/>
        <v>0</v>
      </c>
      <c r="AP138" s="123"/>
      <c r="AQ138" s="123"/>
      <c r="AR138" s="15">
        <v>2349500</v>
      </c>
      <c r="AS138" s="123"/>
      <c r="AT138" s="15"/>
      <c r="AU138" s="171">
        <f t="shared" si="77"/>
        <v>2349500</v>
      </c>
      <c r="AV138" s="123">
        <f t="shared" si="69"/>
        <v>1640.6699469999999</v>
      </c>
      <c r="AW138" s="123">
        <f t="shared" si="70"/>
        <v>1985.2106358699998</v>
      </c>
    </row>
    <row r="139" spans="1:49" x14ac:dyDescent="0.25">
      <c r="A139" s="42"/>
      <c r="B139" s="42"/>
      <c r="C139" s="42"/>
      <c r="D139" s="42"/>
      <c r="E139" s="57">
        <v>0</v>
      </c>
      <c r="F139" s="57">
        <v>0</v>
      </c>
      <c r="G139" s="57">
        <f t="shared" si="67"/>
        <v>0</v>
      </c>
      <c r="H139" s="57">
        <f t="shared" si="68"/>
        <v>0</v>
      </c>
      <c r="I139" s="57">
        <f t="shared" si="64"/>
        <v>0</v>
      </c>
      <c r="J139" s="57">
        <f t="shared" si="87"/>
        <v>0</v>
      </c>
      <c r="K139" s="57">
        <f t="shared" ref="K139:K164" si="93">113.9/108*I139</f>
        <v>0</v>
      </c>
      <c r="L139" s="57">
        <f t="shared" si="65"/>
        <v>0</v>
      </c>
      <c r="M139" s="148">
        <f t="shared" si="88"/>
        <v>0</v>
      </c>
      <c r="N139" s="57">
        <f t="shared" si="89"/>
        <v>0</v>
      </c>
      <c r="O139" s="15"/>
      <c r="P139" s="15"/>
      <c r="Q139" s="15"/>
      <c r="R139" s="15"/>
      <c r="S139" s="136"/>
      <c r="T139" s="148">
        <v>0</v>
      </c>
      <c r="U139" s="15">
        <f t="shared" si="74"/>
        <v>0</v>
      </c>
      <c r="V139" s="15"/>
      <c r="W139" s="15"/>
      <c r="X139" s="15"/>
      <c r="Y139" s="15"/>
      <c r="Z139" s="15"/>
      <c r="AA139" s="118">
        <f t="shared" si="90"/>
        <v>0</v>
      </c>
      <c r="AB139" s="123">
        <f t="shared" si="91"/>
        <v>0</v>
      </c>
      <c r="AC139" s="189">
        <f t="shared" si="92"/>
        <v>0</v>
      </c>
      <c r="AD139" s="208">
        <f t="shared" si="82"/>
        <v>0</v>
      </c>
      <c r="AE139" s="171">
        <f t="shared" si="83"/>
        <v>0</v>
      </c>
      <c r="AF139" s="123"/>
      <c r="AG139" s="123"/>
      <c r="AH139" s="123"/>
      <c r="AI139" s="123"/>
      <c r="AJ139" s="15"/>
      <c r="AK139" s="171">
        <f t="shared" si="84"/>
        <v>0</v>
      </c>
      <c r="AL139" s="123">
        <f t="shared" si="85"/>
        <v>0</v>
      </c>
      <c r="AM139" s="123">
        <f t="shared" si="86"/>
        <v>0</v>
      </c>
      <c r="AN139" s="195">
        <f t="shared" si="75"/>
        <v>0</v>
      </c>
      <c r="AO139" s="123">
        <f t="shared" si="76"/>
        <v>0</v>
      </c>
      <c r="AP139" s="123"/>
      <c r="AQ139" s="123"/>
      <c r="AR139" s="123"/>
      <c r="AS139" s="123"/>
      <c r="AT139" s="15"/>
      <c r="AU139" s="171">
        <f t="shared" si="77"/>
        <v>0</v>
      </c>
      <c r="AV139" s="123">
        <f t="shared" si="69"/>
        <v>0</v>
      </c>
      <c r="AW139" s="123">
        <f t="shared" si="70"/>
        <v>0</v>
      </c>
    </row>
    <row r="140" spans="1:49" x14ac:dyDescent="0.25">
      <c r="A140" s="42" t="s">
        <v>152</v>
      </c>
      <c r="B140" s="42" t="s">
        <v>237</v>
      </c>
      <c r="C140" s="53"/>
      <c r="D140" s="42"/>
      <c r="E140" s="57">
        <v>0</v>
      </c>
      <c r="F140" s="57">
        <v>0</v>
      </c>
      <c r="G140" s="57">
        <f t="shared" si="67"/>
        <v>0</v>
      </c>
      <c r="H140" s="57">
        <f t="shared" si="68"/>
        <v>0</v>
      </c>
      <c r="I140" s="57">
        <f t="shared" si="64"/>
        <v>0</v>
      </c>
      <c r="J140" s="57">
        <f t="shared" si="87"/>
        <v>0</v>
      </c>
      <c r="K140" s="57">
        <f t="shared" si="93"/>
        <v>0</v>
      </c>
      <c r="L140" s="57">
        <f t="shared" si="65"/>
        <v>0</v>
      </c>
      <c r="M140" s="148">
        <f t="shared" si="88"/>
        <v>0</v>
      </c>
      <c r="N140" s="57">
        <f t="shared" si="89"/>
        <v>0</v>
      </c>
      <c r="O140" s="15"/>
      <c r="P140" s="15">
        <v>7594</v>
      </c>
      <c r="Q140" s="15"/>
      <c r="R140" s="15"/>
      <c r="S140" s="136"/>
      <c r="T140" s="148">
        <v>0</v>
      </c>
      <c r="U140" s="15">
        <f t="shared" si="74"/>
        <v>0</v>
      </c>
      <c r="V140" s="15"/>
      <c r="W140" s="15">
        <v>7594</v>
      </c>
      <c r="X140" s="15"/>
      <c r="Y140" s="15"/>
      <c r="Z140" s="15"/>
      <c r="AA140" s="118">
        <f t="shared" si="90"/>
        <v>7594</v>
      </c>
      <c r="AB140" s="123">
        <f t="shared" si="91"/>
        <v>5.3029357639999999</v>
      </c>
      <c r="AC140" s="189">
        <f t="shared" si="92"/>
        <v>6.4165522744399999</v>
      </c>
      <c r="AD140" s="208">
        <f t="shared" si="82"/>
        <v>0</v>
      </c>
      <c r="AE140" s="171">
        <f t="shared" si="83"/>
        <v>0</v>
      </c>
      <c r="AF140" s="123"/>
      <c r="AG140" s="15">
        <v>7594</v>
      </c>
      <c r="AH140" s="123"/>
      <c r="AI140" s="123"/>
      <c r="AJ140" s="15"/>
      <c r="AK140" s="171">
        <f t="shared" si="84"/>
        <v>7594</v>
      </c>
      <c r="AL140" s="123">
        <f t="shared" si="85"/>
        <v>5.3029357639999999</v>
      </c>
      <c r="AM140" s="123">
        <f t="shared" si="86"/>
        <v>6.4165522744399999</v>
      </c>
      <c r="AN140" s="195">
        <f t="shared" si="75"/>
        <v>0</v>
      </c>
      <c r="AO140" s="123">
        <f t="shared" si="76"/>
        <v>0</v>
      </c>
      <c r="AP140" s="123"/>
      <c r="AQ140" s="15">
        <v>7594</v>
      </c>
      <c r="AR140" s="123"/>
      <c r="AS140" s="123"/>
      <c r="AT140" s="15"/>
      <c r="AU140" s="171">
        <f t="shared" si="77"/>
        <v>7594</v>
      </c>
      <c r="AV140" s="123">
        <f t="shared" si="69"/>
        <v>5.3029357639999999</v>
      </c>
      <c r="AW140" s="123">
        <f t="shared" si="70"/>
        <v>6.4165522744399999</v>
      </c>
    </row>
    <row r="141" spans="1:49" ht="15.75" x14ac:dyDescent="0.25">
      <c r="A141" s="46" t="s">
        <v>153</v>
      </c>
      <c r="B141" s="51"/>
      <c r="C141" s="54"/>
      <c r="D141" s="28"/>
      <c r="E141" s="57">
        <v>0</v>
      </c>
      <c r="F141" s="57">
        <v>0</v>
      </c>
      <c r="G141" s="57">
        <f t="shared" si="67"/>
        <v>0</v>
      </c>
      <c r="H141" s="57">
        <f t="shared" si="68"/>
        <v>0</v>
      </c>
      <c r="I141" s="57">
        <f t="shared" ref="I141:I164" si="94">(108/105)*G141</f>
        <v>0</v>
      </c>
      <c r="J141" s="57">
        <f t="shared" si="87"/>
        <v>0</v>
      </c>
      <c r="K141" s="57">
        <f t="shared" si="93"/>
        <v>0</v>
      </c>
      <c r="L141" s="57">
        <f t="shared" ref="L141:L164" si="95">109.2/103.5*J141</f>
        <v>0</v>
      </c>
      <c r="M141" s="148">
        <f t="shared" si="88"/>
        <v>0</v>
      </c>
      <c r="N141" s="57">
        <f t="shared" si="89"/>
        <v>0</v>
      </c>
      <c r="O141" s="62"/>
      <c r="P141" s="70">
        <v>11613</v>
      </c>
      <c r="Q141" s="62"/>
      <c r="R141" s="62"/>
      <c r="S141" s="140"/>
      <c r="T141" s="152">
        <v>0</v>
      </c>
      <c r="U141" s="15">
        <f t="shared" si="74"/>
        <v>0</v>
      </c>
      <c r="V141" s="62"/>
      <c r="W141" s="162">
        <v>11613</v>
      </c>
      <c r="X141" s="62"/>
      <c r="Y141" s="62"/>
      <c r="Z141" s="62"/>
      <c r="AA141" s="118">
        <f t="shared" si="90"/>
        <v>11613</v>
      </c>
      <c r="AB141" s="123">
        <f t="shared" si="91"/>
        <v>8.109427578</v>
      </c>
      <c r="AC141" s="189">
        <f t="shared" si="92"/>
        <v>9.8124073693799989</v>
      </c>
      <c r="AD141" s="208">
        <f t="shared" si="82"/>
        <v>0</v>
      </c>
      <c r="AE141" s="171">
        <f t="shared" si="83"/>
        <v>0</v>
      </c>
      <c r="AF141" s="123"/>
      <c r="AG141" s="162">
        <v>11613</v>
      </c>
      <c r="AH141" s="123"/>
      <c r="AI141" s="123"/>
      <c r="AJ141" s="62"/>
      <c r="AK141" s="171">
        <f t="shared" si="84"/>
        <v>11613</v>
      </c>
      <c r="AL141" s="123">
        <f t="shared" si="85"/>
        <v>8.109427578</v>
      </c>
      <c r="AM141" s="123">
        <f t="shared" si="86"/>
        <v>9.8124073693799989</v>
      </c>
      <c r="AN141" s="195">
        <f t="shared" si="75"/>
        <v>0</v>
      </c>
      <c r="AO141" s="123">
        <f t="shared" si="76"/>
        <v>0</v>
      </c>
      <c r="AP141" s="123"/>
      <c r="AQ141" s="162">
        <v>11613</v>
      </c>
      <c r="AR141" s="123"/>
      <c r="AS141" s="123"/>
      <c r="AT141" s="62"/>
      <c r="AU141" s="171">
        <f t="shared" si="77"/>
        <v>11613</v>
      </c>
      <c r="AV141" s="123">
        <f t="shared" si="69"/>
        <v>8.109427578</v>
      </c>
      <c r="AW141" s="123">
        <f t="shared" si="70"/>
        <v>9.8124073693799989</v>
      </c>
    </row>
    <row r="142" spans="1:49" x14ac:dyDescent="0.25">
      <c r="A142" s="22"/>
      <c r="B142" s="22"/>
      <c r="C142" s="22"/>
      <c r="D142" s="22"/>
      <c r="E142" s="57">
        <v>0</v>
      </c>
      <c r="F142" s="57">
        <v>0</v>
      </c>
      <c r="G142" s="57">
        <f t="shared" ref="G142:G164" si="96">105/100*E142</f>
        <v>0</v>
      </c>
      <c r="H142" s="57">
        <f t="shared" si="68"/>
        <v>0</v>
      </c>
      <c r="I142" s="57">
        <f t="shared" si="94"/>
        <v>0</v>
      </c>
      <c r="J142" s="57">
        <f t="shared" si="87"/>
        <v>0</v>
      </c>
      <c r="K142" s="57">
        <f t="shared" si="93"/>
        <v>0</v>
      </c>
      <c r="L142" s="57">
        <f t="shared" si="95"/>
        <v>0</v>
      </c>
      <c r="M142" s="148">
        <f t="shared" si="88"/>
        <v>0</v>
      </c>
      <c r="N142" s="57">
        <f t="shared" si="89"/>
        <v>0</v>
      </c>
      <c r="O142" s="60"/>
      <c r="P142" s="60"/>
      <c r="Q142" s="60"/>
      <c r="R142" s="60"/>
      <c r="S142" s="137"/>
      <c r="T142" s="149">
        <v>0</v>
      </c>
      <c r="U142" s="15">
        <f t="shared" si="74"/>
        <v>0</v>
      </c>
      <c r="V142" s="60"/>
      <c r="W142" s="60"/>
      <c r="X142" s="60"/>
      <c r="Y142" s="60"/>
      <c r="Z142" s="60"/>
      <c r="AA142" s="118">
        <f t="shared" si="90"/>
        <v>0</v>
      </c>
      <c r="AB142" s="123">
        <f t="shared" si="91"/>
        <v>0</v>
      </c>
      <c r="AC142" s="189">
        <f t="shared" si="92"/>
        <v>0</v>
      </c>
      <c r="AD142" s="208">
        <f t="shared" si="82"/>
        <v>0</v>
      </c>
      <c r="AE142" s="171">
        <f t="shared" si="83"/>
        <v>0</v>
      </c>
      <c r="AF142" s="123"/>
      <c r="AG142" s="123"/>
      <c r="AH142" s="123"/>
      <c r="AI142" s="123"/>
      <c r="AJ142" s="60"/>
      <c r="AK142" s="171">
        <f t="shared" si="84"/>
        <v>0</v>
      </c>
      <c r="AL142" s="123">
        <f t="shared" si="85"/>
        <v>0</v>
      </c>
      <c r="AM142" s="123">
        <f t="shared" si="86"/>
        <v>0</v>
      </c>
      <c r="AN142" s="195">
        <f t="shared" si="75"/>
        <v>0</v>
      </c>
      <c r="AO142" s="123">
        <f t="shared" si="76"/>
        <v>0</v>
      </c>
      <c r="AP142" s="123"/>
      <c r="AQ142" s="123"/>
      <c r="AR142" s="123"/>
      <c r="AS142" s="123"/>
      <c r="AT142" s="60"/>
      <c r="AU142" s="171">
        <f t="shared" si="77"/>
        <v>0</v>
      </c>
      <c r="AV142" s="123">
        <f t="shared" si="69"/>
        <v>0</v>
      </c>
      <c r="AW142" s="123">
        <f t="shared" si="70"/>
        <v>0</v>
      </c>
    </row>
    <row r="143" spans="1:49" s="89" customFormat="1" x14ac:dyDescent="0.25">
      <c r="A143" s="47" t="s">
        <v>330</v>
      </c>
      <c r="B143" s="47" t="s">
        <v>188</v>
      </c>
      <c r="C143" s="47" t="s">
        <v>7</v>
      </c>
      <c r="D143" s="47" t="s">
        <v>257</v>
      </c>
      <c r="E143" s="57">
        <v>0</v>
      </c>
      <c r="F143" s="57">
        <v>0</v>
      </c>
      <c r="G143" s="57">
        <f t="shared" si="96"/>
        <v>0</v>
      </c>
      <c r="H143" s="57">
        <f t="shared" ref="H143:H164" si="97">101.6/100*F143</f>
        <v>0</v>
      </c>
      <c r="I143" s="57">
        <f t="shared" si="94"/>
        <v>0</v>
      </c>
      <c r="J143" s="57">
        <f t="shared" si="87"/>
        <v>0</v>
      </c>
      <c r="K143" s="57">
        <f t="shared" si="93"/>
        <v>0</v>
      </c>
      <c r="L143" s="57">
        <f t="shared" si="95"/>
        <v>0</v>
      </c>
      <c r="M143" s="148">
        <f t="shared" si="88"/>
        <v>0</v>
      </c>
      <c r="N143" s="57">
        <f t="shared" si="89"/>
        <v>0</v>
      </c>
      <c r="O143" s="63"/>
      <c r="P143" s="63"/>
      <c r="Q143" s="63"/>
      <c r="R143" s="63">
        <v>60000</v>
      </c>
      <c r="S143" s="141"/>
      <c r="T143" s="153">
        <v>0</v>
      </c>
      <c r="U143" s="15">
        <f t="shared" si="74"/>
        <v>0</v>
      </c>
      <c r="V143" s="63"/>
      <c r="W143" s="63"/>
      <c r="X143" s="63"/>
      <c r="Y143" s="63">
        <v>60000</v>
      </c>
      <c r="Z143" s="63"/>
      <c r="AA143" s="118">
        <f t="shared" si="90"/>
        <v>60000</v>
      </c>
      <c r="AB143" s="123">
        <f t="shared" si="91"/>
        <v>41.898360000000004</v>
      </c>
      <c r="AC143" s="189">
        <f t="shared" si="92"/>
        <v>50.6970156</v>
      </c>
      <c r="AD143" s="208">
        <f t="shared" si="82"/>
        <v>0</v>
      </c>
      <c r="AE143" s="171">
        <f t="shared" si="83"/>
        <v>0</v>
      </c>
      <c r="AF143" s="123"/>
      <c r="AG143" s="123"/>
      <c r="AH143" s="123"/>
      <c r="AI143" s="63">
        <v>60000</v>
      </c>
      <c r="AJ143" s="63"/>
      <c r="AK143" s="171">
        <f t="shared" si="84"/>
        <v>60000</v>
      </c>
      <c r="AL143" s="123">
        <f t="shared" si="85"/>
        <v>41.898360000000004</v>
      </c>
      <c r="AM143" s="123">
        <f t="shared" si="86"/>
        <v>50.6970156</v>
      </c>
      <c r="AN143" s="195">
        <f t="shared" si="75"/>
        <v>0</v>
      </c>
      <c r="AO143" s="123">
        <f t="shared" si="76"/>
        <v>0</v>
      </c>
      <c r="AP143" s="123"/>
      <c r="AQ143" s="123"/>
      <c r="AR143" s="123"/>
      <c r="AS143" s="63">
        <v>60000</v>
      </c>
      <c r="AT143" s="63"/>
      <c r="AU143" s="171">
        <f t="shared" si="77"/>
        <v>60000</v>
      </c>
      <c r="AV143" s="123">
        <f t="shared" si="69"/>
        <v>41.898360000000004</v>
      </c>
      <c r="AW143" s="123">
        <f t="shared" si="70"/>
        <v>50.6970156</v>
      </c>
    </row>
    <row r="144" spans="1:49" x14ac:dyDescent="0.25">
      <c r="A144" s="47"/>
      <c r="B144" s="47"/>
      <c r="C144" s="47"/>
      <c r="D144" s="47"/>
      <c r="E144" s="57">
        <v>0</v>
      </c>
      <c r="F144" s="57">
        <v>0</v>
      </c>
      <c r="G144" s="57">
        <f t="shared" si="96"/>
        <v>0</v>
      </c>
      <c r="H144" s="57">
        <f t="shared" si="97"/>
        <v>0</v>
      </c>
      <c r="I144" s="57">
        <f t="shared" si="94"/>
        <v>0</v>
      </c>
      <c r="J144" s="57">
        <f t="shared" si="87"/>
        <v>0</v>
      </c>
      <c r="K144" s="57">
        <f t="shared" si="93"/>
        <v>0</v>
      </c>
      <c r="L144" s="57">
        <f t="shared" si="95"/>
        <v>0</v>
      </c>
      <c r="M144" s="148">
        <f t="shared" si="88"/>
        <v>0</v>
      </c>
      <c r="N144" s="57">
        <f t="shared" si="89"/>
        <v>0</v>
      </c>
      <c r="O144" s="63"/>
      <c r="P144" s="63"/>
      <c r="Q144" s="63"/>
      <c r="R144" s="63"/>
      <c r="S144" s="141"/>
      <c r="T144" s="153">
        <v>0</v>
      </c>
      <c r="U144" s="15">
        <f t="shared" si="74"/>
        <v>0</v>
      </c>
      <c r="V144" s="63"/>
      <c r="W144" s="63"/>
      <c r="X144" s="63"/>
      <c r="Y144" s="63"/>
      <c r="Z144" s="63"/>
      <c r="AA144" s="118">
        <f t="shared" si="90"/>
        <v>0</v>
      </c>
      <c r="AB144" s="123">
        <f t="shared" si="91"/>
        <v>0</v>
      </c>
      <c r="AC144" s="189">
        <f t="shared" si="92"/>
        <v>0</v>
      </c>
      <c r="AD144" s="208">
        <f t="shared" si="82"/>
        <v>0</v>
      </c>
      <c r="AE144" s="171">
        <f t="shared" si="83"/>
        <v>0</v>
      </c>
      <c r="AF144" s="123"/>
      <c r="AG144" s="123"/>
      <c r="AH144" s="123"/>
      <c r="AI144" s="123"/>
      <c r="AJ144" s="63"/>
      <c r="AK144" s="171">
        <f t="shared" si="84"/>
        <v>0</v>
      </c>
      <c r="AL144" s="123">
        <f t="shared" si="85"/>
        <v>0</v>
      </c>
      <c r="AM144" s="123">
        <f t="shared" si="86"/>
        <v>0</v>
      </c>
      <c r="AN144" s="195">
        <f t="shared" si="75"/>
        <v>0</v>
      </c>
      <c r="AO144" s="123">
        <f t="shared" si="76"/>
        <v>0</v>
      </c>
      <c r="AP144" s="123"/>
      <c r="AQ144" s="123"/>
      <c r="AR144" s="123"/>
      <c r="AS144" s="123"/>
      <c r="AT144" s="63"/>
      <c r="AU144" s="171">
        <f t="shared" si="77"/>
        <v>0</v>
      </c>
      <c r="AV144" s="123">
        <f t="shared" si="69"/>
        <v>0</v>
      </c>
      <c r="AW144" s="123">
        <f t="shared" si="70"/>
        <v>0</v>
      </c>
    </row>
    <row r="145" spans="1:49" x14ac:dyDescent="0.25">
      <c r="A145" s="42" t="s">
        <v>154</v>
      </c>
      <c r="B145" s="42" t="s">
        <v>239</v>
      </c>
      <c r="C145" s="42" t="s">
        <v>39</v>
      </c>
      <c r="D145" s="42"/>
      <c r="E145" s="57">
        <v>2400.6791171477084</v>
      </c>
      <c r="F145" s="57">
        <v>0</v>
      </c>
      <c r="G145" s="57">
        <f t="shared" si="96"/>
        <v>2520.713073005094</v>
      </c>
      <c r="H145" s="57">
        <f t="shared" si="97"/>
        <v>0</v>
      </c>
      <c r="I145" s="57">
        <f t="shared" si="94"/>
        <v>2592.7334465195249</v>
      </c>
      <c r="J145" s="57">
        <f t="shared" si="87"/>
        <v>0</v>
      </c>
      <c r="K145" s="57">
        <f t="shared" si="93"/>
        <v>2734.3735144312395</v>
      </c>
      <c r="L145" s="57">
        <f t="shared" si="95"/>
        <v>0</v>
      </c>
      <c r="M145" s="148">
        <f t="shared" si="88"/>
        <v>3120.8828522920203</v>
      </c>
      <c r="N145" s="57">
        <f t="shared" si="89"/>
        <v>0</v>
      </c>
      <c r="O145" s="63"/>
      <c r="P145" s="63"/>
      <c r="Q145" s="63"/>
      <c r="R145" s="63"/>
      <c r="S145" s="141"/>
      <c r="T145" s="153">
        <v>3318</v>
      </c>
      <c r="U145" s="15">
        <f t="shared" si="74"/>
        <v>0</v>
      </c>
      <c r="V145" s="63"/>
      <c r="W145" s="63"/>
      <c r="X145" s="63"/>
      <c r="Y145" s="63"/>
      <c r="Z145" s="63"/>
      <c r="AA145" s="118">
        <f t="shared" si="90"/>
        <v>3318</v>
      </c>
      <c r="AB145" s="123">
        <f t="shared" si="91"/>
        <v>2.3169793080000001</v>
      </c>
      <c r="AC145" s="189">
        <f t="shared" si="92"/>
        <v>2.8035449626800002</v>
      </c>
      <c r="AD145" s="208">
        <f t="shared" si="82"/>
        <v>3527.2892307692305</v>
      </c>
      <c r="AE145" s="171">
        <f t="shared" si="83"/>
        <v>0</v>
      </c>
      <c r="AF145" s="123"/>
      <c r="AG145" s="123"/>
      <c r="AH145" s="123"/>
      <c r="AI145" s="123"/>
      <c r="AJ145" s="63"/>
      <c r="AK145" s="171">
        <f t="shared" si="84"/>
        <v>3527.2892307692305</v>
      </c>
      <c r="AL145" s="123">
        <f t="shared" si="85"/>
        <v>2.4631272335815382</v>
      </c>
      <c r="AM145" s="123">
        <f t="shared" si="86"/>
        <v>2.9803839526336611</v>
      </c>
      <c r="AN145" s="195">
        <f t="shared" si="75"/>
        <v>3603.8584615384616</v>
      </c>
      <c r="AO145" s="123">
        <f t="shared" si="76"/>
        <v>0</v>
      </c>
      <c r="AP145" s="123"/>
      <c r="AQ145" s="123"/>
      <c r="AR145" s="123"/>
      <c r="AS145" s="123"/>
      <c r="AT145" s="63"/>
      <c r="AU145" s="171">
        <f t="shared" si="77"/>
        <v>3603.8584615384616</v>
      </c>
      <c r="AV145" s="123">
        <f t="shared" si="69"/>
        <v>2.5165959868430767</v>
      </c>
      <c r="AW145" s="123">
        <f t="shared" si="70"/>
        <v>3.0450811440801226</v>
      </c>
    </row>
    <row r="146" spans="1:49" s="89" customFormat="1" x14ac:dyDescent="0.25">
      <c r="A146" s="42" t="s">
        <v>347</v>
      </c>
      <c r="B146" s="42" t="s">
        <v>346</v>
      </c>
      <c r="C146" s="42" t="s">
        <v>39</v>
      </c>
      <c r="D146" s="42"/>
      <c r="E146" s="57"/>
      <c r="F146" s="57">
        <v>0</v>
      </c>
      <c r="G146" s="57">
        <f t="shared" ref="G146" si="98">105/100*E146</f>
        <v>0</v>
      </c>
      <c r="H146" s="57">
        <f t="shared" ref="H146" si="99">101.6/100*F146</f>
        <v>0</v>
      </c>
      <c r="I146" s="57">
        <f t="shared" ref="I146" si="100">(108/105)*G146</f>
        <v>0</v>
      </c>
      <c r="J146" s="57">
        <f t="shared" ref="J146" si="101">(103.5/101.6)*H146</f>
        <v>0</v>
      </c>
      <c r="K146" s="57">
        <f t="shared" ref="K146" si="102">113.9/108*I146</f>
        <v>0</v>
      </c>
      <c r="L146" s="57">
        <f t="shared" ref="L146" si="103">109.2/103.5*J146</f>
        <v>0</v>
      </c>
      <c r="M146" s="148">
        <v>51479.45</v>
      </c>
      <c r="N146" s="57">
        <f t="shared" ref="N146" si="104" xml:space="preserve"> 126.4/109.2*L146</f>
        <v>0</v>
      </c>
      <c r="O146" s="63"/>
      <c r="P146" s="63"/>
      <c r="Q146" s="63"/>
      <c r="R146" s="63"/>
      <c r="S146" s="141"/>
      <c r="T146" s="153">
        <v>54727</v>
      </c>
      <c r="U146" s="15">
        <f t="shared" si="74"/>
        <v>0</v>
      </c>
      <c r="V146" s="63"/>
      <c r="W146" s="63"/>
      <c r="X146" s="63"/>
      <c r="Y146" s="63"/>
      <c r="Z146" s="63"/>
      <c r="AA146" s="118">
        <f t="shared" si="90"/>
        <v>54727</v>
      </c>
      <c r="AB146" s="183">
        <f t="shared" si="91"/>
        <v>38.216192462000002</v>
      </c>
      <c r="AC146" s="191">
        <f t="shared" si="92"/>
        <v>46.241592879020004</v>
      </c>
      <c r="AD146" s="208">
        <f t="shared" si="82"/>
        <v>58179.010769230765</v>
      </c>
      <c r="AE146" s="171">
        <f t="shared" si="83"/>
        <v>0</v>
      </c>
      <c r="AF146" s="183"/>
      <c r="AG146" s="183"/>
      <c r="AH146" s="183"/>
      <c r="AI146" s="183"/>
      <c r="AJ146" s="63"/>
      <c r="AK146" s="171">
        <f t="shared" si="84"/>
        <v>58179.010769230765</v>
      </c>
      <c r="AL146" s="123">
        <f t="shared" si="85"/>
        <v>40.626752294218456</v>
      </c>
      <c r="AM146" s="123">
        <f t="shared" si="86"/>
        <v>49.158370276004327</v>
      </c>
      <c r="AN146" s="195">
        <f t="shared" si="75"/>
        <v>59441.941538461535</v>
      </c>
      <c r="AO146" s="123">
        <f t="shared" si="76"/>
        <v>0</v>
      </c>
      <c r="AP146" s="183"/>
      <c r="AQ146" s="183"/>
      <c r="AR146" s="183"/>
      <c r="AS146" s="183"/>
      <c r="AT146" s="63"/>
      <c r="AU146" s="171">
        <f t="shared" si="77"/>
        <v>59441.941538461535</v>
      </c>
      <c r="AV146" s="123">
        <f t="shared" si="69"/>
        <v>41.508664427956923</v>
      </c>
      <c r="AW146" s="123">
        <f t="shared" si="70"/>
        <v>50.225483957827876</v>
      </c>
    </row>
    <row r="147" spans="1:49" x14ac:dyDescent="0.25">
      <c r="A147" s="44"/>
      <c r="B147" s="44"/>
      <c r="C147" s="44"/>
      <c r="D147" s="44"/>
      <c r="E147" s="57">
        <v>0</v>
      </c>
      <c r="F147" s="57">
        <v>0</v>
      </c>
      <c r="G147" s="57">
        <f t="shared" si="96"/>
        <v>0</v>
      </c>
      <c r="H147" s="57">
        <f t="shared" si="97"/>
        <v>0</v>
      </c>
      <c r="I147" s="57">
        <f t="shared" si="94"/>
        <v>0</v>
      </c>
      <c r="J147" s="57">
        <f t="shared" si="87"/>
        <v>0</v>
      </c>
      <c r="K147" s="57">
        <f t="shared" si="93"/>
        <v>0</v>
      </c>
      <c r="L147" s="57">
        <f t="shared" si="95"/>
        <v>0</v>
      </c>
      <c r="M147" s="148">
        <f t="shared" si="88"/>
        <v>0</v>
      </c>
      <c r="N147" s="57">
        <f t="shared" si="89"/>
        <v>0</v>
      </c>
      <c r="O147" s="64"/>
      <c r="P147" s="64"/>
      <c r="Q147" s="64"/>
      <c r="R147" s="64"/>
      <c r="S147" s="142"/>
      <c r="T147" s="154">
        <v>0</v>
      </c>
      <c r="U147" s="15">
        <f t="shared" si="74"/>
        <v>0</v>
      </c>
      <c r="V147" s="64"/>
      <c r="W147" s="64"/>
      <c r="X147" s="64"/>
      <c r="Y147" s="64"/>
      <c r="Z147" s="64"/>
      <c r="AA147" s="118">
        <f t="shared" si="90"/>
        <v>0</v>
      </c>
      <c r="AB147" s="123">
        <f t="shared" si="91"/>
        <v>0</v>
      </c>
      <c r="AC147" s="189">
        <f t="shared" si="92"/>
        <v>0</v>
      </c>
      <c r="AD147" s="208">
        <f t="shared" si="82"/>
        <v>0</v>
      </c>
      <c r="AE147" s="171">
        <f t="shared" si="83"/>
        <v>0</v>
      </c>
      <c r="AF147" s="123"/>
      <c r="AG147" s="123"/>
      <c r="AH147" s="123"/>
      <c r="AI147" s="123"/>
      <c r="AJ147" s="64"/>
      <c r="AK147" s="171">
        <f t="shared" si="84"/>
        <v>0</v>
      </c>
      <c r="AL147" s="123">
        <f t="shared" si="85"/>
        <v>0</v>
      </c>
      <c r="AM147" s="123">
        <f t="shared" si="86"/>
        <v>0</v>
      </c>
      <c r="AN147" s="195">
        <f t="shared" si="75"/>
        <v>0</v>
      </c>
      <c r="AO147" s="123">
        <f t="shared" si="76"/>
        <v>0</v>
      </c>
      <c r="AP147" s="123"/>
      <c r="AQ147" s="123"/>
      <c r="AR147" s="123"/>
      <c r="AS147" s="123"/>
      <c r="AT147" s="64"/>
      <c r="AU147" s="171">
        <f t="shared" si="77"/>
        <v>0</v>
      </c>
      <c r="AV147" s="123">
        <f t="shared" si="69"/>
        <v>0</v>
      </c>
      <c r="AW147" s="123">
        <f t="shared" si="70"/>
        <v>0</v>
      </c>
    </row>
    <row r="148" spans="1:49" x14ac:dyDescent="0.25">
      <c r="A148" s="42" t="s">
        <v>155</v>
      </c>
      <c r="B148" s="42" t="s">
        <v>240</v>
      </c>
      <c r="C148" s="42" t="s">
        <v>10</v>
      </c>
      <c r="D148" s="42"/>
      <c r="E148" s="57">
        <v>31506.238859180037</v>
      </c>
      <c r="F148" s="57">
        <v>0</v>
      </c>
      <c r="G148" s="57">
        <f t="shared" si="96"/>
        <v>33081.550802139041</v>
      </c>
      <c r="H148" s="57">
        <f t="shared" si="97"/>
        <v>0</v>
      </c>
      <c r="I148" s="57">
        <f t="shared" si="94"/>
        <v>34026.737967914436</v>
      </c>
      <c r="J148" s="57">
        <f t="shared" si="87"/>
        <v>0</v>
      </c>
      <c r="K148" s="57">
        <f t="shared" si="93"/>
        <v>35885.606060606056</v>
      </c>
      <c r="L148" s="57">
        <f t="shared" si="95"/>
        <v>0</v>
      </c>
      <c r="M148" s="148">
        <f t="shared" si="88"/>
        <v>40958.110516934037</v>
      </c>
      <c r="N148" s="57">
        <f t="shared" si="89"/>
        <v>0</v>
      </c>
      <c r="O148" s="63"/>
      <c r="P148" s="63"/>
      <c r="Q148" s="63"/>
      <c r="R148" s="63"/>
      <c r="S148" s="141"/>
      <c r="T148" s="153">
        <v>43542</v>
      </c>
      <c r="U148" s="15">
        <f t="shared" si="74"/>
        <v>0</v>
      </c>
      <c r="V148" s="63"/>
      <c r="W148" s="63"/>
      <c r="X148" s="63"/>
      <c r="Y148" s="63"/>
      <c r="Z148" s="63"/>
      <c r="AA148" s="118">
        <f t="shared" si="90"/>
        <v>43542</v>
      </c>
      <c r="AB148" s="123">
        <f t="shared" si="91"/>
        <v>30.405639852</v>
      </c>
      <c r="AC148" s="189">
        <f t="shared" si="92"/>
        <v>36.790824220920001</v>
      </c>
      <c r="AD148" s="208">
        <f t="shared" si="82"/>
        <v>46288.49538461538</v>
      </c>
      <c r="AE148" s="171">
        <f t="shared" si="83"/>
        <v>0</v>
      </c>
      <c r="AF148" s="123"/>
      <c r="AG148" s="123"/>
      <c r="AH148" s="123"/>
      <c r="AI148" s="123"/>
      <c r="AJ148" s="63"/>
      <c r="AK148" s="171">
        <f t="shared" si="84"/>
        <v>46288.49538461538</v>
      </c>
      <c r="AL148" s="123">
        <f t="shared" si="85"/>
        <v>32.323534058049226</v>
      </c>
      <c r="AM148" s="123">
        <f t="shared" si="86"/>
        <v>39.111476210239566</v>
      </c>
      <c r="AN148" s="195">
        <f t="shared" si="75"/>
        <v>47293.31076923076</v>
      </c>
      <c r="AO148" s="123">
        <f t="shared" si="76"/>
        <v>0</v>
      </c>
      <c r="AP148" s="123"/>
      <c r="AQ148" s="123"/>
      <c r="AR148" s="123"/>
      <c r="AS148" s="123"/>
      <c r="AT148" s="63"/>
      <c r="AU148" s="171">
        <f t="shared" si="77"/>
        <v>47293.31076923076</v>
      </c>
      <c r="AV148" s="123">
        <f t="shared" si="69"/>
        <v>33.025202670018459</v>
      </c>
      <c r="AW148" s="123">
        <f t="shared" si="70"/>
        <v>39.960495230722337</v>
      </c>
    </row>
    <row r="149" spans="1:49" x14ac:dyDescent="0.25">
      <c r="A149" s="42"/>
      <c r="B149" s="42"/>
      <c r="C149" s="42"/>
      <c r="D149" s="42"/>
      <c r="E149" s="57">
        <v>0</v>
      </c>
      <c r="F149" s="57">
        <v>0</v>
      </c>
      <c r="G149" s="57">
        <f t="shared" si="96"/>
        <v>0</v>
      </c>
      <c r="H149" s="57">
        <f t="shared" si="97"/>
        <v>0</v>
      </c>
      <c r="I149" s="57">
        <f t="shared" si="94"/>
        <v>0</v>
      </c>
      <c r="J149" s="57">
        <f t="shared" si="87"/>
        <v>0</v>
      </c>
      <c r="K149" s="57">
        <f t="shared" si="93"/>
        <v>0</v>
      </c>
      <c r="L149" s="57">
        <f t="shared" si="95"/>
        <v>0</v>
      </c>
      <c r="M149" s="148">
        <f t="shared" si="88"/>
        <v>0</v>
      </c>
      <c r="N149" s="57">
        <f t="shared" si="89"/>
        <v>0</v>
      </c>
      <c r="O149" s="63"/>
      <c r="P149" s="63"/>
      <c r="Q149" s="63"/>
      <c r="R149" s="63"/>
      <c r="S149" s="141"/>
      <c r="T149" s="153">
        <v>0</v>
      </c>
      <c r="U149" s="15">
        <f t="shared" si="74"/>
        <v>0</v>
      </c>
      <c r="V149" s="63"/>
      <c r="W149" s="63"/>
      <c r="X149" s="63"/>
      <c r="Y149" s="63"/>
      <c r="Z149" s="63"/>
      <c r="AA149" s="118">
        <f t="shared" si="90"/>
        <v>0</v>
      </c>
      <c r="AB149" s="123">
        <f t="shared" si="91"/>
        <v>0</v>
      </c>
      <c r="AC149" s="189">
        <f t="shared" si="92"/>
        <v>0</v>
      </c>
      <c r="AD149" s="208">
        <f t="shared" si="82"/>
        <v>0</v>
      </c>
      <c r="AE149" s="171">
        <f t="shared" si="83"/>
        <v>0</v>
      </c>
      <c r="AF149" s="123"/>
      <c r="AG149" s="123"/>
      <c r="AH149" s="123"/>
      <c r="AI149" s="123"/>
      <c r="AJ149" s="63"/>
      <c r="AK149" s="171">
        <f t="shared" si="84"/>
        <v>0</v>
      </c>
      <c r="AL149" s="123">
        <f t="shared" si="85"/>
        <v>0</v>
      </c>
      <c r="AM149" s="123">
        <f t="shared" si="86"/>
        <v>0</v>
      </c>
      <c r="AN149" s="195">
        <f t="shared" si="75"/>
        <v>0</v>
      </c>
      <c r="AO149" s="123">
        <f t="shared" si="76"/>
        <v>0</v>
      </c>
      <c r="AP149" s="123"/>
      <c r="AQ149" s="123"/>
      <c r="AR149" s="123"/>
      <c r="AS149" s="123"/>
      <c r="AT149" s="63"/>
      <c r="AU149" s="171">
        <f t="shared" si="77"/>
        <v>0</v>
      </c>
      <c r="AV149" s="123">
        <f t="shared" si="69"/>
        <v>0</v>
      </c>
      <c r="AW149" s="123">
        <f t="shared" si="70"/>
        <v>0</v>
      </c>
    </row>
    <row r="150" spans="1:49" s="89" customFormat="1" x14ac:dyDescent="0.25">
      <c r="A150" s="42" t="s">
        <v>156</v>
      </c>
      <c r="B150" s="42" t="s">
        <v>241</v>
      </c>
      <c r="C150" s="42" t="s">
        <v>39</v>
      </c>
      <c r="D150" s="42" t="s">
        <v>12</v>
      </c>
      <c r="E150" s="57">
        <v>697478.11447811453</v>
      </c>
      <c r="F150" s="57">
        <v>81516.512615158499</v>
      </c>
      <c r="G150" s="57">
        <f t="shared" si="96"/>
        <v>732352.0202020203</v>
      </c>
      <c r="H150" s="57">
        <f t="shared" si="97"/>
        <v>82820.776817001039</v>
      </c>
      <c r="I150" s="57">
        <f t="shared" si="94"/>
        <v>753276.36363636365</v>
      </c>
      <c r="J150" s="57">
        <f t="shared" si="87"/>
        <v>84369.590556689043</v>
      </c>
      <c r="K150" s="57">
        <f t="shared" si="93"/>
        <v>794427.5723905724</v>
      </c>
      <c r="L150" s="57">
        <f t="shared" si="95"/>
        <v>89016.031775753072</v>
      </c>
      <c r="M150" s="148">
        <f t="shared" si="88"/>
        <v>906721.5488215487</v>
      </c>
      <c r="N150" s="57">
        <f t="shared" si="89"/>
        <v>103036.87194556034</v>
      </c>
      <c r="O150" s="15"/>
      <c r="P150" s="15"/>
      <c r="Q150" s="15"/>
      <c r="R150" s="15"/>
      <c r="S150" s="136"/>
      <c r="T150" s="148">
        <v>1382000</v>
      </c>
      <c r="U150" s="15">
        <v>107194</v>
      </c>
      <c r="V150" s="15"/>
      <c r="W150" s="15"/>
      <c r="X150" s="15"/>
      <c r="Y150" s="15"/>
      <c r="Z150" s="15"/>
      <c r="AA150" s="118">
        <f t="shared" si="90"/>
        <v>1489194</v>
      </c>
      <c r="AB150" s="183">
        <f t="shared" si="91"/>
        <v>1039.9131053639999</v>
      </c>
      <c r="AC150" s="191">
        <f t="shared" si="92"/>
        <v>1258.2948574904399</v>
      </c>
      <c r="AD150" s="208">
        <f t="shared" si="82"/>
        <v>1469172.3076923075</v>
      </c>
      <c r="AE150" s="171">
        <f t="shared" si="83"/>
        <v>111167.27917981072</v>
      </c>
      <c r="AF150" s="183"/>
      <c r="AG150" s="183"/>
      <c r="AH150" s="183"/>
      <c r="AI150" s="183"/>
      <c r="AJ150" s="15"/>
      <c r="AK150" s="171">
        <f t="shared" si="84"/>
        <v>1580339.5868721183</v>
      </c>
      <c r="AL150" s="123">
        <f t="shared" si="85"/>
        <v>1103.5606155503212</v>
      </c>
      <c r="AM150" s="123">
        <f t="shared" si="86"/>
        <v>1335.3083448158886</v>
      </c>
      <c r="AN150" s="195">
        <f t="shared" si="75"/>
        <v>1501064.6153846153</v>
      </c>
      <c r="AO150" s="123">
        <f t="shared" si="76"/>
        <v>113703.41482649843</v>
      </c>
      <c r="AP150" s="183"/>
      <c r="AQ150" s="183"/>
      <c r="AR150" s="183"/>
      <c r="AS150" s="183"/>
      <c r="AT150" s="15"/>
      <c r="AU150" s="171">
        <f t="shared" si="77"/>
        <v>1614768.0302111136</v>
      </c>
      <c r="AV150" s="123">
        <f t="shared" si="69"/>
        <v>1127.6022041046019</v>
      </c>
      <c r="AW150" s="123">
        <f t="shared" si="70"/>
        <v>1364.3986669665683</v>
      </c>
    </row>
    <row r="151" spans="1:49" x14ac:dyDescent="0.25">
      <c r="A151" s="42" t="s">
        <v>156</v>
      </c>
      <c r="B151" s="42" t="s">
        <v>242</v>
      </c>
      <c r="C151" s="42" t="s">
        <v>10</v>
      </c>
      <c r="D151" s="42" t="s">
        <v>12</v>
      </c>
      <c r="E151" s="57">
        <v>742588.04713804717</v>
      </c>
      <c r="F151" s="57">
        <v>209221.73735632919</v>
      </c>
      <c r="G151" s="57">
        <f t="shared" si="96"/>
        <v>779717.44949494954</v>
      </c>
      <c r="H151" s="57">
        <f t="shared" si="97"/>
        <v>212569.28515403045</v>
      </c>
      <c r="I151" s="57">
        <f t="shared" si="94"/>
        <v>801995.09090909082</v>
      </c>
      <c r="J151" s="57">
        <f t="shared" si="87"/>
        <v>216544.49816380072</v>
      </c>
      <c r="K151" s="57">
        <f t="shared" si="93"/>
        <v>845807.78569023556</v>
      </c>
      <c r="L151" s="57">
        <f t="shared" si="95"/>
        <v>228470.13719311147</v>
      </c>
      <c r="M151" s="148">
        <f t="shared" si="88"/>
        <v>965364.46127946104</v>
      </c>
      <c r="N151" s="57">
        <f t="shared" si="89"/>
        <v>264456.27601840009</v>
      </c>
      <c r="O151" s="15"/>
      <c r="P151" s="15"/>
      <c r="Q151" s="15"/>
      <c r="R151" s="15"/>
      <c r="S151" s="136"/>
      <c r="T151" s="148">
        <v>1026257</v>
      </c>
      <c r="U151" s="15">
        <v>275127</v>
      </c>
      <c r="V151" s="15"/>
      <c r="W151" s="15"/>
      <c r="X151" s="15"/>
      <c r="Y151" s="15"/>
      <c r="Z151" s="15"/>
      <c r="AA151" s="118">
        <f t="shared" si="90"/>
        <v>1301384</v>
      </c>
      <c r="AB151" s="123">
        <f t="shared" si="91"/>
        <v>908.76425550399995</v>
      </c>
      <c r="AC151" s="189">
        <f t="shared" si="92"/>
        <v>1099.6047491598399</v>
      </c>
      <c r="AD151" s="208">
        <f t="shared" si="82"/>
        <v>1090990.1338461537</v>
      </c>
      <c r="AE151" s="171">
        <f t="shared" si="83"/>
        <v>285324.92507886433</v>
      </c>
      <c r="AF151" s="123"/>
      <c r="AG151" s="123"/>
      <c r="AH151" s="123"/>
      <c r="AI151" s="123"/>
      <c r="AJ151" s="15"/>
      <c r="AK151" s="171">
        <f t="shared" si="84"/>
        <v>1376315.0589250182</v>
      </c>
      <c r="AL151" s="123">
        <f t="shared" si="85"/>
        <v>961.08906353769373</v>
      </c>
      <c r="AM151" s="123">
        <f t="shared" si="86"/>
        <v>1162.9177668806094</v>
      </c>
      <c r="AN151" s="195">
        <f t="shared" si="75"/>
        <v>1114672.9876923074</v>
      </c>
      <c r="AO151" s="123">
        <f t="shared" si="76"/>
        <v>291834.23895899049</v>
      </c>
      <c r="AP151" s="123"/>
      <c r="AQ151" s="123"/>
      <c r="AR151" s="123"/>
      <c r="AS151" s="123"/>
      <c r="AT151" s="15"/>
      <c r="AU151" s="171">
        <f t="shared" si="77"/>
        <v>1406507.2266512979</v>
      </c>
      <c r="AV151" s="123">
        <f t="shared" si="69"/>
        <v>982.17243541396124</v>
      </c>
      <c r="AW151" s="123">
        <f t="shared" si="70"/>
        <v>1188.4286468508931</v>
      </c>
    </row>
    <row r="152" spans="1:49" x14ac:dyDescent="0.25">
      <c r="A152" s="42" t="s">
        <v>157</v>
      </c>
      <c r="B152" s="42" t="s">
        <v>243</v>
      </c>
      <c r="C152" s="42" t="s">
        <v>23</v>
      </c>
      <c r="D152" s="42" t="s">
        <v>12</v>
      </c>
      <c r="E152" s="57">
        <v>653082.32323232351</v>
      </c>
      <c r="F152" s="57">
        <v>77816.641617984351</v>
      </c>
      <c r="G152" s="57">
        <f t="shared" si="96"/>
        <v>685736.43939393968</v>
      </c>
      <c r="H152" s="57">
        <f t="shared" si="97"/>
        <v>79061.707883872106</v>
      </c>
      <c r="I152" s="57">
        <f t="shared" si="94"/>
        <v>705328.90909090929</v>
      </c>
      <c r="J152" s="57">
        <f t="shared" si="87"/>
        <v>80540.224074613812</v>
      </c>
      <c r="K152" s="57">
        <f t="shared" si="93"/>
        <v>743860.76616161631</v>
      </c>
      <c r="L152" s="57">
        <f t="shared" si="95"/>
        <v>84975.772646838916</v>
      </c>
      <c r="M152" s="148">
        <f t="shared" si="88"/>
        <v>849007.0202020203</v>
      </c>
      <c r="N152" s="57">
        <f t="shared" si="89"/>
        <v>98360.235005132228</v>
      </c>
      <c r="O152" s="15"/>
      <c r="P152" s="15"/>
      <c r="Q152" s="15"/>
      <c r="R152" s="15"/>
      <c r="S152" s="136"/>
      <c r="T152" s="148">
        <v>902560</v>
      </c>
      <c r="U152" s="15">
        <v>102329</v>
      </c>
      <c r="V152" s="15"/>
      <c r="W152" s="15"/>
      <c r="X152" s="15"/>
      <c r="Y152" s="15"/>
      <c r="Z152" s="15"/>
      <c r="AA152" s="118">
        <f t="shared" si="90"/>
        <v>1004889</v>
      </c>
      <c r="AB152" s="123">
        <f t="shared" si="91"/>
        <v>701.72001803399996</v>
      </c>
      <c r="AC152" s="189">
        <f t="shared" si="92"/>
        <v>849.08122182113993</v>
      </c>
      <c r="AD152" s="208">
        <f t="shared" si="82"/>
        <v>959490.70769230765</v>
      </c>
      <c r="AE152" s="171">
        <f t="shared" si="83"/>
        <v>106121.95189274447</v>
      </c>
      <c r="AF152" s="123"/>
      <c r="AG152" s="123"/>
      <c r="AH152" s="123"/>
      <c r="AI152" s="123"/>
      <c r="AJ152" s="15"/>
      <c r="AK152" s="171">
        <f t="shared" si="84"/>
        <v>1065612.6595850522</v>
      </c>
      <c r="AL152" s="123">
        <f t="shared" si="85"/>
        <v>744.12371386419943</v>
      </c>
      <c r="AM152" s="123">
        <f t="shared" si="86"/>
        <v>900.38969377568128</v>
      </c>
      <c r="AN152" s="195">
        <f t="shared" si="75"/>
        <v>980319.0153846154</v>
      </c>
      <c r="AO152" s="123">
        <f t="shared" si="76"/>
        <v>108542.98501577287</v>
      </c>
      <c r="AP152" s="123"/>
      <c r="AQ152" s="123"/>
      <c r="AR152" s="123"/>
      <c r="AS152" s="123"/>
      <c r="AT152" s="15"/>
      <c r="AU152" s="171">
        <f t="shared" si="77"/>
        <v>1088862.0004003881</v>
      </c>
      <c r="AV152" s="123">
        <f t="shared" si="69"/>
        <v>760.35886805159339</v>
      </c>
      <c r="AW152" s="123">
        <f t="shared" si="70"/>
        <v>920.03423034242803</v>
      </c>
    </row>
    <row r="153" spans="1:49" x14ac:dyDescent="0.25">
      <c r="A153" s="42"/>
      <c r="B153" s="42"/>
      <c r="C153" s="42"/>
      <c r="D153" s="42"/>
      <c r="E153" s="57">
        <v>0</v>
      </c>
      <c r="F153" s="57">
        <v>0</v>
      </c>
      <c r="G153" s="57">
        <f t="shared" si="96"/>
        <v>0</v>
      </c>
      <c r="H153" s="57">
        <f t="shared" si="97"/>
        <v>0</v>
      </c>
      <c r="I153" s="57">
        <f t="shared" si="94"/>
        <v>0</v>
      </c>
      <c r="J153" s="57">
        <f t="shared" si="87"/>
        <v>0</v>
      </c>
      <c r="K153" s="57">
        <f t="shared" si="93"/>
        <v>0</v>
      </c>
      <c r="L153" s="57">
        <f t="shared" si="95"/>
        <v>0</v>
      </c>
      <c r="M153" s="148">
        <f t="shared" si="88"/>
        <v>0</v>
      </c>
      <c r="N153" s="57">
        <f t="shared" si="89"/>
        <v>0</v>
      </c>
      <c r="O153" s="15"/>
      <c r="P153" s="15"/>
      <c r="Q153" s="15"/>
      <c r="R153" s="15"/>
      <c r="S153" s="136"/>
      <c r="T153" s="148">
        <v>0</v>
      </c>
      <c r="U153" s="15">
        <f t="shared" si="74"/>
        <v>0</v>
      </c>
      <c r="V153" s="15"/>
      <c r="W153" s="15"/>
      <c r="X153" s="15"/>
      <c r="Y153" s="15"/>
      <c r="Z153" s="15"/>
      <c r="AA153" s="118">
        <f t="shared" si="90"/>
        <v>0</v>
      </c>
      <c r="AB153" s="123">
        <f t="shared" si="91"/>
        <v>0</v>
      </c>
      <c r="AC153" s="189">
        <f t="shared" si="92"/>
        <v>0</v>
      </c>
      <c r="AD153" s="208">
        <f t="shared" si="82"/>
        <v>0</v>
      </c>
      <c r="AE153" s="171">
        <f t="shared" si="83"/>
        <v>0</v>
      </c>
      <c r="AF153" s="123"/>
      <c r="AG153" s="123"/>
      <c r="AH153" s="123"/>
      <c r="AI153" s="123"/>
      <c r="AJ153" s="15"/>
      <c r="AK153" s="171">
        <f t="shared" si="84"/>
        <v>0</v>
      </c>
      <c r="AL153" s="123">
        <f t="shared" si="85"/>
        <v>0</v>
      </c>
      <c r="AM153" s="123">
        <f t="shared" si="86"/>
        <v>0</v>
      </c>
      <c r="AN153" s="195">
        <f t="shared" si="75"/>
        <v>0</v>
      </c>
      <c r="AO153" s="123">
        <f t="shared" si="76"/>
        <v>0</v>
      </c>
      <c r="AP153" s="123"/>
      <c r="AQ153" s="123"/>
      <c r="AR153" s="123"/>
      <c r="AS153" s="123"/>
      <c r="AT153" s="15"/>
      <c r="AU153" s="171">
        <f t="shared" si="77"/>
        <v>0</v>
      </c>
      <c r="AV153" s="123">
        <f t="shared" ref="AV153:AV156" si="105">AU153*0.698306/1000</f>
        <v>0</v>
      </c>
      <c r="AW153" s="123">
        <f t="shared" ref="AW153:AW156" si="106">AV153*1.21</f>
        <v>0</v>
      </c>
    </row>
    <row r="154" spans="1:49" x14ac:dyDescent="0.25">
      <c r="A154" s="42" t="s">
        <v>158</v>
      </c>
      <c r="B154" s="42" t="s">
        <v>244</v>
      </c>
      <c r="C154" s="42" t="s">
        <v>10</v>
      </c>
      <c r="D154" s="42"/>
      <c r="E154" s="57">
        <v>318504.12126537785</v>
      </c>
      <c r="F154" s="57">
        <v>0</v>
      </c>
      <c r="G154" s="57">
        <f t="shared" si="96"/>
        <v>334429.32732864673</v>
      </c>
      <c r="H154" s="57">
        <f t="shared" si="97"/>
        <v>0</v>
      </c>
      <c r="I154" s="57">
        <f t="shared" si="94"/>
        <v>343984.45096660801</v>
      </c>
      <c r="J154" s="57">
        <f t="shared" si="87"/>
        <v>0</v>
      </c>
      <c r="K154" s="57">
        <f t="shared" si="93"/>
        <v>362776.19412126526</v>
      </c>
      <c r="L154" s="57">
        <f t="shared" si="95"/>
        <v>0</v>
      </c>
      <c r="M154" s="148">
        <f t="shared" si="88"/>
        <v>414055.35764499102</v>
      </c>
      <c r="N154" s="57">
        <f t="shared" si="89"/>
        <v>0</v>
      </c>
      <c r="O154" s="15"/>
      <c r="P154" s="15"/>
      <c r="Q154" s="15"/>
      <c r="R154" s="15"/>
      <c r="S154" s="136"/>
      <c r="T154" s="148">
        <v>440173</v>
      </c>
      <c r="U154" s="15">
        <f t="shared" si="74"/>
        <v>0</v>
      </c>
      <c r="V154" s="15"/>
      <c r="W154" s="15"/>
      <c r="X154" s="15"/>
      <c r="Y154" s="15"/>
      <c r="Z154" s="15"/>
      <c r="AA154" s="118">
        <f t="shared" si="90"/>
        <v>440173</v>
      </c>
      <c r="AB154" s="123">
        <f t="shared" si="91"/>
        <v>307.37544693799998</v>
      </c>
      <c r="AC154" s="189">
        <f t="shared" si="92"/>
        <v>371.92429079497998</v>
      </c>
      <c r="AD154" s="208">
        <f t="shared" si="82"/>
        <v>467937.75846153847</v>
      </c>
      <c r="AE154" s="171">
        <f t="shared" si="83"/>
        <v>0</v>
      </c>
      <c r="AF154" s="123"/>
      <c r="AG154" s="123"/>
      <c r="AH154" s="123"/>
      <c r="AI154" s="123"/>
      <c r="AJ154" s="15"/>
      <c r="AK154" s="171">
        <f t="shared" si="84"/>
        <v>467937.75846153847</v>
      </c>
      <c r="AL154" s="123">
        <f t="shared" si="85"/>
        <v>326.76374436024309</v>
      </c>
      <c r="AM154" s="123">
        <f t="shared" si="86"/>
        <v>395.38413067589414</v>
      </c>
      <c r="AN154" s="195">
        <f t="shared" si="75"/>
        <v>478095.59692307696</v>
      </c>
      <c r="AO154" s="123">
        <f t="shared" si="76"/>
        <v>0</v>
      </c>
      <c r="AP154" s="123"/>
      <c r="AQ154" s="123"/>
      <c r="AR154" s="123"/>
      <c r="AS154" s="123"/>
      <c r="AT154" s="15"/>
      <c r="AU154" s="171">
        <f t="shared" si="77"/>
        <v>478095.59692307696</v>
      </c>
      <c r="AV154" s="123">
        <f t="shared" si="105"/>
        <v>333.85702390496618</v>
      </c>
      <c r="AW154" s="123">
        <f t="shared" si="106"/>
        <v>403.96699892500908</v>
      </c>
    </row>
    <row r="155" spans="1:49" s="89" customFormat="1" x14ac:dyDescent="0.25">
      <c r="A155" s="42" t="s">
        <v>158</v>
      </c>
      <c r="B155" s="42" t="s">
        <v>245</v>
      </c>
      <c r="C155" s="42" t="s">
        <v>10</v>
      </c>
      <c r="D155" s="42"/>
      <c r="E155" s="57">
        <v>233862.92618629176</v>
      </c>
      <c r="F155" s="57">
        <v>0</v>
      </c>
      <c r="G155" s="57">
        <f t="shared" si="96"/>
        <v>245556.07249560635</v>
      </c>
      <c r="H155" s="57">
        <f t="shared" si="97"/>
        <v>0</v>
      </c>
      <c r="I155" s="57">
        <f t="shared" si="94"/>
        <v>252571.96028119509</v>
      </c>
      <c r="J155" s="57">
        <f t="shared" si="87"/>
        <v>0</v>
      </c>
      <c r="K155" s="57">
        <f t="shared" si="93"/>
        <v>266369.8729261863</v>
      </c>
      <c r="L155" s="57">
        <f t="shared" si="95"/>
        <v>0</v>
      </c>
      <c r="M155" s="148">
        <f t="shared" si="88"/>
        <v>304021.80404217925</v>
      </c>
      <c r="N155" s="57">
        <f t="shared" si="89"/>
        <v>0</v>
      </c>
      <c r="O155" s="15"/>
      <c r="P155" s="15"/>
      <c r="Q155" s="15"/>
      <c r="R155" s="15"/>
      <c r="S155" s="136"/>
      <c r="T155" s="148">
        <v>323199</v>
      </c>
      <c r="U155" s="15">
        <f t="shared" si="74"/>
        <v>0</v>
      </c>
      <c r="V155" s="15"/>
      <c r="W155" s="15"/>
      <c r="X155" s="15"/>
      <c r="Y155" s="15"/>
      <c r="Z155" s="15"/>
      <c r="AA155" s="118">
        <f t="shared" si="90"/>
        <v>323199</v>
      </c>
      <c r="AB155" s="183">
        <f t="shared" si="91"/>
        <v>225.69180089399998</v>
      </c>
      <c r="AC155" s="191">
        <f t="shared" si="92"/>
        <v>273.08707908173994</v>
      </c>
      <c r="AD155" s="237">
        <f t="shared" si="82"/>
        <v>343585.39846153843</v>
      </c>
      <c r="AE155" s="118">
        <f t="shared" si="83"/>
        <v>0</v>
      </c>
      <c r="AF155" s="183"/>
      <c r="AG155" s="183"/>
      <c r="AH155" s="183"/>
      <c r="AI155" s="183"/>
      <c r="AJ155" s="15"/>
      <c r="AK155" s="118">
        <f t="shared" si="84"/>
        <v>343585.39846153843</v>
      </c>
      <c r="AL155" s="183">
        <f t="shared" si="85"/>
        <v>239.92774525808304</v>
      </c>
      <c r="AM155" s="183">
        <f t="shared" si="86"/>
        <v>290.31257176228047</v>
      </c>
      <c r="AN155" s="195">
        <f t="shared" si="75"/>
        <v>351043.83692307689</v>
      </c>
      <c r="AO155" s="123">
        <f t="shared" si="76"/>
        <v>0</v>
      </c>
      <c r="AP155" s="183"/>
      <c r="AQ155" s="183"/>
      <c r="AR155" s="183"/>
      <c r="AS155" s="183"/>
      <c r="AT155" s="15"/>
      <c r="AU155" s="171">
        <f t="shared" si="77"/>
        <v>351043.83692307689</v>
      </c>
      <c r="AV155" s="183">
        <f t="shared" si="105"/>
        <v>245.13601758640613</v>
      </c>
      <c r="AW155" s="183">
        <f t="shared" si="106"/>
        <v>296.61458127955143</v>
      </c>
    </row>
    <row r="156" spans="1:49" s="86" customFormat="1" x14ac:dyDescent="0.25">
      <c r="A156" s="43" t="s">
        <v>158</v>
      </c>
      <c r="B156" s="43" t="s">
        <v>381</v>
      </c>
      <c r="C156" s="43" t="s">
        <v>10</v>
      </c>
      <c r="D156" s="43"/>
      <c r="E156" s="239">
        <v>0</v>
      </c>
      <c r="F156" s="239">
        <v>0</v>
      </c>
      <c r="G156" s="239">
        <f t="shared" si="96"/>
        <v>0</v>
      </c>
      <c r="H156" s="239">
        <f t="shared" si="97"/>
        <v>0</v>
      </c>
      <c r="I156" s="239">
        <f t="shared" si="94"/>
        <v>0</v>
      </c>
      <c r="J156" s="239">
        <f t="shared" si="87"/>
        <v>0</v>
      </c>
      <c r="K156" s="239">
        <f t="shared" si="93"/>
        <v>0</v>
      </c>
      <c r="L156" s="239">
        <f t="shared" si="95"/>
        <v>0</v>
      </c>
      <c r="M156" s="150">
        <f t="shared" si="88"/>
        <v>0</v>
      </c>
      <c r="N156" s="239">
        <f t="shared" si="89"/>
        <v>0</v>
      </c>
      <c r="O156" s="18"/>
      <c r="P156" s="18"/>
      <c r="Q156" s="18"/>
      <c r="R156" s="18"/>
      <c r="S156" s="240"/>
      <c r="T156" s="150">
        <v>450000</v>
      </c>
      <c r="U156" s="18">
        <f t="shared" si="74"/>
        <v>0</v>
      </c>
      <c r="V156" s="18"/>
      <c r="W156" s="18"/>
      <c r="X156" s="18"/>
      <c r="Y156" s="18"/>
      <c r="Z156" s="18"/>
      <c r="AA156" s="184">
        <f t="shared" si="90"/>
        <v>450000</v>
      </c>
      <c r="AB156" s="185">
        <f t="shared" si="91"/>
        <v>314.23770000000002</v>
      </c>
      <c r="AC156" s="190">
        <f t="shared" si="92"/>
        <v>380.22761700000001</v>
      </c>
      <c r="AD156" s="241">
        <f t="shared" si="82"/>
        <v>478384.61538461538</v>
      </c>
      <c r="AE156" s="184">
        <f t="shared" si="83"/>
        <v>0</v>
      </c>
      <c r="AF156" s="185"/>
      <c r="AG156" s="185"/>
      <c r="AH156" s="185"/>
      <c r="AI156" s="185"/>
      <c r="AJ156" s="18"/>
      <c r="AK156" s="184">
        <f t="shared" si="84"/>
        <v>478384.61538461538</v>
      </c>
      <c r="AL156" s="185">
        <f t="shared" si="85"/>
        <v>334.05884723076923</v>
      </c>
      <c r="AM156" s="185">
        <f t="shared" si="86"/>
        <v>404.21120514923075</v>
      </c>
      <c r="AN156" s="195">
        <f t="shared" si="75"/>
        <v>488769.23076923075</v>
      </c>
      <c r="AO156" s="123">
        <f t="shared" si="76"/>
        <v>0</v>
      </c>
      <c r="AP156" s="185"/>
      <c r="AQ156" s="185"/>
      <c r="AR156" s="185"/>
      <c r="AS156" s="185"/>
      <c r="AT156" s="18"/>
      <c r="AU156" s="171">
        <f t="shared" si="77"/>
        <v>488769.23076923075</v>
      </c>
      <c r="AV156" s="185">
        <f t="shared" si="105"/>
        <v>341.3104864615384</v>
      </c>
      <c r="AW156" s="185">
        <f t="shared" si="106"/>
        <v>412.98568861846144</v>
      </c>
    </row>
    <row r="157" spans="1:49" s="86" customFormat="1" x14ac:dyDescent="0.25">
      <c r="A157" s="43"/>
      <c r="B157" s="43"/>
      <c r="C157" s="43"/>
      <c r="D157" s="43"/>
      <c r="E157" s="239"/>
      <c r="F157" s="239"/>
      <c r="G157" s="239"/>
      <c r="H157" s="239"/>
      <c r="I157" s="239"/>
      <c r="J157" s="239"/>
      <c r="K157" s="239"/>
      <c r="L157" s="239"/>
      <c r="M157" s="150"/>
      <c r="N157" s="239"/>
      <c r="O157" s="18"/>
      <c r="P157" s="18"/>
      <c r="Q157" s="18"/>
      <c r="R157" s="18"/>
      <c r="S157" s="240"/>
      <c r="T157" s="150"/>
      <c r="U157" s="18"/>
      <c r="V157" s="18"/>
      <c r="W157" s="18"/>
      <c r="X157" s="18"/>
      <c r="Y157" s="18"/>
      <c r="Z157" s="18"/>
      <c r="AA157" s="184"/>
      <c r="AB157" s="185"/>
      <c r="AC157" s="190"/>
      <c r="AD157" s="241"/>
      <c r="AE157" s="184"/>
      <c r="AF157" s="185"/>
      <c r="AG157" s="185"/>
      <c r="AH157" s="185"/>
      <c r="AI157" s="185"/>
      <c r="AJ157" s="18"/>
      <c r="AK157" s="184"/>
      <c r="AL157" s="185"/>
      <c r="AM157" s="185"/>
      <c r="AN157" s="195">
        <f t="shared" si="75"/>
        <v>0</v>
      </c>
      <c r="AO157" s="123">
        <f t="shared" si="76"/>
        <v>0</v>
      </c>
      <c r="AP157" s="185"/>
      <c r="AQ157" s="185"/>
      <c r="AR157" s="185"/>
      <c r="AS157" s="185"/>
      <c r="AT157" s="18"/>
      <c r="AU157" s="171">
        <f t="shared" si="77"/>
        <v>0</v>
      </c>
      <c r="AV157" s="185"/>
      <c r="AW157" s="185"/>
    </row>
    <row r="158" spans="1:49" s="89" customFormat="1" x14ac:dyDescent="0.25">
      <c r="A158" s="42" t="s">
        <v>159</v>
      </c>
      <c r="B158" s="42" t="s">
        <v>246</v>
      </c>
      <c r="C158" s="42" t="s">
        <v>23</v>
      </c>
      <c r="D158" s="42" t="s">
        <v>276</v>
      </c>
      <c r="E158" s="57">
        <v>786804.45151033392</v>
      </c>
      <c r="F158" s="57">
        <v>0</v>
      </c>
      <c r="G158" s="57">
        <f t="shared" si="96"/>
        <v>826144.67408585059</v>
      </c>
      <c r="H158" s="57">
        <f t="shared" si="97"/>
        <v>0</v>
      </c>
      <c r="I158" s="57">
        <f t="shared" si="94"/>
        <v>849748.80763116048</v>
      </c>
      <c r="J158" s="57">
        <f t="shared" si="87"/>
        <v>0</v>
      </c>
      <c r="K158" s="57">
        <f t="shared" si="93"/>
        <v>896170.27027027018</v>
      </c>
      <c r="L158" s="57">
        <f t="shared" si="95"/>
        <v>0</v>
      </c>
      <c r="M158" s="148">
        <f t="shared" si="88"/>
        <v>1022845.7869634338</v>
      </c>
      <c r="N158" s="57">
        <f t="shared" si="89"/>
        <v>0</v>
      </c>
      <c r="O158" s="15"/>
      <c r="P158" s="15"/>
      <c r="Q158" s="15"/>
      <c r="R158" s="15"/>
      <c r="S158" s="136"/>
      <c r="T158" s="148">
        <v>1096931</v>
      </c>
      <c r="U158" s="15">
        <f t="shared" si="74"/>
        <v>0</v>
      </c>
      <c r="V158" s="15"/>
      <c r="W158" s="15"/>
      <c r="X158" s="15"/>
      <c r="Y158" s="15"/>
      <c r="Z158" s="15"/>
      <c r="AA158" s="118">
        <f t="shared" si="90"/>
        <v>1096931</v>
      </c>
      <c r="AB158" s="183">
        <f t="shared" si="91"/>
        <v>765.993498886</v>
      </c>
      <c r="AC158" s="191">
        <f t="shared" si="92"/>
        <v>926.85213365205993</v>
      </c>
      <c r="AD158" s="208">
        <f t="shared" si="82"/>
        <v>1166122.0323076923</v>
      </c>
      <c r="AE158" s="171">
        <f t="shared" si="83"/>
        <v>0</v>
      </c>
      <c r="AF158" s="183"/>
      <c r="AG158" s="183"/>
      <c r="AH158" s="183"/>
      <c r="AI158" s="183"/>
      <c r="AJ158" s="15"/>
      <c r="AK158" s="171">
        <f t="shared" si="84"/>
        <v>1166122.0323076923</v>
      </c>
      <c r="AL158" s="123">
        <f t="shared" si="85"/>
        <v>814.31001189265544</v>
      </c>
      <c r="AM158" s="123">
        <f t="shared" si="86"/>
        <v>985.31511439011308</v>
      </c>
      <c r="AN158" s="195">
        <f t="shared" si="75"/>
        <v>1191435.8246153847</v>
      </c>
      <c r="AO158" s="123">
        <f t="shared" si="76"/>
        <v>0</v>
      </c>
      <c r="AP158" s="183"/>
      <c r="AQ158" s="183"/>
      <c r="AR158" s="183"/>
      <c r="AS158" s="183"/>
      <c r="AT158" s="15"/>
      <c r="AU158" s="171">
        <f t="shared" si="77"/>
        <v>1191435.8246153847</v>
      </c>
      <c r="AV158" s="123">
        <f t="shared" ref="AV158:AV175" si="107">AU158*0.698306/1000</f>
        <v>831.98678494387082</v>
      </c>
      <c r="AW158" s="123">
        <f t="shared" ref="AW158:AW175" si="108">AV158*1.21</f>
        <v>1006.7040097820836</v>
      </c>
    </row>
    <row r="159" spans="1:49" x14ac:dyDescent="0.25">
      <c r="A159" s="42"/>
      <c r="B159" s="42"/>
      <c r="C159" s="42"/>
      <c r="D159" s="42"/>
      <c r="E159" s="57"/>
      <c r="F159" s="57"/>
      <c r="G159" s="57"/>
      <c r="H159" s="57"/>
      <c r="I159" s="57"/>
      <c r="J159" s="57"/>
      <c r="K159" s="57"/>
      <c r="L159" s="57"/>
      <c r="M159" s="148">
        <f t="shared" si="88"/>
        <v>0</v>
      </c>
      <c r="N159" s="57">
        <f t="shared" si="89"/>
        <v>0</v>
      </c>
      <c r="O159" s="15"/>
      <c r="P159" s="15"/>
      <c r="Q159" s="15"/>
      <c r="R159" s="15"/>
      <c r="S159" s="136"/>
      <c r="T159" s="148">
        <v>0</v>
      </c>
      <c r="U159" s="15">
        <f t="shared" si="74"/>
        <v>0</v>
      </c>
      <c r="V159" s="15"/>
      <c r="W159" s="15"/>
      <c r="X159" s="15"/>
      <c r="Y159" s="15"/>
      <c r="Z159" s="15"/>
      <c r="AA159" s="118">
        <f t="shared" si="90"/>
        <v>0</v>
      </c>
      <c r="AB159" s="123">
        <f t="shared" si="91"/>
        <v>0</v>
      </c>
      <c r="AC159" s="189">
        <f t="shared" si="92"/>
        <v>0</v>
      </c>
      <c r="AD159" s="208">
        <f t="shared" si="82"/>
        <v>0</v>
      </c>
      <c r="AE159" s="171">
        <f t="shared" si="83"/>
        <v>0</v>
      </c>
      <c r="AF159" s="123"/>
      <c r="AG159" s="123"/>
      <c r="AH159" s="123"/>
      <c r="AI159" s="123"/>
      <c r="AJ159" s="15"/>
      <c r="AK159" s="171">
        <f t="shared" si="84"/>
        <v>0</v>
      </c>
      <c r="AL159" s="123">
        <f t="shared" si="85"/>
        <v>0</v>
      </c>
      <c r="AM159" s="123">
        <f t="shared" si="86"/>
        <v>0</v>
      </c>
      <c r="AN159" s="195">
        <f t="shared" si="75"/>
        <v>0</v>
      </c>
      <c r="AO159" s="123">
        <f t="shared" si="76"/>
        <v>0</v>
      </c>
      <c r="AP159" s="123"/>
      <c r="AQ159" s="123"/>
      <c r="AR159" s="123"/>
      <c r="AS159" s="123"/>
      <c r="AT159" s="15"/>
      <c r="AU159" s="171">
        <f t="shared" si="77"/>
        <v>0</v>
      </c>
      <c r="AV159" s="123">
        <f t="shared" si="107"/>
        <v>0</v>
      </c>
      <c r="AW159" s="123">
        <f t="shared" si="108"/>
        <v>0</v>
      </c>
    </row>
    <row r="160" spans="1:49" s="89" customFormat="1" x14ac:dyDescent="0.25">
      <c r="A160" s="42" t="s">
        <v>321</v>
      </c>
      <c r="B160" s="42" t="s">
        <v>364</v>
      </c>
      <c r="C160" s="42" t="s">
        <v>10</v>
      </c>
      <c r="D160" s="42" t="s">
        <v>320</v>
      </c>
      <c r="E160" s="57"/>
      <c r="F160" s="57"/>
      <c r="G160" s="57"/>
      <c r="H160" s="57"/>
      <c r="I160" s="57"/>
      <c r="J160" s="57"/>
      <c r="K160" s="57"/>
      <c r="L160" s="57">
        <v>40000</v>
      </c>
      <c r="M160" s="148">
        <f t="shared" si="88"/>
        <v>0</v>
      </c>
      <c r="N160" s="57">
        <f t="shared" si="89"/>
        <v>46300.366300366302</v>
      </c>
      <c r="O160" s="15"/>
      <c r="P160" s="15"/>
      <c r="Q160" s="15"/>
      <c r="R160" s="15"/>
      <c r="S160" s="136"/>
      <c r="T160" s="148">
        <v>0</v>
      </c>
      <c r="U160" s="15">
        <v>48168</v>
      </c>
      <c r="V160" s="15"/>
      <c r="W160" s="15"/>
      <c r="X160" s="15"/>
      <c r="Y160" s="15"/>
      <c r="Z160" s="15"/>
      <c r="AA160" s="118">
        <f t="shared" si="90"/>
        <v>48168</v>
      </c>
      <c r="AB160" s="183">
        <f t="shared" si="91"/>
        <v>33.636003407999993</v>
      </c>
      <c r="AC160" s="191">
        <f t="shared" si="92"/>
        <v>40.699564123679991</v>
      </c>
      <c r="AD160" s="208">
        <f t="shared" si="82"/>
        <v>0</v>
      </c>
      <c r="AE160" s="171">
        <f t="shared" ref="AE160:AE173" si="109">131.5/126.8*U160</f>
        <v>49953.406940063091</v>
      </c>
      <c r="AF160" s="183"/>
      <c r="AG160" s="183"/>
      <c r="AH160" s="183"/>
      <c r="AI160" s="183"/>
      <c r="AJ160" s="15"/>
      <c r="AK160" s="171">
        <f t="shared" si="84"/>
        <v>49953.406940063091</v>
      </c>
      <c r="AL160" s="123">
        <f t="shared" si="85"/>
        <v>34.882763786687697</v>
      </c>
      <c r="AM160" s="123">
        <f t="shared" si="86"/>
        <v>42.208144181892109</v>
      </c>
      <c r="AN160" s="195">
        <f t="shared" si="75"/>
        <v>0</v>
      </c>
      <c r="AO160" s="123">
        <f t="shared" si="76"/>
        <v>51093.028391167194</v>
      </c>
      <c r="AP160" s="183"/>
      <c r="AQ160" s="183"/>
      <c r="AR160" s="183"/>
      <c r="AS160" s="183"/>
      <c r="AT160" s="15"/>
      <c r="AU160" s="171">
        <f t="shared" si="77"/>
        <v>51093.028391167194</v>
      </c>
      <c r="AV160" s="123">
        <f t="shared" si="107"/>
        <v>35.678568283722399</v>
      </c>
      <c r="AW160" s="123">
        <f t="shared" si="108"/>
        <v>43.171067623304104</v>
      </c>
    </row>
    <row r="161" spans="1:49" x14ac:dyDescent="0.25">
      <c r="A161" s="42"/>
      <c r="B161" s="42"/>
      <c r="C161" s="42"/>
      <c r="D161" s="42"/>
      <c r="E161" s="57">
        <v>0</v>
      </c>
      <c r="F161" s="57">
        <v>0</v>
      </c>
      <c r="G161" s="57">
        <f t="shared" si="96"/>
        <v>0</v>
      </c>
      <c r="H161" s="57">
        <f t="shared" si="97"/>
        <v>0</v>
      </c>
      <c r="I161" s="57">
        <f t="shared" si="94"/>
        <v>0</v>
      </c>
      <c r="J161" s="57">
        <f t="shared" si="87"/>
        <v>0</v>
      </c>
      <c r="K161" s="57">
        <f t="shared" si="93"/>
        <v>0</v>
      </c>
      <c r="L161" s="57">
        <f t="shared" si="95"/>
        <v>0</v>
      </c>
      <c r="M161" s="148">
        <f t="shared" si="88"/>
        <v>0</v>
      </c>
      <c r="N161" s="57">
        <f t="shared" si="89"/>
        <v>0</v>
      </c>
      <c r="O161" s="15"/>
      <c r="P161" s="15"/>
      <c r="Q161" s="15"/>
      <c r="R161" s="15"/>
      <c r="S161" s="136"/>
      <c r="T161" s="148">
        <v>0</v>
      </c>
      <c r="U161" s="15">
        <f t="shared" si="74"/>
        <v>0</v>
      </c>
      <c r="V161" s="15"/>
      <c r="W161" s="15"/>
      <c r="X161" s="15"/>
      <c r="Y161" s="15"/>
      <c r="Z161" s="15"/>
      <c r="AA161" s="118">
        <f t="shared" si="90"/>
        <v>0</v>
      </c>
      <c r="AB161" s="123">
        <f t="shared" si="91"/>
        <v>0</v>
      </c>
      <c r="AC161" s="189">
        <f t="shared" si="92"/>
        <v>0</v>
      </c>
      <c r="AD161" s="208">
        <f t="shared" si="82"/>
        <v>0</v>
      </c>
      <c r="AE161" s="171">
        <f t="shared" si="109"/>
        <v>0</v>
      </c>
      <c r="AF161" s="123"/>
      <c r="AG161" s="123"/>
      <c r="AH161" s="123"/>
      <c r="AI161" s="123"/>
      <c r="AJ161" s="15"/>
      <c r="AK161" s="171">
        <f t="shared" si="84"/>
        <v>0</v>
      </c>
      <c r="AL161" s="123">
        <f t="shared" si="85"/>
        <v>0</v>
      </c>
      <c r="AM161" s="123">
        <f t="shared" si="86"/>
        <v>0</v>
      </c>
      <c r="AN161" s="195">
        <f t="shared" si="75"/>
        <v>0</v>
      </c>
      <c r="AO161" s="123">
        <f t="shared" si="76"/>
        <v>0</v>
      </c>
      <c r="AP161" s="123"/>
      <c r="AQ161" s="123"/>
      <c r="AR161" s="123"/>
      <c r="AS161" s="123"/>
      <c r="AT161" s="15"/>
      <c r="AU161" s="171">
        <f t="shared" si="77"/>
        <v>0</v>
      </c>
      <c r="AV161" s="123">
        <f t="shared" si="107"/>
        <v>0</v>
      </c>
      <c r="AW161" s="123">
        <f t="shared" si="108"/>
        <v>0</v>
      </c>
    </row>
    <row r="162" spans="1:49" s="89" customFormat="1" x14ac:dyDescent="0.25">
      <c r="A162" s="47" t="s">
        <v>350</v>
      </c>
      <c r="B162" s="47" t="s">
        <v>238</v>
      </c>
      <c r="C162" s="47" t="s">
        <v>10</v>
      </c>
      <c r="D162" s="47" t="s">
        <v>257</v>
      </c>
      <c r="E162" s="57">
        <v>0</v>
      </c>
      <c r="F162" s="57">
        <v>0</v>
      </c>
      <c r="G162" s="57">
        <f t="shared" ref="G162" si="110">105/100*E162</f>
        <v>0</v>
      </c>
      <c r="H162" s="57">
        <f t="shared" ref="H162" si="111">101.6/100*F162</f>
        <v>0</v>
      </c>
      <c r="I162" s="57">
        <f t="shared" ref="I162" si="112">(108/105)*G162</f>
        <v>0</v>
      </c>
      <c r="J162" s="57">
        <f t="shared" ref="J162" si="113">(103.5/101.6)*H162</f>
        <v>0</v>
      </c>
      <c r="K162" s="57">
        <f t="shared" ref="K162" si="114">113.9/108*I162</f>
        <v>0</v>
      </c>
      <c r="L162" s="57">
        <f t="shared" ref="L162" si="115">109.2/103.5*J162</f>
        <v>0</v>
      </c>
      <c r="M162" s="148">
        <f t="shared" ref="M162" si="116">130/113.9*K162</f>
        <v>0</v>
      </c>
      <c r="N162" s="57">
        <f t="shared" ref="N162" si="117" xml:space="preserve"> 126.4/109.2*L162</f>
        <v>0</v>
      </c>
      <c r="O162" s="63"/>
      <c r="P162" s="63"/>
      <c r="Q162" s="63"/>
      <c r="R162" s="63"/>
      <c r="S162" s="136"/>
      <c r="T162" s="148">
        <v>0</v>
      </c>
      <c r="U162" s="15">
        <f t="shared" si="74"/>
        <v>0</v>
      </c>
      <c r="V162" s="15"/>
      <c r="W162" s="15"/>
      <c r="X162" s="15">
        <v>34400</v>
      </c>
      <c r="Y162" s="15"/>
      <c r="Z162" s="15"/>
      <c r="AA162" s="118">
        <f t="shared" si="90"/>
        <v>34400</v>
      </c>
      <c r="AB162" s="183">
        <f t="shared" si="91"/>
        <v>24.021726399999999</v>
      </c>
      <c r="AC162" s="191">
        <f t="shared" si="92"/>
        <v>29.066288943999997</v>
      </c>
      <c r="AD162" s="208">
        <f t="shared" si="82"/>
        <v>0</v>
      </c>
      <c r="AE162" s="171">
        <f t="shared" si="109"/>
        <v>0</v>
      </c>
      <c r="AF162" s="183"/>
      <c r="AG162" s="183"/>
      <c r="AH162" s="15">
        <v>34400</v>
      </c>
      <c r="AI162" s="183"/>
      <c r="AJ162" s="15"/>
      <c r="AK162" s="171">
        <f t="shared" si="84"/>
        <v>34400</v>
      </c>
      <c r="AL162" s="123">
        <f t="shared" si="85"/>
        <v>24.021726399999999</v>
      </c>
      <c r="AM162" s="123">
        <f t="shared" si="86"/>
        <v>29.066288943999997</v>
      </c>
      <c r="AN162" s="195">
        <f t="shared" si="75"/>
        <v>0</v>
      </c>
      <c r="AO162" s="123">
        <f t="shared" si="76"/>
        <v>0</v>
      </c>
      <c r="AP162" s="183"/>
      <c r="AQ162" s="183"/>
      <c r="AR162" s="15">
        <v>34400</v>
      </c>
      <c r="AS162" s="183"/>
      <c r="AT162" s="15"/>
      <c r="AU162" s="171">
        <f t="shared" si="77"/>
        <v>34400</v>
      </c>
      <c r="AV162" s="123">
        <f t="shared" si="107"/>
        <v>24.021726399999999</v>
      </c>
      <c r="AW162" s="123">
        <f t="shared" si="108"/>
        <v>29.066288943999997</v>
      </c>
    </row>
    <row r="163" spans="1:49" x14ac:dyDescent="0.25">
      <c r="A163" s="42"/>
      <c r="B163" s="42"/>
      <c r="C163" s="42"/>
      <c r="D163" s="42"/>
      <c r="E163" s="57"/>
      <c r="F163" s="57"/>
      <c r="G163" s="57"/>
      <c r="H163" s="57"/>
      <c r="I163" s="57"/>
      <c r="J163" s="57"/>
      <c r="K163" s="57"/>
      <c r="L163" s="57"/>
      <c r="M163" s="148"/>
      <c r="N163" s="57"/>
      <c r="O163" s="15"/>
      <c r="P163" s="15"/>
      <c r="Q163" s="15"/>
      <c r="R163" s="15"/>
      <c r="S163" s="136"/>
      <c r="T163" s="148"/>
      <c r="U163" s="15">
        <f t="shared" si="74"/>
        <v>0</v>
      </c>
      <c r="V163" s="15"/>
      <c r="W163" s="15"/>
      <c r="X163" s="15"/>
      <c r="Y163" s="15"/>
      <c r="Z163" s="15"/>
      <c r="AA163" s="118">
        <f t="shared" si="90"/>
        <v>0</v>
      </c>
      <c r="AB163" s="123">
        <f t="shared" si="91"/>
        <v>0</v>
      </c>
      <c r="AC163" s="189">
        <f t="shared" si="92"/>
        <v>0</v>
      </c>
      <c r="AD163" s="208">
        <f t="shared" si="82"/>
        <v>0</v>
      </c>
      <c r="AE163" s="171">
        <f t="shared" si="109"/>
        <v>0</v>
      </c>
      <c r="AF163" s="123"/>
      <c r="AG163" s="123"/>
      <c r="AH163" s="123"/>
      <c r="AI163" s="123"/>
      <c r="AJ163" s="15"/>
      <c r="AK163" s="171">
        <f t="shared" si="84"/>
        <v>0</v>
      </c>
      <c r="AL163" s="123">
        <f t="shared" si="85"/>
        <v>0</v>
      </c>
      <c r="AM163" s="123">
        <f t="shared" si="86"/>
        <v>0</v>
      </c>
      <c r="AN163" s="195">
        <f t="shared" si="75"/>
        <v>0</v>
      </c>
      <c r="AO163" s="123">
        <f t="shared" si="76"/>
        <v>0</v>
      </c>
      <c r="AP163" s="123"/>
      <c r="AQ163" s="123"/>
      <c r="AR163" s="123"/>
      <c r="AS163" s="123"/>
      <c r="AT163" s="15"/>
      <c r="AU163" s="171">
        <f t="shared" si="77"/>
        <v>0</v>
      </c>
      <c r="AV163" s="123">
        <f t="shared" si="107"/>
        <v>0</v>
      </c>
      <c r="AW163" s="123">
        <f t="shared" si="108"/>
        <v>0</v>
      </c>
    </row>
    <row r="164" spans="1:49" x14ac:dyDescent="0.25">
      <c r="A164" s="13" t="s">
        <v>160</v>
      </c>
      <c r="B164" s="13" t="s">
        <v>247</v>
      </c>
      <c r="C164" s="13" t="s">
        <v>249</v>
      </c>
      <c r="D164" s="13" t="s">
        <v>12</v>
      </c>
      <c r="E164" s="57">
        <v>644274.57912457886</v>
      </c>
      <c r="F164" s="57">
        <v>0</v>
      </c>
      <c r="G164" s="57">
        <f t="shared" si="96"/>
        <v>676488.30808080779</v>
      </c>
      <c r="H164" s="57">
        <f t="shared" si="97"/>
        <v>0</v>
      </c>
      <c r="I164" s="57">
        <f t="shared" si="94"/>
        <v>695816.54545454506</v>
      </c>
      <c r="J164" s="57">
        <f t="shared" si="87"/>
        <v>0</v>
      </c>
      <c r="K164" s="57">
        <f t="shared" si="93"/>
        <v>733828.74562289519</v>
      </c>
      <c r="L164" s="57">
        <f t="shared" si="95"/>
        <v>0</v>
      </c>
      <c r="M164" s="148">
        <f t="shared" si="88"/>
        <v>837556.95286195225</v>
      </c>
      <c r="N164" s="57">
        <f t="shared" si="89"/>
        <v>0</v>
      </c>
      <c r="O164" s="15"/>
      <c r="P164" s="15"/>
      <c r="Q164" s="15"/>
      <c r="R164" s="15"/>
      <c r="S164" s="136"/>
      <c r="T164" s="148">
        <v>837556.95286195225</v>
      </c>
      <c r="U164" s="15">
        <f t="shared" si="74"/>
        <v>0</v>
      </c>
      <c r="V164" s="15"/>
      <c r="W164" s="15"/>
      <c r="X164" s="15"/>
      <c r="Y164" s="15"/>
      <c r="Z164" s="15"/>
      <c r="AA164" s="118">
        <f t="shared" si="90"/>
        <v>837556.95286195225</v>
      </c>
      <c r="AB164" s="123">
        <f t="shared" si="91"/>
        <v>584.87104552521839</v>
      </c>
      <c r="AC164" s="189">
        <f t="shared" si="92"/>
        <v>707.69396508551426</v>
      </c>
      <c r="AD164" s="208">
        <f t="shared" si="82"/>
        <v>890387.46835016762</v>
      </c>
      <c r="AE164" s="171">
        <f t="shared" si="109"/>
        <v>0</v>
      </c>
      <c r="AF164" s="123"/>
      <c r="AG164" s="123"/>
      <c r="AH164" s="123"/>
      <c r="AI164" s="123"/>
      <c r="AJ164" s="15"/>
      <c r="AK164" s="171">
        <f t="shared" si="84"/>
        <v>890387.46835016762</v>
      </c>
      <c r="AL164" s="123">
        <f t="shared" si="85"/>
        <v>621.76291147373206</v>
      </c>
      <c r="AM164" s="123">
        <f t="shared" si="86"/>
        <v>752.33312288321576</v>
      </c>
      <c r="AN164" s="195">
        <f t="shared" si="75"/>
        <v>909715.705723905</v>
      </c>
      <c r="AO164" s="123">
        <f t="shared" si="76"/>
        <v>0</v>
      </c>
      <c r="AP164" s="123"/>
      <c r="AQ164" s="123"/>
      <c r="AR164" s="123"/>
      <c r="AS164" s="123"/>
      <c r="AT164" s="15"/>
      <c r="AU164" s="171">
        <f t="shared" si="77"/>
        <v>909715.705723905</v>
      </c>
      <c r="AV164" s="123">
        <f t="shared" si="107"/>
        <v>635.2599356012372</v>
      </c>
      <c r="AW164" s="123">
        <f t="shared" si="108"/>
        <v>768.66452207749694</v>
      </c>
    </row>
    <row r="165" spans="1:49" x14ac:dyDescent="0.25">
      <c r="A165" s="13"/>
      <c r="B165" s="13"/>
      <c r="C165" s="13"/>
      <c r="D165" s="13"/>
      <c r="E165" s="57"/>
      <c r="F165" s="57"/>
      <c r="G165" s="57"/>
      <c r="H165" s="57"/>
      <c r="I165" s="57"/>
      <c r="J165" s="57"/>
      <c r="K165" s="57"/>
      <c r="L165" s="57"/>
      <c r="M165" s="148">
        <f t="shared" si="88"/>
        <v>0</v>
      </c>
      <c r="N165" s="57">
        <f t="shared" si="89"/>
        <v>0</v>
      </c>
      <c r="O165" s="15"/>
      <c r="P165" s="15"/>
      <c r="Q165" s="15"/>
      <c r="R165" s="15"/>
      <c r="S165" s="136"/>
      <c r="T165" s="148">
        <v>0</v>
      </c>
      <c r="U165" s="15">
        <f t="shared" si="74"/>
        <v>0</v>
      </c>
      <c r="V165" s="15"/>
      <c r="W165" s="15"/>
      <c r="X165" s="15"/>
      <c r="Y165" s="15"/>
      <c r="Z165" s="15"/>
      <c r="AA165" s="118">
        <f t="shared" si="90"/>
        <v>0</v>
      </c>
      <c r="AB165" s="123">
        <f t="shared" si="91"/>
        <v>0</v>
      </c>
      <c r="AC165" s="189">
        <f t="shared" si="92"/>
        <v>0</v>
      </c>
      <c r="AD165" s="208">
        <f t="shared" si="82"/>
        <v>0</v>
      </c>
      <c r="AE165" s="171">
        <f t="shared" si="109"/>
        <v>0</v>
      </c>
      <c r="AF165" s="123"/>
      <c r="AG165" s="123"/>
      <c r="AH165" s="123"/>
      <c r="AI165" s="123"/>
      <c r="AJ165" s="15"/>
      <c r="AK165" s="171">
        <f t="shared" si="84"/>
        <v>0</v>
      </c>
      <c r="AL165" s="123">
        <f t="shared" si="85"/>
        <v>0</v>
      </c>
      <c r="AM165" s="123">
        <f t="shared" si="86"/>
        <v>0</v>
      </c>
      <c r="AN165" s="195">
        <f t="shared" si="75"/>
        <v>0</v>
      </c>
      <c r="AO165" s="123">
        <f t="shared" si="76"/>
        <v>0</v>
      </c>
      <c r="AP165" s="123"/>
      <c r="AQ165" s="123"/>
      <c r="AR165" s="123"/>
      <c r="AS165" s="123"/>
      <c r="AT165" s="15"/>
      <c r="AU165" s="171">
        <f t="shared" si="77"/>
        <v>0</v>
      </c>
      <c r="AV165" s="123">
        <f t="shared" si="107"/>
        <v>0</v>
      </c>
      <c r="AW165" s="123">
        <f t="shared" si="108"/>
        <v>0</v>
      </c>
    </row>
    <row r="166" spans="1:49" s="89" customFormat="1" x14ac:dyDescent="0.25">
      <c r="A166" s="42" t="s">
        <v>322</v>
      </c>
      <c r="B166" s="42" t="s">
        <v>323</v>
      </c>
      <c r="C166" s="42" t="s">
        <v>23</v>
      </c>
      <c r="D166" s="42" t="s">
        <v>324</v>
      </c>
      <c r="E166" s="57"/>
      <c r="F166" s="57"/>
      <c r="G166" s="57"/>
      <c r="H166" s="57"/>
      <c r="I166" s="57"/>
      <c r="J166" s="57"/>
      <c r="K166" s="57">
        <v>7200</v>
      </c>
      <c r="L166" s="57"/>
      <c r="M166" s="148">
        <f t="shared" si="88"/>
        <v>8217.7348551360828</v>
      </c>
      <c r="N166" s="57">
        <f t="shared" si="89"/>
        <v>0</v>
      </c>
      <c r="O166" s="15"/>
      <c r="P166" s="15"/>
      <c r="Q166" s="15"/>
      <c r="R166" s="15"/>
      <c r="S166" s="136"/>
      <c r="T166" s="148">
        <v>8217.7348551360828</v>
      </c>
      <c r="U166" s="15">
        <f t="shared" si="74"/>
        <v>0</v>
      </c>
      <c r="V166" s="15"/>
      <c r="W166" s="15"/>
      <c r="X166" s="15"/>
      <c r="Y166" s="15"/>
      <c r="Z166" s="15"/>
      <c r="AA166" s="118">
        <f t="shared" si="90"/>
        <v>8217.7348551360828</v>
      </c>
      <c r="AB166" s="123">
        <f t="shared" si="91"/>
        <v>5.7384935557506571</v>
      </c>
      <c r="AC166" s="189">
        <f t="shared" si="92"/>
        <v>6.9435772024582949</v>
      </c>
      <c r="AD166" s="208">
        <f t="shared" si="82"/>
        <v>8736.0842844600502</v>
      </c>
      <c r="AE166" s="171">
        <f t="shared" si="109"/>
        <v>0</v>
      </c>
      <c r="AF166" s="123"/>
      <c r="AG166" s="123"/>
      <c r="AH166" s="123"/>
      <c r="AI166" s="123"/>
      <c r="AJ166" s="15"/>
      <c r="AK166" s="171">
        <f t="shared" si="84"/>
        <v>8736.0842844600502</v>
      </c>
      <c r="AL166" s="123">
        <f t="shared" si="85"/>
        <v>6.10046007234416</v>
      </c>
      <c r="AM166" s="123">
        <f t="shared" si="86"/>
        <v>7.3815566875364338</v>
      </c>
      <c r="AN166" s="195">
        <f t="shared" si="75"/>
        <v>8925.7243195785741</v>
      </c>
      <c r="AO166" s="123">
        <f t="shared" si="76"/>
        <v>0</v>
      </c>
      <c r="AP166" s="123"/>
      <c r="AQ166" s="123"/>
      <c r="AR166" s="123"/>
      <c r="AS166" s="123"/>
      <c r="AT166" s="15"/>
      <c r="AU166" s="171">
        <f t="shared" si="77"/>
        <v>8925.7243195785741</v>
      </c>
      <c r="AV166" s="123">
        <f t="shared" si="107"/>
        <v>6.2328868467076353</v>
      </c>
      <c r="AW166" s="123">
        <f t="shared" si="108"/>
        <v>7.5417930845162386</v>
      </c>
    </row>
    <row r="167" spans="1:49" x14ac:dyDescent="0.25">
      <c r="A167" s="13"/>
      <c r="B167" s="13"/>
      <c r="C167" s="13"/>
      <c r="D167" s="13"/>
      <c r="E167" s="57"/>
      <c r="F167" s="57"/>
      <c r="G167" s="57"/>
      <c r="H167" s="57"/>
      <c r="I167" s="57"/>
      <c r="J167" s="57"/>
      <c r="K167" s="57"/>
      <c r="L167" s="57"/>
      <c r="M167" s="148">
        <f t="shared" si="88"/>
        <v>0</v>
      </c>
      <c r="N167" s="57">
        <f t="shared" si="89"/>
        <v>0</v>
      </c>
      <c r="O167" s="15"/>
      <c r="P167" s="15"/>
      <c r="Q167" s="15"/>
      <c r="R167" s="15"/>
      <c r="S167" s="136"/>
      <c r="T167" s="148">
        <v>0</v>
      </c>
      <c r="U167" s="15">
        <f t="shared" si="74"/>
        <v>0</v>
      </c>
      <c r="V167" s="15"/>
      <c r="W167" s="15"/>
      <c r="X167" s="15"/>
      <c r="Y167" s="15"/>
      <c r="Z167" s="15"/>
      <c r="AA167" s="118">
        <f t="shared" si="90"/>
        <v>0</v>
      </c>
      <c r="AB167" s="123">
        <f t="shared" si="91"/>
        <v>0</v>
      </c>
      <c r="AC167" s="189">
        <f t="shared" si="92"/>
        <v>0</v>
      </c>
      <c r="AD167" s="208">
        <f t="shared" si="82"/>
        <v>0</v>
      </c>
      <c r="AE167" s="171">
        <f t="shared" si="109"/>
        <v>0</v>
      </c>
      <c r="AF167" s="123"/>
      <c r="AG167" s="123"/>
      <c r="AH167" s="123"/>
      <c r="AI167" s="123"/>
      <c r="AJ167" s="15"/>
      <c r="AK167" s="171">
        <f t="shared" si="84"/>
        <v>0</v>
      </c>
      <c r="AL167" s="123">
        <f t="shared" si="85"/>
        <v>0</v>
      </c>
      <c r="AM167" s="123">
        <f t="shared" si="86"/>
        <v>0</v>
      </c>
      <c r="AN167" s="195">
        <f t="shared" si="75"/>
        <v>0</v>
      </c>
      <c r="AO167" s="123">
        <f t="shared" si="76"/>
        <v>0</v>
      </c>
      <c r="AP167" s="123"/>
      <c r="AQ167" s="123"/>
      <c r="AR167" s="123"/>
      <c r="AS167" s="123"/>
      <c r="AT167" s="15"/>
      <c r="AU167" s="171">
        <f t="shared" si="77"/>
        <v>0</v>
      </c>
      <c r="AV167" s="123">
        <f t="shared" si="107"/>
        <v>0</v>
      </c>
      <c r="AW167" s="123">
        <f t="shared" si="108"/>
        <v>0</v>
      </c>
    </row>
    <row r="168" spans="1:49" s="89" customFormat="1" x14ac:dyDescent="0.25">
      <c r="A168" s="13" t="s">
        <v>390</v>
      </c>
      <c r="B168" s="13" t="s">
        <v>325</v>
      </c>
      <c r="C168" s="13" t="s">
        <v>19</v>
      </c>
      <c r="D168" s="13" t="s">
        <v>258</v>
      </c>
      <c r="E168" s="57"/>
      <c r="F168" s="57"/>
      <c r="G168" s="57"/>
      <c r="H168" s="57"/>
      <c r="I168" s="57"/>
      <c r="J168" s="57"/>
      <c r="K168" s="57">
        <v>515000</v>
      </c>
      <c r="L168" s="57"/>
      <c r="M168" s="148">
        <f t="shared" si="88"/>
        <v>587796.31255487259</v>
      </c>
      <c r="N168" s="57">
        <f t="shared" si="89"/>
        <v>0</v>
      </c>
      <c r="O168" s="15"/>
      <c r="P168" s="15"/>
      <c r="Q168" s="15"/>
      <c r="R168" s="15"/>
      <c r="S168" s="136"/>
      <c r="T168" s="148">
        <v>587796.31255487259</v>
      </c>
      <c r="U168" s="15">
        <f t="shared" si="74"/>
        <v>0</v>
      </c>
      <c r="V168" s="15"/>
      <c r="W168" s="15"/>
      <c r="X168" s="15"/>
      <c r="Y168" s="15"/>
      <c r="Z168" s="15"/>
      <c r="AA168" s="118">
        <f t="shared" si="90"/>
        <v>587796.31255487259</v>
      </c>
      <c r="AB168" s="123">
        <f t="shared" si="91"/>
        <v>410.46169183494283</v>
      </c>
      <c r="AC168" s="189">
        <f t="shared" si="92"/>
        <v>496.65864712028082</v>
      </c>
      <c r="AD168" s="208">
        <f t="shared" si="82"/>
        <v>624872.69534679526</v>
      </c>
      <c r="AE168" s="171">
        <f t="shared" si="109"/>
        <v>0</v>
      </c>
      <c r="AF168" s="123"/>
      <c r="AG168" s="123"/>
      <c r="AH168" s="123"/>
      <c r="AI168" s="123"/>
      <c r="AJ168" s="15"/>
      <c r="AK168" s="171">
        <f t="shared" si="84"/>
        <v>624872.69534679526</v>
      </c>
      <c r="AL168" s="123">
        <f t="shared" si="85"/>
        <v>436.35235239683919</v>
      </c>
      <c r="AM168" s="123">
        <f t="shared" si="86"/>
        <v>527.98634640017542</v>
      </c>
      <c r="AN168" s="195">
        <f t="shared" si="75"/>
        <v>638437.2256365231</v>
      </c>
      <c r="AO168" s="123">
        <f t="shared" si="76"/>
        <v>0</v>
      </c>
      <c r="AP168" s="123"/>
      <c r="AQ168" s="123"/>
      <c r="AR168" s="123"/>
      <c r="AS168" s="123"/>
      <c r="AT168" s="15"/>
      <c r="AU168" s="171">
        <f t="shared" si="77"/>
        <v>638437.2256365231</v>
      </c>
      <c r="AV168" s="123">
        <f t="shared" si="107"/>
        <v>445.82454528533788</v>
      </c>
      <c r="AW168" s="123">
        <f t="shared" si="108"/>
        <v>539.44769979525881</v>
      </c>
    </row>
    <row r="169" spans="1:49" s="89" customFormat="1" x14ac:dyDescent="0.25">
      <c r="A169" s="13"/>
      <c r="B169" s="13"/>
      <c r="C169" s="13"/>
      <c r="D169" s="13"/>
      <c r="E169" s="57"/>
      <c r="F169" s="57"/>
      <c r="G169" s="57"/>
      <c r="H169" s="57"/>
      <c r="I169" s="57"/>
      <c r="J169" s="57"/>
      <c r="K169" s="57"/>
      <c r="L169" s="57"/>
      <c r="M169" s="148"/>
      <c r="N169" s="57"/>
      <c r="O169" s="15"/>
      <c r="P169" s="15"/>
      <c r="Q169" s="15"/>
      <c r="R169" s="15"/>
      <c r="S169" s="136"/>
      <c r="T169" s="148"/>
      <c r="U169" s="15">
        <f t="shared" si="74"/>
        <v>0</v>
      </c>
      <c r="V169" s="15"/>
      <c r="W169" s="15"/>
      <c r="X169" s="15"/>
      <c r="Y169" s="15"/>
      <c r="Z169" s="15"/>
      <c r="AA169" s="118">
        <f t="shared" si="90"/>
        <v>0</v>
      </c>
      <c r="AB169" s="123"/>
      <c r="AC169" s="189"/>
      <c r="AD169" s="208">
        <f t="shared" si="82"/>
        <v>0</v>
      </c>
      <c r="AE169" s="171">
        <f t="shared" si="109"/>
        <v>0</v>
      </c>
      <c r="AF169" s="123"/>
      <c r="AG169" s="123"/>
      <c r="AH169" s="123"/>
      <c r="AI169" s="123"/>
      <c r="AJ169" s="15"/>
      <c r="AK169" s="171">
        <f t="shared" si="84"/>
        <v>0</v>
      </c>
      <c r="AL169" s="123">
        <f t="shared" si="85"/>
        <v>0</v>
      </c>
      <c r="AM169" s="123">
        <f t="shared" si="86"/>
        <v>0</v>
      </c>
      <c r="AN169" s="195">
        <f t="shared" si="75"/>
        <v>0</v>
      </c>
      <c r="AO169" s="123">
        <f t="shared" si="76"/>
        <v>0</v>
      </c>
      <c r="AP169" s="123"/>
      <c r="AQ169" s="123"/>
      <c r="AR169" s="123"/>
      <c r="AS169" s="123"/>
      <c r="AT169" s="15"/>
      <c r="AU169" s="171">
        <f t="shared" si="77"/>
        <v>0</v>
      </c>
      <c r="AV169" s="123">
        <f t="shared" si="107"/>
        <v>0</v>
      </c>
      <c r="AW169" s="123">
        <f t="shared" si="108"/>
        <v>0</v>
      </c>
    </row>
    <row r="170" spans="1:49" s="238" customFormat="1" x14ac:dyDescent="0.25">
      <c r="A170" s="209" t="s">
        <v>359</v>
      </c>
      <c r="B170" s="209" t="s">
        <v>358</v>
      </c>
      <c r="C170" s="209" t="s">
        <v>254</v>
      </c>
      <c r="D170" s="209" t="s">
        <v>258</v>
      </c>
      <c r="E170" s="234"/>
      <c r="F170" s="234"/>
      <c r="G170" s="234"/>
      <c r="H170" s="234"/>
      <c r="I170" s="234"/>
      <c r="J170" s="234"/>
      <c r="K170" s="234"/>
      <c r="L170" s="234">
        <v>93428</v>
      </c>
      <c r="M170" s="234">
        <f>1185000+200000</f>
        <v>1385000</v>
      </c>
      <c r="N170" s="234"/>
      <c r="O170" s="235"/>
      <c r="P170" s="235"/>
      <c r="Q170" s="235"/>
      <c r="R170" s="235"/>
      <c r="S170" s="236"/>
      <c r="T170" s="148">
        <f>1385000</f>
        <v>1385000</v>
      </c>
      <c r="U170" s="155">
        <v>93428</v>
      </c>
      <c r="V170" s="155"/>
      <c r="W170" s="155"/>
      <c r="X170" s="155"/>
      <c r="Y170" s="155"/>
      <c r="Z170" s="155"/>
      <c r="AA170" s="118">
        <f>T170+U170+V170+W170+X170+Y170+Z170</f>
        <v>1478428</v>
      </c>
      <c r="AB170" s="183"/>
      <c r="AC170" s="191"/>
      <c r="AD170" s="237">
        <v>1385000</v>
      </c>
      <c r="AE170" s="118">
        <v>93428</v>
      </c>
      <c r="AF170" s="183"/>
      <c r="AG170" s="183"/>
      <c r="AH170" s="183"/>
      <c r="AI170" s="183"/>
      <c r="AJ170" s="155"/>
      <c r="AK170" s="118">
        <f t="shared" si="84"/>
        <v>1478428</v>
      </c>
      <c r="AL170" s="183">
        <f t="shared" si="85"/>
        <v>1032.3951429680001</v>
      </c>
      <c r="AM170" s="183">
        <f t="shared" si="86"/>
        <v>1249.1981229912801</v>
      </c>
      <c r="AN170" s="195">
        <f t="shared" si="75"/>
        <v>1415065.1230101301</v>
      </c>
      <c r="AO170" s="123">
        <f t="shared" si="76"/>
        <v>95559.437262357416</v>
      </c>
      <c r="AP170" s="183"/>
      <c r="AQ170" s="183"/>
      <c r="AR170" s="183"/>
      <c r="AS170" s="183"/>
      <c r="AT170" s="155"/>
      <c r="AU170" s="171">
        <f t="shared" si="77"/>
        <v>1510624.5602724876</v>
      </c>
      <c r="AV170" s="183">
        <f t="shared" si="107"/>
        <v>1054.8781941856398</v>
      </c>
      <c r="AW170" s="183">
        <f t="shared" si="108"/>
        <v>1276.402614964624</v>
      </c>
    </row>
    <row r="171" spans="1:49" s="89" customFormat="1" x14ac:dyDescent="0.25">
      <c r="A171" s="209"/>
      <c r="B171" s="209"/>
      <c r="C171" s="209"/>
      <c r="D171" s="209"/>
      <c r="E171" s="57"/>
      <c r="F171" s="57"/>
      <c r="G171" s="57"/>
      <c r="H171" s="57"/>
      <c r="I171" s="57"/>
      <c r="J171" s="57"/>
      <c r="K171" s="57"/>
      <c r="L171" s="57"/>
      <c r="M171" s="148"/>
      <c r="N171" s="57"/>
      <c r="O171" s="15"/>
      <c r="P171" s="15"/>
      <c r="Q171" s="15"/>
      <c r="R171" s="15"/>
      <c r="S171" s="136"/>
      <c r="T171" s="148"/>
      <c r="U171" s="155">
        <f t="shared" si="74"/>
        <v>0</v>
      </c>
      <c r="V171" s="155"/>
      <c r="W171" s="155"/>
      <c r="X171" s="155"/>
      <c r="Y171" s="155"/>
      <c r="Z171" s="155"/>
      <c r="AA171" s="118">
        <f t="shared" ref="AA171" si="118">T171+U171+V171+W171+X171+Y171+Z171</f>
        <v>0</v>
      </c>
      <c r="AB171" s="123"/>
      <c r="AC171" s="189"/>
      <c r="AD171" s="208">
        <f t="shared" si="82"/>
        <v>0</v>
      </c>
      <c r="AE171" s="171">
        <f t="shared" si="109"/>
        <v>0</v>
      </c>
      <c r="AF171" s="123"/>
      <c r="AG171" s="123"/>
      <c r="AH171" s="123"/>
      <c r="AI171" s="123"/>
      <c r="AJ171" s="155"/>
      <c r="AK171" s="171">
        <f t="shared" si="84"/>
        <v>0</v>
      </c>
      <c r="AL171" s="123">
        <f t="shared" si="85"/>
        <v>0</v>
      </c>
      <c r="AM171" s="123">
        <f t="shared" si="86"/>
        <v>0</v>
      </c>
      <c r="AN171" s="195">
        <f t="shared" si="75"/>
        <v>0</v>
      </c>
      <c r="AO171" s="123">
        <f t="shared" si="76"/>
        <v>0</v>
      </c>
      <c r="AP171" s="123"/>
      <c r="AQ171" s="123"/>
      <c r="AR171" s="123"/>
      <c r="AS171" s="123"/>
      <c r="AT171" s="155"/>
      <c r="AU171" s="171">
        <f t="shared" si="77"/>
        <v>0</v>
      </c>
      <c r="AV171" s="123">
        <f t="shared" si="107"/>
        <v>0</v>
      </c>
      <c r="AW171" s="123">
        <f t="shared" si="108"/>
        <v>0</v>
      </c>
    </row>
    <row r="172" spans="1:49" s="238" customFormat="1" x14ac:dyDescent="0.25">
      <c r="A172" s="209" t="s">
        <v>362</v>
      </c>
      <c r="B172" s="209" t="s">
        <v>363</v>
      </c>
      <c r="C172" s="209" t="s">
        <v>10</v>
      </c>
      <c r="D172" s="209" t="s">
        <v>258</v>
      </c>
      <c r="E172" s="234"/>
      <c r="F172" s="234"/>
      <c r="G172" s="234"/>
      <c r="H172" s="234"/>
      <c r="I172" s="234"/>
      <c r="J172" s="234"/>
      <c r="K172" s="234"/>
      <c r="L172" s="234">
        <v>50000</v>
      </c>
      <c r="M172" s="234">
        <v>400000</v>
      </c>
      <c r="N172" s="234"/>
      <c r="O172" s="235"/>
      <c r="P172" s="235"/>
      <c r="Q172" s="235"/>
      <c r="R172" s="235"/>
      <c r="S172" s="236"/>
      <c r="T172" s="148">
        <v>425231</v>
      </c>
      <c r="U172" s="155">
        <v>51853</v>
      </c>
      <c r="V172" s="155" t="s">
        <v>365</v>
      </c>
      <c r="W172" s="155"/>
      <c r="X172" s="155"/>
      <c r="Y172" s="155"/>
      <c r="Z172" s="155"/>
      <c r="AA172" s="118">
        <v>450000</v>
      </c>
      <c r="AB172" s="183"/>
      <c r="AC172" s="191"/>
      <c r="AD172" s="237">
        <f t="shared" si="82"/>
        <v>452053.26307692303</v>
      </c>
      <c r="AE172" s="118">
        <f t="shared" si="109"/>
        <v>53774.996056782336</v>
      </c>
      <c r="AF172" s="183"/>
      <c r="AG172" s="183"/>
      <c r="AH172" s="183"/>
      <c r="AI172" s="183"/>
      <c r="AJ172" s="155"/>
      <c r="AK172" s="118">
        <f t="shared" si="84"/>
        <v>505828.25913370535</v>
      </c>
      <c r="AL172" s="183">
        <f t="shared" si="85"/>
        <v>353.22290832262127</v>
      </c>
      <c r="AM172" s="183">
        <f t="shared" si="86"/>
        <v>427.3997190703717</v>
      </c>
      <c r="AN172" s="195">
        <f t="shared" si="75"/>
        <v>461866.28615384613</v>
      </c>
      <c r="AO172" s="123">
        <f t="shared" si="76"/>
        <v>55001.802050473183</v>
      </c>
      <c r="AP172" s="183"/>
      <c r="AQ172" s="183"/>
      <c r="AR172" s="183"/>
      <c r="AS172" s="183"/>
      <c r="AT172" s="155"/>
      <c r="AU172" s="171">
        <f t="shared" si="77"/>
        <v>516868.0882043193</v>
      </c>
      <c r="AV172" s="183">
        <f t="shared" si="107"/>
        <v>360.93208720160538</v>
      </c>
      <c r="AW172" s="183">
        <f t="shared" si="108"/>
        <v>436.72782551394249</v>
      </c>
    </row>
    <row r="173" spans="1:49" s="89" customFormat="1" x14ac:dyDescent="0.25">
      <c r="A173" s="13"/>
      <c r="B173" s="13"/>
      <c r="C173" s="13"/>
      <c r="D173" s="13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163"/>
      <c r="P173" s="163"/>
      <c r="Q173" s="163"/>
      <c r="R173" s="163"/>
      <c r="S173" s="202"/>
      <c r="T173" s="148"/>
      <c r="U173" s="155"/>
      <c r="V173" s="155"/>
      <c r="W173" s="155"/>
      <c r="X173" s="155"/>
      <c r="Y173" s="155"/>
      <c r="Z173" s="155"/>
      <c r="AA173" s="118"/>
      <c r="AB173" s="123"/>
      <c r="AC173" s="189"/>
      <c r="AD173" s="208">
        <f t="shared" si="82"/>
        <v>0</v>
      </c>
      <c r="AE173" s="171">
        <f t="shared" si="109"/>
        <v>0</v>
      </c>
      <c r="AF173" s="123"/>
      <c r="AG173" s="123"/>
      <c r="AH173" s="123"/>
      <c r="AI173" s="123"/>
      <c r="AJ173" s="155"/>
      <c r="AK173" s="171">
        <f t="shared" si="84"/>
        <v>0</v>
      </c>
      <c r="AL173" s="123">
        <f t="shared" si="85"/>
        <v>0</v>
      </c>
      <c r="AM173" s="123">
        <f t="shared" si="86"/>
        <v>0</v>
      </c>
      <c r="AN173" s="195">
        <f t="shared" si="75"/>
        <v>0</v>
      </c>
      <c r="AO173" s="123">
        <f t="shared" si="76"/>
        <v>0</v>
      </c>
      <c r="AP173" s="123"/>
      <c r="AQ173" s="123"/>
      <c r="AR173" s="123"/>
      <c r="AS173" s="123"/>
      <c r="AT173" s="155"/>
      <c r="AU173" s="171">
        <f t="shared" si="77"/>
        <v>0</v>
      </c>
      <c r="AV173" s="123">
        <f t="shared" si="107"/>
        <v>0</v>
      </c>
      <c r="AW173" s="123">
        <f t="shared" si="108"/>
        <v>0</v>
      </c>
    </row>
    <row r="174" spans="1:49" s="89" customFormat="1" x14ac:dyDescent="0.25">
      <c r="A174" s="13" t="s">
        <v>391</v>
      </c>
      <c r="B174" s="13" t="s">
        <v>9</v>
      </c>
      <c r="C174" s="13" t="s">
        <v>10</v>
      </c>
      <c r="D174" s="13" t="s">
        <v>11</v>
      </c>
      <c r="E174" s="15">
        <v>3309450.3367003361</v>
      </c>
      <c r="F174" s="15">
        <v>0</v>
      </c>
      <c r="G174" s="40">
        <f>105/100*E174</f>
        <v>3474922.8535353532</v>
      </c>
      <c r="H174" s="40">
        <f>100/101.6*F174</f>
        <v>0</v>
      </c>
      <c r="I174" s="40">
        <f>(108/105)*G174</f>
        <v>3574206.3636363628</v>
      </c>
      <c r="J174" s="40">
        <f>(103.5/101.6)*H174</f>
        <v>0</v>
      </c>
      <c r="K174" s="40">
        <f>113.9/108*I174</f>
        <v>3769463.9335016827</v>
      </c>
      <c r="L174" s="40">
        <f>109.2/103.5*J174</f>
        <v>0</v>
      </c>
      <c r="M174" s="40">
        <f>K174+L174</f>
        <v>3769463.9335016827</v>
      </c>
      <c r="N174" s="82">
        <f>M174*0.91725/1000</f>
        <v>3457.5407930044189</v>
      </c>
      <c r="O174" s="85">
        <f>N174*1.21</f>
        <v>4183.6243595353471</v>
      </c>
      <c r="P174" s="114">
        <f>130/113.9*K174</f>
        <v>4302285.4377104361</v>
      </c>
      <c r="Q174" s="115">
        <f>126.4/109.2*L174</f>
        <v>0</v>
      </c>
      <c r="R174" s="115">
        <f>P174+Q174</f>
        <v>4302285.4377104361</v>
      </c>
      <c r="S174" s="85">
        <f>R174*0.698306/1000</f>
        <v>3004.3117348658238</v>
      </c>
      <c r="T174" s="85">
        <f>S174*1.21</f>
        <v>3635.2171991876467</v>
      </c>
      <c r="U174" s="114">
        <v>4573660</v>
      </c>
      <c r="V174" s="115">
        <f>126.8/126.4*Q174</f>
        <v>0</v>
      </c>
      <c r="W174" s="115">
        <f>U174+V174</f>
        <v>4573660</v>
      </c>
      <c r="X174" s="85">
        <f t="shared" ref="X174:X175" si="119">W174*0.698306/1000</f>
        <v>3193.8142199599997</v>
      </c>
      <c r="Y174" s="224">
        <f>X174*1.21</f>
        <v>3864.5152061515996</v>
      </c>
      <c r="Z174" s="231">
        <f>138.2/130*U174</f>
        <v>4862152.3999999994</v>
      </c>
      <c r="AA174" s="85">
        <f>131.5/126.8*V174</f>
        <v>0</v>
      </c>
      <c r="AB174" s="115">
        <f>Z174+AA174</f>
        <v>4862152.3999999994</v>
      </c>
      <c r="AC174" s="85">
        <f>AB174*0.698306/1000</f>
        <v>3395.2701938343994</v>
      </c>
      <c r="AD174" s="231">
        <v>4753660</v>
      </c>
      <c r="AE174" s="30"/>
      <c r="AF174" s="123"/>
      <c r="AG174" s="123"/>
      <c r="AH174" s="123"/>
      <c r="AI174" s="123"/>
      <c r="AJ174" s="155"/>
      <c r="AK174" s="171">
        <f t="shared" si="84"/>
        <v>4753660</v>
      </c>
      <c r="AL174" s="123">
        <f t="shared" si="85"/>
        <v>3319.5092999600001</v>
      </c>
      <c r="AM174" s="123">
        <f t="shared" si="86"/>
        <v>4016.6062529516003</v>
      </c>
      <c r="AN174" s="195">
        <f t="shared" si="75"/>
        <v>4856850.8827785822</v>
      </c>
      <c r="AO174" s="123">
        <f t="shared" si="76"/>
        <v>0</v>
      </c>
      <c r="AP174" s="123"/>
      <c r="AQ174" s="123"/>
      <c r="AR174" s="123"/>
      <c r="AS174" s="123"/>
      <c r="AT174" s="155"/>
      <c r="AU174" s="171">
        <f t="shared" si="77"/>
        <v>4856850.8827785822</v>
      </c>
      <c r="AV174" s="123">
        <f t="shared" si="107"/>
        <v>3391.5681125495807</v>
      </c>
      <c r="AW174" s="123">
        <f t="shared" si="108"/>
        <v>4103.7974161849925</v>
      </c>
    </row>
    <row r="175" spans="1:49" x14ac:dyDescent="0.25">
      <c r="A175" s="13" t="s">
        <v>391</v>
      </c>
      <c r="B175" s="14" t="s">
        <v>9</v>
      </c>
      <c r="C175" s="14" t="s">
        <v>10</v>
      </c>
      <c r="D175" s="14" t="s">
        <v>12</v>
      </c>
      <c r="E175" s="15">
        <v>0</v>
      </c>
      <c r="F175" s="15">
        <v>956595.67878549779</v>
      </c>
      <c r="G175" s="40">
        <f t="shared" ref="G175" si="120">105/100*E175</f>
        <v>0</v>
      </c>
      <c r="H175" s="40">
        <f>101.6/100*F175</f>
        <v>971901.20964606572</v>
      </c>
      <c r="I175" s="40">
        <f t="shared" ref="I175" si="121">(108/105)*G175</f>
        <v>0</v>
      </c>
      <c r="J175" s="40">
        <f t="shared" ref="J175" si="122">(103.5/101.6)*H175</f>
        <v>990076.52754299017</v>
      </c>
      <c r="K175" s="40">
        <f t="shared" ref="K175" si="123">113.9/108*I175</f>
        <v>0</v>
      </c>
      <c r="L175" s="40">
        <f t="shared" ref="L175" si="124">109.2/103.5*J175</f>
        <v>1044602.4812337635</v>
      </c>
      <c r="M175" s="40">
        <f t="shared" ref="M175" si="125">K175+L175</f>
        <v>1044602.4812337635</v>
      </c>
      <c r="N175" s="82">
        <f t="shared" ref="N175" si="126">M175*0.91725/1000</f>
        <v>958.1616259116696</v>
      </c>
      <c r="O175" s="85">
        <f t="shared" ref="O175" si="127">N175*1.21</f>
        <v>1159.3755673531202</v>
      </c>
      <c r="P175" s="114">
        <f t="shared" ref="P175" si="128">130/113.9*K175</f>
        <v>0</v>
      </c>
      <c r="Q175" s="115">
        <f t="shared" ref="Q175" si="129">126.4/109.2*L175</f>
        <v>1209136.9379848691</v>
      </c>
      <c r="R175" s="115">
        <f t="shared" ref="R175" si="130">P175+Q175</f>
        <v>1209136.9379848691</v>
      </c>
      <c r="S175" s="85">
        <f t="shared" ref="S175" si="131">R175*0.698306/1000</f>
        <v>844.34757861646199</v>
      </c>
      <c r="T175" s="85">
        <f t="shared" ref="T175" si="132">S175*1.21</f>
        <v>1021.660570125919</v>
      </c>
      <c r="U175" s="114">
        <v>0</v>
      </c>
      <c r="V175" s="115">
        <f t="shared" ref="V175" si="133">126.8/126.4*Q175</f>
        <v>1212963.3207000112</v>
      </c>
      <c r="W175" s="115">
        <f t="shared" ref="W175" si="134">U175+V175</f>
        <v>1212963.3207000112</v>
      </c>
      <c r="X175" s="85">
        <f t="shared" si="119"/>
        <v>847.01956462474197</v>
      </c>
      <c r="Y175" s="224">
        <f t="shared" ref="Y175" si="135">X175*1.21</f>
        <v>1024.8936731959377</v>
      </c>
      <c r="Z175" s="231">
        <f t="shared" ref="Z175" si="136">138.2/130*U175</f>
        <v>0</v>
      </c>
      <c r="AA175" s="115">
        <f t="shared" ref="AA175" si="137">131.5/126.8*V175</f>
        <v>1257923.3176029297</v>
      </c>
      <c r="AB175" s="115">
        <f t="shared" ref="AB175" si="138">Z175+AA175</f>
        <v>1257923.3176029297</v>
      </c>
      <c r="AC175" s="85">
        <f t="shared" ref="AC175" si="139">AB175*0.698306/1000</f>
        <v>878.41540022203139</v>
      </c>
      <c r="AD175" s="85"/>
      <c r="AE175" s="248">
        <v>1257923</v>
      </c>
      <c r="AF175" s="123"/>
      <c r="AG175" s="123"/>
      <c r="AH175" s="123"/>
      <c r="AI175" s="123"/>
      <c r="AJ175" s="15"/>
      <c r="AK175" s="171">
        <f t="shared" si="84"/>
        <v>1257923</v>
      </c>
      <c r="AL175" s="123">
        <f t="shared" si="85"/>
        <v>878.415178438</v>
      </c>
      <c r="AM175" s="123">
        <f t="shared" si="86"/>
        <v>1062.8823659099799</v>
      </c>
      <c r="AN175" s="195">
        <f t="shared" si="75"/>
        <v>0</v>
      </c>
      <c r="AO175" s="123">
        <f t="shared" si="76"/>
        <v>1286620.8631178706</v>
      </c>
      <c r="AP175" s="123"/>
      <c r="AQ175" s="123"/>
      <c r="AR175" s="123"/>
      <c r="AS175" s="123"/>
      <c r="AT175" s="15"/>
      <c r="AU175" s="171">
        <f t="shared" si="77"/>
        <v>1286620.8631178706</v>
      </c>
      <c r="AV175" s="123">
        <f t="shared" si="107"/>
        <v>898.45506844038778</v>
      </c>
      <c r="AW175" s="123">
        <f t="shared" si="108"/>
        <v>1087.1306328128692</v>
      </c>
    </row>
    <row r="176" spans="1:49" x14ac:dyDescent="0.25">
      <c r="A176" s="42"/>
      <c r="B176" s="42"/>
      <c r="C176" s="42"/>
      <c r="D176" s="42"/>
      <c r="E176" s="57">
        <f>SUM(E6:E175)</f>
        <v>80015872.513103083</v>
      </c>
      <c r="F176" s="57">
        <f>SUM(F6:F175)</f>
        <v>5098422.2341059148</v>
      </c>
      <c r="G176" s="57">
        <f>SUM(G6:G164)</f>
        <v>81832627.09835422</v>
      </c>
      <c r="H176" s="57">
        <f>SUM(H6:H164)</f>
        <v>4531268.9283357626</v>
      </c>
      <c r="I176" s="57">
        <f>SUM(I6:I164)</f>
        <v>82883922.340125322</v>
      </c>
      <c r="J176" s="57">
        <f>SUM(J6:J164)</f>
        <v>4616007.2252239315</v>
      </c>
      <c r="K176" s="57">
        <f>SUM(K6:K175)</f>
        <v>91703504.253319085</v>
      </c>
      <c r="L176" s="57">
        <f>SUM(L8:L164)</f>
        <v>4910222.1158884373</v>
      </c>
      <c r="M176" s="156">
        <f>SUM(M6:M175)</f>
        <v>107447808.02714528</v>
      </c>
      <c r="N176" s="144">
        <f>SUM(N6:N175)</f>
        <v>5688042.7669637734</v>
      </c>
      <c r="O176" s="156">
        <f>SUM(O5:O175)</f>
        <v>19742.999926888468</v>
      </c>
      <c r="P176" s="156">
        <f>SUM(P6:P175)</f>
        <v>4321492.4377104361</v>
      </c>
      <c r="Q176" s="156">
        <f>SUM(Q6:Q175)</f>
        <v>3658636.9379848689</v>
      </c>
      <c r="R176" s="156">
        <f>SUM(R6:R175)</f>
        <v>5589622.3756953049</v>
      </c>
      <c r="S176" s="172">
        <f>SUM(S5:S175)</f>
        <v>1120902.1393134822</v>
      </c>
      <c r="T176" s="107">
        <f>SUM(T6:T175)</f>
        <v>111056592.87804127</v>
      </c>
      <c r="U176" s="108">
        <f>SUM(U6:U175)</f>
        <v>10573648</v>
      </c>
      <c r="V176" s="108">
        <v>14400</v>
      </c>
      <c r="W176" s="108">
        <f>SUM(W98:W175)</f>
        <v>5805830.3207000112</v>
      </c>
      <c r="X176" s="108">
        <f>SUM(X117:X175)</f>
        <v>2487940.8337845849</v>
      </c>
      <c r="Y176" s="108">
        <f>SUM(Y54:Y175)</f>
        <v>83089.408879347538</v>
      </c>
      <c r="Z176" s="108">
        <f>SUM(Z5:Z175)</f>
        <v>6004205.879999999</v>
      </c>
      <c r="AA176" s="166">
        <f t="shared" si="90"/>
        <v>136025707.3214052</v>
      </c>
      <c r="AB176" s="126">
        <f>SUM(AB6:AB175)</f>
        <v>6202356.5357209379</v>
      </c>
      <c r="AC176" s="192">
        <f t="shared" ref="AC176" si="140">AB176*1.21</f>
        <v>7504851.4082223345</v>
      </c>
      <c r="AD176" s="210">
        <f>SUM(AD6:AD175)</f>
        <v>122191510.42490448</v>
      </c>
      <c r="AE176" s="211">
        <f t="shared" ref="AE176:AM176" si="141">SUM(AE6:AE175)</f>
        <v>7476845.0063091479</v>
      </c>
      <c r="AF176" s="211">
        <f t="shared" si="141"/>
        <v>14400</v>
      </c>
      <c r="AG176" s="211">
        <f t="shared" si="141"/>
        <v>19207</v>
      </c>
      <c r="AH176" s="211">
        <f t="shared" si="141"/>
        <v>2483900</v>
      </c>
      <c r="AI176" s="211">
        <f t="shared" si="141"/>
        <v>78200</v>
      </c>
      <c r="AJ176" s="211">
        <f t="shared" si="141"/>
        <v>1142053.48</v>
      </c>
      <c r="AK176" s="211">
        <f t="shared" si="141"/>
        <v>132874577.44967517</v>
      </c>
      <c r="AL176" s="126">
        <f t="shared" si="141"/>
        <v>92787.114680572879</v>
      </c>
      <c r="AM176" s="126">
        <f t="shared" si="141"/>
        <v>112272.40876349315</v>
      </c>
      <c r="AN176" s="210">
        <f>SUM(AN6:AN175)</f>
        <v>124844003.41531488</v>
      </c>
      <c r="AO176" s="211">
        <f t="shared" ref="AO176:AW176" si="142">SUM(AO6:AO175)</f>
        <v>7647419.4170994712</v>
      </c>
      <c r="AP176" s="211">
        <f t="shared" si="142"/>
        <v>14400</v>
      </c>
      <c r="AQ176" s="211">
        <f t="shared" si="142"/>
        <v>19207</v>
      </c>
      <c r="AR176" s="211">
        <f t="shared" si="142"/>
        <v>2483900</v>
      </c>
      <c r="AS176" s="211">
        <f t="shared" si="142"/>
        <v>78200</v>
      </c>
      <c r="AT176" s="211">
        <f t="shared" si="142"/>
        <v>1142053.48</v>
      </c>
      <c r="AU176" s="211">
        <f>SUM(AU6:AU175)</f>
        <v>136229183.31241438</v>
      </c>
      <c r="AV176" s="126">
        <f t="shared" si="142"/>
        <v>94750.422208312666</v>
      </c>
      <c r="AW176" s="126">
        <f t="shared" si="142"/>
        <v>114648.01087205829</v>
      </c>
    </row>
    <row r="177" spans="1:49" s="89" customFormat="1" x14ac:dyDescent="0.25">
      <c r="A177" s="72"/>
      <c r="B177" s="72"/>
      <c r="C177" s="72"/>
      <c r="D177" s="72"/>
      <c r="E177" s="73"/>
      <c r="F177" s="74"/>
      <c r="G177" s="74"/>
      <c r="H177" s="74"/>
      <c r="I177" s="74"/>
      <c r="J177" s="74"/>
      <c r="K177" s="74"/>
      <c r="L177" s="74"/>
      <c r="M177" s="156"/>
      <c r="N177" s="101"/>
      <c r="O177" s="102"/>
      <c r="P177" s="67"/>
      <c r="Q177" s="67">
        <f>P176+Q176</f>
        <v>7980129.3756953049</v>
      </c>
      <c r="R177" s="67"/>
      <c r="S177" s="67"/>
      <c r="T177" s="163"/>
      <c r="U177" s="67"/>
      <c r="V177" s="67"/>
      <c r="W177" s="67"/>
      <c r="X177" s="67">
        <f>W176+X176</f>
        <v>8293771.1544845961</v>
      </c>
      <c r="Y177" s="67"/>
      <c r="Z177" s="67"/>
      <c r="AA177" s="128"/>
      <c r="AB177" s="87">
        <f>AA177*AB5/1000</f>
        <v>0</v>
      </c>
      <c r="AC177" s="42"/>
      <c r="AD177" s="42"/>
      <c r="AE177" s="88"/>
      <c r="AF177" s="42"/>
      <c r="AG177" s="42"/>
      <c r="AH177" s="166">
        <f>AH176+AG176</f>
        <v>2503107</v>
      </c>
      <c r="AI177" s="42"/>
      <c r="AJ177" s="42"/>
      <c r="AK177" s="42"/>
      <c r="AL177" s="42"/>
      <c r="AM177" s="42"/>
      <c r="AN177" s="42"/>
      <c r="AO177" s="88"/>
      <c r="AP177" s="42"/>
      <c r="AQ177" s="42"/>
      <c r="AR177" s="166">
        <f>AR176+AQ176</f>
        <v>2503107</v>
      </c>
      <c r="AS177" s="42"/>
      <c r="AT177" s="42"/>
      <c r="AU177" s="42"/>
      <c r="AV177" s="42"/>
      <c r="AW177" s="42"/>
    </row>
    <row r="178" spans="1:49" x14ac:dyDescent="0.25">
      <c r="A178" s="75"/>
      <c r="B178" s="76"/>
      <c r="C178" s="77"/>
      <c r="D178" s="76"/>
      <c r="E178" s="73"/>
      <c r="F178" s="78"/>
      <c r="G178" s="78"/>
      <c r="H178" s="78"/>
      <c r="I178" s="78"/>
      <c r="J178" s="78"/>
      <c r="K178" s="78"/>
      <c r="L178" s="78"/>
      <c r="M178" s="160"/>
      <c r="N178" s="78"/>
      <c r="O178" s="79"/>
      <c r="P178" s="79"/>
      <c r="Q178" s="79"/>
      <c r="R178" s="79"/>
      <c r="S178" s="164"/>
      <c r="T178" s="164"/>
      <c r="U178" s="164"/>
      <c r="V178" s="164"/>
      <c r="W178" s="164"/>
      <c r="X178" s="164"/>
      <c r="Y178" s="164"/>
      <c r="Z178" s="23" t="s">
        <v>326</v>
      </c>
      <c r="AA178" s="23"/>
      <c r="AB178" s="23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40"/>
      <c r="AV178" s="37"/>
      <c r="AW178" s="37"/>
    </row>
    <row r="179" spans="1:49" x14ac:dyDescent="0.25">
      <c r="A179" s="72"/>
      <c r="B179" s="72"/>
      <c r="C179" s="72"/>
      <c r="D179" s="72"/>
      <c r="E179" s="73"/>
      <c r="F179" s="74"/>
      <c r="G179" s="74"/>
      <c r="H179" s="74"/>
      <c r="I179" s="74"/>
      <c r="J179" s="74"/>
      <c r="K179" s="74"/>
      <c r="L179" s="74"/>
      <c r="M179" s="155"/>
      <c r="N179" s="74"/>
      <c r="O179" s="65"/>
      <c r="P179" s="65"/>
      <c r="Q179" s="65"/>
      <c r="R179" s="65"/>
      <c r="S179" s="164"/>
      <c r="T179" s="164"/>
      <c r="U179" s="164"/>
      <c r="V179" s="164"/>
      <c r="W179" s="164"/>
      <c r="X179" s="164"/>
      <c r="Y179" s="164"/>
      <c r="Z179" s="23" t="s">
        <v>328</v>
      </c>
      <c r="AA179" s="23" t="s">
        <v>327</v>
      </c>
      <c r="AB179" s="23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40"/>
      <c r="AV179" s="37"/>
      <c r="AW179" s="37"/>
    </row>
    <row r="180" spans="1:49" x14ac:dyDescent="0.25">
      <c r="A180" s="75"/>
      <c r="B180" s="72"/>
      <c r="C180" s="72"/>
      <c r="D180" s="72"/>
      <c r="E180" s="74"/>
      <c r="F180" s="74"/>
      <c r="G180" s="74"/>
      <c r="H180" s="74"/>
      <c r="I180" s="74"/>
      <c r="J180" s="74"/>
      <c r="K180" s="74"/>
      <c r="L180" s="74"/>
      <c r="M180" s="155"/>
      <c r="N180" s="74"/>
      <c r="O180" s="65"/>
      <c r="P180" s="65"/>
      <c r="Q180" s="65"/>
      <c r="R180" s="65"/>
      <c r="S180" s="164"/>
      <c r="T180" s="164"/>
      <c r="U180" s="164"/>
      <c r="V180" s="164"/>
      <c r="W180" s="164"/>
      <c r="X180" s="164"/>
      <c r="Y180" s="164"/>
      <c r="Z180" s="23"/>
      <c r="AA180" s="23" t="s">
        <v>329</v>
      </c>
      <c r="AB180" s="23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</row>
    <row r="181" spans="1:49" x14ac:dyDescent="0.25">
      <c r="A181" s="72"/>
      <c r="B181" s="72"/>
      <c r="C181" s="72"/>
      <c r="D181" s="72"/>
      <c r="E181" s="74"/>
      <c r="F181" s="74"/>
      <c r="G181" s="74"/>
      <c r="H181" s="74"/>
      <c r="I181" s="74"/>
      <c r="J181" s="74"/>
      <c r="K181" s="74"/>
      <c r="L181" s="74"/>
      <c r="M181" s="155"/>
      <c r="N181" s="74"/>
      <c r="O181" s="67"/>
      <c r="P181" s="67"/>
      <c r="Q181" s="67"/>
      <c r="R181" s="67"/>
      <c r="S181" s="67"/>
      <c r="T181" s="163"/>
      <c r="U181" s="67"/>
      <c r="V181" s="67"/>
      <c r="W181" s="67"/>
      <c r="X181" s="67"/>
      <c r="Y181" s="67"/>
      <c r="Z181" s="67"/>
      <c r="AA181" s="22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</row>
    <row r="182" spans="1:49" x14ac:dyDescent="0.25">
      <c r="A182" s="48"/>
      <c r="B182" s="48"/>
      <c r="C182" s="48"/>
      <c r="D182" s="48"/>
      <c r="E182" s="58"/>
      <c r="F182" s="58"/>
      <c r="G182" s="58"/>
      <c r="H182" s="58"/>
      <c r="I182" s="58"/>
      <c r="J182" s="58"/>
      <c r="K182" s="58"/>
      <c r="L182" s="58"/>
      <c r="M182" s="157"/>
      <c r="N182" s="58"/>
      <c r="O182" s="68"/>
      <c r="P182" s="68"/>
      <c r="Q182" s="68"/>
      <c r="R182" s="68"/>
      <c r="S182" s="68"/>
      <c r="T182" s="165"/>
      <c r="U182" s="68"/>
      <c r="V182" s="68"/>
      <c r="W182" s="68"/>
      <c r="X182" s="68"/>
      <c r="Y182" s="68"/>
      <c r="Z182" s="68"/>
    </row>
    <row r="183" spans="1:49" x14ac:dyDescent="0.25">
      <c r="A183" s="48"/>
      <c r="B183" s="48"/>
      <c r="C183" s="48"/>
      <c r="D183" s="48"/>
      <c r="E183" s="58"/>
      <c r="F183" s="58"/>
      <c r="G183" s="58"/>
      <c r="H183" s="58"/>
      <c r="I183" s="58"/>
      <c r="J183" s="58"/>
      <c r="K183" s="58"/>
      <c r="L183" s="58"/>
      <c r="M183" s="157"/>
      <c r="N183" s="58"/>
      <c r="O183" s="68"/>
      <c r="P183" s="68"/>
      <c r="Q183" s="68"/>
      <c r="R183" s="68"/>
      <c r="S183" s="68"/>
      <c r="T183" s="165"/>
      <c r="U183" s="68"/>
      <c r="V183" s="68"/>
      <c r="W183" s="68"/>
      <c r="X183" s="68"/>
      <c r="Y183" s="68"/>
      <c r="Z183" s="68"/>
    </row>
    <row r="184" spans="1:49" x14ac:dyDescent="0.25">
      <c r="A184" s="48"/>
      <c r="B184" s="48"/>
      <c r="C184" s="48"/>
      <c r="D184" s="48"/>
      <c r="E184" s="58"/>
      <c r="F184" s="58"/>
      <c r="G184" s="58"/>
      <c r="H184" s="58"/>
      <c r="I184" s="58"/>
      <c r="J184" s="58"/>
      <c r="K184" s="58"/>
      <c r="L184" s="58"/>
      <c r="M184" s="157"/>
      <c r="N184" s="58"/>
      <c r="O184" s="68"/>
      <c r="P184" s="68"/>
      <c r="Q184" s="68"/>
      <c r="R184" s="68"/>
      <c r="S184" s="68"/>
      <c r="T184" s="165"/>
      <c r="U184" s="68"/>
      <c r="V184" s="68"/>
      <c r="W184" s="68"/>
      <c r="X184" s="68"/>
      <c r="Y184" s="68"/>
      <c r="Z184" s="68"/>
    </row>
    <row r="185" spans="1:49" x14ac:dyDescent="0.25">
      <c r="A185" s="48"/>
      <c r="B185" s="48"/>
      <c r="C185" s="48"/>
      <c r="D185" s="48"/>
      <c r="E185" s="58"/>
      <c r="F185" s="58"/>
      <c r="G185" s="58"/>
      <c r="H185" s="58"/>
      <c r="I185" s="58"/>
      <c r="J185" s="58"/>
      <c r="K185" s="58"/>
      <c r="L185" s="58"/>
      <c r="M185" s="157"/>
      <c r="N185" s="58"/>
      <c r="O185" s="68"/>
      <c r="P185" s="68"/>
      <c r="Q185" s="68"/>
      <c r="R185" s="68"/>
      <c r="S185" s="68"/>
      <c r="T185" s="165"/>
      <c r="U185" s="68"/>
      <c r="V185" s="68"/>
      <c r="W185" s="68"/>
      <c r="X185" s="68"/>
      <c r="Y185" s="68"/>
      <c r="Z185" s="68"/>
    </row>
    <row r="186" spans="1:49" x14ac:dyDescent="0.25">
      <c r="A186" s="48"/>
      <c r="B186" s="48"/>
      <c r="C186" s="48"/>
      <c r="D186" s="48"/>
      <c r="E186" s="58"/>
      <c r="F186" s="58"/>
      <c r="G186" s="58"/>
      <c r="H186" s="58"/>
      <c r="I186" s="58"/>
      <c r="J186" s="58"/>
      <c r="K186" s="58"/>
      <c r="L186" s="58"/>
      <c r="M186" s="157"/>
      <c r="N186" s="58"/>
      <c r="O186" s="68"/>
      <c r="P186" s="68"/>
      <c r="Q186" s="68"/>
      <c r="R186" s="68"/>
      <c r="S186" s="68"/>
      <c r="T186" s="165"/>
      <c r="U186" s="68"/>
      <c r="V186" s="68"/>
      <c r="W186" s="68"/>
      <c r="X186" s="68"/>
      <c r="Y186" s="68"/>
      <c r="Z186" s="68"/>
    </row>
  </sheetData>
  <mergeCells count="2">
    <mergeCell ref="AD2:AM2"/>
    <mergeCell ref="AN2:AW2"/>
  </mergeCells>
  <pageMargins left="0.70866141732283472" right="0.70866141732283472" top="0.74803149606299213" bottom="0.74803149606299213" header="0.31496062992125984" footer="0.31496062992125984"/>
  <pageSetup paperSize="8" scale="81" orientation="landscape"/>
  <colBreaks count="1" manualBreakCount="1"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3"/>
  <sheetViews>
    <sheetView tabSelected="1" zoomScaleNormal="100" workbookViewId="0">
      <selection activeCell="A16" sqref="A16:XFD17"/>
    </sheetView>
  </sheetViews>
  <sheetFormatPr defaultRowHeight="15" x14ac:dyDescent="0.25"/>
  <cols>
    <col min="1" max="1" width="33.28515625" style="26" customWidth="1"/>
    <col min="2" max="2" width="17.28515625" style="26" customWidth="1"/>
    <col min="3" max="3" width="13.5703125" style="26" customWidth="1"/>
    <col min="4" max="4" width="11.7109375" style="26" customWidth="1"/>
    <col min="5" max="6" width="18.28515625" style="27" hidden="1" customWidth="1"/>
    <col min="7" max="7" width="18.42578125" style="41" hidden="1" customWidth="1"/>
    <col min="8" max="12" width="19.5703125" style="41" hidden="1" customWidth="1"/>
    <col min="13" max="13" width="18.28515625" style="41" hidden="1" customWidth="1"/>
    <col min="14" max="14" width="10" style="41" hidden="1" customWidth="1"/>
    <col min="15" max="15" width="14.7109375" style="41" hidden="1" customWidth="1"/>
    <col min="16" max="16" width="16.7109375" style="113" hidden="1" customWidth="1"/>
    <col min="17" max="17" width="15.85546875" style="41" hidden="1" customWidth="1"/>
    <col min="18" max="30" width="24.140625" style="41" hidden="1" customWidth="1"/>
    <col min="31" max="35" width="24.140625" style="41" customWidth="1"/>
  </cols>
  <sheetData>
    <row r="1" spans="1:46" x14ac:dyDescent="0.25">
      <c r="A1" s="1" t="s">
        <v>0</v>
      </c>
      <c r="B1" s="2"/>
      <c r="C1" s="3"/>
      <c r="D1" s="3"/>
      <c r="E1" s="4"/>
      <c r="F1" s="4"/>
      <c r="G1" s="37"/>
      <c r="H1" s="37"/>
      <c r="I1" s="37"/>
      <c r="J1" s="37"/>
      <c r="K1" s="37"/>
      <c r="L1" s="37"/>
      <c r="M1" s="37"/>
      <c r="N1" s="37"/>
      <c r="O1" s="83"/>
      <c r="P1" s="111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</row>
    <row r="2" spans="1:46" ht="15" customHeight="1" x14ac:dyDescent="0.25">
      <c r="A2" s="1"/>
      <c r="B2" s="2"/>
      <c r="C2" s="3"/>
      <c r="D2" s="3"/>
      <c r="E2" s="5"/>
      <c r="F2" s="5"/>
      <c r="G2" s="38"/>
      <c r="H2" s="37"/>
      <c r="I2" s="37"/>
      <c r="J2" s="37"/>
      <c r="K2" s="37"/>
      <c r="L2" s="37"/>
      <c r="M2" s="37"/>
      <c r="N2" s="37"/>
      <c r="O2" s="83"/>
      <c r="P2" s="176" t="s">
        <v>331</v>
      </c>
      <c r="Q2" s="177" t="s">
        <v>332</v>
      </c>
      <c r="R2" s="83"/>
      <c r="S2" s="83"/>
      <c r="T2" s="83"/>
      <c r="U2" s="212" t="s">
        <v>353</v>
      </c>
      <c r="V2" s="212" t="s">
        <v>332</v>
      </c>
      <c r="W2" s="83"/>
      <c r="X2" s="83"/>
      <c r="Y2" s="222"/>
      <c r="Z2" s="227" t="s">
        <v>353</v>
      </c>
      <c r="AA2" s="217" t="s">
        <v>332</v>
      </c>
      <c r="AB2" s="83"/>
      <c r="AC2" s="83"/>
      <c r="AD2" s="83"/>
      <c r="AE2" s="227" t="s">
        <v>353</v>
      </c>
      <c r="AF2" s="217" t="s">
        <v>332</v>
      </c>
      <c r="AG2" s="83"/>
      <c r="AH2" s="83"/>
      <c r="AI2" s="83"/>
    </row>
    <row r="3" spans="1:46" x14ac:dyDescent="0.25">
      <c r="A3" s="6" t="s">
        <v>1</v>
      </c>
      <c r="B3" s="7" t="s">
        <v>2</v>
      </c>
      <c r="C3" s="8" t="s">
        <v>3</v>
      </c>
      <c r="D3" s="8" t="s">
        <v>4</v>
      </c>
      <c r="E3" s="9">
        <v>43466</v>
      </c>
      <c r="F3" s="10">
        <v>43466</v>
      </c>
      <c r="G3" s="31">
        <v>43831</v>
      </c>
      <c r="H3" s="32">
        <v>43831</v>
      </c>
      <c r="I3" s="93">
        <v>44197</v>
      </c>
      <c r="J3" s="93">
        <v>44197</v>
      </c>
      <c r="K3" s="93">
        <v>44562</v>
      </c>
      <c r="L3" s="93">
        <v>44562</v>
      </c>
      <c r="M3" s="33" t="s">
        <v>317</v>
      </c>
      <c r="N3" s="80" t="s">
        <v>281</v>
      </c>
      <c r="O3" s="84" t="s">
        <v>288</v>
      </c>
      <c r="P3" s="178">
        <v>44927</v>
      </c>
      <c r="Q3" s="178">
        <v>44927</v>
      </c>
      <c r="R3" s="84" t="s">
        <v>333</v>
      </c>
      <c r="S3" s="84" t="s">
        <v>344</v>
      </c>
      <c r="T3" s="84" t="s">
        <v>345</v>
      </c>
      <c r="U3" s="213">
        <v>45658</v>
      </c>
      <c r="V3" s="213">
        <v>45658</v>
      </c>
      <c r="W3" s="215" t="s">
        <v>366</v>
      </c>
      <c r="X3" s="215" t="s">
        <v>386</v>
      </c>
      <c r="Y3" s="223" t="s">
        <v>369</v>
      </c>
      <c r="Z3" s="228">
        <v>46023</v>
      </c>
      <c r="AA3" s="218">
        <v>46023</v>
      </c>
      <c r="AB3" s="220" t="s">
        <v>387</v>
      </c>
      <c r="AC3" s="220" t="s">
        <v>388</v>
      </c>
      <c r="AD3" s="220" t="s">
        <v>369</v>
      </c>
      <c r="AE3" s="228">
        <v>46023</v>
      </c>
      <c r="AF3" s="218">
        <v>46023</v>
      </c>
      <c r="AG3" s="220" t="s">
        <v>387</v>
      </c>
      <c r="AH3" s="220" t="s">
        <v>388</v>
      </c>
      <c r="AI3" s="220" t="s">
        <v>369</v>
      </c>
    </row>
    <row r="4" spans="1:46" x14ac:dyDescent="0.25">
      <c r="A4" s="6"/>
      <c r="B4" s="7"/>
      <c r="C4" s="8"/>
      <c r="D4" s="8"/>
      <c r="E4" s="11" t="s">
        <v>64</v>
      </c>
      <c r="F4" s="12">
        <v>123.6</v>
      </c>
      <c r="G4" s="34">
        <v>105</v>
      </c>
      <c r="H4" s="35">
        <v>101.6</v>
      </c>
      <c r="I4" s="94">
        <v>108</v>
      </c>
      <c r="J4" s="94">
        <v>103.5</v>
      </c>
      <c r="K4" s="94">
        <v>113.9</v>
      </c>
      <c r="L4" s="94">
        <v>109.2</v>
      </c>
      <c r="M4" s="36"/>
      <c r="N4" s="37">
        <v>0.91725000000000001</v>
      </c>
      <c r="O4" s="83"/>
      <c r="P4" s="179" t="s">
        <v>354</v>
      </c>
      <c r="Q4" s="180" t="s">
        <v>355</v>
      </c>
      <c r="R4" s="83"/>
      <c r="S4" s="36">
        <v>0.69830599999999998</v>
      </c>
      <c r="T4" s="83"/>
      <c r="U4" s="214" t="s">
        <v>354</v>
      </c>
      <c r="V4" s="214" t="s">
        <v>356</v>
      </c>
      <c r="W4" s="83"/>
      <c r="X4" s="216">
        <v>0.69830599999999998</v>
      </c>
      <c r="Y4" s="222"/>
      <c r="Z4" s="229" t="s">
        <v>367</v>
      </c>
      <c r="AA4" s="219" t="s">
        <v>368</v>
      </c>
      <c r="AB4" s="83"/>
      <c r="AC4" s="221">
        <v>0.69830599999999998</v>
      </c>
      <c r="AD4" s="83"/>
      <c r="AE4" s="229" t="s">
        <v>392</v>
      </c>
      <c r="AF4" s="219" t="s">
        <v>393</v>
      </c>
      <c r="AG4" s="83"/>
      <c r="AH4" s="221">
        <v>0.69830599999999998</v>
      </c>
      <c r="AI4" s="83"/>
    </row>
    <row r="5" spans="1:46" x14ac:dyDescent="0.25">
      <c r="A5" s="13" t="s">
        <v>5</v>
      </c>
      <c r="B5" s="14" t="s">
        <v>6</v>
      </c>
      <c r="C5" s="14" t="s">
        <v>7</v>
      </c>
      <c r="D5" s="14" t="s">
        <v>8</v>
      </c>
      <c r="E5" s="15"/>
      <c r="F5" s="15"/>
      <c r="G5" s="39"/>
      <c r="H5" s="39"/>
      <c r="I5" s="39"/>
      <c r="J5" s="39"/>
      <c r="K5" s="39"/>
      <c r="L5" s="39"/>
      <c r="M5" s="37"/>
      <c r="N5" s="37"/>
      <c r="O5" s="83"/>
      <c r="P5" s="111"/>
      <c r="Q5" s="83"/>
      <c r="R5" s="83"/>
      <c r="S5" s="83"/>
      <c r="T5" s="83"/>
      <c r="U5" s="83"/>
      <c r="V5" s="83"/>
      <c r="W5" s="83"/>
      <c r="X5" s="83"/>
      <c r="Y5" s="222"/>
      <c r="Z5" s="230"/>
      <c r="AA5" s="83"/>
      <c r="AB5" s="83"/>
      <c r="AC5" s="83"/>
      <c r="AD5" s="83"/>
      <c r="AE5" s="230"/>
      <c r="AF5" s="83"/>
      <c r="AG5" s="83"/>
      <c r="AH5" s="83"/>
      <c r="AI5" s="83"/>
    </row>
    <row r="6" spans="1:46" x14ac:dyDescent="0.25">
      <c r="A6" s="13"/>
      <c r="B6" s="13"/>
      <c r="C6" s="13"/>
      <c r="D6" s="13"/>
      <c r="E6" s="15"/>
      <c r="F6" s="15"/>
      <c r="G6" s="40"/>
      <c r="H6" s="40"/>
      <c r="I6" s="40"/>
      <c r="J6" s="40"/>
      <c r="K6" s="40"/>
      <c r="L6" s="40"/>
      <c r="M6" s="40"/>
      <c r="N6" s="82"/>
      <c r="O6" s="85"/>
      <c r="P6" s="114"/>
      <c r="Q6" s="115"/>
      <c r="R6" s="115"/>
      <c r="S6" s="85"/>
      <c r="T6" s="85"/>
      <c r="U6" s="114"/>
      <c r="V6" s="115"/>
      <c r="W6" s="115"/>
      <c r="X6" s="85"/>
      <c r="Y6" s="224"/>
      <c r="Z6" s="231"/>
      <c r="AA6" s="85"/>
      <c r="AB6" s="115"/>
      <c r="AC6" s="85"/>
      <c r="AD6" s="85"/>
      <c r="AE6" s="231"/>
      <c r="AF6" s="85"/>
      <c r="AG6" s="115"/>
      <c r="AH6" s="85"/>
      <c r="AI6" s="85"/>
    </row>
    <row r="7" spans="1:46" x14ac:dyDescent="0.25">
      <c r="A7" s="13"/>
      <c r="B7" s="14"/>
      <c r="C7" s="14"/>
      <c r="D7" s="14"/>
      <c r="E7" s="15"/>
      <c r="F7" s="15"/>
      <c r="G7" s="40"/>
      <c r="H7" s="40"/>
      <c r="I7" s="40"/>
      <c r="J7" s="40"/>
      <c r="K7" s="40"/>
      <c r="L7" s="40"/>
      <c r="M7" s="40"/>
      <c r="N7" s="82"/>
      <c r="O7" s="85"/>
      <c r="P7" s="114"/>
      <c r="Q7" s="115"/>
      <c r="R7" s="115"/>
      <c r="S7" s="85"/>
      <c r="T7" s="85"/>
      <c r="U7" s="114"/>
      <c r="V7" s="115"/>
      <c r="W7" s="115"/>
      <c r="X7" s="85"/>
      <c r="Y7" s="224"/>
      <c r="Z7" s="231"/>
      <c r="AA7" s="115"/>
      <c r="AB7" s="115"/>
      <c r="AC7" s="85"/>
      <c r="AD7" s="85"/>
      <c r="AE7" s="231"/>
      <c r="AF7" s="115"/>
      <c r="AG7" s="115"/>
      <c r="AH7" s="85"/>
      <c r="AI7" s="85"/>
    </row>
    <row r="8" spans="1:46" x14ac:dyDescent="0.25">
      <c r="A8" s="13"/>
      <c r="B8" s="14"/>
      <c r="C8" s="14"/>
      <c r="D8" s="14"/>
      <c r="E8" s="15">
        <v>0</v>
      </c>
      <c r="F8" s="15">
        <v>0</v>
      </c>
      <c r="G8" s="40">
        <f>105/100*E8</f>
        <v>0</v>
      </c>
      <c r="H8" s="40">
        <f>101.6/100*F8</f>
        <v>0</v>
      </c>
      <c r="I8" s="40">
        <f>(108/105)*G8</f>
        <v>0</v>
      </c>
      <c r="J8" s="40">
        <f>(103.5/101.6)*H8</f>
        <v>0</v>
      </c>
      <c r="K8" s="40">
        <f>113.9/108*I8</f>
        <v>0</v>
      </c>
      <c r="L8" s="40">
        <f>109.2/103.5*J8</f>
        <v>0</v>
      </c>
      <c r="M8" s="40">
        <f>K8+L8</f>
        <v>0</v>
      </c>
      <c r="N8" s="82">
        <f>M8*0.91725/1000</f>
        <v>0</v>
      </c>
      <c r="O8" s="85">
        <f>N8*1.21</f>
        <v>0</v>
      </c>
      <c r="P8" s="114">
        <f>130/113.9*K8</f>
        <v>0</v>
      </c>
      <c r="Q8" s="115">
        <f>126.4/109.2*L8</f>
        <v>0</v>
      </c>
      <c r="R8" s="115">
        <f>P8+Q8</f>
        <v>0</v>
      </c>
      <c r="S8" s="85">
        <f>R8*0.698306/1000</f>
        <v>0</v>
      </c>
      <c r="T8" s="85">
        <f>S8*1.21</f>
        <v>0</v>
      </c>
      <c r="U8" s="114">
        <v>0</v>
      </c>
      <c r="V8" s="115">
        <f>126.8/126.4*Q8</f>
        <v>0</v>
      </c>
      <c r="W8" s="115">
        <f>U8+V8</f>
        <v>0</v>
      </c>
      <c r="X8" s="85">
        <f>W8*0.698306/1000</f>
        <v>0</v>
      </c>
      <c r="Y8" s="224">
        <f>X8*1.21</f>
        <v>0</v>
      </c>
      <c r="Z8" s="231">
        <f>138.2/130*U8</f>
        <v>0</v>
      </c>
      <c r="AA8" s="115">
        <f>131.5/126.8*V8</f>
        <v>0</v>
      </c>
      <c r="AB8" s="115">
        <f>Z8+AA8</f>
        <v>0</v>
      </c>
      <c r="AC8" s="85">
        <f>AB8*0.698306/1000</f>
        <v>0</v>
      </c>
      <c r="AD8" s="85">
        <f>AC8*1.21</f>
        <v>0</v>
      </c>
      <c r="AE8" s="231">
        <f>Z8/138.2*141.2</f>
        <v>0</v>
      </c>
      <c r="AF8" s="115">
        <f>AA8/131.5*134.5</f>
        <v>0</v>
      </c>
      <c r="AG8" s="115">
        <f>AE8+AF8</f>
        <v>0</v>
      </c>
      <c r="AH8" s="85">
        <f>AG8*0.698306/1000</f>
        <v>0</v>
      </c>
      <c r="AI8" s="85">
        <f>AH8*1.21</f>
        <v>0</v>
      </c>
    </row>
    <row r="9" spans="1:46" s="89" customFormat="1" x14ac:dyDescent="0.25">
      <c r="A9" s="13" t="s">
        <v>13</v>
      </c>
      <c r="B9" s="14" t="s">
        <v>14</v>
      </c>
      <c r="C9" s="14" t="s">
        <v>10</v>
      </c>
      <c r="D9" s="14" t="s">
        <v>11</v>
      </c>
      <c r="E9" s="15">
        <v>4300559.5959595963</v>
      </c>
      <c r="F9" s="15">
        <v>0</v>
      </c>
      <c r="G9" s="87">
        <f>105/100*E9</f>
        <v>4515587.5757575762</v>
      </c>
      <c r="H9" s="87">
        <f>101.6/100*F9</f>
        <v>0</v>
      </c>
      <c r="I9" s="87">
        <f>(108/105)*G9</f>
        <v>4644604.3636363633</v>
      </c>
      <c r="J9" s="87">
        <f>(103.5/101.6)*H9</f>
        <v>0</v>
      </c>
      <c r="K9" s="87">
        <f>113.9/108*I9</f>
        <v>4898337.3797979793</v>
      </c>
      <c r="L9" s="87">
        <f>109.2/103.5*J9</f>
        <v>0</v>
      </c>
      <c r="M9" s="87">
        <f>K9+L9</f>
        <v>4898337.3797979793</v>
      </c>
      <c r="N9" s="88">
        <f>M9*0.91725/1000</f>
        <v>4492.9999616196965</v>
      </c>
      <c r="O9" s="90">
        <f>N9*1.21</f>
        <v>5436.5299535598324</v>
      </c>
      <c r="P9" s="129">
        <f>130/113.9*K9</f>
        <v>5590727.4747474734</v>
      </c>
      <c r="Q9" s="130">
        <f>126.4/109.2*L9</f>
        <v>0</v>
      </c>
      <c r="R9" s="130">
        <f>P9+Q9</f>
        <v>5590727.4747474734</v>
      </c>
      <c r="S9" s="90">
        <f>R9*0.698306/1000</f>
        <v>3904.0385399810089</v>
      </c>
      <c r="T9" s="90">
        <f>S9*1.21</f>
        <v>4723.8866333770202</v>
      </c>
      <c r="U9" s="129">
        <v>4000000</v>
      </c>
      <c r="V9" s="130">
        <f>126.8/126.4*Q9</f>
        <v>0</v>
      </c>
      <c r="W9" s="130">
        <f>U9+V9</f>
        <v>4000000</v>
      </c>
      <c r="X9" s="90">
        <f>W9*0.698306/1000</f>
        <v>2793.2240000000002</v>
      </c>
      <c r="Y9" s="225">
        <f>X9*1.21</f>
        <v>3379.8010400000003</v>
      </c>
      <c r="Z9" s="242">
        <v>4000000</v>
      </c>
      <c r="AA9" s="243">
        <f>131.5/126.8*V9</f>
        <v>0</v>
      </c>
      <c r="AB9" s="130">
        <f>Z9+AA9</f>
        <v>4000000</v>
      </c>
      <c r="AC9" s="90">
        <f>AB9*0.698306/1000</f>
        <v>2793.2240000000002</v>
      </c>
      <c r="AD9" s="90">
        <f>AC9*1.21</f>
        <v>3379.8010400000003</v>
      </c>
      <c r="AE9" s="231">
        <f>Z9/138.2*141.2</f>
        <v>4086830.6801736616</v>
      </c>
      <c r="AF9" s="115">
        <f>AA9/131.5*134.5</f>
        <v>0</v>
      </c>
      <c r="AG9" s="130">
        <f>AE9+AF9</f>
        <v>4086830.6801736616</v>
      </c>
      <c r="AH9" s="90">
        <f>AG9*0.698306/1000</f>
        <v>2853.8583849493489</v>
      </c>
      <c r="AI9" s="90">
        <f>AH9*1.21</f>
        <v>3453.1686457887122</v>
      </c>
    </row>
    <row r="10" spans="1:46" s="89" customFormat="1" x14ac:dyDescent="0.25">
      <c r="A10" s="13" t="s">
        <v>13</v>
      </c>
      <c r="B10" s="14" t="s">
        <v>14</v>
      </c>
      <c r="C10" s="14" t="s">
        <v>10</v>
      </c>
      <c r="D10" s="14" t="s">
        <v>12</v>
      </c>
      <c r="E10" s="15">
        <v>0</v>
      </c>
      <c r="F10" s="15">
        <v>1106619.4801870417</v>
      </c>
      <c r="G10" s="87">
        <f>105/100*E10</f>
        <v>0</v>
      </c>
      <c r="H10" s="87">
        <f>101.6/100*F10</f>
        <v>1124325.3918700344</v>
      </c>
      <c r="I10" s="87">
        <f>(108/105)*G10</f>
        <v>0</v>
      </c>
      <c r="J10" s="87">
        <f>(103.5/101.6)*H10</f>
        <v>1145351.1619935881</v>
      </c>
      <c r="K10" s="87">
        <f>113.9/108*I10</f>
        <v>0</v>
      </c>
      <c r="L10" s="87">
        <f>109.2/103.5*J10</f>
        <v>1208428.4723642494</v>
      </c>
      <c r="M10" s="87">
        <f>K10+L10</f>
        <v>1208428.4723642494</v>
      </c>
      <c r="N10" s="88">
        <f>M10*0.91725/1000</f>
        <v>1108.4310162761078</v>
      </c>
      <c r="O10" s="90">
        <f>N10*1.21</f>
        <v>1341.2015296940904</v>
      </c>
      <c r="P10" s="129">
        <f>130/113.9*K10</f>
        <v>0</v>
      </c>
      <c r="Q10" s="130">
        <f>126.4/109.2*L10</f>
        <v>1398767.0229564207</v>
      </c>
      <c r="R10" s="130">
        <f>P10+Q10</f>
        <v>1398767.0229564207</v>
      </c>
      <c r="S10" s="90">
        <f>R10*0.698306/1000</f>
        <v>976.76740473260622</v>
      </c>
      <c r="T10" s="90">
        <f>S10*1.21</f>
        <v>1181.8885597264534</v>
      </c>
      <c r="U10" s="129">
        <v>0</v>
      </c>
      <c r="V10" s="130">
        <f>126.8/126.4*Q10</f>
        <v>1403193.500877169</v>
      </c>
      <c r="W10" s="130">
        <f>U10+V10</f>
        <v>1403193.500877169</v>
      </c>
      <c r="X10" s="90">
        <f>W10*0.698306/1000</f>
        <v>979.85844082353231</v>
      </c>
      <c r="Y10" s="225">
        <f>X10*1.21</f>
        <v>1185.628713396474</v>
      </c>
      <c r="Z10" s="242">
        <f>138.2/130*U10</f>
        <v>0</v>
      </c>
      <c r="AA10" s="243">
        <v>0</v>
      </c>
      <c r="AB10" s="130">
        <f>Z10+AA10</f>
        <v>0</v>
      </c>
      <c r="AC10" s="90">
        <f>AB10*0.698306/1000</f>
        <v>0</v>
      </c>
      <c r="AD10" s="90">
        <f>AC10*1.21</f>
        <v>0</v>
      </c>
      <c r="AE10" s="231">
        <f>Z10/138.2*141.2</f>
        <v>0</v>
      </c>
      <c r="AF10" s="115">
        <f>AA10/131.5*134.5</f>
        <v>0</v>
      </c>
      <c r="AG10" s="130">
        <f>AE10+AF10</f>
        <v>0</v>
      </c>
      <c r="AH10" s="90">
        <f>AG10*0.698306/1000</f>
        <v>0</v>
      </c>
      <c r="AI10" s="90">
        <f>AH10*1.21</f>
        <v>0</v>
      </c>
    </row>
    <row r="11" spans="1:46" s="89" customFormat="1" x14ac:dyDescent="0.25">
      <c r="A11" s="13" t="s">
        <v>13</v>
      </c>
      <c r="B11" s="14" t="s">
        <v>14</v>
      </c>
      <c r="C11" s="14" t="s">
        <v>10</v>
      </c>
      <c r="D11" s="14" t="s">
        <v>15</v>
      </c>
      <c r="E11" s="15">
        <v>69985.858585858587</v>
      </c>
      <c r="F11" s="15">
        <v>0</v>
      </c>
      <c r="G11" s="87">
        <f>105/100*E11</f>
        <v>73485.15151515152</v>
      </c>
      <c r="H11" s="87">
        <f>101.6/100*F11</f>
        <v>0</v>
      </c>
      <c r="I11" s="87">
        <f>(108/105)*G11</f>
        <v>75584.727272727265</v>
      </c>
      <c r="J11" s="87">
        <f>(103.5/101.6)*H11</f>
        <v>0</v>
      </c>
      <c r="K11" s="87">
        <f>113.9/108*I11</f>
        <v>79713.892929292924</v>
      </c>
      <c r="L11" s="87">
        <f>109.2/103.5*J11</f>
        <v>0</v>
      </c>
      <c r="M11" s="87">
        <f>K11+L11</f>
        <v>79713.892929292924</v>
      </c>
      <c r="N11" s="88">
        <f>M11*0.91725/1000</f>
        <v>73.117568289393944</v>
      </c>
      <c r="O11" s="90">
        <f>N11*1.21</f>
        <v>88.472257630166666</v>
      </c>
      <c r="P11" s="129">
        <f>130/113.9*K11</f>
        <v>90981.616161616141</v>
      </c>
      <c r="Q11" s="130">
        <f>126.4/109.2*L11</f>
        <v>0</v>
      </c>
      <c r="R11" s="130">
        <f>P11+Q11</f>
        <v>90981.616161616141</v>
      </c>
      <c r="S11" s="90">
        <f>R11*0.698306/1000</f>
        <v>63.533008455353517</v>
      </c>
      <c r="T11" s="90">
        <f>S11*1.21</f>
        <v>76.874940230977757</v>
      </c>
      <c r="U11" s="129">
        <v>90981.616161616141</v>
      </c>
      <c r="V11" s="130">
        <f>126.8/126.4*Q11</f>
        <v>0</v>
      </c>
      <c r="W11" s="130">
        <f>U11+V11</f>
        <v>90981.616161616141</v>
      </c>
      <c r="X11" s="90">
        <f>W11*0.698306/1000</f>
        <v>63.533008455353517</v>
      </c>
      <c r="Y11" s="225">
        <f>X11*1.21</f>
        <v>76.874940230977757</v>
      </c>
      <c r="Z11" s="244">
        <v>0</v>
      </c>
      <c r="AA11" s="243">
        <f>131.5/126.8*V11</f>
        <v>0</v>
      </c>
      <c r="AB11" s="130">
        <f>Z11+AA11</f>
        <v>0</v>
      </c>
      <c r="AC11" s="90">
        <f>AB11*0.698306/1000</f>
        <v>0</v>
      </c>
      <c r="AD11" s="90">
        <f>AC11*1.21</f>
        <v>0</v>
      </c>
      <c r="AE11" s="231">
        <f>Z11/138.2*141.2</f>
        <v>0</v>
      </c>
      <c r="AF11" s="115">
        <f>AA11/131.5*134.5</f>
        <v>0</v>
      </c>
      <c r="AG11" s="130">
        <f>AE11+AF11</f>
        <v>0</v>
      </c>
      <c r="AH11" s="90">
        <f>AG11*0.698306/1000</f>
        <v>0</v>
      </c>
      <c r="AI11" s="90">
        <f>AH11*1.21</f>
        <v>0</v>
      </c>
      <c r="AQ11" s="249"/>
      <c r="AR11" s="250"/>
      <c r="AS11" s="250"/>
      <c r="AT11" s="245"/>
    </row>
    <row r="12" spans="1:46" s="89" customFormat="1" x14ac:dyDescent="0.25">
      <c r="A12" s="13" t="s">
        <v>13</v>
      </c>
      <c r="B12" s="14" t="s">
        <v>14</v>
      </c>
      <c r="C12" s="14" t="s">
        <v>10</v>
      </c>
      <c r="D12" s="14" t="s">
        <v>15</v>
      </c>
      <c r="E12" s="15">
        <v>535606.06060606055</v>
      </c>
      <c r="F12" s="15">
        <v>53879.68613775065</v>
      </c>
      <c r="G12" s="87">
        <f t="shared" ref="G12" si="0">105/100*E12</f>
        <v>562386.36363636365</v>
      </c>
      <c r="H12" s="87">
        <f t="shared" ref="H12" si="1">101.6/100*F12</f>
        <v>54741.761115954665</v>
      </c>
      <c r="I12" s="87">
        <f t="shared" ref="I12" si="2">(108/105)*G12</f>
        <v>578454.54545454541</v>
      </c>
      <c r="J12" s="87">
        <f t="shared" ref="J12" si="3">(103.5/101.6)*H12</f>
        <v>55765.475152571926</v>
      </c>
      <c r="K12" s="87">
        <f t="shared" ref="K12" si="4">113.9/108*I12</f>
        <v>610055.30303030298</v>
      </c>
      <c r="L12" s="87">
        <f t="shared" ref="L12" si="5">109.2/103.5*J12</f>
        <v>58836.617262423715</v>
      </c>
      <c r="M12" s="87">
        <f t="shared" ref="M12" si="6">K12+L12</f>
        <v>668891.92029272672</v>
      </c>
      <c r="N12" s="88">
        <f t="shared" ref="N12" si="7">M12*0.91725/1000</f>
        <v>613.54111388850367</v>
      </c>
      <c r="O12" s="90">
        <f t="shared" ref="O12" si="8">N12*1.21</f>
        <v>742.38474780508943</v>
      </c>
      <c r="P12" s="129">
        <f t="shared" ref="P12" si="9">130/113.9*K12</f>
        <v>696287.87878787867</v>
      </c>
      <c r="Q12" s="130">
        <f t="shared" ref="Q12" si="10">126.4/109.2*L12</f>
        <v>68103.923278116839</v>
      </c>
      <c r="R12" s="130">
        <f t="shared" ref="R12" si="11">P12+Q12</f>
        <v>764391.80206599552</v>
      </c>
      <c r="S12" s="90">
        <f t="shared" ref="S12" si="12">R12*0.698306/1000</f>
        <v>533.77938173349708</v>
      </c>
      <c r="T12" s="90">
        <f t="shared" ref="T12" si="13">S12*1.21</f>
        <v>645.87305189753147</v>
      </c>
      <c r="U12" s="129">
        <v>696287.87878787867</v>
      </c>
      <c r="V12" s="130">
        <f t="shared" ref="V12" si="14">126.8/126.4*Q12</f>
        <v>68319.442022667849</v>
      </c>
      <c r="W12" s="130">
        <f t="shared" ref="W12" si="15">U12+V12</f>
        <v>764607.32081054652</v>
      </c>
      <c r="X12" s="90">
        <f t="shared" ref="X12" si="16">W12*0.698306/1000</f>
        <v>533.92987976592951</v>
      </c>
      <c r="Y12" s="225">
        <f t="shared" ref="Y12" si="17">X12*1.21</f>
        <v>646.05515451677468</v>
      </c>
      <c r="Z12" s="244">
        <v>0</v>
      </c>
      <c r="AA12" s="243">
        <v>0</v>
      </c>
      <c r="AB12" s="130">
        <f t="shared" ref="AB12" si="18">Z12+AA12</f>
        <v>0</v>
      </c>
      <c r="AC12" s="90">
        <f t="shared" ref="AC12" si="19">AB12*0.698306/1000</f>
        <v>0</v>
      </c>
      <c r="AD12" s="90">
        <f t="shared" ref="AD12" si="20">AC12*1.21</f>
        <v>0</v>
      </c>
      <c r="AE12" s="231">
        <f t="shared" ref="AE12" si="21">Z12/138.2*141.2</f>
        <v>0</v>
      </c>
      <c r="AF12" s="115">
        <f t="shared" ref="AF12" si="22">AA12/131.5*134.5</f>
        <v>0</v>
      </c>
      <c r="AG12" s="130">
        <f t="shared" ref="AG12" si="23">AE12+AF12</f>
        <v>0</v>
      </c>
      <c r="AH12" s="90">
        <f t="shared" ref="AH12" si="24">AG12*0.698306/1000</f>
        <v>0</v>
      </c>
      <c r="AI12" s="90">
        <f t="shared" ref="AI12" si="25">AH12*1.21</f>
        <v>0</v>
      </c>
      <c r="AQ12" s="246"/>
      <c r="AR12" s="247"/>
      <c r="AS12" s="247"/>
      <c r="AT12" s="246"/>
    </row>
    <row r="13" spans="1:46" s="89" customFormat="1" x14ac:dyDescent="0.25">
      <c r="A13" s="13" t="s">
        <v>308</v>
      </c>
      <c r="B13" s="14" t="s">
        <v>389</v>
      </c>
      <c r="C13" s="14" t="s">
        <v>10</v>
      </c>
      <c r="D13" s="14" t="s">
        <v>11</v>
      </c>
      <c r="E13" s="15">
        <v>4300559.5959595963</v>
      </c>
      <c r="F13" s="15">
        <v>0</v>
      </c>
      <c r="G13" s="87">
        <f>105/100*E13</f>
        <v>4515587.5757575762</v>
      </c>
      <c r="H13" s="87">
        <f>101.6/100*F13</f>
        <v>0</v>
      </c>
      <c r="I13" s="87">
        <v>12000000</v>
      </c>
      <c r="J13" s="87">
        <f>(103.5/101.6)*H13</f>
        <v>0</v>
      </c>
      <c r="K13" s="87">
        <f>113.9/108*I13</f>
        <v>12655555.555555554</v>
      </c>
      <c r="L13" s="87">
        <f>109.2/103.5*J13</f>
        <v>0</v>
      </c>
      <c r="M13" s="87">
        <f>K13+L13</f>
        <v>12655555.555555554</v>
      </c>
      <c r="N13" s="88">
        <f>M13*0.91725/1000</f>
        <v>11608.308333333332</v>
      </c>
      <c r="O13" s="90">
        <f>N13*1.21</f>
        <v>14046.053083333332</v>
      </c>
      <c r="P13" s="129">
        <f>130/113.9*K13</f>
        <v>14444444.444444442</v>
      </c>
      <c r="Q13" s="130">
        <f>126.4/109.2*L13</f>
        <v>0</v>
      </c>
      <c r="R13" s="130">
        <f>P13+Q13</f>
        <v>14444444.444444442</v>
      </c>
      <c r="S13" s="90">
        <f>R13*0.698306/1000</f>
        <v>10086.642222222221</v>
      </c>
      <c r="T13" s="90">
        <f>S13*1.21</f>
        <v>12204.837088888888</v>
      </c>
      <c r="U13" s="129">
        <v>14444444.444444442</v>
      </c>
      <c r="V13" s="130">
        <f>126.8/126.4*Q13</f>
        <v>0</v>
      </c>
      <c r="W13" s="130">
        <f>U13+V13</f>
        <v>14444444.444444442</v>
      </c>
      <c r="X13" s="90">
        <f>W13*0.698306/1000</f>
        <v>10086.642222222221</v>
      </c>
      <c r="Y13" s="225">
        <f>X13*1.21</f>
        <v>12204.837088888888</v>
      </c>
      <c r="Z13" s="232">
        <f>138.2/130*U13</f>
        <v>15355555.555555552</v>
      </c>
      <c r="AA13" s="233">
        <v>1000000</v>
      </c>
      <c r="AB13" s="115">
        <f>Z13+AA13</f>
        <v>16355555.555555552</v>
      </c>
      <c r="AC13" s="85">
        <f>AB13*0.698306/1000</f>
        <v>11421.182577777776</v>
      </c>
      <c r="AD13" s="85">
        <f>AC13*1.21</f>
        <v>13819.630919111109</v>
      </c>
      <c r="AE13" s="231">
        <f>Z13/138.2*141.2</f>
        <v>15688888.888888886</v>
      </c>
      <c r="AF13" s="115">
        <f>AA13/131.5*134.5</f>
        <v>1022813.6882129278</v>
      </c>
      <c r="AG13" s="115">
        <f>AE13+AF13</f>
        <v>16711702.577101814</v>
      </c>
      <c r="AH13" s="85">
        <f>AG13*0.698306/1000</f>
        <v>11669.882179805658</v>
      </c>
      <c r="AI13" s="85">
        <f>AH13*1.21</f>
        <v>14120.557437564845</v>
      </c>
      <c r="AQ13" s="1"/>
      <c r="AR13" s="181"/>
      <c r="AS13" s="181"/>
      <c r="AT13" s="20"/>
    </row>
    <row r="14" spans="1:46" s="86" customFormat="1" x14ac:dyDescent="0.25">
      <c r="A14" s="97"/>
      <c r="B14" s="98"/>
      <c r="C14" s="98"/>
      <c r="D14" s="98"/>
      <c r="E14" s="18"/>
      <c r="F14" s="18"/>
      <c r="G14" s="95"/>
      <c r="H14" s="95"/>
      <c r="I14" s="95"/>
      <c r="J14" s="95"/>
      <c r="K14" s="40">
        <f>113.9/108*I14</f>
        <v>0</v>
      </c>
      <c r="L14" s="40">
        <f>109.2/103.5*J14</f>
        <v>0</v>
      </c>
      <c r="M14" s="40">
        <f>K14+L14</f>
        <v>0</v>
      </c>
      <c r="N14" s="96"/>
      <c r="O14" s="99"/>
      <c r="P14" s="114">
        <f>130/113.9*K14</f>
        <v>0</v>
      </c>
      <c r="Q14" s="115">
        <f>126.4/109.2*L14</f>
        <v>0</v>
      </c>
      <c r="R14" s="115">
        <f>P14+Q14</f>
        <v>0</v>
      </c>
      <c r="S14" s="85">
        <f>R14*0.698306/1000</f>
        <v>0</v>
      </c>
      <c r="T14" s="85">
        <f>S14*1.21</f>
        <v>0</v>
      </c>
      <c r="U14" s="114">
        <v>0</v>
      </c>
      <c r="V14" s="115">
        <f>126.8/126.4*Q14</f>
        <v>0</v>
      </c>
      <c r="W14" s="115">
        <f>U14+V14</f>
        <v>0</v>
      </c>
      <c r="X14" s="85"/>
      <c r="Y14" s="224">
        <f>X14*1.21</f>
        <v>0</v>
      </c>
      <c r="Z14" s="231">
        <f>138.2/130*U14</f>
        <v>0</v>
      </c>
      <c r="AA14" s="115">
        <f>131.5/126.8*V14</f>
        <v>0</v>
      </c>
      <c r="AB14" s="115">
        <f>Z14+AA14</f>
        <v>0</v>
      </c>
      <c r="AC14" s="85">
        <f>AB14*0.698306/1000</f>
        <v>0</v>
      </c>
      <c r="AD14" s="85">
        <f>AC14*1.21</f>
        <v>0</v>
      </c>
      <c r="AE14" s="231">
        <f>Z14/138.2*141.2</f>
        <v>0</v>
      </c>
      <c r="AF14" s="115">
        <f>AA14/131.5*134.5</f>
        <v>0</v>
      </c>
      <c r="AG14" s="115">
        <f>AE14+AF14</f>
        <v>0</v>
      </c>
      <c r="AH14" s="85">
        <f>AG14*0.698306/1000</f>
        <v>0</v>
      </c>
      <c r="AI14" s="85">
        <f>AH14*1.21</f>
        <v>0</v>
      </c>
      <c r="AQ14" s="1"/>
      <c r="AR14" s="100"/>
      <c r="AS14" s="100"/>
      <c r="AT14" s="20"/>
    </row>
    <row r="15" spans="1:46" s="89" customFormat="1" x14ac:dyDescent="0.25">
      <c r="A15" s="13" t="s">
        <v>17</v>
      </c>
      <c r="B15" s="14" t="s">
        <v>18</v>
      </c>
      <c r="C15" s="14" t="s">
        <v>19</v>
      </c>
      <c r="D15" s="14" t="s">
        <v>12</v>
      </c>
      <c r="E15" s="15">
        <v>1314896.2338269551</v>
      </c>
      <c r="F15" s="15">
        <v>210415.24412961115</v>
      </c>
      <c r="G15" s="87">
        <f>105/100*E15</f>
        <v>1380641.0455183028</v>
      </c>
      <c r="H15" s="87">
        <f>101.6/100*F15</f>
        <v>213781.88803568494</v>
      </c>
      <c r="I15" s="87">
        <f>(108/105)*G15</f>
        <v>1420087.9325331114</v>
      </c>
      <c r="J15" s="87">
        <f>(103.5/101.6)*H15</f>
        <v>217779.77767414754</v>
      </c>
      <c r="K15" s="87">
        <f>113.9/108*I15</f>
        <v>1497666.8103289017</v>
      </c>
      <c r="L15" s="87">
        <f>109.2/103.5*J15</f>
        <v>229773.44658953536</v>
      </c>
      <c r="M15" s="87">
        <f>K15+L15</f>
        <v>1727440.2569184371</v>
      </c>
      <c r="N15" s="88">
        <f>M15*0.91725/1000</f>
        <v>1584.4945756584364</v>
      </c>
      <c r="O15" s="90">
        <f>N15*1.21</f>
        <v>1917.238436546708</v>
      </c>
      <c r="P15" s="129">
        <f>130/113.9*K15</f>
        <v>1709365.1039750413</v>
      </c>
      <c r="Q15" s="130">
        <f>126.4/109.2*L15</f>
        <v>265964.86857982853</v>
      </c>
      <c r="R15" s="130">
        <f>P15+Q15</f>
        <v>1975329.9725548699</v>
      </c>
      <c r="S15" s="90">
        <f>R15*0.698306/1000</f>
        <v>1379.3847718149009</v>
      </c>
      <c r="T15" s="90">
        <f>S15*1.21</f>
        <v>1669.05557389603</v>
      </c>
      <c r="U15" s="129">
        <v>1709365.1039750413</v>
      </c>
      <c r="V15" s="130">
        <f>126.8/126.4*Q15</f>
        <v>266806.529556347</v>
      </c>
      <c r="W15" s="130">
        <f>U15+V15</f>
        <v>1976171.6335313884</v>
      </c>
      <c r="X15" s="90">
        <f>W15*0.698306/1000</f>
        <v>1379.9725087247696</v>
      </c>
      <c r="Y15" s="225">
        <f>X15*1.21</f>
        <v>1669.7667355569711</v>
      </c>
      <c r="Z15" s="231">
        <f>138.2/130*U15</f>
        <v>1817186.5951488516</v>
      </c>
      <c r="AA15" s="115">
        <f>131.5/126.8*V15</f>
        <v>276696.04603043874</v>
      </c>
      <c r="AB15" s="115">
        <f>Z15+AA15</f>
        <v>2093882.6411792904</v>
      </c>
      <c r="AC15" s="85">
        <f>AB15*0.698306/1000</f>
        <v>1462.1708116313455</v>
      </c>
      <c r="AD15" s="85">
        <f>AC15*1.21</f>
        <v>1769.226682073928</v>
      </c>
      <c r="AE15" s="231">
        <f>Z15/138.2*141.2</f>
        <v>1856633.4821636602</v>
      </c>
      <c r="AF15" s="115">
        <f>AA15/131.5*134.5</f>
        <v>283008.50335432705</v>
      </c>
      <c r="AG15" s="115">
        <f>AE15+AF15</f>
        <v>2139641.9855179871</v>
      </c>
      <c r="AH15" s="85">
        <f>AG15*0.698306/1000</f>
        <v>1494.1248363391232</v>
      </c>
      <c r="AI15" s="85">
        <f>AH15*1.21</f>
        <v>1807.891051970339</v>
      </c>
      <c r="AQ15" s="20"/>
      <c r="AR15" s="20"/>
      <c r="AS15" s="20"/>
      <c r="AT15" s="20"/>
    </row>
    <row r="16" spans="1:46" s="89" customFormat="1" x14ac:dyDescent="0.25">
      <c r="A16" s="13" t="s">
        <v>21</v>
      </c>
      <c r="B16" s="17" t="s">
        <v>22</v>
      </c>
      <c r="C16" s="14" t="s">
        <v>23</v>
      </c>
      <c r="D16" s="14" t="s">
        <v>12</v>
      </c>
      <c r="E16" s="15">
        <v>5881863.5607321123</v>
      </c>
      <c r="F16" s="15">
        <v>1443556.1279170269</v>
      </c>
      <c r="G16" s="87">
        <f t="shared" ref="G16:G39" si="26">105/100*E16</f>
        <v>6175956.7387687182</v>
      </c>
      <c r="H16" s="87">
        <f t="shared" ref="H16:H39" si="27">101.6/100*F16</f>
        <v>1466653.0259636992</v>
      </c>
      <c r="I16" s="87">
        <f t="shared" ref="I16:I38" si="28">(108/105)*G16</f>
        <v>6352412.6455906807</v>
      </c>
      <c r="J16" s="87">
        <f t="shared" ref="J16:J38" si="29">(103.5/101.6)*H16</f>
        <v>1494080.5923941226</v>
      </c>
      <c r="K16" s="87">
        <f t="shared" ref="K16:K39" si="30">113.9/108*I16</f>
        <v>6699442.595673875</v>
      </c>
      <c r="L16" s="87">
        <f t="shared" ref="L16:L39" si="31">109.2/103.5*J16</f>
        <v>1576363.2916853931</v>
      </c>
      <c r="M16" s="87">
        <f t="shared" ref="M16:M39" si="32">K16+L16</f>
        <v>8275805.887359268</v>
      </c>
      <c r="N16" s="88">
        <f t="shared" ref="N16:N39" si="33">M16*0.91725/1000</f>
        <v>7590.9829501802888</v>
      </c>
      <c r="O16" s="90">
        <f t="shared" ref="O16:O39" si="34">N16*1.21</f>
        <v>9185.0893697181491</v>
      </c>
      <c r="P16" s="129">
        <f t="shared" ref="P16:P39" si="35">130/113.9*K16</f>
        <v>7646422.6289517442</v>
      </c>
      <c r="Q16" s="130">
        <f t="shared" ref="Q16:Q39" si="36">126.4/109.2*L16</f>
        <v>1824654.9456871219</v>
      </c>
      <c r="R16" s="130">
        <f t="shared" ref="R16:R39" si="37">P16+Q16</f>
        <v>9471077.5746388659</v>
      </c>
      <c r="S16" s="90">
        <f t="shared" ref="S16:S39" si="38">R16*0.698306/1000</f>
        <v>6613.7102968357676</v>
      </c>
      <c r="T16" s="90">
        <f t="shared" ref="T16:T39" si="39">S16*1.21</f>
        <v>8002.5894591712786</v>
      </c>
      <c r="U16" s="129">
        <v>7646422.6289517442</v>
      </c>
      <c r="V16" s="130">
        <f t="shared" ref="V16:V40" si="40">126.8/126.4*Q16</f>
        <v>1830429.17019879</v>
      </c>
      <c r="W16" s="130">
        <f t="shared" ref="W16:W41" si="41">U16+V16</f>
        <v>9476851.799150534</v>
      </c>
      <c r="X16" s="90">
        <f t="shared" ref="X16:X40" si="42">W16*0.698306/1000</f>
        <v>6617.7424724576131</v>
      </c>
      <c r="Y16" s="225">
        <f t="shared" ref="Y16:Y40" si="43">X16*1.21</f>
        <v>8007.4683916737113</v>
      </c>
      <c r="Z16" s="231">
        <f t="shared" ref="Z16:Z40" si="44">138.2/130*U16</f>
        <v>8128735.4409317765</v>
      </c>
      <c r="AA16" s="115">
        <f t="shared" ref="AA16:AA40" si="45">131.5/126.8*V16</f>
        <v>1898276.3082108903</v>
      </c>
      <c r="AB16" s="115">
        <f t="shared" ref="AB16:AB41" si="46">Z16+AA16</f>
        <v>10027011.749142667</v>
      </c>
      <c r="AC16" s="85">
        <f t="shared" ref="AC16:AC40" si="47">AB16*0.698306/1000</f>
        <v>7001.9224664968197</v>
      </c>
      <c r="AD16" s="85">
        <f t="shared" ref="AD16:AD40" si="48">AC16*1.21</f>
        <v>8472.3261844611516</v>
      </c>
      <c r="AE16" s="231">
        <f t="shared" ref="AE16:AE40" si="49">Z16/138.2*141.2</f>
        <v>8305191.3477537399</v>
      </c>
      <c r="AF16" s="115">
        <f t="shared" ref="AF16:AF40" si="50">AA16/131.5*134.5</f>
        <v>1941582.9920484009</v>
      </c>
      <c r="AG16" s="115">
        <f t="shared" ref="AG16:AG41" si="51">AE16+AF16</f>
        <v>10246774.33980214</v>
      </c>
      <c r="AH16" s="85">
        <f t="shared" ref="AH16:AH40" si="52">AG16*0.698306/1000</f>
        <v>7155.3840021298729</v>
      </c>
      <c r="AI16" s="85">
        <f t="shared" ref="AI16:AI40" si="53">AH16*1.21</f>
        <v>8658.0146425771454</v>
      </c>
    </row>
    <row r="17" spans="1:35" s="89" customFormat="1" x14ac:dyDescent="0.25">
      <c r="A17" s="13" t="s">
        <v>24</v>
      </c>
      <c r="B17" s="17" t="s">
        <v>22</v>
      </c>
      <c r="C17" s="14" t="s">
        <v>23</v>
      </c>
      <c r="D17" s="14" t="s">
        <v>20</v>
      </c>
      <c r="E17" s="15">
        <v>393402.22575516696</v>
      </c>
      <c r="F17" s="15">
        <v>52284.263959390861</v>
      </c>
      <c r="G17" s="87">
        <f t="shared" si="26"/>
        <v>413072.3370429253</v>
      </c>
      <c r="H17" s="87">
        <f t="shared" si="27"/>
        <v>53120.812182741116</v>
      </c>
      <c r="I17" s="87">
        <f t="shared" si="28"/>
        <v>424874.40381558024</v>
      </c>
      <c r="J17" s="87">
        <f t="shared" si="29"/>
        <v>54114.21319796954</v>
      </c>
      <c r="K17" s="87">
        <f t="shared" si="30"/>
        <v>448085.13513513509</v>
      </c>
      <c r="L17" s="87">
        <f t="shared" si="31"/>
        <v>57094.416243654821</v>
      </c>
      <c r="M17" s="87">
        <f t="shared" si="32"/>
        <v>505179.55137878994</v>
      </c>
      <c r="N17" s="88">
        <f t="shared" si="33"/>
        <v>463.37594350219507</v>
      </c>
      <c r="O17" s="90">
        <f t="shared" si="34"/>
        <v>560.68489163765605</v>
      </c>
      <c r="P17" s="129">
        <f t="shared" si="35"/>
        <v>511422.89348171692</v>
      </c>
      <c r="Q17" s="130">
        <f t="shared" si="36"/>
        <v>66087.309644670051</v>
      </c>
      <c r="R17" s="130">
        <f t="shared" si="37"/>
        <v>577510.20312638697</v>
      </c>
      <c r="S17" s="90">
        <f t="shared" si="38"/>
        <v>403.27883990437482</v>
      </c>
      <c r="T17" s="90">
        <f t="shared" si="39"/>
        <v>487.9673962842935</v>
      </c>
      <c r="U17" s="129">
        <v>511422.89348171692</v>
      </c>
      <c r="V17" s="130">
        <f t="shared" si="40"/>
        <v>66296.446700507615</v>
      </c>
      <c r="W17" s="130">
        <f t="shared" si="41"/>
        <v>577719.34018222452</v>
      </c>
      <c r="X17" s="90">
        <f t="shared" si="42"/>
        <v>403.42488156528844</v>
      </c>
      <c r="Y17" s="225">
        <f t="shared" si="43"/>
        <v>488.14410669399899</v>
      </c>
      <c r="Z17" s="231">
        <f t="shared" si="44"/>
        <v>543681.87599364063</v>
      </c>
      <c r="AA17" s="115">
        <f t="shared" si="45"/>
        <v>68753.807106598979</v>
      </c>
      <c r="AB17" s="115">
        <f t="shared" si="46"/>
        <v>612435.68310023961</v>
      </c>
      <c r="AC17" s="85">
        <f t="shared" si="47"/>
        <v>427.6675121229959</v>
      </c>
      <c r="AD17" s="85">
        <f t="shared" si="48"/>
        <v>517.47768966882506</v>
      </c>
      <c r="AE17" s="231">
        <f t="shared" si="49"/>
        <v>555483.94276629563</v>
      </c>
      <c r="AF17" s="115">
        <f t="shared" si="50"/>
        <v>70322.3350253807</v>
      </c>
      <c r="AG17" s="115">
        <f t="shared" si="51"/>
        <v>625806.27779167634</v>
      </c>
      <c r="AH17" s="85">
        <f t="shared" si="52"/>
        <v>437.00427861959434</v>
      </c>
      <c r="AI17" s="85">
        <f t="shared" si="53"/>
        <v>528.77517712970916</v>
      </c>
    </row>
    <row r="18" spans="1:35" s="89" customFormat="1" x14ac:dyDescent="0.25">
      <c r="A18" s="13" t="s">
        <v>24</v>
      </c>
      <c r="B18" s="17" t="s">
        <v>22</v>
      </c>
      <c r="C18" s="14" t="s">
        <v>23</v>
      </c>
      <c r="D18" s="14" t="s">
        <v>20</v>
      </c>
      <c r="E18" s="15">
        <v>50000</v>
      </c>
      <c r="F18" s="15">
        <v>0</v>
      </c>
      <c r="G18" s="87">
        <f t="shared" si="26"/>
        <v>52500</v>
      </c>
      <c r="H18" s="87">
        <f t="shared" si="27"/>
        <v>0</v>
      </c>
      <c r="I18" s="87">
        <f t="shared" si="28"/>
        <v>53999.999999999993</v>
      </c>
      <c r="J18" s="87">
        <f t="shared" si="29"/>
        <v>0</v>
      </c>
      <c r="K18" s="87">
        <f t="shared" si="30"/>
        <v>56949.999999999993</v>
      </c>
      <c r="L18" s="87">
        <f t="shared" si="31"/>
        <v>0</v>
      </c>
      <c r="M18" s="87">
        <f t="shared" si="32"/>
        <v>56949.999999999993</v>
      </c>
      <c r="N18" s="88">
        <f t="shared" si="33"/>
        <v>52.237387499999997</v>
      </c>
      <c r="O18" s="90">
        <f t="shared" si="34"/>
        <v>63.207238874999994</v>
      </c>
      <c r="P18" s="129">
        <f t="shared" si="35"/>
        <v>64999.999999999985</v>
      </c>
      <c r="Q18" s="130">
        <f t="shared" si="36"/>
        <v>0</v>
      </c>
      <c r="R18" s="130">
        <f t="shared" si="37"/>
        <v>64999.999999999985</v>
      </c>
      <c r="S18" s="90">
        <f t="shared" si="38"/>
        <v>45.389889999999994</v>
      </c>
      <c r="T18" s="90">
        <f t="shared" si="39"/>
        <v>54.921766899999994</v>
      </c>
      <c r="U18" s="129">
        <v>64999.999999999985</v>
      </c>
      <c r="V18" s="130">
        <f t="shared" si="40"/>
        <v>0</v>
      </c>
      <c r="W18" s="130">
        <f t="shared" si="41"/>
        <v>64999.999999999985</v>
      </c>
      <c r="X18" s="90">
        <f t="shared" si="42"/>
        <v>45.389889999999994</v>
      </c>
      <c r="Y18" s="225">
        <f t="shared" si="43"/>
        <v>54.921766899999994</v>
      </c>
      <c r="Z18" s="231">
        <f t="shared" si="44"/>
        <v>69099.999999999985</v>
      </c>
      <c r="AA18" s="115">
        <f t="shared" si="45"/>
        <v>0</v>
      </c>
      <c r="AB18" s="115">
        <f t="shared" si="46"/>
        <v>69099.999999999985</v>
      </c>
      <c r="AC18" s="85">
        <f t="shared" si="47"/>
        <v>48.252944599999985</v>
      </c>
      <c r="AD18" s="85">
        <f t="shared" si="48"/>
        <v>58.386062965999983</v>
      </c>
      <c r="AE18" s="231">
        <f t="shared" si="49"/>
        <v>70599.999999999985</v>
      </c>
      <c r="AF18" s="115">
        <f t="shared" si="50"/>
        <v>0</v>
      </c>
      <c r="AG18" s="115">
        <f t="shared" si="51"/>
        <v>70599.999999999985</v>
      </c>
      <c r="AH18" s="85">
        <f t="shared" si="52"/>
        <v>49.300403599999989</v>
      </c>
      <c r="AI18" s="85">
        <f t="shared" si="53"/>
        <v>59.653488355999983</v>
      </c>
    </row>
    <row r="19" spans="1:35" s="89" customFormat="1" x14ac:dyDescent="0.25">
      <c r="A19" s="13" t="s">
        <v>25</v>
      </c>
      <c r="B19" s="14" t="s">
        <v>26</v>
      </c>
      <c r="C19" s="14" t="s">
        <v>27</v>
      </c>
      <c r="D19" s="14" t="s">
        <v>12</v>
      </c>
      <c r="E19" s="15">
        <v>1732986.8480199662</v>
      </c>
      <c r="F19" s="15">
        <v>262929.54215401772</v>
      </c>
      <c r="G19" s="87">
        <f t="shared" si="26"/>
        <v>1819636.1904209645</v>
      </c>
      <c r="H19" s="87">
        <f t="shared" si="27"/>
        <v>267136.41482848203</v>
      </c>
      <c r="I19" s="87">
        <f t="shared" si="28"/>
        <v>1871625.7958615634</v>
      </c>
      <c r="J19" s="87">
        <f t="shared" si="29"/>
        <v>272132.07612940838</v>
      </c>
      <c r="K19" s="87">
        <f t="shared" si="30"/>
        <v>1973872.0198947412</v>
      </c>
      <c r="L19" s="87">
        <f t="shared" si="31"/>
        <v>287119.06003218738</v>
      </c>
      <c r="M19" s="87">
        <f t="shared" si="32"/>
        <v>2260991.0799269285</v>
      </c>
      <c r="N19" s="88">
        <f t="shared" si="33"/>
        <v>2073.8940680629753</v>
      </c>
      <c r="O19" s="90">
        <f t="shared" si="34"/>
        <v>2509.4118223562</v>
      </c>
      <c r="P19" s="129">
        <f t="shared" si="35"/>
        <v>2252882.9024259555</v>
      </c>
      <c r="Q19" s="130">
        <f t="shared" si="36"/>
        <v>332342.94128267845</v>
      </c>
      <c r="R19" s="130">
        <f t="shared" si="37"/>
        <v>2585225.8437086339</v>
      </c>
      <c r="S19" s="90">
        <f t="shared" si="38"/>
        <v>1805.2787180168011</v>
      </c>
      <c r="T19" s="90">
        <f t="shared" si="39"/>
        <v>2184.3872488003294</v>
      </c>
      <c r="U19" s="129">
        <v>2252882.9024259555</v>
      </c>
      <c r="V19" s="130">
        <f t="shared" si="40"/>
        <v>333394.65945129452</v>
      </c>
      <c r="W19" s="130">
        <f t="shared" si="41"/>
        <v>2586277.5618772502</v>
      </c>
      <c r="X19" s="90">
        <f t="shared" si="42"/>
        <v>1806.0131391242548</v>
      </c>
      <c r="Y19" s="225">
        <f t="shared" si="43"/>
        <v>2185.2758983403482</v>
      </c>
      <c r="Z19" s="231">
        <f t="shared" si="44"/>
        <v>2394987.8239635928</v>
      </c>
      <c r="AA19" s="115">
        <f t="shared" si="45"/>
        <v>345752.34793253336</v>
      </c>
      <c r="AB19" s="115">
        <f t="shared" si="46"/>
        <v>2740740.1718961261</v>
      </c>
      <c r="AC19" s="85">
        <f t="shared" si="47"/>
        <v>1913.8753064760961</v>
      </c>
      <c r="AD19" s="85">
        <f t="shared" si="48"/>
        <v>2315.7891208360761</v>
      </c>
      <c r="AE19" s="231">
        <f t="shared" si="49"/>
        <v>2446977.4294041917</v>
      </c>
      <c r="AF19" s="115">
        <f t="shared" si="50"/>
        <v>353640.23419715394</v>
      </c>
      <c r="AG19" s="115">
        <f t="shared" si="51"/>
        <v>2800617.6636013454</v>
      </c>
      <c r="AH19" s="85">
        <f t="shared" si="52"/>
        <v>1955.688118198801</v>
      </c>
      <c r="AI19" s="85">
        <f t="shared" si="53"/>
        <v>2366.3826230205491</v>
      </c>
    </row>
    <row r="20" spans="1:35" s="89" customFormat="1" x14ac:dyDescent="0.25">
      <c r="A20" s="13" t="s">
        <v>309</v>
      </c>
      <c r="B20" s="14" t="s">
        <v>28</v>
      </c>
      <c r="C20" s="14" t="s">
        <v>10</v>
      </c>
      <c r="D20" s="14" t="s">
        <v>12</v>
      </c>
      <c r="E20" s="15">
        <v>1432849.4081697173</v>
      </c>
      <c r="F20" s="15">
        <v>319143.7111755985</v>
      </c>
      <c r="G20" s="87">
        <f t="shared" si="26"/>
        <v>1504491.8785782033</v>
      </c>
      <c r="H20" s="87">
        <f t="shared" si="27"/>
        <v>324250.01055440807</v>
      </c>
      <c r="I20" s="87">
        <f t="shared" si="28"/>
        <v>1547477.3608232946</v>
      </c>
      <c r="J20" s="87">
        <f t="shared" si="29"/>
        <v>330313.74106674443</v>
      </c>
      <c r="K20" s="87">
        <f t="shared" si="30"/>
        <v>1632015.4759053078</v>
      </c>
      <c r="L20" s="87">
        <f t="shared" si="31"/>
        <v>348504.93260375352</v>
      </c>
      <c r="M20" s="87">
        <f t="shared" si="32"/>
        <v>1980520.4085090612</v>
      </c>
      <c r="N20" s="88">
        <f t="shared" si="33"/>
        <v>1816.6323447049365</v>
      </c>
      <c r="O20" s="90">
        <f t="shared" si="34"/>
        <v>2198.1251370929731</v>
      </c>
      <c r="P20" s="129">
        <f t="shared" si="35"/>
        <v>1862704.2306206322</v>
      </c>
      <c r="Q20" s="130">
        <f t="shared" si="36"/>
        <v>403397.65092595649</v>
      </c>
      <c r="R20" s="130">
        <f t="shared" si="37"/>
        <v>2266101.8815465886</v>
      </c>
      <c r="S20" s="90">
        <f t="shared" si="38"/>
        <v>1582.432540495272</v>
      </c>
      <c r="T20" s="90">
        <f t="shared" si="39"/>
        <v>1914.7433739992789</v>
      </c>
      <c r="U20" s="129">
        <v>1862704.2306206322</v>
      </c>
      <c r="V20" s="130">
        <f t="shared" si="40"/>
        <v>404674.22577065887</v>
      </c>
      <c r="W20" s="130">
        <f t="shared" si="41"/>
        <v>2267378.4563912912</v>
      </c>
      <c r="X20" s="90">
        <f t="shared" si="42"/>
        <v>1583.323980368777</v>
      </c>
      <c r="Y20" s="225">
        <f t="shared" si="43"/>
        <v>1915.8220162462201</v>
      </c>
      <c r="Z20" s="231">
        <f t="shared" si="44"/>
        <v>1980197.882090549</v>
      </c>
      <c r="AA20" s="115">
        <f t="shared" si="45"/>
        <v>419673.98019591201</v>
      </c>
      <c r="AB20" s="115">
        <f t="shared" si="46"/>
        <v>2399871.8622864611</v>
      </c>
      <c r="AC20" s="85">
        <f t="shared" si="47"/>
        <v>1675.8449206658095</v>
      </c>
      <c r="AD20" s="85">
        <f t="shared" si="48"/>
        <v>2027.7723540056295</v>
      </c>
      <c r="AE20" s="231">
        <f t="shared" si="49"/>
        <v>2023183.3643356406</v>
      </c>
      <c r="AF20" s="115">
        <f t="shared" si="50"/>
        <v>429248.29153117997</v>
      </c>
      <c r="AG20" s="115">
        <f t="shared" si="51"/>
        <v>2452431.6558668204</v>
      </c>
      <c r="AH20" s="85">
        <f t="shared" si="52"/>
        <v>1712.5477398817357</v>
      </c>
      <c r="AI20" s="85">
        <f t="shared" si="53"/>
        <v>2072.1827652569</v>
      </c>
    </row>
    <row r="21" spans="1:35" s="89" customFormat="1" x14ac:dyDescent="0.25">
      <c r="A21" s="13" t="s">
        <v>29</v>
      </c>
      <c r="B21" s="14" t="s">
        <v>30</v>
      </c>
      <c r="C21" s="14" t="s">
        <v>10</v>
      </c>
      <c r="D21" s="14" t="s">
        <v>12</v>
      </c>
      <c r="E21" s="15">
        <v>3305044.415024959</v>
      </c>
      <c r="F21" s="15">
        <v>449116.59878600494</v>
      </c>
      <c r="G21" s="87">
        <f t="shared" si="26"/>
        <v>3470296.6357762073</v>
      </c>
      <c r="H21" s="87">
        <f t="shared" si="27"/>
        <v>456302.464366581</v>
      </c>
      <c r="I21" s="87">
        <f t="shared" si="28"/>
        <v>3569447.9682269557</v>
      </c>
      <c r="J21" s="87">
        <f t="shared" si="29"/>
        <v>464835.67974351509</v>
      </c>
      <c r="K21" s="87">
        <f t="shared" si="30"/>
        <v>3764445.588713428</v>
      </c>
      <c r="L21" s="87">
        <f t="shared" si="31"/>
        <v>490435.32587431738</v>
      </c>
      <c r="M21" s="87">
        <f t="shared" si="32"/>
        <v>4254880.9145877454</v>
      </c>
      <c r="N21" s="88">
        <f t="shared" si="33"/>
        <v>3902.7895189056094</v>
      </c>
      <c r="O21" s="90">
        <f t="shared" si="34"/>
        <v>4722.375317875787</v>
      </c>
      <c r="P21" s="129">
        <f t="shared" si="35"/>
        <v>4296557.7395324456</v>
      </c>
      <c r="Q21" s="130">
        <f t="shared" si="36"/>
        <v>567683.38086551032</v>
      </c>
      <c r="R21" s="130">
        <f t="shared" si="37"/>
        <v>4864241.1203979561</v>
      </c>
      <c r="S21" s="90">
        <f t="shared" si="38"/>
        <v>3396.7287598206149</v>
      </c>
      <c r="T21" s="90">
        <f t="shared" si="39"/>
        <v>4110.0417993829442</v>
      </c>
      <c r="U21" s="129">
        <v>4296557.7395324456</v>
      </c>
      <c r="V21" s="130">
        <f t="shared" si="40"/>
        <v>569479.84726065432</v>
      </c>
      <c r="W21" s="130">
        <f t="shared" si="41"/>
        <v>4866037.5867930995</v>
      </c>
      <c r="X21" s="90">
        <f t="shared" si="42"/>
        <v>3397.983243083142</v>
      </c>
      <c r="Y21" s="225">
        <f t="shared" si="43"/>
        <v>4111.5597241306014</v>
      </c>
      <c r="Z21" s="231">
        <f t="shared" si="44"/>
        <v>4567571.3815644924</v>
      </c>
      <c r="AA21" s="115">
        <f t="shared" si="45"/>
        <v>590588.3274035966</v>
      </c>
      <c r="AB21" s="115">
        <f t="shared" si="46"/>
        <v>5158159.708968089</v>
      </c>
      <c r="AC21" s="85">
        <f t="shared" si="47"/>
        <v>3601.9738737306702</v>
      </c>
      <c r="AD21" s="85">
        <f t="shared" si="48"/>
        <v>4358.3883872141105</v>
      </c>
      <c r="AE21" s="231">
        <f t="shared" si="49"/>
        <v>4666722.7140152408</v>
      </c>
      <c r="AF21" s="115">
        <f t="shared" si="50"/>
        <v>604061.82536717679</v>
      </c>
      <c r="AG21" s="115">
        <f t="shared" si="51"/>
        <v>5270784.5393824177</v>
      </c>
      <c r="AH21" s="85">
        <f t="shared" si="52"/>
        <v>3680.6204685579787</v>
      </c>
      <c r="AI21" s="85">
        <f t="shared" si="53"/>
        <v>4453.5507669551544</v>
      </c>
    </row>
    <row r="22" spans="1:35" s="89" customFormat="1" x14ac:dyDescent="0.25">
      <c r="A22" s="13" t="s">
        <v>31</v>
      </c>
      <c r="B22" s="14" t="s">
        <v>32</v>
      </c>
      <c r="C22" s="14" t="s">
        <v>33</v>
      </c>
      <c r="D22" s="14" t="s">
        <v>12</v>
      </c>
      <c r="E22" s="15">
        <v>1248719.3163227953</v>
      </c>
      <c r="F22" s="15">
        <v>270329.28414836596</v>
      </c>
      <c r="G22" s="87">
        <f t="shared" si="26"/>
        <v>1311155.2821389351</v>
      </c>
      <c r="H22" s="87">
        <f t="shared" si="27"/>
        <v>274654.55269473983</v>
      </c>
      <c r="I22" s="87">
        <f t="shared" si="28"/>
        <v>1348616.8616286188</v>
      </c>
      <c r="J22" s="87">
        <f t="shared" si="29"/>
        <v>279790.80909355875</v>
      </c>
      <c r="K22" s="87">
        <f t="shared" si="30"/>
        <v>1422291.3012916637</v>
      </c>
      <c r="L22" s="87">
        <f t="shared" si="31"/>
        <v>295199.57829001563</v>
      </c>
      <c r="M22" s="87">
        <f t="shared" si="32"/>
        <v>1717490.8795816794</v>
      </c>
      <c r="N22" s="88">
        <f t="shared" si="33"/>
        <v>1575.3685092962955</v>
      </c>
      <c r="O22" s="90">
        <f t="shared" si="34"/>
        <v>1906.1958962485176</v>
      </c>
      <c r="P22" s="129">
        <f t="shared" si="35"/>
        <v>1623335.1112196336</v>
      </c>
      <c r="Q22" s="130">
        <f t="shared" si="36"/>
        <v>341696.21516353462</v>
      </c>
      <c r="R22" s="130">
        <f t="shared" si="37"/>
        <v>1965031.3263831683</v>
      </c>
      <c r="S22" s="90">
        <f t="shared" si="38"/>
        <v>1372.1931654013247</v>
      </c>
      <c r="T22" s="90">
        <f t="shared" si="39"/>
        <v>1660.3537301356027</v>
      </c>
      <c r="U22" s="129">
        <v>1623335.1112196336</v>
      </c>
      <c r="V22" s="130">
        <f t="shared" si="40"/>
        <v>342777.53230012808</v>
      </c>
      <c r="W22" s="130">
        <f t="shared" si="41"/>
        <v>1966112.6435197617</v>
      </c>
      <c r="X22" s="90">
        <f t="shared" si="42"/>
        <v>1372.9482556457108</v>
      </c>
      <c r="Y22" s="225">
        <f t="shared" si="43"/>
        <v>1661.2673893313099</v>
      </c>
      <c r="Z22" s="231">
        <f t="shared" si="44"/>
        <v>1725730.0951581027</v>
      </c>
      <c r="AA22" s="115">
        <f t="shared" si="45"/>
        <v>355483.00865510129</v>
      </c>
      <c r="AB22" s="115">
        <f t="shared" si="46"/>
        <v>2081213.103813204</v>
      </c>
      <c r="AC22" s="85">
        <f t="shared" si="47"/>
        <v>1453.3235976713834</v>
      </c>
      <c r="AD22" s="85">
        <f t="shared" si="48"/>
        <v>1758.5215531823737</v>
      </c>
      <c r="AE22" s="231">
        <f t="shared" si="49"/>
        <v>1763191.6746477864</v>
      </c>
      <c r="AF22" s="115">
        <f t="shared" si="50"/>
        <v>363592.88717955229</v>
      </c>
      <c r="AG22" s="115">
        <f t="shared" si="51"/>
        <v>2126784.5618273388</v>
      </c>
      <c r="AH22" s="85">
        <f t="shared" si="52"/>
        <v>1485.1464202314016</v>
      </c>
      <c r="AI22" s="85">
        <f t="shared" si="53"/>
        <v>1797.0271684799959</v>
      </c>
    </row>
    <row r="23" spans="1:35" s="89" customFormat="1" x14ac:dyDescent="0.25">
      <c r="A23" s="13" t="s">
        <v>34</v>
      </c>
      <c r="B23" s="14" t="s">
        <v>35</v>
      </c>
      <c r="C23" s="14" t="s">
        <v>36</v>
      </c>
      <c r="D23" s="14" t="s">
        <v>12</v>
      </c>
      <c r="E23" s="15">
        <v>1212636.5655241264</v>
      </c>
      <c r="F23" s="15">
        <v>302997.33448573895</v>
      </c>
      <c r="G23" s="87">
        <f t="shared" si="26"/>
        <v>1273268.3938003327</v>
      </c>
      <c r="H23" s="87">
        <f t="shared" si="27"/>
        <v>307845.29183751077</v>
      </c>
      <c r="I23" s="87">
        <f t="shared" si="28"/>
        <v>1309647.4907660563</v>
      </c>
      <c r="J23" s="87">
        <f t="shared" si="29"/>
        <v>313602.24119273981</v>
      </c>
      <c r="K23" s="87">
        <f t="shared" si="30"/>
        <v>1381193.0481319798</v>
      </c>
      <c r="L23" s="87">
        <f t="shared" si="31"/>
        <v>330873.08925842692</v>
      </c>
      <c r="M23" s="87">
        <f t="shared" si="32"/>
        <v>1712066.1373904068</v>
      </c>
      <c r="N23" s="88">
        <f t="shared" si="33"/>
        <v>1570.3926645213508</v>
      </c>
      <c r="O23" s="90">
        <f t="shared" si="34"/>
        <v>1900.1751240708343</v>
      </c>
      <c r="P23" s="129">
        <f t="shared" si="35"/>
        <v>1576427.535181364</v>
      </c>
      <c r="Q23" s="130">
        <f t="shared" si="36"/>
        <v>382988.63078997406</v>
      </c>
      <c r="R23" s="130">
        <f t="shared" si="37"/>
        <v>1959416.1659713381</v>
      </c>
      <c r="S23" s="90">
        <f t="shared" si="38"/>
        <v>1368.2720651947811</v>
      </c>
      <c r="T23" s="90">
        <f t="shared" si="39"/>
        <v>1655.6091988856851</v>
      </c>
      <c r="U23" s="129">
        <v>1576427.535181364</v>
      </c>
      <c r="V23" s="130">
        <f t="shared" si="40"/>
        <v>384200.62012791703</v>
      </c>
      <c r="W23" s="130">
        <f t="shared" si="41"/>
        <v>1960628.1553092811</v>
      </c>
      <c r="X23" s="90">
        <f t="shared" si="42"/>
        <v>1369.1184046214028</v>
      </c>
      <c r="Y23" s="225">
        <f t="shared" si="43"/>
        <v>1656.6332695918973</v>
      </c>
      <c r="Z23" s="231">
        <f t="shared" si="44"/>
        <v>1675863.7335543423</v>
      </c>
      <c r="AA23" s="115">
        <f t="shared" si="45"/>
        <v>398441.49484874675</v>
      </c>
      <c r="AB23" s="115">
        <f t="shared" si="46"/>
        <v>2074305.2284030891</v>
      </c>
      <c r="AC23" s="85">
        <f t="shared" si="47"/>
        <v>1448.4997868252476</v>
      </c>
      <c r="AD23" s="85">
        <f t="shared" si="48"/>
        <v>1752.6847420585495</v>
      </c>
      <c r="AE23" s="231">
        <f t="shared" si="49"/>
        <v>1712242.8305200662</v>
      </c>
      <c r="AF23" s="115">
        <f t="shared" si="50"/>
        <v>407531.41488331894</v>
      </c>
      <c r="AG23" s="115">
        <f t="shared" si="51"/>
        <v>2119774.2454033853</v>
      </c>
      <c r="AH23" s="85">
        <f t="shared" si="52"/>
        <v>1480.2510742106563</v>
      </c>
      <c r="AI23" s="85">
        <f t="shared" si="53"/>
        <v>1791.103799794894</v>
      </c>
    </row>
    <row r="24" spans="1:35" s="89" customFormat="1" x14ac:dyDescent="0.25">
      <c r="A24" s="13" t="s">
        <v>37</v>
      </c>
      <c r="B24" s="14" t="s">
        <v>38</v>
      </c>
      <c r="C24" s="14" t="s">
        <v>39</v>
      </c>
      <c r="D24" s="14" t="s">
        <v>12</v>
      </c>
      <c r="E24" s="15">
        <v>1947257.8556239605</v>
      </c>
      <c r="F24" s="15">
        <v>607734</v>
      </c>
      <c r="G24" s="87">
        <f t="shared" si="26"/>
        <v>2044620.7484051585</v>
      </c>
      <c r="H24" s="87">
        <f t="shared" si="27"/>
        <v>617457.74400000006</v>
      </c>
      <c r="I24" s="87">
        <f t="shared" si="28"/>
        <v>2103038.4840738773</v>
      </c>
      <c r="J24" s="87">
        <f t="shared" si="29"/>
        <v>629004.69000000006</v>
      </c>
      <c r="K24" s="87">
        <f t="shared" si="30"/>
        <v>2217926.697555691</v>
      </c>
      <c r="L24" s="87">
        <f t="shared" si="31"/>
        <v>663645.52800000005</v>
      </c>
      <c r="M24" s="87">
        <f t="shared" si="32"/>
        <v>2881572.2255556909</v>
      </c>
      <c r="N24" s="88">
        <f t="shared" si="33"/>
        <v>2643.1221238909575</v>
      </c>
      <c r="O24" s="90">
        <f t="shared" si="34"/>
        <v>3198.1777699080585</v>
      </c>
      <c r="P24" s="129">
        <f t="shared" si="35"/>
        <v>2531435.2123111482</v>
      </c>
      <c r="Q24" s="130">
        <f t="shared" si="36"/>
        <v>768175.77600000007</v>
      </c>
      <c r="R24" s="130">
        <f t="shared" si="37"/>
        <v>3299610.9883111482</v>
      </c>
      <c r="S24" s="90">
        <f t="shared" si="38"/>
        <v>2304.1381508036047</v>
      </c>
      <c r="T24" s="90">
        <f t="shared" si="39"/>
        <v>2788.0071624723614</v>
      </c>
      <c r="U24" s="129">
        <v>2531435.2123111482</v>
      </c>
      <c r="V24" s="130">
        <f t="shared" si="40"/>
        <v>770606.71200000006</v>
      </c>
      <c r="W24" s="130">
        <f t="shared" si="41"/>
        <v>3302041.924311148</v>
      </c>
      <c r="X24" s="90">
        <f t="shared" si="42"/>
        <v>2305.8356879980206</v>
      </c>
      <c r="Y24" s="225">
        <f t="shared" si="43"/>
        <v>2790.0611824776047</v>
      </c>
      <c r="Z24" s="231">
        <f t="shared" si="44"/>
        <v>2691110.3564723129</v>
      </c>
      <c r="AA24" s="115">
        <f t="shared" si="45"/>
        <v>799170.21000000008</v>
      </c>
      <c r="AB24" s="115">
        <f t="shared" si="46"/>
        <v>3490280.5664723129</v>
      </c>
      <c r="AC24" s="85">
        <f t="shared" si="47"/>
        <v>2437.283861251015</v>
      </c>
      <c r="AD24" s="85">
        <f t="shared" si="48"/>
        <v>2949.1134721137282</v>
      </c>
      <c r="AE24" s="231">
        <f t="shared" si="49"/>
        <v>2749528.0921410322</v>
      </c>
      <c r="AF24" s="115">
        <f t="shared" si="50"/>
        <v>817402.2300000001</v>
      </c>
      <c r="AG24" s="115">
        <f t="shared" si="51"/>
        <v>3566930.3221410322</v>
      </c>
      <c r="AH24" s="85">
        <f t="shared" si="52"/>
        <v>2490.8088455330158</v>
      </c>
      <c r="AI24" s="85">
        <f t="shared" si="53"/>
        <v>3013.8787030949488</v>
      </c>
    </row>
    <row r="25" spans="1:35" s="89" customFormat="1" x14ac:dyDescent="0.25">
      <c r="A25" s="13" t="s">
        <v>310</v>
      </c>
      <c r="B25" s="14" t="s">
        <v>40</v>
      </c>
      <c r="C25" s="14" t="s">
        <v>41</v>
      </c>
      <c r="D25" s="14" t="s">
        <v>12</v>
      </c>
      <c r="E25" s="15">
        <v>3000848.8964346349</v>
      </c>
      <c r="F25" s="15">
        <v>506882.32924428832</v>
      </c>
      <c r="G25" s="87">
        <f t="shared" si="26"/>
        <v>3150891.3412563666</v>
      </c>
      <c r="H25" s="87">
        <f t="shared" si="27"/>
        <v>514992.44651219697</v>
      </c>
      <c r="I25" s="87">
        <f t="shared" si="28"/>
        <v>3240916.8081494053</v>
      </c>
      <c r="J25" s="87">
        <f t="shared" si="29"/>
        <v>524623.21076783841</v>
      </c>
      <c r="K25" s="87">
        <f t="shared" si="30"/>
        <v>3417966.8930390486</v>
      </c>
      <c r="L25" s="87">
        <f t="shared" si="31"/>
        <v>553515.50353476277</v>
      </c>
      <c r="M25" s="87">
        <f t="shared" si="32"/>
        <v>3971482.3965738113</v>
      </c>
      <c r="N25" s="88">
        <f t="shared" si="33"/>
        <v>3642.8422282573283</v>
      </c>
      <c r="O25" s="90">
        <f t="shared" si="34"/>
        <v>4407.8390961913674</v>
      </c>
      <c r="P25" s="129">
        <f t="shared" si="35"/>
        <v>3901103.5653650244</v>
      </c>
      <c r="Q25" s="130">
        <f t="shared" si="36"/>
        <v>640699.26416478038</v>
      </c>
      <c r="R25" s="130">
        <f t="shared" si="37"/>
        <v>4541802.8295298051</v>
      </c>
      <c r="S25" s="90">
        <f t="shared" si="38"/>
        <v>3171.56816667764</v>
      </c>
      <c r="T25" s="90">
        <f t="shared" si="39"/>
        <v>3837.5974816799444</v>
      </c>
      <c r="U25" s="129">
        <v>3901103.5653650244</v>
      </c>
      <c r="V25" s="130">
        <f t="shared" si="40"/>
        <v>642726.79348175752</v>
      </c>
      <c r="W25" s="130">
        <f t="shared" si="41"/>
        <v>4543830.3588467818</v>
      </c>
      <c r="X25" s="90">
        <f t="shared" si="42"/>
        <v>3172.9840025648605</v>
      </c>
      <c r="Y25" s="225">
        <f t="shared" si="43"/>
        <v>3839.3106431034812</v>
      </c>
      <c r="Z25" s="231">
        <f t="shared" si="44"/>
        <v>4147173.1748726643</v>
      </c>
      <c r="AA25" s="115">
        <f t="shared" si="45"/>
        <v>666550.26295623905</v>
      </c>
      <c r="AB25" s="115">
        <f t="shared" si="46"/>
        <v>4813723.4378289031</v>
      </c>
      <c r="AC25" s="85">
        <f t="shared" si="47"/>
        <v>3361.45195897655</v>
      </c>
      <c r="AD25" s="85">
        <f t="shared" si="48"/>
        <v>4067.3568703616256</v>
      </c>
      <c r="AE25" s="231">
        <f t="shared" si="49"/>
        <v>4237198.6417657034</v>
      </c>
      <c r="AF25" s="115">
        <f t="shared" si="50"/>
        <v>681756.73283356766</v>
      </c>
      <c r="AG25" s="115">
        <f t="shared" si="51"/>
        <v>4918955.3745992715</v>
      </c>
      <c r="AH25" s="85">
        <f t="shared" si="52"/>
        <v>3434.9360518149188</v>
      </c>
      <c r="AI25" s="85">
        <f t="shared" si="53"/>
        <v>4156.2726226960513</v>
      </c>
    </row>
    <row r="26" spans="1:35" s="89" customFormat="1" x14ac:dyDescent="0.25">
      <c r="A26" s="13" t="s">
        <v>311</v>
      </c>
      <c r="B26" s="14" t="s">
        <v>42</v>
      </c>
      <c r="C26" s="14" t="s">
        <v>43</v>
      </c>
      <c r="D26" s="14" t="s">
        <v>12</v>
      </c>
      <c r="E26" s="15">
        <v>4201188.4550084891</v>
      </c>
      <c r="F26" s="15">
        <v>860104.11266204831</v>
      </c>
      <c r="G26" s="87">
        <f t="shared" si="26"/>
        <v>4411247.8777589137</v>
      </c>
      <c r="H26" s="87">
        <f t="shared" si="27"/>
        <v>873865.77846464107</v>
      </c>
      <c r="I26" s="87">
        <f t="shared" si="28"/>
        <v>4537283.5314091677</v>
      </c>
      <c r="J26" s="87">
        <f t="shared" si="29"/>
        <v>890207.75660521991</v>
      </c>
      <c r="K26" s="87">
        <f t="shared" si="30"/>
        <v>4785153.6502546687</v>
      </c>
      <c r="L26" s="87">
        <f t="shared" si="31"/>
        <v>939233.69102695666</v>
      </c>
      <c r="M26" s="87">
        <f t="shared" si="32"/>
        <v>5724387.3412816254</v>
      </c>
      <c r="N26" s="88">
        <f t="shared" si="33"/>
        <v>5250.6942887905707</v>
      </c>
      <c r="O26" s="90">
        <f t="shared" si="34"/>
        <v>6353.3400894365905</v>
      </c>
      <c r="P26" s="129">
        <f t="shared" si="35"/>
        <v>5461544.9915110348</v>
      </c>
      <c r="Q26" s="130">
        <f t="shared" si="36"/>
        <v>1087171.5984048292</v>
      </c>
      <c r="R26" s="130">
        <f t="shared" si="37"/>
        <v>6548716.5899158642</v>
      </c>
      <c r="S26" s="90">
        <f t="shared" si="38"/>
        <v>4573.0080870377878</v>
      </c>
      <c r="T26" s="90">
        <f t="shared" si="39"/>
        <v>5533.339785315723</v>
      </c>
      <c r="U26" s="129">
        <v>5500184.9915110348</v>
      </c>
      <c r="V26" s="130">
        <f t="shared" si="40"/>
        <v>1090612.0148554773</v>
      </c>
      <c r="W26" s="130">
        <f t="shared" si="41"/>
        <v>6590797.0063665118</v>
      </c>
      <c r="X26" s="90">
        <f t="shared" si="42"/>
        <v>4602.3930943277728</v>
      </c>
      <c r="Y26" s="225">
        <f t="shared" si="43"/>
        <v>5568.8956441366054</v>
      </c>
      <c r="Z26" s="231">
        <f t="shared" si="44"/>
        <v>5847119.7371294228</v>
      </c>
      <c r="AA26" s="115">
        <f t="shared" si="45"/>
        <v>1131036.9081505935</v>
      </c>
      <c r="AB26" s="115">
        <f t="shared" si="46"/>
        <v>6978156.6452800166</v>
      </c>
      <c r="AC26" s="85">
        <f t="shared" si="47"/>
        <v>4872.8886543389071</v>
      </c>
      <c r="AD26" s="85">
        <f t="shared" si="48"/>
        <v>5896.1952717500772</v>
      </c>
      <c r="AE26" s="231">
        <f t="shared" si="49"/>
        <v>5974047.0830873707</v>
      </c>
      <c r="AF26" s="115">
        <f t="shared" si="50"/>
        <v>1156840.031530455</v>
      </c>
      <c r="AG26" s="115">
        <f t="shared" si="51"/>
        <v>7130887.1146178255</v>
      </c>
      <c r="AH26" s="85">
        <f t="shared" si="52"/>
        <v>4979.5412574603151</v>
      </c>
      <c r="AI26" s="85">
        <f t="shared" si="53"/>
        <v>6025.2449215269808</v>
      </c>
    </row>
    <row r="27" spans="1:35" s="89" customFormat="1" x14ac:dyDescent="0.25">
      <c r="A27" s="13" t="s">
        <v>312</v>
      </c>
      <c r="B27" s="14" t="s">
        <v>44</v>
      </c>
      <c r="C27" s="14" t="s">
        <v>16</v>
      </c>
      <c r="D27" s="14" t="s">
        <v>12</v>
      </c>
      <c r="E27" s="15">
        <v>2023400.6734006731</v>
      </c>
      <c r="F27" s="15">
        <v>107759.3722755013</v>
      </c>
      <c r="G27" s="87">
        <f t="shared" si="26"/>
        <v>2124570.7070707069</v>
      </c>
      <c r="H27" s="87">
        <f t="shared" si="27"/>
        <v>109483.52223190933</v>
      </c>
      <c r="I27" s="87">
        <f t="shared" si="28"/>
        <v>2185272.7272727271</v>
      </c>
      <c r="J27" s="87">
        <f t="shared" si="29"/>
        <v>111530.95030514385</v>
      </c>
      <c r="K27" s="87">
        <f t="shared" si="30"/>
        <v>2304653.3670033668</v>
      </c>
      <c r="L27" s="87">
        <f t="shared" si="31"/>
        <v>117673.23452484743</v>
      </c>
      <c r="M27" s="87">
        <f t="shared" si="32"/>
        <v>2422326.6015282143</v>
      </c>
      <c r="N27" s="88">
        <f t="shared" si="33"/>
        <v>2221.8790752517543</v>
      </c>
      <c r="O27" s="90">
        <f t="shared" si="34"/>
        <v>2688.4736810546228</v>
      </c>
      <c r="P27" s="129">
        <f t="shared" si="35"/>
        <v>2630420.8754208749</v>
      </c>
      <c r="Q27" s="130">
        <f t="shared" si="36"/>
        <v>136207.84655623368</v>
      </c>
      <c r="R27" s="130">
        <f t="shared" si="37"/>
        <v>2766628.7219771086</v>
      </c>
      <c r="S27" s="90">
        <f t="shared" si="38"/>
        <v>1931.9534363289467</v>
      </c>
      <c r="T27" s="90">
        <f t="shared" si="39"/>
        <v>2337.6636579580254</v>
      </c>
      <c r="U27" s="129">
        <v>2669060.8754208749</v>
      </c>
      <c r="V27" s="130">
        <f t="shared" si="40"/>
        <v>136638.8840453357</v>
      </c>
      <c r="W27" s="130">
        <f t="shared" si="41"/>
        <v>2805699.7594662104</v>
      </c>
      <c r="X27" s="90">
        <f t="shared" si="42"/>
        <v>1959.2369762338114</v>
      </c>
      <c r="Y27" s="225">
        <f t="shared" si="43"/>
        <v>2370.6767412429117</v>
      </c>
      <c r="Z27" s="231">
        <f t="shared" si="44"/>
        <v>2837417.0229474222</v>
      </c>
      <c r="AA27" s="115">
        <f t="shared" si="45"/>
        <v>141703.57454228424</v>
      </c>
      <c r="AB27" s="115">
        <f t="shared" si="46"/>
        <v>2979120.5974897062</v>
      </c>
      <c r="AC27" s="85">
        <f t="shared" si="47"/>
        <v>2080.337787950647</v>
      </c>
      <c r="AD27" s="85">
        <f t="shared" si="48"/>
        <v>2517.2087234202827</v>
      </c>
      <c r="AE27" s="231">
        <f t="shared" si="49"/>
        <v>2899010.7354571344</v>
      </c>
      <c r="AF27" s="115">
        <f t="shared" si="50"/>
        <v>144936.35571054928</v>
      </c>
      <c r="AG27" s="115">
        <f t="shared" si="51"/>
        <v>3043947.0911676837</v>
      </c>
      <c r="AH27" s="85">
        <f t="shared" si="52"/>
        <v>2125.6065174449404</v>
      </c>
      <c r="AI27" s="85">
        <f t="shared" si="53"/>
        <v>2571.9838861083776</v>
      </c>
    </row>
    <row r="28" spans="1:35" s="89" customFormat="1" x14ac:dyDescent="0.25">
      <c r="A28" s="19"/>
      <c r="B28" s="19"/>
      <c r="C28" s="19"/>
      <c r="D28" s="19"/>
      <c r="E28" s="15">
        <v>0</v>
      </c>
      <c r="F28" s="15">
        <v>0</v>
      </c>
      <c r="G28" s="87">
        <f t="shared" si="26"/>
        <v>0</v>
      </c>
      <c r="H28" s="87">
        <f t="shared" si="27"/>
        <v>0</v>
      </c>
      <c r="I28" s="87">
        <f t="shared" si="28"/>
        <v>0</v>
      </c>
      <c r="J28" s="87">
        <f t="shared" si="29"/>
        <v>0</v>
      </c>
      <c r="K28" s="87">
        <f t="shared" si="30"/>
        <v>0</v>
      </c>
      <c r="L28" s="87">
        <f t="shared" si="31"/>
        <v>0</v>
      </c>
      <c r="M28" s="87">
        <f t="shared" si="32"/>
        <v>0</v>
      </c>
      <c r="N28" s="88">
        <f t="shared" si="33"/>
        <v>0</v>
      </c>
      <c r="O28" s="90">
        <f t="shared" si="34"/>
        <v>0</v>
      </c>
      <c r="P28" s="129">
        <f t="shared" si="35"/>
        <v>0</v>
      </c>
      <c r="Q28" s="130">
        <f t="shared" si="36"/>
        <v>0</v>
      </c>
      <c r="R28" s="130">
        <f t="shared" si="37"/>
        <v>0</v>
      </c>
      <c r="S28" s="90">
        <f t="shared" si="38"/>
        <v>0</v>
      </c>
      <c r="T28" s="90">
        <f t="shared" si="39"/>
        <v>0</v>
      </c>
      <c r="U28" s="129">
        <v>0</v>
      </c>
      <c r="V28" s="130">
        <f t="shared" si="40"/>
        <v>0</v>
      </c>
      <c r="W28" s="130">
        <f t="shared" si="41"/>
        <v>0</v>
      </c>
      <c r="X28" s="90">
        <f t="shared" si="42"/>
        <v>0</v>
      </c>
      <c r="Y28" s="225">
        <f t="shared" si="43"/>
        <v>0</v>
      </c>
      <c r="Z28" s="231">
        <f t="shared" si="44"/>
        <v>0</v>
      </c>
      <c r="AA28" s="115">
        <f t="shared" si="45"/>
        <v>0</v>
      </c>
      <c r="AB28" s="115">
        <f t="shared" si="46"/>
        <v>0</v>
      </c>
      <c r="AC28" s="85">
        <f t="shared" si="47"/>
        <v>0</v>
      </c>
      <c r="AD28" s="85">
        <f t="shared" si="48"/>
        <v>0</v>
      </c>
      <c r="AE28" s="231">
        <f t="shared" si="49"/>
        <v>0</v>
      </c>
      <c r="AF28" s="115">
        <f t="shared" si="50"/>
        <v>0</v>
      </c>
      <c r="AG28" s="115">
        <f t="shared" si="51"/>
        <v>0</v>
      </c>
      <c r="AH28" s="85">
        <f t="shared" si="52"/>
        <v>0</v>
      </c>
      <c r="AI28" s="85">
        <f t="shared" si="53"/>
        <v>0</v>
      </c>
    </row>
    <row r="29" spans="1:35" s="89" customFormat="1" x14ac:dyDescent="0.25">
      <c r="A29" s="13" t="s">
        <v>45</v>
      </c>
      <c r="B29" s="14" t="s">
        <v>46</v>
      </c>
      <c r="C29" s="14" t="s">
        <v>39</v>
      </c>
      <c r="D29" s="14" t="s">
        <v>12</v>
      </c>
      <c r="E29" s="15">
        <v>2653900.9441430946</v>
      </c>
      <c r="F29" s="15">
        <v>506762.97593552398</v>
      </c>
      <c r="G29" s="87">
        <f t="shared" si="26"/>
        <v>2786595.9913502494</v>
      </c>
      <c r="H29" s="87">
        <f t="shared" si="27"/>
        <v>514871.18355049239</v>
      </c>
      <c r="I29" s="87">
        <f t="shared" si="28"/>
        <v>2866213.0196745419</v>
      </c>
      <c r="J29" s="87">
        <f t="shared" si="29"/>
        <v>524499.68009326735</v>
      </c>
      <c r="K29" s="87">
        <f t="shared" si="30"/>
        <v>3022793.1753789843</v>
      </c>
      <c r="L29" s="87">
        <f t="shared" si="31"/>
        <v>553385.16972159222</v>
      </c>
      <c r="M29" s="87">
        <f t="shared" si="32"/>
        <v>3576178.3451005765</v>
      </c>
      <c r="N29" s="88">
        <f t="shared" si="33"/>
        <v>3280.2495870435037</v>
      </c>
      <c r="O29" s="90">
        <f t="shared" si="34"/>
        <v>3969.1020003226395</v>
      </c>
      <c r="P29" s="129">
        <f t="shared" si="35"/>
        <v>3450071.227386022</v>
      </c>
      <c r="Q29" s="130">
        <f t="shared" si="36"/>
        <v>640548.40158250241</v>
      </c>
      <c r="R29" s="130">
        <f t="shared" si="37"/>
        <v>4090619.6289685243</v>
      </c>
      <c r="S29" s="90">
        <f t="shared" si="38"/>
        <v>2856.5042306264941</v>
      </c>
      <c r="T29" s="90">
        <f t="shared" si="39"/>
        <v>3456.3701190580578</v>
      </c>
      <c r="U29" s="129">
        <v>3450071.227386022</v>
      </c>
      <c r="V29" s="130">
        <f t="shared" si="40"/>
        <v>642575.45348624454</v>
      </c>
      <c r="W29" s="130">
        <f t="shared" si="41"/>
        <v>4092646.6808722666</v>
      </c>
      <c r="X29" s="90">
        <f t="shared" si="42"/>
        <v>2857.9197331331889</v>
      </c>
      <c r="Y29" s="225">
        <f t="shared" si="43"/>
        <v>3458.0828770911585</v>
      </c>
      <c r="Z29" s="231">
        <f t="shared" si="44"/>
        <v>3667691.1048057554</v>
      </c>
      <c r="AA29" s="115">
        <f t="shared" si="45"/>
        <v>666393.3133552142</v>
      </c>
      <c r="AB29" s="115">
        <f t="shared" si="46"/>
        <v>4334084.4181609694</v>
      </c>
      <c r="AC29" s="85">
        <f t="shared" si="47"/>
        <v>3026.5171537083138</v>
      </c>
      <c r="AD29" s="85">
        <f t="shared" si="48"/>
        <v>3662.0857559870597</v>
      </c>
      <c r="AE29" s="231">
        <f t="shared" si="49"/>
        <v>3747308.1331300484</v>
      </c>
      <c r="AF29" s="115">
        <f t="shared" si="50"/>
        <v>681596.20263327984</v>
      </c>
      <c r="AG29" s="115">
        <f t="shared" si="51"/>
        <v>4428904.3357633278</v>
      </c>
      <c r="AH29" s="85">
        <f t="shared" si="52"/>
        <v>3092.730471089546</v>
      </c>
      <c r="AI29" s="85">
        <f t="shared" si="53"/>
        <v>3742.2038700183507</v>
      </c>
    </row>
    <row r="30" spans="1:35" s="89" customFormat="1" x14ac:dyDescent="0.25">
      <c r="A30" s="13" t="s">
        <v>48</v>
      </c>
      <c r="B30" s="14" t="s">
        <v>49</v>
      </c>
      <c r="C30" s="14" t="s">
        <v>10</v>
      </c>
      <c r="D30" s="14" t="s">
        <v>12</v>
      </c>
      <c r="E30" s="15">
        <v>2451710.6137603996</v>
      </c>
      <c r="F30" s="15">
        <v>474299.59170225443</v>
      </c>
      <c r="G30" s="87">
        <f t="shared" si="26"/>
        <v>2574296.1444484196</v>
      </c>
      <c r="H30" s="87">
        <f t="shared" si="27"/>
        <v>481888.38516949053</v>
      </c>
      <c r="I30" s="87">
        <f t="shared" si="28"/>
        <v>2647847.4628612311</v>
      </c>
      <c r="J30" s="87">
        <f t="shared" si="29"/>
        <v>490900.07741183334</v>
      </c>
      <c r="K30" s="87">
        <f t="shared" si="30"/>
        <v>2792498.3890730944</v>
      </c>
      <c r="L30" s="87">
        <f t="shared" si="31"/>
        <v>517935.15413886181</v>
      </c>
      <c r="M30" s="87">
        <f t="shared" si="32"/>
        <v>3310433.543211956</v>
      </c>
      <c r="N30" s="88">
        <f t="shared" si="33"/>
        <v>3036.4951675111665</v>
      </c>
      <c r="O30" s="90">
        <f t="shared" si="34"/>
        <v>3674.1591526885113</v>
      </c>
      <c r="P30" s="129">
        <f t="shared" si="35"/>
        <v>3187223.7978885183</v>
      </c>
      <c r="Q30" s="130">
        <f t="shared" si="36"/>
        <v>599514.68391164963</v>
      </c>
      <c r="R30" s="130">
        <f t="shared" si="37"/>
        <v>3786738.4818001678</v>
      </c>
      <c r="S30" s="90">
        <f t="shared" si="38"/>
        <v>2644.3022022719483</v>
      </c>
      <c r="T30" s="90">
        <f t="shared" si="39"/>
        <v>3199.6056647490573</v>
      </c>
      <c r="U30" s="129">
        <v>3187223.7978885183</v>
      </c>
      <c r="V30" s="130">
        <f t="shared" si="40"/>
        <v>601411.88227845868</v>
      </c>
      <c r="W30" s="130">
        <f t="shared" si="41"/>
        <v>3788635.680166977</v>
      </c>
      <c r="X30" s="90">
        <f t="shared" si="42"/>
        <v>2645.6270272746806</v>
      </c>
      <c r="Y30" s="225">
        <f t="shared" si="43"/>
        <v>3201.2087030023636</v>
      </c>
      <c r="Z30" s="231">
        <f t="shared" si="44"/>
        <v>3388264.068216871</v>
      </c>
      <c r="AA30" s="115">
        <f t="shared" si="45"/>
        <v>623703.96308846469</v>
      </c>
      <c r="AB30" s="115">
        <f t="shared" si="46"/>
        <v>4011968.0313053355</v>
      </c>
      <c r="AC30" s="85">
        <f t="shared" si="47"/>
        <v>2801.5813480687034</v>
      </c>
      <c r="AD30" s="85">
        <f t="shared" si="48"/>
        <v>3389.913431163131</v>
      </c>
      <c r="AE30" s="231">
        <f t="shared" si="49"/>
        <v>3461815.3866296834</v>
      </c>
      <c r="AF30" s="115">
        <f t="shared" si="50"/>
        <v>637932.95083953231</v>
      </c>
      <c r="AG30" s="115">
        <f t="shared" si="51"/>
        <v>4099748.3374692155</v>
      </c>
      <c r="AH30" s="85">
        <f t="shared" si="52"/>
        <v>2862.8788625447778</v>
      </c>
      <c r="AI30" s="85">
        <f t="shared" si="53"/>
        <v>3464.0834236791811</v>
      </c>
    </row>
    <row r="31" spans="1:35" s="89" customFormat="1" x14ac:dyDescent="0.25">
      <c r="A31" s="13" t="s">
        <v>50</v>
      </c>
      <c r="B31" s="14" t="s">
        <v>49</v>
      </c>
      <c r="C31" s="14" t="s">
        <v>10</v>
      </c>
      <c r="D31" s="14" t="s">
        <v>51</v>
      </c>
      <c r="E31" s="15">
        <v>86149.471974004875</v>
      </c>
      <c r="F31" s="15">
        <v>0</v>
      </c>
      <c r="G31" s="87">
        <f t="shared" si="26"/>
        <v>90456.945572705125</v>
      </c>
      <c r="H31" s="87">
        <f t="shared" si="27"/>
        <v>0</v>
      </c>
      <c r="I31" s="87">
        <f t="shared" si="28"/>
        <v>93041.429731925266</v>
      </c>
      <c r="J31" s="87">
        <f t="shared" si="29"/>
        <v>0</v>
      </c>
      <c r="K31" s="87">
        <f t="shared" si="30"/>
        <v>98124.248578391547</v>
      </c>
      <c r="L31" s="87">
        <f t="shared" si="31"/>
        <v>0</v>
      </c>
      <c r="M31" s="87">
        <f t="shared" si="32"/>
        <v>98124.248578391547</v>
      </c>
      <c r="N31" s="88">
        <f t="shared" si="33"/>
        <v>90.004467008529659</v>
      </c>
      <c r="O31" s="90">
        <f t="shared" si="34"/>
        <v>108.90540508032089</v>
      </c>
      <c r="P31" s="129">
        <f t="shared" si="35"/>
        <v>111994.31356620631</v>
      </c>
      <c r="Q31" s="130">
        <f t="shared" si="36"/>
        <v>0</v>
      </c>
      <c r="R31" s="130">
        <f t="shared" si="37"/>
        <v>111994.31356620631</v>
      </c>
      <c r="S31" s="90">
        <f t="shared" si="38"/>
        <v>78.206301129163251</v>
      </c>
      <c r="T31" s="90">
        <f t="shared" si="39"/>
        <v>94.62962436628753</v>
      </c>
      <c r="U31" s="129">
        <v>111994.31356620631</v>
      </c>
      <c r="V31" s="130">
        <f t="shared" si="40"/>
        <v>0</v>
      </c>
      <c r="W31" s="130">
        <f t="shared" si="41"/>
        <v>111994.31356620631</v>
      </c>
      <c r="X31" s="90">
        <f t="shared" si="42"/>
        <v>78.206301129163251</v>
      </c>
      <c r="Y31" s="225">
        <f t="shared" si="43"/>
        <v>94.62962436628753</v>
      </c>
      <c r="Z31" s="231">
        <f t="shared" si="44"/>
        <v>119058.57026807471</v>
      </c>
      <c r="AA31" s="115">
        <f t="shared" si="45"/>
        <v>0</v>
      </c>
      <c r="AB31" s="115">
        <f t="shared" si="46"/>
        <v>119058.57026807471</v>
      </c>
      <c r="AC31" s="85">
        <f t="shared" si="47"/>
        <v>83.139313969618172</v>
      </c>
      <c r="AD31" s="85">
        <f t="shared" si="48"/>
        <v>100.59856990323799</v>
      </c>
      <c r="AE31" s="231">
        <f t="shared" si="49"/>
        <v>121643.05442729485</v>
      </c>
      <c r="AF31" s="115">
        <f t="shared" si="50"/>
        <v>0</v>
      </c>
      <c r="AG31" s="115">
        <f t="shared" si="51"/>
        <v>121643.05442729485</v>
      </c>
      <c r="AH31" s="85">
        <f t="shared" si="52"/>
        <v>84.94407476490656</v>
      </c>
      <c r="AI31" s="85">
        <f t="shared" si="53"/>
        <v>102.78233046553693</v>
      </c>
    </row>
    <row r="32" spans="1:35" s="89" customFormat="1" x14ac:dyDescent="0.25">
      <c r="A32" s="13" t="s">
        <v>52</v>
      </c>
      <c r="B32" s="14" t="s">
        <v>53</v>
      </c>
      <c r="C32" s="14" t="s">
        <v>54</v>
      </c>
      <c r="D32" s="14" t="s">
        <v>12</v>
      </c>
      <c r="E32" s="15">
        <v>1007260.4766722128</v>
      </c>
      <c r="F32" s="15">
        <v>165658.74013153734</v>
      </c>
      <c r="G32" s="87">
        <f t="shared" si="26"/>
        <v>1057623.5005058234</v>
      </c>
      <c r="H32" s="87">
        <f t="shared" si="27"/>
        <v>168309.27997364194</v>
      </c>
      <c r="I32" s="87">
        <f t="shared" si="28"/>
        <v>1087841.3148059896</v>
      </c>
      <c r="J32" s="87">
        <f t="shared" si="29"/>
        <v>171456.79603614114</v>
      </c>
      <c r="K32" s="87">
        <f t="shared" si="30"/>
        <v>1147269.6829296502</v>
      </c>
      <c r="L32" s="87">
        <f t="shared" si="31"/>
        <v>180899.34422363876</v>
      </c>
      <c r="M32" s="87">
        <f t="shared" si="32"/>
        <v>1328169.0271532889</v>
      </c>
      <c r="N32" s="88">
        <f t="shared" si="33"/>
        <v>1218.2630401563542</v>
      </c>
      <c r="O32" s="90">
        <f t="shared" si="34"/>
        <v>1474.0982785891886</v>
      </c>
      <c r="P32" s="129">
        <f t="shared" si="35"/>
        <v>1309438.6196738763</v>
      </c>
      <c r="Q32" s="130">
        <f t="shared" si="36"/>
        <v>209392.6475262632</v>
      </c>
      <c r="R32" s="130">
        <f t="shared" si="37"/>
        <v>1518831.2672001396</v>
      </c>
      <c r="S32" s="90">
        <f t="shared" si="38"/>
        <v>1060.6089868734607</v>
      </c>
      <c r="T32" s="90">
        <f t="shared" si="39"/>
        <v>1283.3368741168874</v>
      </c>
      <c r="U32" s="129">
        <v>1324438.6196738763</v>
      </c>
      <c r="V32" s="130">
        <f t="shared" si="40"/>
        <v>210055.28248678937</v>
      </c>
      <c r="W32" s="130">
        <f t="shared" si="41"/>
        <v>1534493.9021606657</v>
      </c>
      <c r="X32" s="90">
        <f t="shared" si="42"/>
        <v>1071.5462988422059</v>
      </c>
      <c r="Y32" s="225">
        <f t="shared" si="43"/>
        <v>1296.5710215990691</v>
      </c>
      <c r="Z32" s="231">
        <f t="shared" si="44"/>
        <v>1407980.1326071515</v>
      </c>
      <c r="AA32" s="115">
        <f t="shared" si="45"/>
        <v>217841.24327297162</v>
      </c>
      <c r="AB32" s="115">
        <f t="shared" si="46"/>
        <v>1625821.3758801231</v>
      </c>
      <c r="AC32" s="85">
        <f t="shared" si="47"/>
        <v>1135.3208217053452</v>
      </c>
      <c r="AD32" s="85">
        <f t="shared" si="48"/>
        <v>1373.7381942634677</v>
      </c>
      <c r="AE32" s="231">
        <f t="shared" si="49"/>
        <v>1438544.1007534717</v>
      </c>
      <c r="AF32" s="115">
        <f t="shared" si="50"/>
        <v>222811.00547691775</v>
      </c>
      <c r="AG32" s="115">
        <f t="shared" si="51"/>
        <v>1661355.1062303896</v>
      </c>
      <c r="AH32" s="85">
        <f t="shared" si="52"/>
        <v>1160.1342388113183</v>
      </c>
      <c r="AI32" s="85">
        <f t="shared" si="53"/>
        <v>1403.7624289616952</v>
      </c>
    </row>
    <row r="33" spans="1:35" s="89" customFormat="1" x14ac:dyDescent="0.25">
      <c r="A33" s="13" t="s">
        <v>55</v>
      </c>
      <c r="B33" s="14" t="s">
        <v>56</v>
      </c>
      <c r="C33" s="14" t="s">
        <v>10</v>
      </c>
      <c r="D33" s="14" t="s">
        <v>47</v>
      </c>
      <c r="E33" s="15">
        <v>1429158.2682196342</v>
      </c>
      <c r="F33" s="15">
        <v>322485.530140788</v>
      </c>
      <c r="G33" s="87">
        <f t="shared" si="26"/>
        <v>1500616.1816306161</v>
      </c>
      <c r="H33" s="87">
        <f t="shared" si="27"/>
        <v>327645.29862304061</v>
      </c>
      <c r="I33" s="87">
        <f t="shared" si="28"/>
        <v>1543490.9296772049</v>
      </c>
      <c r="J33" s="87">
        <f t="shared" si="29"/>
        <v>333772.52369571559</v>
      </c>
      <c r="K33" s="87">
        <f t="shared" si="30"/>
        <v>1627811.2675021633</v>
      </c>
      <c r="L33" s="87">
        <f t="shared" si="31"/>
        <v>352154.19891374052</v>
      </c>
      <c r="M33" s="87">
        <f t="shared" si="32"/>
        <v>1979965.4664159038</v>
      </c>
      <c r="N33" s="88">
        <f t="shared" si="33"/>
        <v>1816.1233240699878</v>
      </c>
      <c r="O33" s="90">
        <f t="shared" si="34"/>
        <v>2197.509222124685</v>
      </c>
      <c r="P33" s="129">
        <f t="shared" si="35"/>
        <v>1857905.7486855243</v>
      </c>
      <c r="Q33" s="130">
        <f t="shared" si="36"/>
        <v>407621.71009795612</v>
      </c>
      <c r="R33" s="130">
        <f t="shared" si="37"/>
        <v>2265527.4587834803</v>
      </c>
      <c r="S33" s="90">
        <f t="shared" si="38"/>
        <v>1582.031417633257</v>
      </c>
      <c r="T33" s="90">
        <f t="shared" si="39"/>
        <v>1914.258015336241</v>
      </c>
      <c r="U33" s="129">
        <v>1857905.7486855243</v>
      </c>
      <c r="V33" s="130">
        <f t="shared" si="40"/>
        <v>408911.6522185193</v>
      </c>
      <c r="W33" s="130">
        <f t="shared" si="41"/>
        <v>2266817.4009040436</v>
      </c>
      <c r="X33" s="90">
        <f t="shared" si="42"/>
        <v>1582.9321919556992</v>
      </c>
      <c r="Y33" s="225">
        <f t="shared" si="43"/>
        <v>1915.3479522663959</v>
      </c>
      <c r="Z33" s="231">
        <f t="shared" si="44"/>
        <v>1975096.7266795342</v>
      </c>
      <c r="AA33" s="115">
        <f t="shared" si="45"/>
        <v>424068.47213513631</v>
      </c>
      <c r="AB33" s="115">
        <f t="shared" si="46"/>
        <v>2399165.1988146706</v>
      </c>
      <c r="AC33" s="85">
        <f t="shared" si="47"/>
        <v>1675.3514533234772</v>
      </c>
      <c r="AD33" s="85">
        <f t="shared" si="48"/>
        <v>2027.1752585214074</v>
      </c>
      <c r="AE33" s="231">
        <f t="shared" si="49"/>
        <v>2017971.4747261233</v>
      </c>
      <c r="AF33" s="115">
        <f t="shared" si="50"/>
        <v>433743.03803935996</v>
      </c>
      <c r="AG33" s="115">
        <f t="shared" si="51"/>
        <v>2451714.512765483</v>
      </c>
      <c r="AH33" s="85">
        <f t="shared" si="52"/>
        <v>1712.0469545512135</v>
      </c>
      <c r="AI33" s="85">
        <f t="shared" si="53"/>
        <v>2071.5768150069684</v>
      </c>
    </row>
    <row r="34" spans="1:35" s="89" customFormat="1" x14ac:dyDescent="0.25">
      <c r="A34" s="182"/>
      <c r="B34" s="182"/>
      <c r="C34" s="182"/>
      <c r="D34" s="182"/>
      <c r="E34" s="15">
        <v>0</v>
      </c>
      <c r="F34" s="15">
        <v>0</v>
      </c>
      <c r="G34" s="87">
        <f t="shared" si="26"/>
        <v>0</v>
      </c>
      <c r="H34" s="87">
        <f t="shared" si="27"/>
        <v>0</v>
      </c>
      <c r="I34" s="87">
        <f t="shared" si="28"/>
        <v>0</v>
      </c>
      <c r="J34" s="87">
        <f t="shared" si="29"/>
        <v>0</v>
      </c>
      <c r="K34" s="87">
        <f t="shared" si="30"/>
        <v>0</v>
      </c>
      <c r="L34" s="87">
        <f t="shared" si="31"/>
        <v>0</v>
      </c>
      <c r="M34" s="87">
        <f t="shared" si="32"/>
        <v>0</v>
      </c>
      <c r="N34" s="88">
        <f t="shared" si="33"/>
        <v>0</v>
      </c>
      <c r="O34" s="90">
        <f t="shared" si="34"/>
        <v>0</v>
      </c>
      <c r="P34" s="129">
        <f t="shared" si="35"/>
        <v>0</v>
      </c>
      <c r="Q34" s="130">
        <f t="shared" si="36"/>
        <v>0</v>
      </c>
      <c r="R34" s="130">
        <f t="shared" si="37"/>
        <v>0</v>
      </c>
      <c r="S34" s="90">
        <f t="shared" si="38"/>
        <v>0</v>
      </c>
      <c r="T34" s="90">
        <f t="shared" si="39"/>
        <v>0</v>
      </c>
      <c r="U34" s="129">
        <v>0</v>
      </c>
      <c r="V34" s="130">
        <f t="shared" si="40"/>
        <v>0</v>
      </c>
      <c r="W34" s="130">
        <f t="shared" si="41"/>
        <v>0</v>
      </c>
      <c r="X34" s="90">
        <f t="shared" si="42"/>
        <v>0</v>
      </c>
      <c r="Y34" s="225">
        <f t="shared" si="43"/>
        <v>0</v>
      </c>
      <c r="Z34" s="231">
        <f t="shared" si="44"/>
        <v>0</v>
      </c>
      <c r="AA34" s="115">
        <f t="shared" si="45"/>
        <v>0</v>
      </c>
      <c r="AB34" s="115">
        <f t="shared" si="46"/>
        <v>0</v>
      </c>
      <c r="AC34" s="85">
        <f t="shared" si="47"/>
        <v>0</v>
      </c>
      <c r="AD34" s="85">
        <f t="shared" si="48"/>
        <v>0</v>
      </c>
      <c r="AE34" s="231">
        <f t="shared" si="49"/>
        <v>0</v>
      </c>
      <c r="AF34" s="115">
        <f t="shared" si="50"/>
        <v>0</v>
      </c>
      <c r="AG34" s="115">
        <f t="shared" si="51"/>
        <v>0</v>
      </c>
      <c r="AH34" s="85">
        <f t="shared" si="52"/>
        <v>0</v>
      </c>
      <c r="AI34" s="85">
        <f t="shared" si="53"/>
        <v>0</v>
      </c>
    </row>
    <row r="35" spans="1:35" s="89" customFormat="1" x14ac:dyDescent="0.25">
      <c r="A35" s="13" t="s">
        <v>58</v>
      </c>
      <c r="B35" s="14" t="s">
        <v>59</v>
      </c>
      <c r="C35" s="13" t="s">
        <v>16</v>
      </c>
      <c r="D35" s="14" t="s">
        <v>12</v>
      </c>
      <c r="E35" s="15">
        <v>774843.43434343406</v>
      </c>
      <c r="F35" s="15">
        <v>64091.313725241751</v>
      </c>
      <c r="G35" s="87">
        <f t="shared" si="26"/>
        <v>813585.60606060585</v>
      </c>
      <c r="H35" s="87">
        <f t="shared" si="27"/>
        <v>65116.774744845621</v>
      </c>
      <c r="I35" s="87">
        <f t="shared" si="28"/>
        <v>836830.90909090883</v>
      </c>
      <c r="J35" s="87">
        <f t="shared" si="29"/>
        <v>66334.509705625213</v>
      </c>
      <c r="K35" s="87">
        <f t="shared" si="30"/>
        <v>882546.67171717144</v>
      </c>
      <c r="L35" s="87">
        <f t="shared" si="31"/>
        <v>69987.714587963987</v>
      </c>
      <c r="M35" s="87">
        <f t="shared" si="32"/>
        <v>952534.38630513544</v>
      </c>
      <c r="N35" s="88">
        <f t="shared" si="33"/>
        <v>873.71216583838543</v>
      </c>
      <c r="O35" s="90">
        <f t="shared" si="34"/>
        <v>1057.1917206644464</v>
      </c>
      <c r="P35" s="129">
        <f t="shared" si="35"/>
        <v>1007296.4646464642</v>
      </c>
      <c r="Q35" s="130">
        <f t="shared" si="36"/>
        <v>81011.420548705573</v>
      </c>
      <c r="R35" s="130">
        <f t="shared" si="37"/>
        <v>1088307.8851951698</v>
      </c>
      <c r="S35" s="90">
        <f t="shared" si="38"/>
        <v>759.97192607909824</v>
      </c>
      <c r="T35" s="90">
        <f t="shared" si="39"/>
        <v>919.56603055570883</v>
      </c>
      <c r="U35" s="129">
        <v>1007296.4646464642</v>
      </c>
      <c r="V35" s="130">
        <f t="shared" si="40"/>
        <v>81267.785803606545</v>
      </c>
      <c r="W35" s="130">
        <f t="shared" si="41"/>
        <v>1088564.2504500707</v>
      </c>
      <c r="X35" s="90">
        <f t="shared" si="42"/>
        <v>760.15094747478702</v>
      </c>
      <c r="Y35" s="225">
        <f t="shared" si="43"/>
        <v>919.78264644449223</v>
      </c>
      <c r="Z35" s="231">
        <f t="shared" si="44"/>
        <v>1070833.6262626257</v>
      </c>
      <c r="AA35" s="115">
        <f t="shared" si="45"/>
        <v>84280.077548692905</v>
      </c>
      <c r="AB35" s="115">
        <f t="shared" si="46"/>
        <v>1155113.7038113186</v>
      </c>
      <c r="AC35" s="85">
        <f t="shared" si="47"/>
        <v>806.62283005366658</v>
      </c>
      <c r="AD35" s="85">
        <f t="shared" si="48"/>
        <v>976.0136243649365</v>
      </c>
      <c r="AE35" s="231">
        <f t="shared" si="49"/>
        <v>1094078.9292929287</v>
      </c>
      <c r="AF35" s="115">
        <f t="shared" si="50"/>
        <v>86202.81696045016</v>
      </c>
      <c r="AG35" s="115">
        <f t="shared" si="51"/>
        <v>1180281.7462533789</v>
      </c>
      <c r="AH35" s="85">
        <f t="shared" si="52"/>
        <v>824.19782509921197</v>
      </c>
      <c r="AI35" s="85">
        <f t="shared" si="53"/>
        <v>997.27936837004643</v>
      </c>
    </row>
    <row r="36" spans="1:35" s="89" customFormat="1" x14ac:dyDescent="0.25">
      <c r="A36" s="13" t="s">
        <v>60</v>
      </c>
      <c r="B36" s="14" t="s">
        <v>61</v>
      </c>
      <c r="C36" s="14" t="s">
        <v>39</v>
      </c>
      <c r="D36" s="14" t="s">
        <v>12</v>
      </c>
      <c r="E36" s="15">
        <v>692122.05387205398</v>
      </c>
      <c r="F36" s="15">
        <v>0</v>
      </c>
      <c r="G36" s="87">
        <f t="shared" si="26"/>
        <v>726728.15656565665</v>
      </c>
      <c r="H36" s="87">
        <f t="shared" si="27"/>
        <v>0</v>
      </c>
      <c r="I36" s="87">
        <f t="shared" si="28"/>
        <v>747491.81818181823</v>
      </c>
      <c r="J36" s="87">
        <f t="shared" si="29"/>
        <v>0</v>
      </c>
      <c r="K36" s="87">
        <f t="shared" si="30"/>
        <v>788327.01936026942</v>
      </c>
      <c r="L36" s="87">
        <f t="shared" si="31"/>
        <v>0</v>
      </c>
      <c r="M36" s="87">
        <f t="shared" si="32"/>
        <v>788327.01936026942</v>
      </c>
      <c r="N36" s="88">
        <f t="shared" si="33"/>
        <v>723.09295850820706</v>
      </c>
      <c r="O36" s="90">
        <f t="shared" si="34"/>
        <v>874.94247979493048</v>
      </c>
      <c r="P36" s="129">
        <f t="shared" si="35"/>
        <v>899758.67003367003</v>
      </c>
      <c r="Q36" s="130">
        <f t="shared" si="36"/>
        <v>0</v>
      </c>
      <c r="R36" s="130">
        <f t="shared" si="37"/>
        <v>899758.67003367003</v>
      </c>
      <c r="S36" s="90">
        <f t="shared" si="38"/>
        <v>628.30687783653195</v>
      </c>
      <c r="T36" s="90">
        <f t="shared" si="39"/>
        <v>760.25132218220369</v>
      </c>
      <c r="U36" s="129">
        <v>899758.67003367003</v>
      </c>
      <c r="V36" s="130">
        <f t="shared" si="40"/>
        <v>0</v>
      </c>
      <c r="W36" s="130">
        <f t="shared" si="41"/>
        <v>899758.67003367003</v>
      </c>
      <c r="X36" s="90">
        <f t="shared" si="42"/>
        <v>628.30687783653195</v>
      </c>
      <c r="Y36" s="225">
        <f t="shared" si="43"/>
        <v>760.25132218220369</v>
      </c>
      <c r="Z36" s="231">
        <f t="shared" si="44"/>
        <v>956512.67845117836</v>
      </c>
      <c r="AA36" s="115">
        <f t="shared" si="45"/>
        <v>0</v>
      </c>
      <c r="AB36" s="115">
        <f t="shared" si="46"/>
        <v>956512.67845117836</v>
      </c>
      <c r="AC36" s="85">
        <f t="shared" si="47"/>
        <v>667.93854243852854</v>
      </c>
      <c r="AD36" s="85">
        <f t="shared" si="48"/>
        <v>808.20563635061956</v>
      </c>
      <c r="AE36" s="231">
        <f t="shared" si="49"/>
        <v>977276.34006733994</v>
      </c>
      <c r="AF36" s="115">
        <f t="shared" si="50"/>
        <v>0</v>
      </c>
      <c r="AG36" s="115">
        <f t="shared" si="51"/>
        <v>977276.34006733994</v>
      </c>
      <c r="AH36" s="85">
        <f t="shared" si="52"/>
        <v>682.4379319270638</v>
      </c>
      <c r="AI36" s="85">
        <f t="shared" si="53"/>
        <v>825.74989763174722</v>
      </c>
    </row>
    <row r="37" spans="1:35" s="89" customFormat="1" x14ac:dyDescent="0.25">
      <c r="A37" s="13" t="s">
        <v>62</v>
      </c>
      <c r="B37" s="13" t="s">
        <v>35</v>
      </c>
      <c r="C37" s="13" t="s">
        <v>36</v>
      </c>
      <c r="D37" s="14" t="s">
        <v>12</v>
      </c>
      <c r="E37" s="15">
        <v>299701.34680134687</v>
      </c>
      <c r="F37" s="15">
        <v>0</v>
      </c>
      <c r="G37" s="87">
        <f t="shared" si="26"/>
        <v>314686.41414141422</v>
      </c>
      <c r="H37" s="87">
        <f t="shared" si="27"/>
        <v>0</v>
      </c>
      <c r="I37" s="87">
        <f t="shared" si="28"/>
        <v>323677.45454545459</v>
      </c>
      <c r="J37" s="87">
        <f t="shared" si="29"/>
        <v>0</v>
      </c>
      <c r="K37" s="87">
        <f t="shared" si="30"/>
        <v>341359.83400673402</v>
      </c>
      <c r="L37" s="87">
        <f t="shared" si="31"/>
        <v>0</v>
      </c>
      <c r="M37" s="87">
        <f t="shared" si="32"/>
        <v>341359.83400673402</v>
      </c>
      <c r="N37" s="88">
        <f t="shared" si="33"/>
        <v>313.11230774267676</v>
      </c>
      <c r="O37" s="90">
        <f t="shared" si="34"/>
        <v>378.86589236863887</v>
      </c>
      <c r="P37" s="129">
        <f t="shared" si="35"/>
        <v>389611.75084175082</v>
      </c>
      <c r="Q37" s="130">
        <f t="shared" si="36"/>
        <v>0</v>
      </c>
      <c r="R37" s="130">
        <f t="shared" si="37"/>
        <v>389611.75084175082</v>
      </c>
      <c r="S37" s="90">
        <f t="shared" si="38"/>
        <v>272.06822328329963</v>
      </c>
      <c r="T37" s="90">
        <f t="shared" si="39"/>
        <v>329.20255017279254</v>
      </c>
      <c r="U37" s="129">
        <v>389611.75084175082</v>
      </c>
      <c r="V37" s="130">
        <f t="shared" si="40"/>
        <v>0</v>
      </c>
      <c r="W37" s="130">
        <f t="shared" si="41"/>
        <v>389611.75084175082</v>
      </c>
      <c r="X37" s="90">
        <f t="shared" si="42"/>
        <v>272.06822328329963</v>
      </c>
      <c r="Y37" s="225">
        <f t="shared" si="43"/>
        <v>329.20255017279254</v>
      </c>
      <c r="Z37" s="231">
        <f t="shared" si="44"/>
        <v>414187.26127946127</v>
      </c>
      <c r="AA37" s="115">
        <f t="shared" si="45"/>
        <v>0</v>
      </c>
      <c r="AB37" s="115">
        <f t="shared" si="46"/>
        <v>414187.26127946127</v>
      </c>
      <c r="AC37" s="85">
        <f t="shared" si="47"/>
        <v>289.22944967501547</v>
      </c>
      <c r="AD37" s="85">
        <f t="shared" si="48"/>
        <v>349.96763410676868</v>
      </c>
      <c r="AE37" s="231">
        <f t="shared" si="49"/>
        <v>423178.30168350169</v>
      </c>
      <c r="AF37" s="115">
        <f t="shared" si="50"/>
        <v>0</v>
      </c>
      <c r="AG37" s="115">
        <f t="shared" si="51"/>
        <v>423178.30168350169</v>
      </c>
      <c r="AH37" s="85">
        <f t="shared" si="52"/>
        <v>295.50794713539932</v>
      </c>
      <c r="AI37" s="85">
        <f t="shared" si="53"/>
        <v>357.56461603383315</v>
      </c>
    </row>
    <row r="38" spans="1:35" s="89" customFormat="1" x14ac:dyDescent="0.25">
      <c r="A38" s="13" t="s">
        <v>63</v>
      </c>
      <c r="B38" s="14" t="s">
        <v>32</v>
      </c>
      <c r="C38" s="14" t="s">
        <v>33</v>
      </c>
      <c r="D38" s="14" t="s">
        <v>12</v>
      </c>
      <c r="E38" s="15">
        <v>727710.10101010103</v>
      </c>
      <c r="F38" s="15">
        <v>0</v>
      </c>
      <c r="G38" s="87">
        <f t="shared" si="26"/>
        <v>764095.60606060608</v>
      </c>
      <c r="H38" s="87">
        <f t="shared" si="27"/>
        <v>0</v>
      </c>
      <c r="I38" s="87">
        <f t="shared" si="28"/>
        <v>785926.90909090906</v>
      </c>
      <c r="J38" s="87">
        <f t="shared" si="29"/>
        <v>0</v>
      </c>
      <c r="K38" s="87">
        <f t="shared" si="30"/>
        <v>828861.80505050498</v>
      </c>
      <c r="L38" s="87">
        <f t="shared" si="31"/>
        <v>0</v>
      </c>
      <c r="M38" s="87">
        <f t="shared" si="32"/>
        <v>828861.80505050498</v>
      </c>
      <c r="N38" s="88">
        <f t="shared" si="33"/>
        <v>760.2734906825757</v>
      </c>
      <c r="O38" s="90">
        <f t="shared" si="34"/>
        <v>919.93092372591661</v>
      </c>
      <c r="P38" s="129">
        <f t="shared" si="35"/>
        <v>946023.13131313119</v>
      </c>
      <c r="Q38" s="130">
        <f t="shared" si="36"/>
        <v>0</v>
      </c>
      <c r="R38" s="130">
        <f t="shared" si="37"/>
        <v>946023.13131313119</v>
      </c>
      <c r="S38" s="90">
        <f t="shared" si="38"/>
        <v>660.61362873474741</v>
      </c>
      <c r="T38" s="90">
        <f t="shared" si="39"/>
        <v>799.34249076904439</v>
      </c>
      <c r="U38" s="129">
        <v>946023.13131313119</v>
      </c>
      <c r="V38" s="130">
        <f t="shared" si="40"/>
        <v>0</v>
      </c>
      <c r="W38" s="130">
        <f t="shared" si="41"/>
        <v>946023.13131313119</v>
      </c>
      <c r="X38" s="90">
        <f t="shared" si="42"/>
        <v>660.61362873474741</v>
      </c>
      <c r="Y38" s="225">
        <f t="shared" si="43"/>
        <v>799.34249076904439</v>
      </c>
      <c r="Z38" s="231">
        <f t="shared" si="44"/>
        <v>1005695.3595959594</v>
      </c>
      <c r="AA38" s="115">
        <f t="shared" si="45"/>
        <v>0</v>
      </c>
      <c r="AB38" s="115">
        <f t="shared" si="46"/>
        <v>1005695.3595959594</v>
      </c>
      <c r="AC38" s="85">
        <f t="shared" si="47"/>
        <v>702.28310377801608</v>
      </c>
      <c r="AD38" s="85">
        <f t="shared" si="48"/>
        <v>849.76255557139939</v>
      </c>
      <c r="AE38" s="231">
        <f t="shared" si="49"/>
        <v>1027526.6626262625</v>
      </c>
      <c r="AF38" s="115">
        <f t="shared" si="50"/>
        <v>0</v>
      </c>
      <c r="AG38" s="115">
        <f t="shared" si="51"/>
        <v>1027526.6626262625</v>
      </c>
      <c r="AH38" s="85">
        <f t="shared" si="52"/>
        <v>717.52803367189483</v>
      </c>
      <c r="AI38" s="85">
        <f t="shared" si="53"/>
        <v>868.20892074299275</v>
      </c>
    </row>
    <row r="39" spans="1:35" s="89" customFormat="1" x14ac:dyDescent="0.25">
      <c r="A39" s="13" t="s">
        <v>313</v>
      </c>
      <c r="B39" s="14" t="s">
        <v>307</v>
      </c>
      <c r="C39" s="14" t="s">
        <v>10</v>
      </c>
      <c r="D39" s="14" t="s">
        <v>12</v>
      </c>
      <c r="E39" s="15">
        <v>727710.10101010103</v>
      </c>
      <c r="F39" s="15">
        <v>0</v>
      </c>
      <c r="G39" s="87">
        <f t="shared" si="26"/>
        <v>764095.60606060608</v>
      </c>
      <c r="H39" s="87">
        <f t="shared" si="27"/>
        <v>0</v>
      </c>
      <c r="I39" s="87">
        <f>1950000+100000</f>
        <v>2050000</v>
      </c>
      <c r="J39" s="87">
        <v>100000</v>
      </c>
      <c r="K39" s="87">
        <f t="shared" si="30"/>
        <v>2161990.7407407407</v>
      </c>
      <c r="L39" s="87">
        <f t="shared" si="31"/>
        <v>105507.24637681158</v>
      </c>
      <c r="M39" s="87">
        <f t="shared" si="32"/>
        <v>2267497.9871175522</v>
      </c>
      <c r="N39" s="88">
        <f t="shared" si="33"/>
        <v>2079.862528683575</v>
      </c>
      <c r="O39" s="90">
        <f t="shared" si="34"/>
        <v>2516.6336597071258</v>
      </c>
      <c r="P39" s="129">
        <f t="shared" si="35"/>
        <v>2467592.5925925924</v>
      </c>
      <c r="Q39" s="130">
        <f t="shared" si="36"/>
        <v>122125.60386473429</v>
      </c>
      <c r="R39" s="130">
        <f t="shared" si="37"/>
        <v>2589718.1964573264</v>
      </c>
      <c r="S39" s="90">
        <f t="shared" si="38"/>
        <v>1808.4157548953297</v>
      </c>
      <c r="T39" s="90">
        <f t="shared" si="39"/>
        <v>2188.1830634233488</v>
      </c>
      <c r="U39" s="129">
        <v>2467592.5925925924</v>
      </c>
      <c r="V39" s="130">
        <f t="shared" si="40"/>
        <v>122512.07729468598</v>
      </c>
      <c r="W39" s="130">
        <f t="shared" si="41"/>
        <v>2590104.6698872782</v>
      </c>
      <c r="X39" s="90">
        <f t="shared" si="42"/>
        <v>1808.6856316103058</v>
      </c>
      <c r="Y39" s="225">
        <f t="shared" si="43"/>
        <v>2188.5096142484699</v>
      </c>
      <c r="Z39" s="231">
        <f t="shared" si="44"/>
        <v>2623240.7407407402</v>
      </c>
      <c r="AA39" s="115">
        <f t="shared" si="45"/>
        <v>127053.14009661834</v>
      </c>
      <c r="AB39" s="115">
        <f t="shared" si="46"/>
        <v>2750293.8808373585</v>
      </c>
      <c r="AC39" s="85">
        <f t="shared" si="47"/>
        <v>1920.5467187520123</v>
      </c>
      <c r="AD39" s="85">
        <f t="shared" si="48"/>
        <v>2323.8615296899347</v>
      </c>
      <c r="AE39" s="231">
        <f t="shared" si="49"/>
        <v>2680185.1851851847</v>
      </c>
      <c r="AF39" s="115">
        <f t="shared" si="50"/>
        <v>129951.69082125602</v>
      </c>
      <c r="AG39" s="115">
        <f t="shared" si="51"/>
        <v>2810136.8760064407</v>
      </c>
      <c r="AH39" s="85">
        <f t="shared" si="52"/>
        <v>1962.3354413365535</v>
      </c>
      <c r="AI39" s="85">
        <f t="shared" si="53"/>
        <v>2374.4258840172297</v>
      </c>
    </row>
    <row r="40" spans="1:35" s="86" customFormat="1" x14ac:dyDescent="0.25">
      <c r="A40" s="97"/>
      <c r="B40" s="98"/>
      <c r="C40" s="98"/>
      <c r="D40" s="98"/>
      <c r="E40" s="18"/>
      <c r="F40" s="18"/>
      <c r="G40" s="95"/>
      <c r="H40" s="95"/>
      <c r="I40" s="95"/>
      <c r="J40" s="95"/>
      <c r="K40" s="95"/>
      <c r="L40" s="95"/>
      <c r="M40" s="95"/>
      <c r="N40" s="96"/>
      <c r="O40" s="99"/>
      <c r="P40" s="112"/>
      <c r="Q40" s="99"/>
      <c r="R40" s="99"/>
      <c r="S40" s="99"/>
      <c r="T40" s="99"/>
      <c r="U40" s="114">
        <v>0</v>
      </c>
      <c r="V40" s="115">
        <f t="shared" si="40"/>
        <v>0</v>
      </c>
      <c r="W40" s="115">
        <f t="shared" si="41"/>
        <v>0</v>
      </c>
      <c r="X40" s="85">
        <f t="shared" si="42"/>
        <v>0</v>
      </c>
      <c r="Y40" s="224">
        <f t="shared" si="43"/>
        <v>0</v>
      </c>
      <c r="Z40" s="231">
        <f t="shared" si="44"/>
        <v>0</v>
      </c>
      <c r="AA40" s="115">
        <f t="shared" si="45"/>
        <v>0</v>
      </c>
      <c r="AB40" s="115">
        <f t="shared" si="46"/>
        <v>0</v>
      </c>
      <c r="AC40" s="85">
        <f t="shared" si="47"/>
        <v>0</v>
      </c>
      <c r="AD40" s="85">
        <f t="shared" si="48"/>
        <v>0</v>
      </c>
      <c r="AE40" s="231">
        <f t="shared" si="49"/>
        <v>0</v>
      </c>
      <c r="AF40" s="115">
        <f t="shared" si="50"/>
        <v>0</v>
      </c>
      <c r="AG40" s="115">
        <f t="shared" si="51"/>
        <v>0</v>
      </c>
      <c r="AH40" s="85">
        <f t="shared" si="52"/>
        <v>0</v>
      </c>
      <c r="AI40" s="85">
        <f t="shared" si="53"/>
        <v>0</v>
      </c>
    </row>
    <row r="41" spans="1:35" x14ac:dyDescent="0.25">
      <c r="A41" s="6"/>
      <c r="B41" s="8"/>
      <c r="C41" s="8"/>
      <c r="D41" s="8"/>
      <c r="E41" s="15">
        <v>54350256.624069981</v>
      </c>
      <c r="F41" s="15">
        <v>9456597.9101939686</v>
      </c>
      <c r="G41" s="40">
        <f>SUM(G6:G39)</f>
        <v>50192175.995599121</v>
      </c>
      <c r="H41" s="40">
        <f>SUM(H6:H39)</f>
        <v>8216442.0267200954</v>
      </c>
      <c r="I41" s="40">
        <f>SUM(I6:I38)</f>
        <v>58195706.894174658</v>
      </c>
      <c r="J41" s="40">
        <f>SUM(J6:J38)</f>
        <v>8370095.962259152</v>
      </c>
      <c r="K41" s="40">
        <f>SUM(K6:K40)</f>
        <v>63536907.54857865</v>
      </c>
      <c r="L41" s="40">
        <f>SUM(L6:L39)</f>
        <v>8936565.0152531341</v>
      </c>
      <c r="M41" s="40">
        <f>SUM(M6:M39)</f>
        <v>72473472.563831776</v>
      </c>
      <c r="N41" s="82">
        <f>SUM(N6:N39)</f>
        <v>66476.292709174682</v>
      </c>
      <c r="O41" s="85">
        <f>SUM(O6:O39)</f>
        <v>80436.314178101384</v>
      </c>
      <c r="P41" s="173">
        <f t="shared" ref="P41:V41" si="54">SUM(P6:P40)</f>
        <v>72517980.520765781</v>
      </c>
      <c r="Q41" s="174">
        <f t="shared" si="54"/>
        <v>10344155.841831464</v>
      </c>
      <c r="R41" s="174">
        <f t="shared" si="54"/>
        <v>82862136.362597242</v>
      </c>
      <c r="S41" s="175">
        <f t="shared" si="54"/>
        <v>57863.126994819831</v>
      </c>
      <c r="T41" s="175">
        <f t="shared" si="54"/>
        <v>70014.383663732006</v>
      </c>
      <c r="U41" s="116">
        <f t="shared" si="54"/>
        <v>71019533.046018317</v>
      </c>
      <c r="V41" s="116">
        <f t="shared" si="54"/>
        <v>10376890.512217009</v>
      </c>
      <c r="W41" s="116">
        <f t="shared" si="41"/>
        <v>81396423.558235332</v>
      </c>
      <c r="X41" s="117">
        <f>SUM(X6:X40)</f>
        <v>56839.610949257069</v>
      </c>
      <c r="Y41" s="226">
        <f>SUM(Y6:Y40)</f>
        <v>68775.929248601067</v>
      </c>
      <c r="Z41" s="210">
        <f>SUM(Z6:Z40)</f>
        <v>74409990.944290072</v>
      </c>
      <c r="AA41" s="116">
        <f>SUM(AA6:AA40)</f>
        <v>10235466.485530032</v>
      </c>
      <c r="AB41" s="116">
        <f t="shared" si="46"/>
        <v>84645457.429820105</v>
      </c>
      <c r="AC41" s="117">
        <f>SUM(AC6:AC40)</f>
        <v>59108.430795987966</v>
      </c>
      <c r="AD41" s="117">
        <f>SUM(AD6:AD40)</f>
        <v>71521.201263145413</v>
      </c>
      <c r="AE41" s="210">
        <f>SUM(AE6:AE40)</f>
        <v>76025258.475642264</v>
      </c>
      <c r="AF41" s="116">
        <f>SUM(AF6:AF40)</f>
        <v>10468975.22664479</v>
      </c>
      <c r="AG41" s="116">
        <f t="shared" si="51"/>
        <v>86494233.702287048</v>
      </c>
      <c r="AH41" s="117">
        <f>SUM(AH6:AH40)</f>
        <v>60399.442359709254</v>
      </c>
      <c r="AI41" s="117">
        <f>SUM(AI6:AI40)</f>
        <v>73083.325255248172</v>
      </c>
    </row>
    <row r="42" spans="1:35" x14ac:dyDescent="0.25">
      <c r="A42" s="21"/>
      <c r="B42" s="21"/>
      <c r="C42" s="21"/>
      <c r="D42" s="21"/>
      <c r="E42" s="24"/>
      <c r="F42" s="24"/>
      <c r="G42" s="37"/>
      <c r="H42" s="40"/>
      <c r="I42" s="40"/>
      <c r="J42" s="40"/>
      <c r="K42" s="40"/>
      <c r="L42" s="40"/>
      <c r="M42" s="40"/>
      <c r="N42" s="37"/>
      <c r="O42" s="83"/>
      <c r="P42" s="111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x14ac:dyDescent="0.25">
      <c r="A43" s="13"/>
      <c r="B43" s="14"/>
      <c r="C43" s="14"/>
      <c r="D43" s="14"/>
      <c r="E43" s="25"/>
      <c r="F43" s="25"/>
      <c r="G43" s="37"/>
      <c r="H43" s="37"/>
      <c r="I43" s="37"/>
      <c r="J43" s="37"/>
      <c r="K43" s="37"/>
      <c r="L43" s="37"/>
      <c r="M43" s="37"/>
      <c r="N43" s="37"/>
      <c r="O43" s="83"/>
      <c r="P43" s="111"/>
      <c r="Q43" s="83"/>
      <c r="R43" s="83"/>
      <c r="S43" s="83"/>
      <c r="T43" s="83"/>
      <c r="U43" s="83"/>
      <c r="V43" s="115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</sheetData>
  <mergeCells count="1">
    <mergeCell ref="AQ11:AS11"/>
  </mergeCells>
  <pageMargins left="0.7" right="0.7" top="0.75" bottom="0.75" header="0.3" footer="0.3"/>
  <pageSetup paperSize="8" scale="85" orientation="landscape"/>
  <colBreaks count="2" manualBreakCount="2">
    <brk id="11" max="44" man="1"/>
    <brk id="3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20" ma:contentTypeDescription="Een nieuw document maken." ma:contentTypeScope="" ma:versionID="7a34f1b097310ed45f0ad362a596a448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a5ca56dc9dce3753be4467b4bad6a96f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38167f6-0384-4e0d-806b-613e774c3836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bbb8-c16e-43d1-8b0d-fd2e263dd7a1" xsi:nil="true"/>
    <lcf76f155ced4ddcb4097134ff3c332f xmlns="369f8b5f-ab10-4558-8756-7d2cbfdf12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BE4D05-14F7-452F-A6D6-57B738EB65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482C71-9CF0-4AA9-A07D-FAE22B5C35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9f8b5f-ab10-4558-8756-7d2cbfdf128d"/>
    <ds:schemaRef ds:uri="df02bbb8-c16e-43d1-8b0d-fd2e263dd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8AFC33-93EB-442B-A2E8-F711C9D0BC4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df02bbb8-c16e-43d1-8b0d-fd2e263dd7a1"/>
    <ds:schemaRef ds:uri="369f8b5f-ab10-4558-8756-7d2cbfdf128d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overige eigendommen</vt:lpstr>
      <vt:lpstr>scholen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Lizette van der Laan</dc:creator>
  <cp:lastModifiedBy>Arjen Harkema</cp:lastModifiedBy>
  <cp:lastPrinted>2026-04-29T11:56:08Z</cp:lastPrinted>
  <dcterms:created xsi:type="dcterms:W3CDTF">2019-12-09T12:51:17Z</dcterms:created>
  <dcterms:modified xsi:type="dcterms:W3CDTF">2026-09-02T12:23:34Z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0x010100A9F495F75F98B846A85E668CE9A4832C</vt:lpwstr>
  </property>
  <property fmtid="{D5CDD505-2E9C-101B-9397-08002B2CF9AE}" pid="3" name="MediaServiceImageTags">
    <vt:lpwstr/>
  </property>
</Properties>
</file>