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800CCFF7-7BE7-46CD-BAD8-2CD76F8D912F}" xr6:coauthVersionLast="47" xr6:coauthVersionMax="47" xr10:uidLastSave="{00000000-0000-0000-0000-000000000000}"/>
  <bookViews>
    <workbookView xWindow="3420" yWindow="3420" windowWidth="28800" windowHeight="11295" xr2:uid="{00000000-000D-0000-FFFF-FFFF00000000}"/>
  </bookViews>
  <sheets>
    <sheet name="2020-2021" sheetId="2" r:id="rId1"/>
    <sheet name="Blad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4" i="2" l="1"/>
  <c r="I105" i="2"/>
  <c r="I107" i="2"/>
  <c r="I108" i="2"/>
  <c r="I103" i="2"/>
  <c r="I75" i="2"/>
  <c r="I76" i="2"/>
  <c r="I77" i="2"/>
  <c r="I78" i="2"/>
  <c r="I81" i="2"/>
  <c r="I82" i="2"/>
  <c r="I84" i="2"/>
  <c r="I88" i="2"/>
  <c r="I91" i="2"/>
  <c r="I74" i="2"/>
  <c r="I15" i="2"/>
  <c r="I16" i="2"/>
  <c r="I17" i="2"/>
  <c r="I18" i="2"/>
  <c r="I19" i="2"/>
  <c r="I20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7" i="2"/>
  <c r="I39" i="2"/>
  <c r="I40" i="2"/>
  <c r="I41" i="2"/>
  <c r="I42" i="2"/>
  <c r="I44" i="2"/>
  <c r="I45" i="2"/>
  <c r="I46" i="2"/>
  <c r="I47" i="2"/>
  <c r="I48" i="2"/>
  <c r="I50" i="2"/>
  <c r="I52" i="2"/>
  <c r="I53" i="2"/>
  <c r="I54" i="2"/>
  <c r="I55" i="2"/>
  <c r="I56" i="2"/>
  <c r="I63" i="2"/>
  <c r="I64" i="2"/>
  <c r="I65" i="2"/>
  <c r="I14" i="2"/>
  <c r="F106" i="2"/>
  <c r="I106" i="2" s="1"/>
  <c r="F99" i="2"/>
  <c r="I99" i="2" s="1"/>
  <c r="F98" i="2"/>
  <c r="I98" i="2" s="1"/>
  <c r="F97" i="2"/>
  <c r="I97" i="2" s="1"/>
  <c r="F87" i="2"/>
  <c r="I87" i="2" s="1"/>
  <c r="F86" i="2"/>
  <c r="I86" i="2" s="1"/>
  <c r="F83" i="2"/>
  <c r="I83" i="2" s="1"/>
  <c r="F80" i="2"/>
  <c r="I80" i="2" s="1"/>
  <c r="F79" i="2"/>
  <c r="I79" i="2" s="1"/>
  <c r="F62" i="2"/>
  <c r="I62" i="2" s="1"/>
  <c r="F61" i="2"/>
  <c r="I61" i="2" s="1"/>
  <c r="F60" i="2"/>
  <c r="I60" i="2" s="1"/>
  <c r="F59" i="2"/>
  <c r="I59" i="2" s="1"/>
  <c r="J37" i="2"/>
  <c r="I36" i="2" s="1"/>
  <c r="F109" i="2"/>
  <c r="F100" i="2"/>
  <c r="F67" i="2"/>
  <c r="F112" i="2" s="1"/>
  <c r="I67" i="2" l="1"/>
  <c r="J100" i="2"/>
  <c r="J109" i="2" l="1"/>
  <c r="J67" i="2" l="1"/>
  <c r="J112" i="2" s="1"/>
  <c r="I100" i="2" l="1"/>
  <c r="I109" i="2"/>
  <c r="I112" i="2" l="1"/>
  <c r="I115" i="2" s="1"/>
</calcChain>
</file>

<file path=xl/sharedStrings.xml><?xml version="1.0" encoding="utf-8"?>
<sst xmlns="http://schemas.openxmlformats.org/spreadsheetml/2006/main" count="425" uniqueCount="227">
  <si>
    <t>Risico-adres</t>
  </si>
  <si>
    <t>Omschrijving</t>
  </si>
  <si>
    <t>Gebouw</t>
  </si>
  <si>
    <t>Totaal</t>
  </si>
  <si>
    <t>Dronten</t>
  </si>
  <si>
    <t>Barrage de 6</t>
  </si>
  <si>
    <t>Educalaan 3</t>
  </si>
  <si>
    <t>Educalaan 39</t>
  </si>
  <si>
    <t>Ganzendreef</t>
  </si>
  <si>
    <t>Installatieweg 34-36</t>
  </si>
  <si>
    <t>Rendierweg 33</t>
  </si>
  <si>
    <t>Woonhuis en gebouwen</t>
  </si>
  <si>
    <t>Biddinghuizen</t>
  </si>
  <si>
    <t>Ploegschaar 3</t>
  </si>
  <si>
    <t>Sportlaan 36</t>
  </si>
  <si>
    <t>Schietver.  B.A.S.</t>
  </si>
  <si>
    <t>Sportlaan 4</t>
  </si>
  <si>
    <t>Swifterbant</t>
  </si>
  <si>
    <t>Heraldiek De 2</t>
  </si>
  <si>
    <t>Noordhoren 32</t>
  </si>
  <si>
    <t>Sportweg 6</t>
  </si>
  <si>
    <t>Kleedgebouw Swift '64</t>
  </si>
  <si>
    <t>De Barrage 2</t>
  </si>
  <si>
    <t>De Barrage 14</t>
  </si>
  <si>
    <t>De Ketting 8</t>
  </si>
  <si>
    <t>Lancasterdreef 65</t>
  </si>
  <si>
    <t>Langstraat 48</t>
  </si>
  <si>
    <t>Lijzijde 23</t>
  </si>
  <si>
    <t>Werfstraat 10</t>
  </si>
  <si>
    <t>Westland 6-10</t>
  </si>
  <si>
    <t>De Lange Streek 30</t>
  </si>
  <si>
    <t>Narcisstraat 1</t>
  </si>
  <si>
    <t>Zuidsingel 32</t>
  </si>
  <si>
    <t>Primair onderwijs</t>
  </si>
  <si>
    <t>ONDERWIJS</t>
  </si>
  <si>
    <t>Totaal eigendommen</t>
  </si>
  <si>
    <t>Totaal voortgezet onderwijs</t>
  </si>
  <si>
    <t>Totaal Primair onderwijs</t>
  </si>
  <si>
    <t>Vossemeerdijk 40</t>
  </si>
  <si>
    <t>Jupiterweg 25</t>
  </si>
  <si>
    <t>Totaal Verzekerde Som</t>
  </si>
  <si>
    <t>Wissel De 3</t>
  </si>
  <si>
    <t xml:space="preserve">Gemeente Dronten </t>
  </si>
  <si>
    <t>Totaal gemeentelijke gebouwen/invent.</t>
  </si>
  <si>
    <t>Randweg 11</t>
  </si>
  <si>
    <t>Schipbeek, de 30</t>
  </si>
  <si>
    <t>Reest, de 5</t>
  </si>
  <si>
    <t>Reest, de 3</t>
  </si>
  <si>
    <t>Schouwstraat 4</t>
  </si>
  <si>
    <t>Jupiterweg 20</t>
  </si>
  <si>
    <t>Barrage, de 6-8</t>
  </si>
  <si>
    <t>Wisentweg 12 J</t>
  </si>
  <si>
    <t>Ketting, de 14</t>
  </si>
  <si>
    <t>Educalaan 30</t>
  </si>
  <si>
    <t>Concourslaan 2</t>
  </si>
  <si>
    <t>Akkerhof 1</t>
  </si>
  <si>
    <t>Educalaan 18</t>
  </si>
  <si>
    <t>De Arend 4</t>
  </si>
  <si>
    <t>School Tamarisk</t>
  </si>
  <si>
    <t>school De Wingerd</t>
  </si>
  <si>
    <t>school Schatkamer (voorheen Akkerwinde)</t>
  </si>
  <si>
    <t>Sportlaan 1</t>
  </si>
  <si>
    <t>school de Toekomst</t>
  </si>
  <si>
    <t>Verhuur</t>
  </si>
  <si>
    <t xml:space="preserve">Educalaan 8 </t>
  </si>
  <si>
    <t>Educalaan 8A</t>
  </si>
  <si>
    <t>Almere College hoofdgebouw</t>
  </si>
  <si>
    <t>De Ketting 16</t>
  </si>
  <si>
    <t>Sportzaal De Beurs  (inclusief Chillpoint West)</t>
  </si>
  <si>
    <t>Hoogspringinstallatie AV Flevo Delta</t>
  </si>
  <si>
    <t>Kleedkamers ASVD voetbal</t>
  </si>
  <si>
    <t>Kleedkamers Reaal Dronten voetbal</t>
  </si>
  <si>
    <t>Ketting de 12a en 12b</t>
  </si>
  <si>
    <t>Peuterspeelzaal Beregoed en Icare Jeugdzorg / consultatiebureau</t>
  </si>
  <si>
    <t>Beursplein 1-3-5</t>
  </si>
  <si>
    <t>Beursplein 4 en 4A</t>
  </si>
  <si>
    <t>school De Vlieger AZC School / VO Almere college</t>
  </si>
  <si>
    <t>Kleedkamers / opslag ASVD Korfbal</t>
  </si>
  <si>
    <t>Sportlaan naast 36</t>
  </si>
  <si>
    <t xml:space="preserve">Kleedgebouw BAS </t>
  </si>
  <si>
    <t>Kantine BAS voetbal en tennis</t>
  </si>
  <si>
    <t xml:space="preserve">Inventaris </t>
  </si>
  <si>
    <t>De Dukdalf</t>
  </si>
  <si>
    <t>school Tamarisk, school de Wingerd en school de Schatkamer,</t>
  </si>
  <si>
    <t>Trekkershutten en sanitair-unit</t>
  </si>
  <si>
    <t>Hazepad 5</t>
  </si>
  <si>
    <t>Rede, de 1</t>
  </si>
  <si>
    <t>per 1-1-2020</t>
  </si>
  <si>
    <t>Reest, de 3-5 en de Schipbeek 30</t>
  </si>
  <si>
    <t>Werfgebouw en milieustraat</t>
  </si>
  <si>
    <t>Werfstraat 10 A,B,C en 12</t>
  </si>
  <si>
    <t>Burgemeester Aat de Jonge Zwembad</t>
  </si>
  <si>
    <t xml:space="preserve">Kindercentrum Manege/Landmaten </t>
  </si>
  <si>
    <t xml:space="preserve">Brandweerkazerne/GGD  </t>
  </si>
  <si>
    <t xml:space="preserve">Gymnastieklokaal </t>
  </si>
  <si>
    <t xml:space="preserve">Werfgebouw </t>
  </si>
  <si>
    <t xml:space="preserve">Werfgebouw kantoren </t>
  </si>
  <si>
    <t xml:space="preserve">Parkeergarage </t>
  </si>
  <si>
    <t xml:space="preserve">Milieustraat </t>
  </si>
  <si>
    <t xml:space="preserve">Kinderdagverblijf Buitengoed </t>
  </si>
  <si>
    <t xml:space="preserve">Gebouw op begraafplaats </t>
  </si>
  <si>
    <t xml:space="preserve">Brandweerkazerne </t>
  </si>
  <si>
    <t xml:space="preserve">Zwembad de Alk </t>
  </si>
  <si>
    <t xml:space="preserve">De Steiger </t>
  </si>
  <si>
    <t xml:space="preserve">school Aquamarijn </t>
  </si>
  <si>
    <t xml:space="preserve">school Wilgerijs </t>
  </si>
  <si>
    <t xml:space="preserve">school Aan Boord </t>
  </si>
  <si>
    <t xml:space="preserve">school Driemaster </t>
  </si>
  <si>
    <t xml:space="preserve">school De Brandaris </t>
  </si>
  <si>
    <t xml:space="preserve">school Duykeldam </t>
  </si>
  <si>
    <t xml:space="preserve">school Golfslag </t>
  </si>
  <si>
    <t xml:space="preserve">school De Branding PC </t>
  </si>
  <si>
    <t>Het Perron MBO (Almere en Ichtus College en Landstede).</t>
  </si>
  <si>
    <t xml:space="preserve">Ichtus College </t>
  </si>
  <si>
    <t xml:space="preserve">school Kompas PC </t>
  </si>
  <si>
    <t xml:space="preserve">school De Schakel </t>
  </si>
  <si>
    <t xml:space="preserve">PCB De Zevensprong, RK Jenaplanschool Klimboom </t>
  </si>
  <si>
    <t xml:space="preserve">school Zonnewijzer RK </t>
  </si>
  <si>
    <t>school Flevosprong</t>
  </si>
  <si>
    <t>Sporthal De Stal</t>
  </si>
  <si>
    <t>Jupiterweg 25 noodlokalen</t>
  </si>
  <si>
    <t>Polis per 1-1-2021</t>
  </si>
  <si>
    <t>Troostwijk 108</t>
  </si>
  <si>
    <t>opruimingskosten</t>
  </si>
  <si>
    <t xml:space="preserve">Voorz. Woonwagencentrum </t>
  </si>
  <si>
    <t>Beursplein 6 en 6a</t>
  </si>
  <si>
    <t>Clubhuis Onderwatersport Vereniging Dronten (OWSVD)</t>
  </si>
  <si>
    <t>Educalaan 26</t>
  </si>
  <si>
    <t>Dierenpark / minigolf (dierenverblijven en verblijfsruimten vrijwilligers)</t>
  </si>
  <si>
    <t>Taxatie</t>
  </si>
  <si>
    <t>datum</t>
  </si>
  <si>
    <t>Notities</t>
  </si>
  <si>
    <t>rapportnr</t>
  </si>
  <si>
    <t>gebouw</t>
  </si>
  <si>
    <t xml:space="preserve">Taxatie </t>
  </si>
  <si>
    <t>inventaris</t>
  </si>
  <si>
    <t>Powerparking</t>
  </si>
  <si>
    <t>Geldigheid taxatierapport gebouw: 6 jaar</t>
  </si>
  <si>
    <t>Geldigheid taxatierapport inventaris: 3 jaar</t>
  </si>
  <si>
    <t>244827001</t>
  </si>
  <si>
    <t>244832001</t>
  </si>
  <si>
    <t>244913001</t>
  </si>
  <si>
    <t>244934001</t>
  </si>
  <si>
    <t>244935001</t>
  </si>
  <si>
    <t>244936001</t>
  </si>
  <si>
    <t>244937001</t>
  </si>
  <si>
    <t>244938001</t>
  </si>
  <si>
    <t>244940001</t>
  </si>
  <si>
    <t>245136001</t>
  </si>
  <si>
    <t>245143001</t>
  </si>
  <si>
    <t>Taxatie gebouw bedrag in 2018: 2.350.000 + opr.kosten 150.000</t>
  </si>
  <si>
    <t>Taxatie gebouw bedrag in 2018: 2.250.000 + opr.kosten 150.000</t>
  </si>
  <si>
    <t>293221001</t>
  </si>
  <si>
    <t>Taxatie gebouw bedrag in 2018: 3.350.000 + opr.kosten 250.000</t>
  </si>
  <si>
    <t>Zwembad De Abelen</t>
  </si>
  <si>
    <t>293222001</t>
  </si>
  <si>
    <t>Taxatie gebouw bedrag in 2018: 1.300.000 + opr.kosten 80.000</t>
  </si>
  <si>
    <t>239223001</t>
  </si>
  <si>
    <r>
      <t xml:space="preserve">Taxatie gebouw bedrag in 2018: 830.000 + opr.kosten 60.000, rapp gewijz. </t>
    </r>
    <r>
      <rPr>
        <u/>
        <sz val="10"/>
        <color rgb="FFFF0000"/>
        <rFont val="Arial"/>
        <family val="2"/>
      </rPr>
      <t>18-04-2019</t>
    </r>
  </si>
  <si>
    <t>Taxatie gebouw bedrag in 2018: 500.000 + opr.kosten 40.000</t>
  </si>
  <si>
    <t>Taxatie gebouw bedrag in 2018: 15.350.000 + opr.kosten 950.000</t>
  </si>
  <si>
    <t>Taxatie gebouw bedrag in 2018: 1.520.000 + opr.kosten 110.000</t>
  </si>
  <si>
    <t>239301001</t>
  </si>
  <si>
    <t>Taxatie gebouw bedrag in 2018: 11.250.000 + opr.kosten 650.000</t>
  </si>
  <si>
    <t xml:space="preserve">Kindercentrum zit in de taxatie van De Stal </t>
  </si>
  <si>
    <t>Woonwagen 5 is verkocht, dit betreft een voorzieningen gebouw</t>
  </si>
  <si>
    <t>De Helling 2</t>
  </si>
  <si>
    <t>Kerktoren "de Helling" Ludgeruskerk</t>
  </si>
  <si>
    <t>MN, Evelien vragen of zij deze inventaris zelf hebben verzekerd</t>
  </si>
  <si>
    <t>Inventaris is alleen van De Landing</t>
  </si>
  <si>
    <t>PowerParking is een aparte machineschadeverzekering (Taxatiewaarde is 1.300.000)</t>
  </si>
  <si>
    <t>Opslag kunst en borstbeeld koning</t>
  </si>
  <si>
    <t>Stond op € 2.500.000 (i.v.m. tijdelijke opslag Webex schermen)</t>
  </si>
  <si>
    <t>huur OFW</t>
  </si>
  <si>
    <t>semi-perm. units Baseball en Softball vereniging “De Vrijbuiters”</t>
  </si>
  <si>
    <t xml:space="preserve">semi permanent Almere College praktijkonderwijs </t>
  </si>
  <si>
    <t>gaat in 2024 over naar Het Perron.</t>
  </si>
  <si>
    <t>Akkerhof, de 3a</t>
  </si>
  <si>
    <t>Gymnastieklokaal De Binding (MFA)</t>
  </si>
  <si>
    <t>Gebouw: niet gewijzigd, taxatie is € 16.300.000 mail 8-4-2021 Erik Schoeman)</t>
  </si>
  <si>
    <t>Lijzijde 25-25A</t>
  </si>
  <si>
    <t>290391010</t>
  </si>
  <si>
    <t xml:space="preserve">Sporthal 't Dok </t>
  </si>
  <si>
    <t>290385010</t>
  </si>
  <si>
    <t>Bedrag was € 54.452,- (Wim van Martin Veldwijk ontvangen in 2021)</t>
  </si>
  <si>
    <t>244985020</t>
  </si>
  <si>
    <t>239227020</t>
  </si>
  <si>
    <t>221676020</t>
  </si>
  <si>
    <t>CH is er per 16-07-2022 uit en naar Zuiderlicht verhuisd</t>
  </si>
  <si>
    <t>betreft nu 2 scholen</t>
  </si>
  <si>
    <t>Dhr Roskam, beheer camping, heeft zelf inventaris gekocht en verzekerd.</t>
  </si>
  <si>
    <t>Inventaris</t>
  </si>
  <si>
    <t>G + I</t>
  </si>
  <si>
    <t>Gemeentehuis --&gt; taxatie was op 18-03-2021 € 16.300.000 (excl. Pow. P.)</t>
  </si>
  <si>
    <t>Rede, de 58</t>
  </si>
  <si>
    <t>Opvanglocatie Oekraïne (oud Rabobank)</t>
  </si>
  <si>
    <t>school Zuiderlicht PC / Christiaan Huijgens</t>
  </si>
  <si>
    <t>Ichtus College / tussenvoorziening VO</t>
  </si>
  <si>
    <t>Woonhuis is gesloopt, loods staat er nog.</t>
  </si>
  <si>
    <t>Loods (opruimingskosten)</t>
  </si>
  <si>
    <t xml:space="preserve">uitbreiding extra units </t>
  </si>
  <si>
    <t>Per 1-1-2024</t>
  </si>
  <si>
    <t>Dukdalf, de 2 en 4</t>
  </si>
  <si>
    <t>Pioniersbarak (nieuw in 2024)</t>
  </si>
  <si>
    <t>Schutsluis, de 13</t>
  </si>
  <si>
    <t>MFC de Kombuis (afbouw en tech. Installatie)</t>
  </si>
  <si>
    <t>Huurlocatie Regieteam Dronten 2050</t>
  </si>
  <si>
    <t>Noordhoren 30</t>
  </si>
  <si>
    <t xml:space="preserve">Bedrijfsweg 11-13 </t>
  </si>
  <si>
    <t xml:space="preserve">Educalaan 29 </t>
  </si>
  <si>
    <t xml:space="preserve">Educalaan 32 </t>
  </si>
  <si>
    <t>Muntmeesterdreef 2</t>
  </si>
  <si>
    <t>Troostwijk 131,8</t>
  </si>
  <si>
    <t>Per 1-1-2025</t>
  </si>
  <si>
    <r>
      <t xml:space="preserve">Reling 7 </t>
    </r>
    <r>
      <rPr>
        <sz val="10"/>
        <color rgb="FFFF0000"/>
        <rFont val="Arial"/>
        <family val="2"/>
      </rPr>
      <t>--&gt; 9</t>
    </r>
  </si>
  <si>
    <t>Per 1-1-2026</t>
  </si>
  <si>
    <t>10-2025</t>
  </si>
  <si>
    <t>9-2019</t>
  </si>
  <si>
    <t>9-2018</t>
  </si>
  <si>
    <t>5-2022</t>
  </si>
  <si>
    <t>200558-03-0</t>
  </si>
  <si>
    <t>Peuterspeelzaal Takkie</t>
  </si>
  <si>
    <t>Sportzaal De Landing</t>
  </si>
  <si>
    <t>Lancasterdreef 63A</t>
  </si>
  <si>
    <t>Lancasterdreef 63</t>
  </si>
  <si>
    <t>221669-03-0</t>
  </si>
  <si>
    <t>per 01-01-2026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</si>
</sst>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);\(#,##0.00\)"/>
    <numFmt numFmtId="165" formatCode="#,##0.0000000000"/>
    <numFmt numFmtId="166" formatCode="#,##0.000"/>
  </numFmts>
  <fonts count="16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color rgb="FF00B0F0"/>
      <name val="Arial"/>
      <family val="2"/>
    </font>
    <font>
      <sz val="10"/>
      <color rgb="FF00B05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10"/>
      <color rgb="FFFF0000"/>
      <name val="Arial"/>
      <family val="2"/>
    </font>
    <font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2">
    <xf numFmtId="0" fontId="0" fillId="0" borderId="0" xfId="0"/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3" fontId="3" fillId="0" borderId="2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0" fontId="6" fillId="0" borderId="0" xfId="0" applyFont="1"/>
    <xf numFmtId="0" fontId="3" fillId="0" borderId="9" xfId="0" applyFont="1" applyBorder="1"/>
    <xf numFmtId="3" fontId="6" fillId="0" borderId="0" xfId="0" applyNumberFormat="1" applyFont="1" applyAlignment="1">
      <alignment horizontal="right"/>
    </xf>
    <xf numFmtId="3" fontId="3" fillId="0" borderId="12" xfId="0" applyNumberFormat="1" applyFont="1" applyBorder="1" applyAlignment="1">
      <alignment horizontal="center"/>
    </xf>
    <xf numFmtId="3" fontId="3" fillId="0" borderId="8" xfId="0" applyNumberFormat="1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5" fontId="3" fillId="0" borderId="0" xfId="0" applyNumberFormat="1" applyFont="1"/>
    <xf numFmtId="3" fontId="10" fillId="0" borderId="2" xfId="0" applyNumberFormat="1" applyFont="1" applyBorder="1" applyAlignment="1">
      <alignment horizontal="center"/>
    </xf>
    <xf numFmtId="166" fontId="3" fillId="0" borderId="0" xfId="0" applyNumberFormat="1" applyFont="1"/>
    <xf numFmtId="0" fontId="11" fillId="0" borderId="0" xfId="0" applyFont="1"/>
    <xf numFmtId="3" fontId="3" fillId="0" borderId="3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3" fontId="3" fillId="0" borderId="18" xfId="0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3" fillId="0" borderId="8" xfId="0" applyFont="1" applyBorder="1"/>
    <xf numFmtId="0" fontId="3" fillId="0" borderId="8" xfId="0" applyFont="1" applyBorder="1" applyAlignment="1">
      <alignment horizontal="left"/>
    </xf>
    <xf numFmtId="0" fontId="9" fillId="0" borderId="8" xfId="1" applyFont="1" applyBorder="1" applyAlignment="1">
      <alignment horizontal="left"/>
    </xf>
    <xf numFmtId="0" fontId="8" fillId="0" borderId="8" xfId="0" applyFont="1" applyBorder="1" applyAlignment="1">
      <alignment horizontal="left"/>
    </xf>
    <xf numFmtId="3" fontId="7" fillId="0" borderId="8" xfId="0" applyNumberFormat="1" applyFont="1" applyBorder="1" applyAlignment="1">
      <alignment horizontal="left"/>
    </xf>
    <xf numFmtId="0" fontId="0" fillId="0" borderId="8" xfId="0" applyBorder="1" applyAlignment="1">
      <alignment vertical="center"/>
    </xf>
    <xf numFmtId="14" fontId="3" fillId="0" borderId="2" xfId="0" applyNumberFormat="1" applyFont="1" applyBorder="1" applyAlignment="1">
      <alignment horizontal="right"/>
    </xf>
    <xf numFmtId="14" fontId="3" fillId="0" borderId="8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right"/>
    </xf>
    <xf numFmtId="49" fontId="3" fillId="0" borderId="12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right"/>
    </xf>
    <xf numFmtId="0" fontId="5" fillId="0" borderId="0" xfId="0" applyFont="1"/>
    <xf numFmtId="0" fontId="3" fillId="0" borderId="18" xfId="0" applyFont="1" applyBorder="1"/>
    <xf numFmtId="0" fontId="4" fillId="0" borderId="21" xfId="0" applyFont="1" applyBorder="1"/>
    <xf numFmtId="14" fontId="3" fillId="0" borderId="12" xfId="0" applyNumberFormat="1" applyFont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3" fontId="3" fillId="0" borderId="35" xfId="0" applyNumberFormat="1" applyFont="1" applyBorder="1" applyAlignment="1">
      <alignment horizontal="center"/>
    </xf>
    <xf numFmtId="3" fontId="3" fillId="0" borderId="36" xfId="0" applyNumberFormat="1" applyFont="1" applyBorder="1" applyAlignment="1">
      <alignment horizontal="center"/>
    </xf>
    <xf numFmtId="3" fontId="3" fillId="0" borderId="37" xfId="0" applyNumberFormat="1" applyFont="1" applyBorder="1" applyAlignment="1">
      <alignment horizont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/>
    <xf numFmtId="3" fontId="3" fillId="0" borderId="11" xfId="0" applyNumberFormat="1" applyFont="1" applyBorder="1"/>
    <xf numFmtId="3" fontId="3" fillId="0" borderId="6" xfId="0" applyNumberFormat="1" applyFont="1" applyBorder="1"/>
    <xf numFmtId="3" fontId="7" fillId="0" borderId="8" xfId="0" applyNumberFormat="1" applyFont="1" applyBorder="1" applyAlignment="1">
      <alignment vertical="center" wrapText="1"/>
    </xf>
    <xf numFmtId="0" fontId="6" fillId="0" borderId="9" xfId="0" applyFont="1" applyBorder="1"/>
    <xf numFmtId="3" fontId="15" fillId="0" borderId="36" xfId="0" applyNumberFormat="1" applyFont="1" applyBorder="1" applyAlignment="1">
      <alignment horizontal="center"/>
    </xf>
    <xf numFmtId="0" fontId="3" fillId="3" borderId="0" xfId="0" applyFont="1" applyFill="1"/>
    <xf numFmtId="3" fontId="3" fillId="0" borderId="8" xfId="1" applyNumberFormat="1" applyBorder="1" applyAlignment="1">
      <alignment horizontal="left"/>
    </xf>
    <xf numFmtId="3" fontId="3" fillId="0" borderId="33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0" fontId="3" fillId="0" borderId="10" xfId="0" applyFont="1" applyBorder="1"/>
    <xf numFmtId="3" fontId="3" fillId="0" borderId="1" xfId="0" applyNumberFormat="1" applyFont="1" applyBorder="1" applyAlignment="1">
      <alignment horizontal="right"/>
    </xf>
    <xf numFmtId="3" fontId="3" fillId="0" borderId="18" xfId="0" applyNumberFormat="1" applyFont="1" applyBorder="1" applyAlignment="1">
      <alignment horizontal="right"/>
    </xf>
    <xf numFmtId="3" fontId="3" fillId="0" borderId="35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/>
    </xf>
    <xf numFmtId="0" fontId="6" fillId="0" borderId="7" xfId="0" applyFont="1" applyBorder="1"/>
    <xf numFmtId="0" fontId="3" fillId="0" borderId="16" xfId="0" applyFont="1" applyBorder="1"/>
    <xf numFmtId="3" fontId="3" fillId="0" borderId="7" xfId="0" applyNumberFormat="1" applyFont="1" applyBorder="1" applyAlignment="1">
      <alignment horizontal="right"/>
    </xf>
    <xf numFmtId="3" fontId="3" fillId="0" borderId="31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6" fillId="0" borderId="41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49" fontId="6" fillId="0" borderId="17" xfId="0" applyNumberFormat="1" applyFont="1" applyBorder="1" applyAlignment="1">
      <alignment horizontal="right"/>
    </xf>
    <xf numFmtId="14" fontId="6" fillId="0" borderId="17" xfId="0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center"/>
    </xf>
    <xf numFmtId="0" fontId="7" fillId="4" borderId="8" xfId="0" applyFont="1" applyFill="1" applyBorder="1" applyAlignment="1">
      <alignment horizontal="left"/>
    </xf>
    <xf numFmtId="3" fontId="6" fillId="0" borderId="19" xfId="0" applyNumberFormat="1" applyFon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0" fontId="3" fillId="0" borderId="22" xfId="0" applyFont="1" applyBorder="1"/>
    <xf numFmtId="14" fontId="3" fillId="0" borderId="2" xfId="0" quotePrefix="1" applyNumberFormat="1" applyFont="1" applyBorder="1" applyAlignment="1">
      <alignment horizontal="right"/>
    </xf>
    <xf numFmtId="0" fontId="3" fillId="0" borderId="2" xfId="1" applyBorder="1"/>
    <xf numFmtId="0" fontId="3" fillId="0" borderId="0" xfId="1"/>
    <xf numFmtId="3" fontId="3" fillId="0" borderId="2" xfId="1" applyNumberFormat="1" applyBorder="1"/>
    <xf numFmtId="3" fontId="3" fillId="0" borderId="0" xfId="1" applyNumberFormat="1" applyAlignment="1">
      <alignment horizontal="right"/>
    </xf>
    <xf numFmtId="49" fontId="3" fillId="0" borderId="2" xfId="1" applyNumberFormat="1" applyBorder="1" applyAlignment="1">
      <alignment horizontal="right"/>
    </xf>
    <xf numFmtId="3" fontId="3" fillId="0" borderId="8" xfId="1" applyNumberFormat="1" applyBorder="1" applyAlignment="1">
      <alignment horizontal="right"/>
    </xf>
    <xf numFmtId="49" fontId="3" fillId="0" borderId="8" xfId="1" applyNumberFormat="1" applyBorder="1" applyAlignment="1">
      <alignment horizontal="right"/>
    </xf>
    <xf numFmtId="14" fontId="3" fillId="0" borderId="8" xfId="1" applyNumberFormat="1" applyBorder="1" applyAlignment="1">
      <alignment horizontal="right"/>
    </xf>
    <xf numFmtId="0" fontId="3" fillId="0" borderId="23" xfId="0" applyFont="1" applyBorder="1"/>
    <xf numFmtId="3" fontId="1" fillId="0" borderId="0" xfId="0" applyNumberFormat="1" applyFont="1" applyAlignment="1">
      <alignment horizontal="right"/>
    </xf>
    <xf numFmtId="49" fontId="7" fillId="0" borderId="8" xfId="0" applyNumberFormat="1" applyFont="1" applyBorder="1" applyAlignment="1">
      <alignment horizontal="right"/>
    </xf>
    <xf numFmtId="14" fontId="7" fillId="0" borderId="8" xfId="0" applyNumberFormat="1" applyFont="1" applyBorder="1" applyAlignment="1">
      <alignment horizontal="right"/>
    </xf>
    <xf numFmtId="0" fontId="3" fillId="0" borderId="21" xfId="0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/>
    <xf numFmtId="3" fontId="7" fillId="0" borderId="8" xfId="0" applyNumberFormat="1" applyFont="1" applyBorder="1" applyAlignment="1">
      <alignment horizontal="right"/>
    </xf>
    <xf numFmtId="0" fontId="4" fillId="0" borderId="2" xfId="0" applyFont="1" applyBorder="1"/>
    <xf numFmtId="0" fontId="5" fillId="0" borderId="2" xfId="0" applyFont="1" applyBorder="1"/>
    <xf numFmtId="14" fontId="13" fillId="0" borderId="8" xfId="0" applyNumberFormat="1" applyFont="1" applyBorder="1" applyAlignment="1">
      <alignment horizontal="right"/>
    </xf>
    <xf numFmtId="0" fontId="6" fillId="0" borderId="5" xfId="0" applyFont="1" applyBorder="1"/>
    <xf numFmtId="0" fontId="6" fillId="0" borderId="14" xfId="0" applyFont="1" applyBorder="1"/>
    <xf numFmtId="3" fontId="6" fillId="0" borderId="5" xfId="0" applyNumberFormat="1" applyFont="1" applyBorder="1" applyAlignment="1">
      <alignment horizontal="right"/>
    </xf>
    <xf numFmtId="49" fontId="6" fillId="0" borderId="5" xfId="0" applyNumberFormat="1" applyFont="1" applyBorder="1" applyAlignment="1">
      <alignment horizontal="right"/>
    </xf>
    <xf numFmtId="14" fontId="6" fillId="0" borderId="5" xfId="0" applyNumberFormat="1" applyFont="1" applyBorder="1" applyAlignment="1">
      <alignment horizontal="right"/>
    </xf>
    <xf numFmtId="3" fontId="6" fillId="0" borderId="34" xfId="0" applyNumberFormat="1" applyFont="1" applyBorder="1" applyAlignment="1">
      <alignment horizontal="right"/>
    </xf>
    <xf numFmtId="3" fontId="6" fillId="0" borderId="24" xfId="0" applyNumberFormat="1" applyFont="1" applyBorder="1" applyAlignment="1">
      <alignment horizontal="right"/>
    </xf>
    <xf numFmtId="49" fontId="6" fillId="0" borderId="24" xfId="0" applyNumberFormat="1" applyFont="1" applyBorder="1" applyAlignment="1">
      <alignment horizontal="right"/>
    </xf>
    <xf numFmtId="14" fontId="6" fillId="0" borderId="24" xfId="0" applyNumberFormat="1" applyFont="1" applyBorder="1" applyAlignment="1">
      <alignment horizontal="right"/>
    </xf>
    <xf numFmtId="49" fontId="3" fillId="0" borderId="2" xfId="0" applyNumberFormat="1" applyFont="1" applyBorder="1"/>
    <xf numFmtId="14" fontId="3" fillId="0" borderId="2" xfId="0" applyNumberFormat="1" applyFont="1" applyBorder="1"/>
    <xf numFmtId="3" fontId="3" fillId="0" borderId="36" xfId="0" applyNumberFormat="1" applyFont="1" applyBorder="1"/>
    <xf numFmtId="49" fontId="3" fillId="0" borderId="8" xfId="0" applyNumberFormat="1" applyFont="1" applyBorder="1"/>
    <xf numFmtId="14" fontId="3" fillId="0" borderId="8" xfId="0" applyNumberFormat="1" applyFont="1" applyBorder="1"/>
    <xf numFmtId="3" fontId="6" fillId="0" borderId="8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14" fontId="6" fillId="0" borderId="2" xfId="0" applyNumberFormat="1" applyFont="1" applyBorder="1" applyAlignment="1">
      <alignment horizontal="right"/>
    </xf>
    <xf numFmtId="3" fontId="6" fillId="0" borderId="36" xfId="0" applyNumberFormat="1" applyFont="1" applyBorder="1" applyAlignment="1">
      <alignment horizontal="right"/>
    </xf>
    <xf numFmtId="49" fontId="6" fillId="0" borderId="8" xfId="0" applyNumberFormat="1" applyFont="1" applyBorder="1" applyAlignment="1">
      <alignment horizontal="right"/>
    </xf>
    <xf numFmtId="14" fontId="6" fillId="0" borderId="8" xfId="0" applyNumberFormat="1" applyFont="1" applyBorder="1" applyAlignment="1">
      <alignment horizontal="right"/>
    </xf>
    <xf numFmtId="0" fontId="3" fillId="0" borderId="26" xfId="0" applyFont="1" applyBorder="1"/>
    <xf numFmtId="0" fontId="3" fillId="0" borderId="27" xfId="0" applyFont="1" applyBorder="1"/>
    <xf numFmtId="3" fontId="3" fillId="0" borderId="28" xfId="0" applyNumberFormat="1" applyFont="1" applyBorder="1" applyAlignment="1">
      <alignment horizontal="right"/>
    </xf>
    <xf numFmtId="49" fontId="3" fillId="0" borderId="28" xfId="0" applyNumberFormat="1" applyFont="1" applyBorder="1" applyAlignment="1">
      <alignment horizontal="right"/>
    </xf>
    <xf numFmtId="14" fontId="3" fillId="0" borderId="28" xfId="0" applyNumberFormat="1" applyFont="1" applyBorder="1" applyAlignment="1">
      <alignment horizontal="right"/>
    </xf>
    <xf numFmtId="3" fontId="3" fillId="0" borderId="38" xfId="0" applyNumberFormat="1" applyFont="1" applyBorder="1" applyAlignment="1">
      <alignment horizontal="right"/>
    </xf>
    <xf numFmtId="3" fontId="3" fillId="0" borderId="30" xfId="0" applyNumberFormat="1" applyFont="1" applyBorder="1" applyAlignment="1">
      <alignment horizontal="right"/>
    </xf>
    <xf numFmtId="49" fontId="3" fillId="0" borderId="30" xfId="0" applyNumberFormat="1" applyFont="1" applyBorder="1" applyAlignment="1">
      <alignment horizontal="right"/>
    </xf>
    <xf numFmtId="14" fontId="3" fillId="0" borderId="30" xfId="0" applyNumberFormat="1" applyFont="1" applyBorder="1" applyAlignment="1">
      <alignment horizontal="right"/>
    </xf>
    <xf numFmtId="3" fontId="3" fillId="0" borderId="42" xfId="0" applyNumberFormat="1" applyFont="1" applyBorder="1" applyAlignment="1">
      <alignment horizontal="right"/>
    </xf>
    <xf numFmtId="0" fontId="2" fillId="0" borderId="2" xfId="0" applyFont="1" applyBorder="1"/>
    <xf numFmtId="0" fontId="1" fillId="0" borderId="2" xfId="0" applyFont="1" applyBorder="1"/>
    <xf numFmtId="4" fontId="3" fillId="0" borderId="2" xfId="0" applyNumberFormat="1" applyFont="1" applyBorder="1"/>
    <xf numFmtId="0" fontId="4" fillId="0" borderId="9" xfId="0" applyFont="1" applyBorder="1"/>
    <xf numFmtId="49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3" fontId="3" fillId="0" borderId="39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0" fontId="3" fillId="0" borderId="4" xfId="0" applyFont="1" applyBorder="1"/>
    <xf numFmtId="0" fontId="3" fillId="0" borderId="15" xfId="0" applyFont="1" applyBorder="1"/>
    <xf numFmtId="3" fontId="3" fillId="0" borderId="4" xfId="0" applyNumberFormat="1" applyFont="1" applyBorder="1" applyAlignment="1">
      <alignment horizontal="right"/>
    </xf>
    <xf numFmtId="3" fontId="3" fillId="0" borderId="20" xfId="0" applyNumberFormat="1" applyFont="1" applyBorder="1" applyAlignment="1">
      <alignment horizontal="right"/>
    </xf>
    <xf numFmtId="3" fontId="3" fillId="0" borderId="40" xfId="0" applyNumberFormat="1" applyFont="1" applyBorder="1" applyAlignment="1">
      <alignment horizontal="right"/>
    </xf>
    <xf numFmtId="3" fontId="3" fillId="0" borderId="25" xfId="0" applyNumberFormat="1" applyFont="1" applyBorder="1" applyAlignment="1">
      <alignment horizontal="right"/>
    </xf>
    <xf numFmtId="49" fontId="3" fillId="0" borderId="25" xfId="0" applyNumberFormat="1" applyFont="1" applyBorder="1" applyAlignment="1">
      <alignment horizontal="right"/>
    </xf>
    <xf numFmtId="14" fontId="3" fillId="0" borderId="25" xfId="0" applyNumberFormat="1" applyFont="1" applyBorder="1" applyAlignment="1">
      <alignment horizontal="right"/>
    </xf>
    <xf numFmtId="3" fontId="15" fillId="0" borderId="9" xfId="0" applyNumberFormat="1" applyFont="1" applyBorder="1" applyAlignment="1">
      <alignment horizontal="center" wrapText="1"/>
    </xf>
    <xf numFmtId="3" fontId="15" fillId="0" borderId="0" xfId="0" applyNumberFormat="1" applyFont="1" applyAlignment="1">
      <alignment horizontal="center" wrapText="1"/>
    </xf>
    <xf numFmtId="3" fontId="15" fillId="0" borderId="0" xfId="0" applyNumberFormat="1" applyFont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1</xdr:row>
      <xdr:rowOff>9525</xdr:rowOff>
    </xdr:from>
    <xdr:to>
      <xdr:col>1</xdr:col>
      <xdr:colOff>727833</xdr:colOff>
      <xdr:row>3</xdr:row>
      <xdr:rowOff>106680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49" y="209550"/>
          <a:ext cx="24669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T122"/>
  <sheetViews>
    <sheetView tabSelected="1" zoomScale="85" zoomScaleNormal="85" workbookViewId="0">
      <pane ySplit="11" topLeftCell="A51" activePane="bottomLeft" state="frozen"/>
      <selection pane="bottomLeft" activeCell="E1" sqref="E1:E1048576"/>
    </sheetView>
  </sheetViews>
  <sheetFormatPr defaultColWidth="9.140625" defaultRowHeight="12.75" x14ac:dyDescent="0.2"/>
  <cols>
    <col min="1" max="1" width="26.85546875" style="2" customWidth="1"/>
    <col min="2" max="2" width="46.28515625" style="2" customWidth="1"/>
    <col min="3" max="3" width="12" style="13" hidden="1" customWidth="1"/>
    <col min="4" max="4" width="12.85546875" style="13" hidden="1" customWidth="1"/>
    <col min="5" max="5" width="15" style="13" hidden="1" customWidth="1"/>
    <col min="6" max="6" width="15" style="13" customWidth="1"/>
    <col min="7" max="7" width="11.7109375" style="13" customWidth="1"/>
    <col min="8" max="8" width="10.5703125" style="13" bestFit="1" customWidth="1"/>
    <col min="9" max="9" width="13.42578125" style="13" bestFit="1" customWidth="1"/>
    <col min="10" max="10" width="13.140625" style="13" customWidth="1"/>
    <col min="11" max="11" width="11.42578125" style="13" customWidth="1"/>
    <col min="12" max="12" width="9.5703125" style="13" customWidth="1"/>
    <col min="13" max="13" width="66.5703125" style="21" hidden="1" customWidth="1"/>
    <col min="14" max="16384" width="9.140625" style="2"/>
  </cols>
  <sheetData>
    <row r="1" spans="1:13" ht="15.75" x14ac:dyDescent="0.25">
      <c r="B1" s="26"/>
      <c r="G1" s="23"/>
      <c r="H1" s="23"/>
      <c r="I1" s="23"/>
      <c r="K1" s="23"/>
      <c r="L1" s="23"/>
    </row>
    <row r="2" spans="1:13" x14ac:dyDescent="0.2">
      <c r="C2" s="12"/>
      <c r="D2" s="12"/>
      <c r="E2" s="12"/>
      <c r="F2" s="12"/>
      <c r="G2" s="46" t="s">
        <v>137</v>
      </c>
      <c r="H2" s="23"/>
      <c r="I2" s="23"/>
      <c r="J2" s="46"/>
      <c r="L2" s="23"/>
    </row>
    <row r="3" spans="1:13" x14ac:dyDescent="0.2">
      <c r="C3" s="2"/>
      <c r="D3" s="2"/>
      <c r="E3" s="2"/>
      <c r="F3" s="2"/>
      <c r="G3" s="46" t="s">
        <v>138</v>
      </c>
      <c r="H3" s="23"/>
      <c r="I3" s="23"/>
      <c r="J3" s="11"/>
      <c r="K3" s="23"/>
      <c r="L3" s="23"/>
    </row>
    <row r="4" spans="1:13" x14ac:dyDescent="0.2">
      <c r="C4" s="2"/>
      <c r="D4" s="2"/>
      <c r="E4" s="2"/>
      <c r="F4" s="2"/>
      <c r="G4" s="23"/>
      <c r="H4" s="23"/>
      <c r="I4" s="23"/>
      <c r="J4" s="11"/>
      <c r="K4" s="23"/>
      <c r="L4" s="23"/>
    </row>
    <row r="5" spans="1:13" x14ac:dyDescent="0.2">
      <c r="A5" s="2" t="s">
        <v>42</v>
      </c>
      <c r="C5" s="2"/>
      <c r="D5" s="2"/>
      <c r="E5" s="2"/>
      <c r="F5" s="2"/>
      <c r="G5" s="25"/>
      <c r="H5" s="25"/>
      <c r="I5" s="25"/>
      <c r="J5" s="11"/>
      <c r="K5" s="25"/>
      <c r="L5" s="25"/>
      <c r="M5" s="22"/>
    </row>
    <row r="6" spans="1:13" x14ac:dyDescent="0.2">
      <c r="A6" s="2" t="s">
        <v>121</v>
      </c>
    </row>
    <row r="7" spans="1:13" ht="25.5" customHeight="1" x14ac:dyDescent="0.35">
      <c r="C7" s="159" t="s">
        <v>2</v>
      </c>
      <c r="D7" s="160"/>
      <c r="E7" s="160"/>
      <c r="F7" s="160"/>
      <c r="G7" s="160"/>
      <c r="H7" s="160"/>
      <c r="I7" s="66" t="s">
        <v>192</v>
      </c>
      <c r="J7" s="161" t="s">
        <v>191</v>
      </c>
      <c r="K7" s="161"/>
      <c r="L7" s="161"/>
    </row>
    <row r="8" spans="1:13" x14ac:dyDescent="0.2">
      <c r="C8" s="62"/>
      <c r="D8" s="63"/>
      <c r="E8" s="63"/>
      <c r="F8" s="63"/>
      <c r="G8" s="63"/>
      <c r="H8" s="63"/>
      <c r="I8" s="61"/>
      <c r="J8" s="63"/>
      <c r="K8" s="63"/>
      <c r="L8" s="63"/>
    </row>
    <row r="9" spans="1:13" x14ac:dyDescent="0.2">
      <c r="A9" s="3" t="s">
        <v>0</v>
      </c>
      <c r="B9" s="4" t="s">
        <v>1</v>
      </c>
      <c r="C9" s="5" t="s">
        <v>2</v>
      </c>
      <c r="D9" s="5" t="s">
        <v>2</v>
      </c>
      <c r="E9" s="28" t="s">
        <v>2</v>
      </c>
      <c r="F9" s="28" t="s">
        <v>2</v>
      </c>
      <c r="G9" s="28" t="s">
        <v>129</v>
      </c>
      <c r="H9" s="5" t="s">
        <v>129</v>
      </c>
      <c r="I9" s="57" t="s">
        <v>3</v>
      </c>
      <c r="J9" s="19" t="s">
        <v>81</v>
      </c>
      <c r="K9" s="19" t="s">
        <v>134</v>
      </c>
      <c r="L9" s="19" t="s">
        <v>129</v>
      </c>
      <c r="M9" s="33" t="s">
        <v>131</v>
      </c>
    </row>
    <row r="10" spans="1:13" x14ac:dyDescent="0.2">
      <c r="A10" s="6"/>
      <c r="B10" s="7"/>
      <c r="C10" s="8"/>
      <c r="D10" s="24"/>
      <c r="E10" s="85"/>
      <c r="F10" s="85"/>
      <c r="G10" s="29" t="s">
        <v>132</v>
      </c>
      <c r="H10" s="8" t="s">
        <v>130</v>
      </c>
      <c r="I10" s="58"/>
      <c r="J10" s="30"/>
      <c r="K10" s="30" t="s">
        <v>132</v>
      </c>
      <c r="L10" s="30" t="s">
        <v>130</v>
      </c>
      <c r="M10" s="34"/>
    </row>
    <row r="11" spans="1:13" x14ac:dyDescent="0.2">
      <c r="A11" s="9"/>
      <c r="B11" s="10"/>
      <c r="C11" s="27" t="s">
        <v>87</v>
      </c>
      <c r="D11" s="27" t="s">
        <v>201</v>
      </c>
      <c r="E11" s="31" t="s">
        <v>213</v>
      </c>
      <c r="F11" s="31" t="s">
        <v>215</v>
      </c>
      <c r="G11" s="31" t="s">
        <v>133</v>
      </c>
      <c r="H11" s="27"/>
      <c r="I11" s="59" t="s">
        <v>226</v>
      </c>
      <c r="J11" s="31" t="s">
        <v>215</v>
      </c>
      <c r="K11" s="32" t="s">
        <v>135</v>
      </c>
      <c r="L11" s="32"/>
      <c r="M11" s="35"/>
    </row>
    <row r="12" spans="1:13" hidden="1" x14ac:dyDescent="0.2">
      <c r="A12" s="3"/>
      <c r="B12" s="52"/>
      <c r="C12" s="5">
        <v>105</v>
      </c>
      <c r="D12" s="36" t="s">
        <v>122</v>
      </c>
      <c r="E12" s="36" t="s">
        <v>212</v>
      </c>
      <c r="F12" s="36"/>
      <c r="G12" s="47"/>
      <c r="H12" s="5"/>
      <c r="I12" s="57"/>
      <c r="J12" s="19"/>
      <c r="K12" s="49"/>
      <c r="L12" s="54"/>
      <c r="M12" s="37"/>
    </row>
    <row r="13" spans="1:13" ht="15" x14ac:dyDescent="0.2">
      <c r="A13" s="53" t="s">
        <v>4</v>
      </c>
      <c r="B13" s="51"/>
      <c r="C13" s="14"/>
      <c r="D13" s="1"/>
      <c r="E13" s="1"/>
      <c r="F13" s="1"/>
      <c r="G13" s="48"/>
      <c r="H13" s="44"/>
      <c r="I13" s="60"/>
      <c r="J13" s="20"/>
      <c r="K13" s="50"/>
      <c r="L13" s="45"/>
      <c r="M13" s="34"/>
    </row>
    <row r="14" spans="1:13" x14ac:dyDescent="0.2">
      <c r="A14" s="89" t="s">
        <v>5</v>
      </c>
      <c r="B14" s="2" t="s">
        <v>92</v>
      </c>
      <c r="C14" s="14">
        <v>930000</v>
      </c>
      <c r="D14" s="1">
        <v>1137257.142857143</v>
      </c>
      <c r="E14" s="1">
        <v>1167371.4285714286</v>
      </c>
      <c r="F14" s="1">
        <v>980000</v>
      </c>
      <c r="G14" s="48" t="s">
        <v>220</v>
      </c>
      <c r="H14" s="90" t="s">
        <v>216</v>
      </c>
      <c r="I14" s="60">
        <f>F14+J15</f>
        <v>1130000</v>
      </c>
      <c r="J14" s="70"/>
      <c r="K14" s="50"/>
      <c r="L14" s="45"/>
      <c r="M14" s="39" t="s">
        <v>164</v>
      </c>
    </row>
    <row r="15" spans="1:13" x14ac:dyDescent="0.2">
      <c r="A15" s="89" t="s">
        <v>50</v>
      </c>
      <c r="B15" s="2" t="s">
        <v>119</v>
      </c>
      <c r="C15" s="14">
        <v>1630000</v>
      </c>
      <c r="D15" s="1">
        <v>1993257.142857143</v>
      </c>
      <c r="E15" s="1">
        <v>2046038.0952380951</v>
      </c>
      <c r="F15" s="1">
        <v>2480000</v>
      </c>
      <c r="G15" s="48" t="s">
        <v>220</v>
      </c>
      <c r="H15" s="90" t="s">
        <v>216</v>
      </c>
      <c r="I15" s="60">
        <f t="shared" ref="I15:I65" si="0">F15+J16</f>
        <v>2790000</v>
      </c>
      <c r="J15" s="70">
        <v>150000</v>
      </c>
      <c r="K15" s="50" t="s">
        <v>225</v>
      </c>
      <c r="L15" s="90" t="s">
        <v>216</v>
      </c>
      <c r="M15" s="39" t="s">
        <v>164</v>
      </c>
    </row>
    <row r="16" spans="1:13" x14ac:dyDescent="0.2">
      <c r="A16" s="89" t="s">
        <v>75</v>
      </c>
      <c r="B16" s="2" t="s">
        <v>68</v>
      </c>
      <c r="C16" s="14">
        <v>3250000</v>
      </c>
      <c r="D16" s="1">
        <v>3974285.7142857141</v>
      </c>
      <c r="E16" s="1">
        <v>4079523.8095238092</v>
      </c>
      <c r="F16" s="1">
        <v>4530000</v>
      </c>
      <c r="G16" s="48" t="s">
        <v>220</v>
      </c>
      <c r="H16" s="90" t="s">
        <v>216</v>
      </c>
      <c r="I16" s="60">
        <f t="shared" si="0"/>
        <v>4530000</v>
      </c>
      <c r="J16" s="70">
        <v>310000</v>
      </c>
      <c r="K16" s="50" t="s">
        <v>225</v>
      </c>
      <c r="L16" s="90" t="s">
        <v>216</v>
      </c>
      <c r="M16" s="34"/>
    </row>
    <row r="17" spans="1:176" s="67" customFormat="1" x14ac:dyDescent="0.2">
      <c r="A17" s="91" t="s">
        <v>208</v>
      </c>
      <c r="B17" s="92" t="s">
        <v>199</v>
      </c>
      <c r="C17" s="93"/>
      <c r="D17" s="94">
        <v>55000</v>
      </c>
      <c r="E17" s="1">
        <v>56456.38629283489</v>
      </c>
      <c r="F17" s="1">
        <v>56500</v>
      </c>
      <c r="G17" s="95" t="s">
        <v>181</v>
      </c>
      <c r="H17" s="90" t="s">
        <v>219</v>
      </c>
      <c r="I17" s="60">
        <f t="shared" si="0"/>
        <v>56500</v>
      </c>
      <c r="J17" s="96"/>
      <c r="K17" s="97"/>
      <c r="L17" s="98"/>
      <c r="M17" s="68" t="s">
        <v>123</v>
      </c>
      <c r="N17" s="2" t="s">
        <v>198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</row>
    <row r="18" spans="1:176" x14ac:dyDescent="0.2">
      <c r="A18" s="89" t="s">
        <v>202</v>
      </c>
      <c r="B18" s="2" t="s">
        <v>128</v>
      </c>
      <c r="C18" s="14"/>
      <c r="D18" s="1">
        <v>590000</v>
      </c>
      <c r="E18" s="1">
        <v>605623.05295950151</v>
      </c>
      <c r="F18" s="1">
        <v>770000</v>
      </c>
      <c r="G18" s="48" t="s">
        <v>220</v>
      </c>
      <c r="H18" s="90" t="s">
        <v>216</v>
      </c>
      <c r="I18" s="60">
        <f t="shared" si="0"/>
        <v>770000</v>
      </c>
      <c r="J18" s="70"/>
      <c r="K18" s="50"/>
      <c r="L18" s="45"/>
      <c r="M18" s="38"/>
    </row>
    <row r="19" spans="1:176" x14ac:dyDescent="0.2">
      <c r="A19" s="6" t="s">
        <v>202</v>
      </c>
      <c r="B19" s="2" t="s">
        <v>203</v>
      </c>
      <c r="C19" s="14"/>
      <c r="D19" s="1">
        <v>150000</v>
      </c>
      <c r="E19" s="1">
        <v>153971.96261682242</v>
      </c>
      <c r="F19" s="1">
        <v>220000</v>
      </c>
      <c r="G19" s="48" t="s">
        <v>220</v>
      </c>
      <c r="H19" s="90" t="s">
        <v>216</v>
      </c>
      <c r="I19" s="60">
        <f t="shared" si="0"/>
        <v>680000</v>
      </c>
      <c r="J19" s="70"/>
      <c r="K19" s="50"/>
      <c r="L19" s="45"/>
      <c r="M19" s="38"/>
    </row>
    <row r="20" spans="1:176" x14ac:dyDescent="0.2">
      <c r="A20" s="6" t="s">
        <v>6</v>
      </c>
      <c r="B20" s="2" t="s">
        <v>182</v>
      </c>
      <c r="C20" s="14">
        <v>6900000</v>
      </c>
      <c r="D20" s="1">
        <v>8437714.2857142854</v>
      </c>
      <c r="E20" s="1">
        <v>8661142.8571428563</v>
      </c>
      <c r="F20" s="1">
        <v>9400000</v>
      </c>
      <c r="G20" s="48" t="s">
        <v>220</v>
      </c>
      <c r="H20" s="90" t="s">
        <v>216</v>
      </c>
      <c r="I20" s="60">
        <f t="shared" si="0"/>
        <v>9570000</v>
      </c>
      <c r="J20" s="70">
        <v>460000</v>
      </c>
      <c r="K20" s="50" t="s">
        <v>225</v>
      </c>
      <c r="L20" s="90" t="s">
        <v>216</v>
      </c>
      <c r="M20" s="34"/>
    </row>
    <row r="21" spans="1:176" x14ac:dyDescent="0.2">
      <c r="A21" s="99" t="s">
        <v>56</v>
      </c>
      <c r="B21" s="2" t="s">
        <v>69</v>
      </c>
      <c r="C21" s="14"/>
      <c r="D21" s="1"/>
      <c r="E21" s="1"/>
      <c r="F21" s="1"/>
      <c r="G21" s="48"/>
      <c r="H21" s="44"/>
      <c r="I21" s="60"/>
      <c r="J21" s="20">
        <v>170000</v>
      </c>
      <c r="K21" s="50" t="s">
        <v>225</v>
      </c>
      <c r="L21" s="90" t="s">
        <v>216</v>
      </c>
      <c r="M21" s="34"/>
    </row>
    <row r="22" spans="1:176" x14ac:dyDescent="0.2">
      <c r="A22" s="99" t="s">
        <v>127</v>
      </c>
      <c r="B22" s="2" t="s">
        <v>174</v>
      </c>
      <c r="C22" s="14"/>
      <c r="D22" s="100">
        <v>150000</v>
      </c>
      <c r="E22" s="1">
        <v>153971.96261682242</v>
      </c>
      <c r="F22" s="1">
        <v>154000</v>
      </c>
      <c r="G22" s="48" t="s">
        <v>183</v>
      </c>
      <c r="H22" s="90" t="s">
        <v>219</v>
      </c>
      <c r="I22" s="60">
        <f t="shared" si="0"/>
        <v>154000</v>
      </c>
      <c r="J22" s="20"/>
      <c r="K22" s="101"/>
      <c r="L22" s="102"/>
      <c r="M22" s="34" t="s">
        <v>184</v>
      </c>
    </row>
    <row r="23" spans="1:176" x14ac:dyDescent="0.2">
      <c r="A23" s="6" t="s">
        <v>209</v>
      </c>
      <c r="B23" s="2" t="s">
        <v>70</v>
      </c>
      <c r="C23" s="14">
        <v>1600000</v>
      </c>
      <c r="D23" s="1">
        <v>1956571.4285714286</v>
      </c>
      <c r="E23" s="1">
        <v>2008380.9523809524</v>
      </c>
      <c r="F23" s="1">
        <v>2220000</v>
      </c>
      <c r="G23" s="48" t="s">
        <v>220</v>
      </c>
      <c r="H23" s="90" t="s">
        <v>216</v>
      </c>
      <c r="I23" s="60">
        <f t="shared" si="0"/>
        <v>2660000</v>
      </c>
      <c r="J23" s="20"/>
      <c r="K23" s="50"/>
      <c r="L23" s="45"/>
      <c r="M23" s="34"/>
    </row>
    <row r="24" spans="1:176" x14ac:dyDescent="0.2">
      <c r="A24" s="6" t="s">
        <v>53</v>
      </c>
      <c r="B24" s="2" t="s">
        <v>91</v>
      </c>
      <c r="C24" s="14">
        <v>7900000</v>
      </c>
      <c r="D24" s="1">
        <v>9660571.4285714291</v>
      </c>
      <c r="E24" s="1">
        <v>9916380.9523809515</v>
      </c>
      <c r="F24" s="1">
        <v>10000000</v>
      </c>
      <c r="G24" s="48" t="s">
        <v>220</v>
      </c>
      <c r="H24" s="90" t="s">
        <v>216</v>
      </c>
      <c r="I24" s="60">
        <f t="shared" si="0"/>
        <v>10000000</v>
      </c>
      <c r="J24" s="70">
        <v>440000</v>
      </c>
      <c r="K24" s="50" t="s">
        <v>225</v>
      </c>
      <c r="L24" s="90" t="s">
        <v>216</v>
      </c>
      <c r="M24" s="34"/>
    </row>
    <row r="25" spans="1:176" x14ac:dyDescent="0.2">
      <c r="A25" s="6" t="s">
        <v>210</v>
      </c>
      <c r="B25" s="2" t="s">
        <v>126</v>
      </c>
      <c r="C25" s="14">
        <v>175000</v>
      </c>
      <c r="D25" s="1">
        <v>214000</v>
      </c>
      <c r="E25" s="1">
        <v>219666.66666666666</v>
      </c>
      <c r="F25" s="1">
        <v>250000</v>
      </c>
      <c r="G25" s="48" t="s">
        <v>220</v>
      </c>
      <c r="H25" s="90" t="s">
        <v>216</v>
      </c>
      <c r="I25" s="60">
        <f t="shared" si="0"/>
        <v>250000</v>
      </c>
      <c r="J25" s="70"/>
      <c r="K25" s="50"/>
      <c r="L25" s="45"/>
      <c r="M25" s="34"/>
    </row>
    <row r="26" spans="1:176" x14ac:dyDescent="0.2">
      <c r="A26" s="6" t="s">
        <v>7</v>
      </c>
      <c r="B26" s="2" t="s">
        <v>77</v>
      </c>
      <c r="C26" s="14">
        <v>760000</v>
      </c>
      <c r="D26" s="1">
        <v>929371.42857142852</v>
      </c>
      <c r="E26" s="1">
        <v>953980.95238095231</v>
      </c>
      <c r="F26" s="1">
        <v>1060000</v>
      </c>
      <c r="G26" s="48" t="s">
        <v>220</v>
      </c>
      <c r="H26" s="90" t="s">
        <v>216</v>
      </c>
      <c r="I26" s="60">
        <f t="shared" si="0"/>
        <v>1060000</v>
      </c>
      <c r="J26" s="70"/>
      <c r="K26" s="50"/>
      <c r="L26" s="45"/>
      <c r="M26" s="39"/>
    </row>
    <row r="27" spans="1:176" x14ac:dyDescent="0.2">
      <c r="A27" s="6" t="s">
        <v>211</v>
      </c>
      <c r="B27" s="2" t="s">
        <v>71</v>
      </c>
      <c r="C27" s="14">
        <v>630000</v>
      </c>
      <c r="D27" s="1">
        <v>770400</v>
      </c>
      <c r="E27" s="1">
        <v>790800</v>
      </c>
      <c r="F27" s="1">
        <v>880000</v>
      </c>
      <c r="G27" s="48" t="s">
        <v>220</v>
      </c>
      <c r="H27" s="90" t="s">
        <v>216</v>
      </c>
      <c r="I27" s="60">
        <f t="shared" si="0"/>
        <v>880000</v>
      </c>
      <c r="J27" s="70"/>
      <c r="K27" s="50"/>
      <c r="L27" s="45"/>
      <c r="M27" s="39"/>
    </row>
    <row r="28" spans="1:176" ht="13.5" customHeight="1" x14ac:dyDescent="0.2">
      <c r="A28" s="103" t="s">
        <v>8</v>
      </c>
      <c r="B28" s="2" t="s">
        <v>124</v>
      </c>
      <c r="C28" s="14">
        <v>847597.12712545693</v>
      </c>
      <c r="D28" s="1">
        <v>760000</v>
      </c>
      <c r="E28" s="1">
        <v>780124.6105919003</v>
      </c>
      <c r="F28" s="1">
        <v>980000</v>
      </c>
      <c r="G28" s="48" t="s">
        <v>220</v>
      </c>
      <c r="H28" s="90" t="s">
        <v>216</v>
      </c>
      <c r="I28" s="60">
        <f t="shared" si="0"/>
        <v>980000</v>
      </c>
      <c r="J28" s="70"/>
      <c r="K28" s="50"/>
      <c r="L28" s="45"/>
      <c r="M28" s="39" t="s">
        <v>165</v>
      </c>
    </row>
    <row r="29" spans="1:176" x14ac:dyDescent="0.2">
      <c r="A29" s="99" t="s">
        <v>9</v>
      </c>
      <c r="B29" s="2" t="s">
        <v>93</v>
      </c>
      <c r="C29" s="14">
        <v>4070000</v>
      </c>
      <c r="D29" s="1">
        <v>4977028.5714285718</v>
      </c>
      <c r="E29" s="1">
        <v>5108819.0476190476</v>
      </c>
      <c r="F29" s="1">
        <v>5600000</v>
      </c>
      <c r="G29" s="48" t="s">
        <v>220</v>
      </c>
      <c r="H29" s="90" t="s">
        <v>216</v>
      </c>
      <c r="I29" s="60">
        <f t="shared" si="0"/>
        <v>5600000</v>
      </c>
      <c r="J29" s="70"/>
      <c r="K29" s="50"/>
      <c r="L29" s="45"/>
      <c r="M29" s="34"/>
    </row>
    <row r="30" spans="1:176" x14ac:dyDescent="0.2">
      <c r="A30" s="6" t="s">
        <v>72</v>
      </c>
      <c r="B30" s="2" t="s">
        <v>73</v>
      </c>
      <c r="C30" s="14">
        <v>1660000</v>
      </c>
      <c r="D30" s="1">
        <v>2029942.857142857</v>
      </c>
      <c r="E30" s="1">
        <v>2083695.2380952379</v>
      </c>
      <c r="F30" s="1">
        <v>2590000</v>
      </c>
      <c r="G30" s="48" t="s">
        <v>220</v>
      </c>
      <c r="H30" s="90" t="s">
        <v>216</v>
      </c>
      <c r="I30" s="60">
        <f t="shared" si="0"/>
        <v>2730000</v>
      </c>
      <c r="J30" s="70"/>
      <c r="K30" s="50"/>
      <c r="L30" s="45"/>
      <c r="M30" s="55" t="s">
        <v>168</v>
      </c>
    </row>
    <row r="31" spans="1:176" x14ac:dyDescent="0.2">
      <c r="A31" s="6" t="s">
        <v>52</v>
      </c>
      <c r="B31" s="2" t="s">
        <v>94</v>
      </c>
      <c r="C31" s="14">
        <v>880000</v>
      </c>
      <c r="D31" s="1">
        <v>1076114.2857142857</v>
      </c>
      <c r="E31" s="1">
        <v>1104609.5238095238</v>
      </c>
      <c r="F31" s="1">
        <v>1560000</v>
      </c>
      <c r="G31" s="48" t="s">
        <v>220</v>
      </c>
      <c r="H31" s="90" t="s">
        <v>216</v>
      </c>
      <c r="I31" s="60">
        <f t="shared" si="0"/>
        <v>1760000</v>
      </c>
      <c r="J31" s="104">
        <v>140000</v>
      </c>
      <c r="K31" s="50" t="s">
        <v>225</v>
      </c>
      <c r="L31" s="90" t="s">
        <v>216</v>
      </c>
      <c r="M31" s="39"/>
    </row>
    <row r="32" spans="1:176" x14ac:dyDescent="0.2">
      <c r="A32" s="105" t="s">
        <v>224</v>
      </c>
      <c r="B32" s="106" t="s">
        <v>222</v>
      </c>
      <c r="C32" s="14">
        <v>2270000</v>
      </c>
      <c r="D32" s="1">
        <v>2775885.7142857141</v>
      </c>
      <c r="E32" s="1">
        <v>2849390.4761904757</v>
      </c>
      <c r="F32" s="1">
        <v>2450000</v>
      </c>
      <c r="G32" s="48" t="s">
        <v>220</v>
      </c>
      <c r="H32" s="90" t="s">
        <v>216</v>
      </c>
      <c r="I32" s="60">
        <f t="shared" si="0"/>
        <v>2450000</v>
      </c>
      <c r="J32" s="104">
        <v>200000</v>
      </c>
      <c r="K32" s="50" t="s">
        <v>225</v>
      </c>
      <c r="L32" s="90" t="s">
        <v>216</v>
      </c>
      <c r="M32" s="56" t="s">
        <v>169</v>
      </c>
    </row>
    <row r="33" spans="1:13" x14ac:dyDescent="0.2">
      <c r="A33" s="6" t="s">
        <v>223</v>
      </c>
      <c r="B33" s="2" t="s">
        <v>221</v>
      </c>
      <c r="C33" s="14"/>
      <c r="D33" s="1"/>
      <c r="E33" s="1"/>
      <c r="F33" s="1">
        <v>650000</v>
      </c>
      <c r="G33" s="48" t="s">
        <v>220</v>
      </c>
      <c r="H33" s="90" t="s">
        <v>216</v>
      </c>
      <c r="I33" s="60">
        <f t="shared" si="0"/>
        <v>790000</v>
      </c>
      <c r="J33" s="104"/>
      <c r="K33" s="50"/>
      <c r="L33" s="45"/>
      <c r="M33" s="39"/>
    </row>
    <row r="34" spans="1:13" ht="15" customHeight="1" x14ac:dyDescent="0.2">
      <c r="A34" s="6" t="s">
        <v>180</v>
      </c>
      <c r="B34" s="2" t="s">
        <v>94</v>
      </c>
      <c r="C34" s="14">
        <v>880000</v>
      </c>
      <c r="D34" s="1">
        <v>1076114.2857142857</v>
      </c>
      <c r="E34" s="1">
        <v>1104609.5238095238</v>
      </c>
      <c r="F34" s="1">
        <v>1200000</v>
      </c>
      <c r="G34" s="48" t="s">
        <v>220</v>
      </c>
      <c r="H34" s="90" t="s">
        <v>216</v>
      </c>
      <c r="I34" s="60">
        <f t="shared" si="0"/>
        <v>7420000</v>
      </c>
      <c r="J34" s="70">
        <v>140000</v>
      </c>
      <c r="K34" s="50" t="s">
        <v>225</v>
      </c>
      <c r="L34" s="90" t="s">
        <v>216</v>
      </c>
      <c r="M34" s="40"/>
    </row>
    <row r="35" spans="1:13" x14ac:dyDescent="0.2">
      <c r="A35" s="6" t="s">
        <v>86</v>
      </c>
      <c r="B35" s="2" t="s">
        <v>193</v>
      </c>
      <c r="C35" s="14">
        <v>15892446.223185945</v>
      </c>
      <c r="D35" s="1">
        <v>19434191.381495956</v>
      </c>
      <c r="E35" s="1">
        <v>19948803.925865784</v>
      </c>
      <c r="F35" s="1">
        <v>21000000</v>
      </c>
      <c r="G35" s="48" t="s">
        <v>220</v>
      </c>
      <c r="H35" s="90" t="s">
        <v>216</v>
      </c>
      <c r="I35" s="60">
        <f t="shared" si="0"/>
        <v>21000000</v>
      </c>
      <c r="J35" s="70">
        <v>6220000</v>
      </c>
      <c r="K35" s="50" t="s">
        <v>225</v>
      </c>
      <c r="L35" s="90" t="s">
        <v>216</v>
      </c>
      <c r="M35" s="34" t="s">
        <v>179</v>
      </c>
    </row>
    <row r="36" spans="1:13" x14ac:dyDescent="0.2">
      <c r="A36" s="6"/>
      <c r="B36" s="2" t="s">
        <v>136</v>
      </c>
      <c r="C36" s="14"/>
      <c r="D36" s="1">
        <v>1300000</v>
      </c>
      <c r="E36" s="1">
        <v>1334423.6760124611</v>
      </c>
      <c r="F36" s="1">
        <v>1650000</v>
      </c>
      <c r="G36" s="48" t="s">
        <v>220</v>
      </c>
      <c r="H36" s="90" t="s">
        <v>216</v>
      </c>
      <c r="I36" s="60">
        <f t="shared" si="0"/>
        <v>2450000</v>
      </c>
      <c r="J36" s="107"/>
      <c r="K36" s="50"/>
      <c r="L36" s="45"/>
      <c r="M36" s="56" t="s">
        <v>170</v>
      </c>
    </row>
    <row r="37" spans="1:13" x14ac:dyDescent="0.2">
      <c r="A37" s="6" t="s">
        <v>194</v>
      </c>
      <c r="B37" s="2" t="s">
        <v>195</v>
      </c>
      <c r="C37" s="14"/>
      <c r="D37" s="1"/>
      <c r="E37" s="1"/>
      <c r="F37" s="1"/>
      <c r="G37" s="48"/>
      <c r="H37" s="44"/>
      <c r="I37" s="60">
        <f t="shared" si="0"/>
        <v>100000</v>
      </c>
      <c r="J37" s="70">
        <f>510000+290000</f>
        <v>800000</v>
      </c>
      <c r="K37" s="50" t="s">
        <v>225</v>
      </c>
      <c r="L37" s="90" t="s">
        <v>216</v>
      </c>
      <c r="M37" s="56"/>
    </row>
    <row r="38" spans="1:13" x14ac:dyDescent="0.2">
      <c r="A38" s="6" t="s">
        <v>46</v>
      </c>
      <c r="B38" s="2" t="s">
        <v>171</v>
      </c>
      <c r="C38" s="14"/>
      <c r="D38" s="1"/>
      <c r="E38" s="1"/>
      <c r="F38" s="1"/>
      <c r="G38" s="48"/>
      <c r="H38" s="44"/>
      <c r="I38" s="60"/>
      <c r="J38" s="70">
        <v>100000</v>
      </c>
      <c r="K38" s="50"/>
      <c r="L38" s="45"/>
      <c r="M38" s="34"/>
    </row>
    <row r="39" spans="1:13" x14ac:dyDescent="0.2">
      <c r="A39" s="6" t="s">
        <v>46</v>
      </c>
      <c r="B39" s="2" t="s">
        <v>95</v>
      </c>
      <c r="C39" s="14">
        <v>2350000</v>
      </c>
      <c r="D39" s="1">
        <v>2873714.2857142859</v>
      </c>
      <c r="E39" s="1">
        <v>2949809.5238095238</v>
      </c>
      <c r="F39" s="1">
        <v>3250000</v>
      </c>
      <c r="G39" s="48" t="s">
        <v>220</v>
      </c>
      <c r="H39" s="90" t="s">
        <v>216</v>
      </c>
      <c r="I39" s="60">
        <f t="shared" si="0"/>
        <v>3250000</v>
      </c>
      <c r="J39" s="70"/>
      <c r="K39" s="50"/>
      <c r="L39" s="45"/>
      <c r="M39" s="34"/>
    </row>
    <row r="40" spans="1:13" ht="12" customHeight="1" x14ac:dyDescent="0.2">
      <c r="A40" s="6" t="s">
        <v>47</v>
      </c>
      <c r="B40" s="2" t="s">
        <v>96</v>
      </c>
      <c r="C40" s="14">
        <v>2600000</v>
      </c>
      <c r="D40" s="1">
        <v>3179428.5714285714</v>
      </c>
      <c r="E40" s="1">
        <v>3263619.0476190476</v>
      </c>
      <c r="F40" s="1">
        <v>3800000</v>
      </c>
      <c r="G40" s="48" t="s">
        <v>220</v>
      </c>
      <c r="H40" s="90" t="s">
        <v>216</v>
      </c>
      <c r="I40" s="60">
        <f t="shared" si="0"/>
        <v>6600000</v>
      </c>
      <c r="J40" s="70"/>
      <c r="K40" s="50"/>
      <c r="L40" s="45"/>
      <c r="M40" s="34"/>
    </row>
    <row r="41" spans="1:13" x14ac:dyDescent="0.2">
      <c r="A41" s="6" t="s">
        <v>88</v>
      </c>
      <c r="B41" s="2" t="s">
        <v>89</v>
      </c>
      <c r="C41" s="14">
        <v>0</v>
      </c>
      <c r="D41" s="1"/>
      <c r="E41" s="1"/>
      <c r="F41" s="1"/>
      <c r="G41" s="48"/>
      <c r="H41" s="44"/>
      <c r="I41" s="60">
        <f t="shared" si="0"/>
        <v>0</v>
      </c>
      <c r="J41" s="70">
        <v>2800000</v>
      </c>
      <c r="K41" s="50" t="s">
        <v>225</v>
      </c>
      <c r="L41" s="90" t="s">
        <v>216</v>
      </c>
      <c r="M41" s="56" t="s">
        <v>172</v>
      </c>
    </row>
    <row r="42" spans="1:13" x14ac:dyDescent="0.2">
      <c r="A42" s="6" t="s">
        <v>10</v>
      </c>
      <c r="B42" s="2" t="s">
        <v>11</v>
      </c>
      <c r="C42" s="14">
        <v>0</v>
      </c>
      <c r="D42" s="1">
        <v>150000</v>
      </c>
      <c r="E42" s="1">
        <v>153971.96261682242</v>
      </c>
      <c r="F42" s="1">
        <v>154000</v>
      </c>
      <c r="G42" s="48" t="s">
        <v>148</v>
      </c>
      <c r="H42" s="90" t="s">
        <v>217</v>
      </c>
      <c r="I42" s="60">
        <f t="shared" si="0"/>
        <v>254000</v>
      </c>
      <c r="J42" s="70"/>
      <c r="K42" s="50"/>
      <c r="L42" s="45"/>
      <c r="M42" s="39" t="s">
        <v>123</v>
      </c>
    </row>
    <row r="43" spans="1:13" x14ac:dyDescent="0.2">
      <c r="A43" s="6" t="s">
        <v>214</v>
      </c>
      <c r="B43" s="2" t="s">
        <v>206</v>
      </c>
      <c r="C43" s="14"/>
      <c r="D43" s="1"/>
      <c r="E43" s="1"/>
      <c r="F43" s="1"/>
      <c r="G43" s="48"/>
      <c r="H43" s="44"/>
      <c r="I43" s="60"/>
      <c r="J43" s="70">
        <v>100000</v>
      </c>
      <c r="K43" s="50" t="s">
        <v>225</v>
      </c>
      <c r="L43" s="90" t="s">
        <v>216</v>
      </c>
      <c r="M43" s="34"/>
    </row>
    <row r="44" spans="1:13" x14ac:dyDescent="0.2">
      <c r="A44" s="6" t="s">
        <v>48</v>
      </c>
      <c r="B44" s="2" t="s">
        <v>97</v>
      </c>
      <c r="C44" s="14">
        <v>2100000</v>
      </c>
      <c r="D44" s="1">
        <v>2568000</v>
      </c>
      <c r="E44" s="1">
        <v>2636000</v>
      </c>
      <c r="F44" s="1">
        <v>2800000</v>
      </c>
      <c r="G44" s="48" t="s">
        <v>220</v>
      </c>
      <c r="H44" s="90" t="s">
        <v>216</v>
      </c>
      <c r="I44" s="60">
        <f t="shared" si="0"/>
        <v>2800000</v>
      </c>
      <c r="J44" s="70"/>
      <c r="K44" s="50"/>
      <c r="L44" s="45"/>
      <c r="M44" s="34"/>
    </row>
    <row r="45" spans="1:13" x14ac:dyDescent="0.2">
      <c r="A45" s="6" t="s">
        <v>45</v>
      </c>
      <c r="B45" s="2" t="s">
        <v>98</v>
      </c>
      <c r="C45" s="14">
        <v>1420000</v>
      </c>
      <c r="D45" s="1">
        <v>1736457.142857143</v>
      </c>
      <c r="E45" s="1">
        <v>1782438.0952380951</v>
      </c>
      <c r="F45" s="1">
        <v>2150000</v>
      </c>
      <c r="G45" s="48" t="s">
        <v>220</v>
      </c>
      <c r="H45" s="90" t="s">
        <v>216</v>
      </c>
      <c r="I45" s="60">
        <f t="shared" si="0"/>
        <v>2150000</v>
      </c>
      <c r="J45" s="70"/>
      <c r="K45" s="50"/>
      <c r="L45" s="45"/>
      <c r="M45" s="34"/>
    </row>
    <row r="46" spans="1:13" x14ac:dyDescent="0.2">
      <c r="A46" s="6" t="s">
        <v>51</v>
      </c>
      <c r="B46" s="2" t="s">
        <v>99</v>
      </c>
      <c r="C46" s="14">
        <v>840000</v>
      </c>
      <c r="D46" s="1">
        <v>1027200</v>
      </c>
      <c r="E46" s="1">
        <v>1054400</v>
      </c>
      <c r="F46" s="1">
        <v>1180000</v>
      </c>
      <c r="G46" s="48" t="s">
        <v>220</v>
      </c>
      <c r="H46" s="90" t="s">
        <v>216</v>
      </c>
      <c r="I46" s="60">
        <f t="shared" si="0"/>
        <v>1380000</v>
      </c>
      <c r="J46" s="70"/>
      <c r="K46" s="50"/>
      <c r="L46" s="45"/>
      <c r="M46" s="34"/>
    </row>
    <row r="47" spans="1:13" x14ac:dyDescent="0.2">
      <c r="A47" s="6" t="s">
        <v>41</v>
      </c>
      <c r="B47" s="2" t="s">
        <v>100</v>
      </c>
      <c r="C47" s="14">
        <v>520000</v>
      </c>
      <c r="D47" s="1">
        <v>635885.71428571432</v>
      </c>
      <c r="E47" s="1">
        <v>652723.80952380947</v>
      </c>
      <c r="F47" s="1">
        <v>730000</v>
      </c>
      <c r="G47" s="48" t="s">
        <v>220</v>
      </c>
      <c r="H47" s="90" t="s">
        <v>216</v>
      </c>
      <c r="I47" s="60">
        <f t="shared" si="0"/>
        <v>730000</v>
      </c>
      <c r="J47" s="70">
        <v>200000</v>
      </c>
      <c r="K47" s="50" t="s">
        <v>225</v>
      </c>
      <c r="L47" s="90" t="s">
        <v>216</v>
      </c>
      <c r="M47" s="34"/>
    </row>
    <row r="48" spans="1:13" x14ac:dyDescent="0.2">
      <c r="A48" s="6" t="s">
        <v>166</v>
      </c>
      <c r="B48" s="2" t="s">
        <v>167</v>
      </c>
      <c r="C48" s="14">
        <v>880000</v>
      </c>
      <c r="D48" s="1">
        <v>1076114.2857142857</v>
      </c>
      <c r="E48" s="1">
        <v>1104609.5238095238</v>
      </c>
      <c r="F48" s="1">
        <v>1240000</v>
      </c>
      <c r="G48" s="48" t="s">
        <v>220</v>
      </c>
      <c r="H48" s="90" t="s">
        <v>216</v>
      </c>
      <c r="I48" s="60">
        <f t="shared" si="0"/>
        <v>1240000</v>
      </c>
      <c r="J48" s="70"/>
      <c r="K48" s="50"/>
      <c r="L48" s="45"/>
      <c r="M48" s="34"/>
    </row>
    <row r="49" spans="1:13" x14ac:dyDescent="0.2">
      <c r="A49" s="6"/>
      <c r="C49" s="14"/>
      <c r="D49" s="1"/>
      <c r="E49" s="1"/>
      <c r="F49" s="1"/>
      <c r="G49" s="48"/>
      <c r="H49" s="44"/>
      <c r="I49" s="60"/>
      <c r="J49" s="70"/>
      <c r="K49" s="50"/>
      <c r="L49" s="45"/>
      <c r="M49" s="34"/>
    </row>
    <row r="50" spans="1:13" x14ac:dyDescent="0.2">
      <c r="A50" s="108" t="s">
        <v>12</v>
      </c>
      <c r="C50" s="14"/>
      <c r="D50" s="1"/>
      <c r="E50" s="1"/>
      <c r="F50" s="1"/>
      <c r="G50" s="48"/>
      <c r="H50" s="44"/>
      <c r="I50" s="60">
        <f t="shared" si="0"/>
        <v>225000</v>
      </c>
      <c r="J50" s="70"/>
      <c r="K50" s="50"/>
      <c r="L50" s="45"/>
      <c r="M50" s="34"/>
    </row>
    <row r="51" spans="1:13" x14ac:dyDescent="0.2">
      <c r="A51" s="6" t="s">
        <v>177</v>
      </c>
      <c r="B51" s="2" t="s">
        <v>178</v>
      </c>
      <c r="C51" s="14">
        <v>0</v>
      </c>
      <c r="D51" s="1"/>
      <c r="E51" s="1"/>
      <c r="F51" s="1"/>
      <c r="G51" s="48"/>
      <c r="H51" s="44"/>
      <c r="I51" s="60"/>
      <c r="J51" s="70">
        <v>225000</v>
      </c>
      <c r="K51" s="50" t="s">
        <v>225</v>
      </c>
      <c r="L51" s="90" t="s">
        <v>216</v>
      </c>
      <c r="M51" s="34"/>
    </row>
    <row r="52" spans="1:13" x14ac:dyDescent="0.2">
      <c r="A52" s="6" t="s">
        <v>13</v>
      </c>
      <c r="B52" s="2" t="s">
        <v>101</v>
      </c>
      <c r="C52" s="14">
        <v>540000</v>
      </c>
      <c r="D52" s="1">
        <v>660342.85714285716</v>
      </c>
      <c r="E52" s="1">
        <v>677828.57142857136</v>
      </c>
      <c r="F52" s="1">
        <v>770000</v>
      </c>
      <c r="G52" s="48" t="s">
        <v>220</v>
      </c>
      <c r="H52" s="90" t="s">
        <v>216</v>
      </c>
      <c r="I52" s="60">
        <f t="shared" si="0"/>
        <v>770000</v>
      </c>
      <c r="J52" s="70"/>
      <c r="K52" s="50"/>
      <c r="L52" s="45"/>
      <c r="M52" s="34"/>
    </row>
    <row r="53" spans="1:13" x14ac:dyDescent="0.2">
      <c r="A53" s="6" t="s">
        <v>78</v>
      </c>
      <c r="B53" s="2" t="s">
        <v>79</v>
      </c>
      <c r="C53" s="14">
        <v>880000</v>
      </c>
      <c r="D53" s="1">
        <v>1076114.2857142857</v>
      </c>
      <c r="E53" s="1">
        <v>1104609.5238095238</v>
      </c>
      <c r="F53" s="1">
        <v>1200000</v>
      </c>
      <c r="G53" s="48" t="s">
        <v>220</v>
      </c>
      <c r="H53" s="90" t="s">
        <v>216</v>
      </c>
      <c r="I53" s="60">
        <f t="shared" si="0"/>
        <v>1200000</v>
      </c>
      <c r="J53" s="70"/>
      <c r="K53" s="50"/>
      <c r="L53" s="45"/>
      <c r="M53" s="34"/>
    </row>
    <row r="54" spans="1:13" x14ac:dyDescent="0.2">
      <c r="A54" s="6" t="s">
        <v>14</v>
      </c>
      <c r="B54" s="2" t="s">
        <v>80</v>
      </c>
      <c r="C54" s="14">
        <v>950000</v>
      </c>
      <c r="D54" s="1">
        <v>1161714.2857142857</v>
      </c>
      <c r="E54" s="1">
        <v>1192476.1904761903</v>
      </c>
      <c r="F54" s="1">
        <v>1300000</v>
      </c>
      <c r="G54" s="48" t="s">
        <v>220</v>
      </c>
      <c r="H54" s="90" t="s">
        <v>216</v>
      </c>
      <c r="I54" s="60">
        <f t="shared" si="0"/>
        <v>1300000</v>
      </c>
      <c r="J54" s="70"/>
      <c r="K54" s="50"/>
      <c r="L54" s="45"/>
      <c r="M54" s="40"/>
    </row>
    <row r="55" spans="1:13" x14ac:dyDescent="0.2">
      <c r="A55" s="6" t="s">
        <v>61</v>
      </c>
      <c r="B55" s="2" t="s">
        <v>15</v>
      </c>
      <c r="C55" s="14">
        <v>570000</v>
      </c>
      <c r="D55" s="1">
        <v>697028.57142857148</v>
      </c>
      <c r="E55" s="1">
        <v>715485.71428571432</v>
      </c>
      <c r="F55" s="1">
        <v>750000</v>
      </c>
      <c r="G55" s="48" t="s">
        <v>220</v>
      </c>
      <c r="H55" s="90" t="s">
        <v>216</v>
      </c>
      <c r="I55" s="60">
        <f t="shared" si="0"/>
        <v>803000</v>
      </c>
      <c r="J55" s="70"/>
      <c r="K55" s="50"/>
      <c r="L55" s="45"/>
      <c r="M55" s="34"/>
    </row>
    <row r="56" spans="1:13" x14ac:dyDescent="0.2">
      <c r="A56" s="6" t="s">
        <v>16</v>
      </c>
      <c r="B56" s="2" t="s">
        <v>102</v>
      </c>
      <c r="C56" s="14">
        <v>1590000</v>
      </c>
      <c r="D56" s="1">
        <v>1944342.857142857</v>
      </c>
      <c r="E56" s="1">
        <v>1995828.5714285711</v>
      </c>
      <c r="F56" s="1">
        <v>1995828.5714285711</v>
      </c>
      <c r="G56" s="48" t="s">
        <v>141</v>
      </c>
      <c r="H56" s="90" t="s">
        <v>217</v>
      </c>
      <c r="I56" s="60">
        <f t="shared" si="0"/>
        <v>1995828.5714285711</v>
      </c>
      <c r="J56" s="70">
        <v>53000</v>
      </c>
      <c r="K56" s="50" t="s">
        <v>185</v>
      </c>
      <c r="L56" s="45">
        <v>44833</v>
      </c>
      <c r="M56" s="34"/>
    </row>
    <row r="57" spans="1:13" ht="15" x14ac:dyDescent="0.2">
      <c r="A57" s="109"/>
      <c r="B57" s="51"/>
      <c r="C57" s="14"/>
      <c r="D57" s="1"/>
      <c r="E57" s="1"/>
      <c r="F57" s="1"/>
      <c r="G57" s="48"/>
      <c r="H57" s="44"/>
      <c r="I57" s="60"/>
      <c r="J57" s="70"/>
      <c r="K57" s="50"/>
      <c r="L57" s="45"/>
      <c r="M57" s="34"/>
    </row>
    <row r="58" spans="1:13" x14ac:dyDescent="0.2">
      <c r="A58" s="108" t="s">
        <v>17</v>
      </c>
      <c r="C58" s="14"/>
      <c r="D58" s="1"/>
      <c r="E58" s="1"/>
      <c r="F58" s="1"/>
      <c r="G58" s="48"/>
      <c r="H58" s="44"/>
      <c r="I58" s="60"/>
      <c r="J58" s="70"/>
      <c r="K58" s="50"/>
      <c r="L58" s="45"/>
      <c r="M58" s="34"/>
    </row>
    <row r="59" spans="1:13" x14ac:dyDescent="0.2">
      <c r="A59" s="6" t="s">
        <v>18</v>
      </c>
      <c r="B59" s="2" t="s">
        <v>103</v>
      </c>
      <c r="C59" s="14">
        <v>3739298.7065481003</v>
      </c>
      <c r="D59" s="1">
        <v>4572628.13257882</v>
      </c>
      <c r="E59" s="1">
        <v>4693710.185933711</v>
      </c>
      <c r="F59" s="1">
        <f>4693710.18593371*1.0334</f>
        <v>4850480.1061438965</v>
      </c>
      <c r="G59" s="48" t="s">
        <v>152</v>
      </c>
      <c r="H59" s="90" t="s">
        <v>217</v>
      </c>
      <c r="I59" s="60">
        <f t="shared" si="0"/>
        <v>4850480.1061438965</v>
      </c>
      <c r="J59" s="70"/>
      <c r="K59" s="50"/>
      <c r="L59" s="110"/>
      <c r="M59" s="34" t="s">
        <v>153</v>
      </c>
    </row>
    <row r="60" spans="1:13" x14ac:dyDescent="0.2">
      <c r="A60" s="6" t="s">
        <v>85</v>
      </c>
      <c r="B60" s="2" t="s">
        <v>84</v>
      </c>
      <c r="C60" s="14">
        <v>60000</v>
      </c>
      <c r="D60" s="1">
        <v>73371.428571428565</v>
      </c>
      <c r="E60" s="1">
        <v>75314.28571428571</v>
      </c>
      <c r="F60" s="1">
        <f>75000*1.0334</f>
        <v>77505</v>
      </c>
      <c r="G60" s="48" t="s">
        <v>149</v>
      </c>
      <c r="H60" s="90" t="s">
        <v>217</v>
      </c>
      <c r="I60" s="60">
        <f t="shared" si="0"/>
        <v>187505</v>
      </c>
      <c r="J60" s="70"/>
      <c r="K60" s="50"/>
      <c r="L60" s="102"/>
      <c r="M60" s="34" t="s">
        <v>190</v>
      </c>
    </row>
    <row r="61" spans="1:13" x14ac:dyDescent="0.2">
      <c r="A61" s="6" t="s">
        <v>207</v>
      </c>
      <c r="B61" s="2" t="s">
        <v>94</v>
      </c>
      <c r="C61" s="14">
        <v>931922.53435731609</v>
      </c>
      <c r="D61" s="1">
        <v>1139608.1277283751</v>
      </c>
      <c r="E61" s="1">
        <v>1169784.6669361359</v>
      </c>
      <c r="F61" s="1">
        <f>1169784.66693614*1.0334</f>
        <v>1208855.4748118073</v>
      </c>
      <c r="G61" s="48" t="s">
        <v>157</v>
      </c>
      <c r="H61" s="90" t="s">
        <v>218</v>
      </c>
      <c r="I61" s="60">
        <f t="shared" si="0"/>
        <v>1228855.4748118073</v>
      </c>
      <c r="J61" s="70">
        <v>110000</v>
      </c>
      <c r="K61" s="50" t="s">
        <v>186</v>
      </c>
      <c r="L61" s="45">
        <v>44833</v>
      </c>
      <c r="M61" s="34" t="s">
        <v>158</v>
      </c>
    </row>
    <row r="62" spans="1:13" x14ac:dyDescent="0.2">
      <c r="A62" s="6" t="s">
        <v>19</v>
      </c>
      <c r="B62" s="2" t="s">
        <v>154</v>
      </c>
      <c r="C62" s="14">
        <v>1458661.3581244948</v>
      </c>
      <c r="D62" s="1">
        <v>1783734.4607922393</v>
      </c>
      <c r="E62" s="1">
        <v>1830967.3047696038</v>
      </c>
      <c r="F62" s="1">
        <f>1830967.3047696*1.0334</f>
        <v>1892121.6127489049</v>
      </c>
      <c r="G62" s="48" t="s">
        <v>155</v>
      </c>
      <c r="H62" s="69" t="s">
        <v>218</v>
      </c>
      <c r="I62" s="60">
        <f t="shared" si="0"/>
        <v>1892121.6127489049</v>
      </c>
      <c r="J62" s="70">
        <v>20000</v>
      </c>
      <c r="K62" s="50" t="s">
        <v>187</v>
      </c>
      <c r="L62" s="45">
        <v>44833</v>
      </c>
      <c r="M62" s="86" t="s">
        <v>156</v>
      </c>
    </row>
    <row r="63" spans="1:13" x14ac:dyDescent="0.2">
      <c r="A63" s="6" t="s">
        <v>44</v>
      </c>
      <c r="B63" s="2" t="s">
        <v>101</v>
      </c>
      <c r="C63" s="14">
        <v>558104.28455941798</v>
      </c>
      <c r="D63" s="1">
        <v>682481.81083265971</v>
      </c>
      <c r="E63" s="1">
        <v>700553.75909458369</v>
      </c>
      <c r="F63" s="1">
        <v>770000</v>
      </c>
      <c r="G63" s="48" t="s">
        <v>220</v>
      </c>
      <c r="H63" s="90" t="s">
        <v>216</v>
      </c>
      <c r="I63" s="60">
        <f t="shared" si="0"/>
        <v>1130000</v>
      </c>
      <c r="J63" s="20"/>
      <c r="K63" s="50"/>
      <c r="L63" s="45"/>
      <c r="M63" s="34" t="s">
        <v>159</v>
      </c>
    </row>
    <row r="64" spans="1:13" x14ac:dyDescent="0.2">
      <c r="A64" s="6" t="s">
        <v>204</v>
      </c>
      <c r="B64" s="2" t="s">
        <v>205</v>
      </c>
      <c r="C64" s="14"/>
      <c r="D64" s="1">
        <v>2500000</v>
      </c>
      <c r="E64" s="1">
        <v>2566199.3769470402</v>
      </c>
      <c r="F64" s="1">
        <v>2600000</v>
      </c>
      <c r="G64" s="48" t="s">
        <v>220</v>
      </c>
      <c r="H64" s="90" t="s">
        <v>216</v>
      </c>
      <c r="I64" s="60">
        <f t="shared" si="0"/>
        <v>2600000</v>
      </c>
      <c r="J64" s="20">
        <v>360000</v>
      </c>
      <c r="K64" s="50" t="s">
        <v>225</v>
      </c>
      <c r="L64" s="90" t="s">
        <v>216</v>
      </c>
      <c r="M64" s="34"/>
    </row>
    <row r="65" spans="1:14" x14ac:dyDescent="0.2">
      <c r="A65" s="6" t="s">
        <v>20</v>
      </c>
      <c r="B65" s="2" t="s">
        <v>21</v>
      </c>
      <c r="C65" s="14">
        <v>760000</v>
      </c>
      <c r="D65" s="1">
        <v>929371.42857142852</v>
      </c>
      <c r="E65" s="1">
        <v>953980.95238095231</v>
      </c>
      <c r="F65" s="1">
        <v>1040000</v>
      </c>
      <c r="G65" s="48" t="s">
        <v>220</v>
      </c>
      <c r="H65" s="90" t="s">
        <v>216</v>
      </c>
      <c r="I65" s="60">
        <f t="shared" si="0"/>
        <v>1040000</v>
      </c>
      <c r="J65" s="70"/>
      <c r="K65" s="50"/>
      <c r="L65" s="45"/>
      <c r="M65" s="34"/>
    </row>
    <row r="66" spans="1:14" x14ac:dyDescent="0.2">
      <c r="A66" s="9"/>
      <c r="C66" s="14">
        <v>0</v>
      </c>
      <c r="D66" s="1"/>
      <c r="E66" s="1"/>
      <c r="F66" s="1"/>
      <c r="G66" s="48"/>
      <c r="H66" s="44"/>
      <c r="I66" s="60"/>
      <c r="J66" s="70"/>
      <c r="K66" s="50"/>
      <c r="L66" s="45"/>
      <c r="M66" s="34"/>
    </row>
    <row r="67" spans="1:14" ht="13.5" thickBot="1" x14ac:dyDescent="0.25">
      <c r="A67" s="111" t="s">
        <v>35</v>
      </c>
      <c r="B67" s="112"/>
      <c r="C67" s="113">
        <v>79649930.715875894</v>
      </c>
      <c r="D67" s="87">
        <v>93915243.913428038</v>
      </c>
      <c r="E67" s="87">
        <v>96402096.166587338</v>
      </c>
      <c r="F67" s="87">
        <f>SUM(F14:F65)</f>
        <v>104439290.76513317</v>
      </c>
      <c r="G67" s="114"/>
      <c r="H67" s="115"/>
      <c r="I67" s="116">
        <f>SUM(I14:I66)</f>
        <v>117437290.76513317</v>
      </c>
      <c r="J67" s="117">
        <f>SUM(J14:J66)</f>
        <v>12998000</v>
      </c>
      <c r="K67" s="118"/>
      <c r="L67" s="119"/>
      <c r="M67" s="34"/>
    </row>
    <row r="68" spans="1:14" ht="13.5" thickTop="1" x14ac:dyDescent="0.2">
      <c r="A68" s="17"/>
      <c r="C68" s="20"/>
      <c r="G68" s="120"/>
      <c r="H68" s="121"/>
      <c r="I68" s="122"/>
      <c r="J68" s="20"/>
      <c r="K68" s="123"/>
      <c r="L68" s="124"/>
      <c r="M68" s="34"/>
    </row>
    <row r="69" spans="1:14" s="16" customFormat="1" x14ac:dyDescent="0.2">
      <c r="C69" s="125"/>
      <c r="D69" s="18"/>
      <c r="E69" s="18"/>
      <c r="F69" s="18"/>
      <c r="G69" s="126"/>
      <c r="H69" s="127"/>
      <c r="I69" s="128"/>
      <c r="J69" s="125"/>
      <c r="K69" s="129"/>
      <c r="L69" s="130"/>
      <c r="M69" s="41"/>
    </row>
    <row r="70" spans="1:14" s="16" customFormat="1" ht="13.5" thickBot="1" x14ac:dyDescent="0.25">
      <c r="C70" s="125"/>
      <c r="D70" s="18"/>
      <c r="E70" s="18"/>
      <c r="F70" s="18"/>
      <c r="G70" s="126"/>
      <c r="H70" s="127"/>
      <c r="I70" s="128"/>
      <c r="J70" s="125"/>
      <c r="K70" s="129"/>
      <c r="L70" s="130"/>
      <c r="M70" s="41"/>
    </row>
    <row r="71" spans="1:14" s="16" customFormat="1" ht="13.5" thickBot="1" x14ac:dyDescent="0.25">
      <c r="A71" s="131" t="s">
        <v>34</v>
      </c>
      <c r="B71" s="132"/>
      <c r="C71" s="133"/>
      <c r="D71" s="88"/>
      <c r="E71" s="88"/>
      <c r="F71" s="88"/>
      <c r="G71" s="134"/>
      <c r="H71" s="135"/>
      <c r="I71" s="136"/>
      <c r="J71" s="137"/>
      <c r="K71" s="138"/>
      <c r="L71" s="139"/>
      <c r="M71" s="41"/>
      <c r="N71" s="65"/>
    </row>
    <row r="72" spans="1:14" s="16" customFormat="1" x14ac:dyDescent="0.2">
      <c r="A72" s="108" t="s">
        <v>33</v>
      </c>
      <c r="B72" s="17"/>
      <c r="C72" s="14"/>
      <c r="D72" s="1"/>
      <c r="E72" s="1"/>
      <c r="F72" s="1"/>
      <c r="G72" s="48"/>
      <c r="H72" s="44"/>
      <c r="I72" s="60"/>
      <c r="J72" s="140"/>
      <c r="K72" s="50"/>
      <c r="L72" s="45"/>
      <c r="M72" s="41"/>
    </row>
    <row r="73" spans="1:14" s="16" customFormat="1" x14ac:dyDescent="0.2">
      <c r="A73" s="108" t="s">
        <v>4</v>
      </c>
      <c r="B73" s="17"/>
      <c r="C73" s="14"/>
      <c r="D73" s="1"/>
      <c r="E73" s="1"/>
      <c r="F73" s="1"/>
      <c r="G73" s="48"/>
      <c r="H73" s="44"/>
      <c r="I73" s="60"/>
      <c r="J73" s="14"/>
      <c r="K73" s="50"/>
      <c r="L73" s="45"/>
      <c r="M73" s="41"/>
    </row>
    <row r="74" spans="1:14" x14ac:dyDescent="0.2">
      <c r="A74" s="6" t="s">
        <v>22</v>
      </c>
      <c r="B74" s="17" t="s">
        <v>118</v>
      </c>
      <c r="C74" s="14">
        <v>2623090.1374292644</v>
      </c>
      <c r="D74" s="1">
        <v>3207664.5109135006</v>
      </c>
      <c r="E74" s="1">
        <v>3292602.6677445434</v>
      </c>
      <c r="F74" s="1">
        <v>7250000</v>
      </c>
      <c r="G74" s="48" t="s">
        <v>220</v>
      </c>
      <c r="H74" s="90" t="s">
        <v>216</v>
      </c>
      <c r="I74" s="60">
        <f>F74+J74</f>
        <v>8110000</v>
      </c>
      <c r="J74" s="1">
        <v>860000</v>
      </c>
      <c r="K74" s="50" t="s">
        <v>225</v>
      </c>
      <c r="L74" s="90" t="s">
        <v>216</v>
      </c>
      <c r="M74" s="42" t="s">
        <v>150</v>
      </c>
    </row>
    <row r="75" spans="1:14" x14ac:dyDescent="0.2">
      <c r="A75" s="6" t="s">
        <v>23</v>
      </c>
      <c r="B75" s="17" t="s">
        <v>117</v>
      </c>
      <c r="C75" s="14">
        <v>2140000</v>
      </c>
      <c r="D75" s="1">
        <v>2616914.2857142859</v>
      </c>
      <c r="E75" s="1">
        <v>2686209.5238095238</v>
      </c>
      <c r="F75" s="1">
        <v>3100000</v>
      </c>
      <c r="G75" s="48" t="s">
        <v>220</v>
      </c>
      <c r="H75" s="90" t="s">
        <v>216</v>
      </c>
      <c r="I75" s="60">
        <f t="shared" ref="I75:I99" si="1">F75+J75</f>
        <v>3380000</v>
      </c>
      <c r="J75" s="1">
        <v>280000</v>
      </c>
      <c r="K75" s="50" t="s">
        <v>225</v>
      </c>
      <c r="L75" s="90" t="s">
        <v>216</v>
      </c>
      <c r="M75" s="42"/>
    </row>
    <row r="76" spans="1:14" x14ac:dyDescent="0.2">
      <c r="A76" s="141" t="s">
        <v>74</v>
      </c>
      <c r="B76" s="17" t="s">
        <v>116</v>
      </c>
      <c r="C76" s="14">
        <v>8600000</v>
      </c>
      <c r="D76" s="1">
        <v>10516571.428571429</v>
      </c>
      <c r="E76" s="1">
        <v>10795047.619047619</v>
      </c>
      <c r="F76" s="1">
        <v>11950000</v>
      </c>
      <c r="G76" s="48" t="s">
        <v>220</v>
      </c>
      <c r="H76" s="90" t="s">
        <v>216</v>
      </c>
      <c r="I76" s="60">
        <f t="shared" si="1"/>
        <v>14250000</v>
      </c>
      <c r="J76" s="1">
        <v>2300000</v>
      </c>
      <c r="K76" s="50" t="s">
        <v>225</v>
      </c>
      <c r="L76" s="90" t="s">
        <v>216</v>
      </c>
      <c r="M76" s="42"/>
    </row>
    <row r="77" spans="1:14" x14ac:dyDescent="0.2">
      <c r="A77" s="142" t="s">
        <v>125</v>
      </c>
      <c r="B77" s="17" t="s">
        <v>82</v>
      </c>
      <c r="C77" s="14"/>
      <c r="D77" s="1"/>
      <c r="E77" s="1"/>
      <c r="F77" s="1"/>
      <c r="G77" s="48"/>
      <c r="H77" s="44"/>
      <c r="I77" s="60">
        <f t="shared" si="1"/>
        <v>1360000</v>
      </c>
      <c r="J77" s="1">
        <v>1360000</v>
      </c>
      <c r="K77" s="50" t="s">
        <v>225</v>
      </c>
      <c r="L77" s="90" t="s">
        <v>216</v>
      </c>
      <c r="M77" s="42"/>
    </row>
    <row r="78" spans="1:14" x14ac:dyDescent="0.2">
      <c r="A78" s="6" t="s">
        <v>54</v>
      </c>
      <c r="B78" s="17" t="s">
        <v>114</v>
      </c>
      <c r="C78" s="14">
        <v>2378484.9730329951</v>
      </c>
      <c r="D78" s="1">
        <v>2908547.3384517771</v>
      </c>
      <c r="E78" s="1">
        <v>2985564.9471023693</v>
      </c>
      <c r="F78" s="1"/>
      <c r="G78" s="48" t="s">
        <v>220</v>
      </c>
      <c r="H78" s="90" t="s">
        <v>216</v>
      </c>
      <c r="I78" s="60">
        <f t="shared" si="1"/>
        <v>490000</v>
      </c>
      <c r="J78" s="1">
        <v>490000</v>
      </c>
      <c r="K78" s="50" t="s">
        <v>225</v>
      </c>
      <c r="L78" s="90" t="s">
        <v>216</v>
      </c>
      <c r="M78" s="42" t="s">
        <v>151</v>
      </c>
    </row>
    <row r="79" spans="1:14" x14ac:dyDescent="0.2">
      <c r="A79" s="6" t="s">
        <v>24</v>
      </c>
      <c r="B79" s="17" t="s">
        <v>115</v>
      </c>
      <c r="C79" s="14">
        <v>2090000</v>
      </c>
      <c r="D79" s="1">
        <v>2555771.4285714286</v>
      </c>
      <c r="E79" s="1">
        <v>2623447.6190476189</v>
      </c>
      <c r="F79" s="1">
        <f>2623447.61904762*1.0334</f>
        <v>2711070.7695238106</v>
      </c>
      <c r="G79" s="48" t="s">
        <v>146</v>
      </c>
      <c r="H79" s="90" t="s">
        <v>217</v>
      </c>
      <c r="I79" s="60">
        <f t="shared" si="1"/>
        <v>3201070.7695238106</v>
      </c>
      <c r="J79" s="1">
        <v>490000</v>
      </c>
      <c r="K79" s="50" t="s">
        <v>225</v>
      </c>
      <c r="L79" s="90" t="s">
        <v>216</v>
      </c>
      <c r="M79" s="42"/>
    </row>
    <row r="80" spans="1:14" x14ac:dyDescent="0.2">
      <c r="A80" s="6" t="s">
        <v>67</v>
      </c>
      <c r="B80" s="17" t="s">
        <v>104</v>
      </c>
      <c r="C80" s="14">
        <v>2700000</v>
      </c>
      <c r="D80" s="1">
        <v>3301714.2857142859</v>
      </c>
      <c r="E80" s="1">
        <v>3389142.8571428573</v>
      </c>
      <c r="F80" s="1">
        <f>3389142.85714286*1.0334</f>
        <v>3502340.2285714317</v>
      </c>
      <c r="G80" s="48" t="s">
        <v>139</v>
      </c>
      <c r="H80" s="90" t="s">
        <v>217</v>
      </c>
      <c r="I80" s="60">
        <f t="shared" si="1"/>
        <v>4182340.2285714317</v>
      </c>
      <c r="J80" s="1">
        <v>680000</v>
      </c>
      <c r="K80" s="50" t="s">
        <v>225</v>
      </c>
      <c r="L80" s="90" t="s">
        <v>216</v>
      </c>
      <c r="M80" s="42"/>
    </row>
    <row r="81" spans="1:13" x14ac:dyDescent="0.2">
      <c r="A81" s="6" t="s">
        <v>25</v>
      </c>
      <c r="B81" s="17" t="s">
        <v>105</v>
      </c>
      <c r="C81" s="14">
        <v>2700000</v>
      </c>
      <c r="D81" s="1">
        <v>3301714.2857142859</v>
      </c>
      <c r="E81" s="1">
        <v>3389142.8571428573</v>
      </c>
      <c r="F81" s="1">
        <v>3850000</v>
      </c>
      <c r="G81" s="48" t="s">
        <v>220</v>
      </c>
      <c r="H81" s="90" t="s">
        <v>216</v>
      </c>
      <c r="I81" s="60">
        <f t="shared" si="1"/>
        <v>4470000</v>
      </c>
      <c r="J81" s="1">
        <v>620000</v>
      </c>
      <c r="K81" s="50" t="s">
        <v>225</v>
      </c>
      <c r="L81" s="90" t="s">
        <v>216</v>
      </c>
      <c r="M81" s="42"/>
    </row>
    <row r="82" spans="1:13" x14ac:dyDescent="0.2">
      <c r="A82" s="6" t="s">
        <v>26</v>
      </c>
      <c r="B82" s="17" t="s">
        <v>196</v>
      </c>
      <c r="C82" s="14">
        <v>2450000</v>
      </c>
      <c r="D82" s="1">
        <v>2996000</v>
      </c>
      <c r="E82" s="1">
        <v>3075333.333333333</v>
      </c>
      <c r="F82" s="1">
        <v>3500000</v>
      </c>
      <c r="G82" s="48" t="s">
        <v>220</v>
      </c>
      <c r="H82" s="90" t="s">
        <v>216</v>
      </c>
      <c r="I82" s="60">
        <f t="shared" si="1"/>
        <v>4490000</v>
      </c>
      <c r="J82" s="1">
        <v>990000</v>
      </c>
      <c r="K82" s="50" t="s">
        <v>225</v>
      </c>
      <c r="L82" s="90" t="s">
        <v>216</v>
      </c>
      <c r="M82" s="42" t="s">
        <v>189</v>
      </c>
    </row>
    <row r="83" spans="1:13" x14ac:dyDescent="0.2">
      <c r="A83" s="6" t="s">
        <v>27</v>
      </c>
      <c r="B83" s="17" t="s">
        <v>106</v>
      </c>
      <c r="C83" s="14">
        <v>2200000</v>
      </c>
      <c r="D83" s="1">
        <v>2690285.7142857141</v>
      </c>
      <c r="E83" s="1">
        <v>2761523.8095238092</v>
      </c>
      <c r="F83" s="1">
        <f>2761523.80952381*1.0334</f>
        <v>2853758.7047619056</v>
      </c>
      <c r="G83" s="48" t="s">
        <v>140</v>
      </c>
      <c r="H83" s="90" t="s">
        <v>217</v>
      </c>
      <c r="I83" s="60">
        <f t="shared" si="1"/>
        <v>3493758.7047619056</v>
      </c>
      <c r="J83" s="1">
        <v>640000</v>
      </c>
      <c r="K83" s="50" t="s">
        <v>225</v>
      </c>
      <c r="L83" s="90" t="s">
        <v>216</v>
      </c>
      <c r="M83" s="42"/>
    </row>
    <row r="84" spans="1:13" x14ac:dyDescent="0.2">
      <c r="A84" s="6" t="s">
        <v>38</v>
      </c>
      <c r="B84" s="17" t="s">
        <v>76</v>
      </c>
      <c r="C84" s="14">
        <v>2270000</v>
      </c>
      <c r="D84" s="1">
        <v>2775885.7142857141</v>
      </c>
      <c r="E84" s="1">
        <v>2849390.4761904757</v>
      </c>
      <c r="F84" s="1">
        <v>3380000</v>
      </c>
      <c r="G84" s="48" t="s">
        <v>220</v>
      </c>
      <c r="H84" s="90" t="s">
        <v>216</v>
      </c>
      <c r="I84" s="60">
        <f t="shared" si="1"/>
        <v>4650000</v>
      </c>
      <c r="J84" s="1">
        <v>1270000</v>
      </c>
      <c r="K84" s="50" t="s">
        <v>225</v>
      </c>
      <c r="L84" s="90" t="s">
        <v>216</v>
      </c>
      <c r="M84" s="42"/>
    </row>
    <row r="85" spans="1:13" x14ac:dyDescent="0.2">
      <c r="A85" s="6" t="s">
        <v>38</v>
      </c>
      <c r="B85" s="17" t="s">
        <v>200</v>
      </c>
      <c r="C85" s="14"/>
      <c r="D85" s="1">
        <v>240000</v>
      </c>
      <c r="E85" s="1">
        <v>246355.14018691587</v>
      </c>
      <c r="F85" s="1"/>
      <c r="G85" s="48"/>
      <c r="H85" s="44"/>
      <c r="I85" s="60"/>
      <c r="J85" s="1"/>
      <c r="K85" s="50"/>
      <c r="L85" s="90"/>
      <c r="M85" s="42"/>
    </row>
    <row r="86" spans="1:13" ht="12.75" customHeight="1" x14ac:dyDescent="0.2">
      <c r="A86" s="6" t="s">
        <v>28</v>
      </c>
      <c r="B86" s="17" t="s">
        <v>107</v>
      </c>
      <c r="C86" s="14">
        <v>2450000</v>
      </c>
      <c r="D86" s="1">
        <v>2996000</v>
      </c>
      <c r="E86" s="1">
        <v>3075333.333333333</v>
      </c>
      <c r="F86" s="1">
        <f>3075333.33333333*1.0334</f>
        <v>3178049.4666666635</v>
      </c>
      <c r="G86" s="48" t="s">
        <v>147</v>
      </c>
      <c r="H86" s="90" t="s">
        <v>217</v>
      </c>
      <c r="I86" s="60">
        <f t="shared" si="1"/>
        <v>3908049.4666666635</v>
      </c>
      <c r="J86" s="1">
        <v>730000</v>
      </c>
      <c r="K86" s="50" t="s">
        <v>225</v>
      </c>
      <c r="L86" s="90" t="s">
        <v>216</v>
      </c>
      <c r="M86" s="34"/>
    </row>
    <row r="87" spans="1:13" x14ac:dyDescent="0.2">
      <c r="A87" s="6" t="s">
        <v>90</v>
      </c>
      <c r="B87" s="17" t="s">
        <v>62</v>
      </c>
      <c r="C87" s="14">
        <v>2050000</v>
      </c>
      <c r="D87" s="1">
        <v>2506857.1428571427</v>
      </c>
      <c r="E87" s="1">
        <v>2573238.0952380951</v>
      </c>
      <c r="F87" s="1">
        <f>2573238.0952381*1.0334</f>
        <v>2659184.2476190524</v>
      </c>
      <c r="G87" s="48" t="s">
        <v>144</v>
      </c>
      <c r="H87" s="90" t="s">
        <v>217</v>
      </c>
      <c r="I87" s="60">
        <f t="shared" si="1"/>
        <v>3199184.2476190524</v>
      </c>
      <c r="J87" s="1">
        <v>540000</v>
      </c>
      <c r="K87" s="50" t="s">
        <v>225</v>
      </c>
      <c r="L87" s="90" t="s">
        <v>216</v>
      </c>
      <c r="M87" s="38"/>
    </row>
    <row r="88" spans="1:13" x14ac:dyDescent="0.2">
      <c r="A88" s="6" t="s">
        <v>29</v>
      </c>
      <c r="B88" s="17" t="s">
        <v>108</v>
      </c>
      <c r="C88" s="14">
        <v>2650000</v>
      </c>
      <c r="D88" s="1">
        <v>3240571.4285714286</v>
      </c>
      <c r="E88" s="1">
        <v>3326380.9523809524</v>
      </c>
      <c r="F88" s="1">
        <v>3750000</v>
      </c>
      <c r="G88" s="48" t="s">
        <v>220</v>
      </c>
      <c r="H88" s="90" t="s">
        <v>216</v>
      </c>
      <c r="I88" s="60">
        <f t="shared" si="1"/>
        <v>4560000</v>
      </c>
      <c r="J88" s="1">
        <v>810000</v>
      </c>
      <c r="K88" s="50" t="s">
        <v>225</v>
      </c>
      <c r="L88" s="90" t="s">
        <v>216</v>
      </c>
      <c r="M88" s="42"/>
    </row>
    <row r="89" spans="1:13" x14ac:dyDescent="0.2">
      <c r="A89" s="6"/>
      <c r="B89" s="17"/>
      <c r="C89" s="14"/>
      <c r="D89" s="1"/>
      <c r="E89" s="1"/>
      <c r="F89" s="1"/>
      <c r="G89" s="48"/>
      <c r="H89" s="44"/>
      <c r="I89" s="60"/>
      <c r="J89" s="143"/>
      <c r="K89" s="50"/>
      <c r="L89" s="45"/>
      <c r="M89" s="42"/>
    </row>
    <row r="90" spans="1:13" x14ac:dyDescent="0.2">
      <c r="A90" s="108" t="s">
        <v>12</v>
      </c>
      <c r="B90" s="17"/>
      <c r="C90" s="14"/>
      <c r="D90" s="1"/>
      <c r="E90" s="1"/>
      <c r="F90" s="1"/>
      <c r="G90" s="48"/>
      <c r="H90" s="44"/>
      <c r="I90" s="60"/>
      <c r="J90" s="143"/>
      <c r="K90" s="50"/>
      <c r="L90" s="45"/>
      <c r="M90" s="42"/>
    </row>
    <row r="91" spans="1:13" x14ac:dyDescent="0.2">
      <c r="A91" s="6" t="s">
        <v>55</v>
      </c>
      <c r="B91" s="17" t="s">
        <v>83</v>
      </c>
      <c r="C91" s="14">
        <v>0</v>
      </c>
      <c r="D91" s="1"/>
      <c r="E91" s="1"/>
      <c r="F91" s="1"/>
      <c r="G91" s="48" t="s">
        <v>173</v>
      </c>
      <c r="H91" s="44"/>
      <c r="I91" s="60">
        <f t="shared" si="1"/>
        <v>1830000</v>
      </c>
      <c r="J91" s="14">
        <v>1830000</v>
      </c>
      <c r="K91" s="50" t="s">
        <v>225</v>
      </c>
      <c r="L91" s="90" t="s">
        <v>216</v>
      </c>
      <c r="M91" s="64"/>
    </row>
    <row r="92" spans="1:13" x14ac:dyDescent="0.2">
      <c r="A92" s="6"/>
      <c r="B92" s="17" t="s">
        <v>58</v>
      </c>
      <c r="C92" s="14">
        <v>0</v>
      </c>
      <c r="D92" s="1"/>
      <c r="E92" s="1"/>
      <c r="F92" s="1"/>
      <c r="G92" s="48"/>
      <c r="H92" s="44"/>
      <c r="I92" s="60"/>
      <c r="J92" s="14"/>
      <c r="K92" s="50"/>
      <c r="L92" s="45"/>
      <c r="M92" s="64"/>
    </row>
    <row r="93" spans="1:13" x14ac:dyDescent="0.2">
      <c r="A93" s="6"/>
      <c r="B93" s="17" t="s">
        <v>59</v>
      </c>
      <c r="C93" s="14">
        <v>0</v>
      </c>
      <c r="D93" s="1"/>
      <c r="E93" s="1"/>
      <c r="F93" s="1"/>
      <c r="G93" s="48"/>
      <c r="H93" s="44"/>
      <c r="I93" s="60"/>
      <c r="J93" s="14"/>
      <c r="K93" s="50"/>
      <c r="L93" s="45"/>
      <c r="M93" s="64"/>
    </row>
    <row r="94" spans="1:13" x14ac:dyDescent="0.2">
      <c r="A94" s="6"/>
      <c r="B94" s="17" t="s">
        <v>60</v>
      </c>
      <c r="C94" s="14">
        <v>0</v>
      </c>
      <c r="D94" s="1"/>
      <c r="E94" s="1"/>
      <c r="F94" s="1"/>
      <c r="G94" s="48"/>
      <c r="H94" s="44"/>
      <c r="I94" s="60"/>
      <c r="J94" s="14"/>
      <c r="K94" s="50"/>
      <c r="L94" s="45"/>
      <c r="M94" s="64"/>
    </row>
    <row r="95" spans="1:13" x14ac:dyDescent="0.2">
      <c r="A95" s="6"/>
      <c r="B95" s="17"/>
      <c r="C95" s="14"/>
      <c r="D95" s="1"/>
      <c r="E95" s="1"/>
      <c r="F95" s="1"/>
      <c r="G95" s="48"/>
      <c r="H95" s="44"/>
      <c r="I95" s="60"/>
      <c r="J95" s="143"/>
      <c r="K95" s="50"/>
      <c r="L95" s="45"/>
      <c r="M95" s="43"/>
    </row>
    <row r="96" spans="1:13" x14ac:dyDescent="0.2">
      <c r="A96" s="144" t="s">
        <v>17</v>
      </c>
      <c r="B96" s="17"/>
      <c r="C96" s="14"/>
      <c r="D96" s="1"/>
      <c r="E96" s="1"/>
      <c r="F96" s="1"/>
      <c r="G96" s="48"/>
      <c r="H96" s="44"/>
      <c r="I96" s="60"/>
      <c r="J96" s="143"/>
      <c r="K96" s="50"/>
      <c r="L96" s="45"/>
      <c r="M96" s="42"/>
    </row>
    <row r="97" spans="1:13" x14ac:dyDescent="0.2">
      <c r="A97" s="6" t="s">
        <v>30</v>
      </c>
      <c r="B97" s="17" t="s">
        <v>109</v>
      </c>
      <c r="C97" s="14">
        <v>2950000</v>
      </c>
      <c r="D97" s="1">
        <v>3607428.5714285714</v>
      </c>
      <c r="E97" s="1">
        <v>3702952.3809523806</v>
      </c>
      <c r="F97" s="1">
        <f>3702952.38095238*1.0334</f>
        <v>3826630.9904761901</v>
      </c>
      <c r="G97" s="48" t="s">
        <v>142</v>
      </c>
      <c r="H97" s="90" t="s">
        <v>217</v>
      </c>
      <c r="I97" s="60">
        <f t="shared" si="1"/>
        <v>4476630.9904761901</v>
      </c>
      <c r="J97" s="104">
        <v>650000</v>
      </c>
      <c r="K97" s="50" t="s">
        <v>225</v>
      </c>
      <c r="L97" s="90" t="s">
        <v>216</v>
      </c>
      <c r="M97" s="42"/>
    </row>
    <row r="98" spans="1:13" x14ac:dyDescent="0.2">
      <c r="A98" s="6" t="s">
        <v>31</v>
      </c>
      <c r="B98" s="17" t="s">
        <v>110</v>
      </c>
      <c r="C98" s="14">
        <v>2420000</v>
      </c>
      <c r="D98" s="1">
        <v>2959314.2857142859</v>
      </c>
      <c r="E98" s="1">
        <v>3037676.1904761903</v>
      </c>
      <c r="F98" s="1">
        <f>3037676.19047619*1.0334</f>
        <v>3139134.5752380947</v>
      </c>
      <c r="G98" s="48" t="s">
        <v>145</v>
      </c>
      <c r="H98" s="90" t="s">
        <v>217</v>
      </c>
      <c r="I98" s="60">
        <f t="shared" si="1"/>
        <v>3829134.5752380947</v>
      </c>
      <c r="J98" s="104">
        <v>690000</v>
      </c>
      <c r="K98" s="50" t="s">
        <v>225</v>
      </c>
      <c r="L98" s="90" t="s">
        <v>216</v>
      </c>
      <c r="M98" s="42"/>
    </row>
    <row r="99" spans="1:13" x14ac:dyDescent="0.2">
      <c r="A99" s="6" t="s">
        <v>32</v>
      </c>
      <c r="B99" s="17" t="s">
        <v>111</v>
      </c>
      <c r="C99" s="14">
        <v>2620000</v>
      </c>
      <c r="D99" s="1">
        <v>3203885.7142857141</v>
      </c>
      <c r="E99" s="1">
        <v>3288723.8095238092</v>
      </c>
      <c r="F99" s="1">
        <f>3288723.80952381*1.0334</f>
        <v>3398567.1847619056</v>
      </c>
      <c r="G99" s="145" t="s">
        <v>143</v>
      </c>
      <c r="H99" s="90" t="s">
        <v>217</v>
      </c>
      <c r="I99" s="60">
        <f t="shared" si="1"/>
        <v>4108567.1847619056</v>
      </c>
      <c r="J99" s="146">
        <v>710000</v>
      </c>
      <c r="K99" s="50" t="s">
        <v>225</v>
      </c>
      <c r="L99" s="90" t="s">
        <v>216</v>
      </c>
      <c r="M99" s="42"/>
    </row>
    <row r="100" spans="1:13" ht="13.5" thickBot="1" x14ac:dyDescent="0.25">
      <c r="A100" s="111" t="s">
        <v>37</v>
      </c>
      <c r="B100" s="112"/>
      <c r="C100" s="113">
        <v>45291575.110462263</v>
      </c>
      <c r="D100" s="87">
        <v>55625126.13507957</v>
      </c>
      <c r="E100" s="87">
        <v>57098065.612176687</v>
      </c>
      <c r="F100" s="87">
        <f>SUM(F74:F99)</f>
        <v>62048736.167619057</v>
      </c>
      <c r="G100" s="114"/>
      <c r="H100" s="115"/>
      <c r="I100" s="116">
        <f>SUM(I74:I99)</f>
        <v>77988736.167619064</v>
      </c>
      <c r="J100" s="117">
        <f>SUM(J74:J99)</f>
        <v>15940000</v>
      </c>
      <c r="K100" s="118"/>
      <c r="L100" s="119"/>
      <c r="M100" s="34"/>
    </row>
    <row r="101" spans="1:13" ht="13.5" thickTop="1" x14ac:dyDescent="0.2">
      <c r="A101" s="6"/>
      <c r="B101" s="17"/>
      <c r="C101" s="14"/>
      <c r="D101" s="1"/>
      <c r="E101" s="1"/>
      <c r="F101" s="1"/>
      <c r="G101" s="48"/>
      <c r="H101" s="44"/>
      <c r="I101" s="60"/>
      <c r="J101" s="70"/>
      <c r="K101" s="50"/>
      <c r="L101" s="45"/>
      <c r="M101" s="34"/>
    </row>
    <row r="102" spans="1:13" s="16" customFormat="1" x14ac:dyDescent="0.2">
      <c r="A102" s="144" t="s">
        <v>4</v>
      </c>
      <c r="B102" s="17"/>
      <c r="C102" s="14"/>
      <c r="D102" s="1"/>
      <c r="E102" s="1"/>
      <c r="F102" s="1"/>
      <c r="G102" s="48"/>
      <c r="H102" s="44"/>
      <c r="I102" s="60"/>
      <c r="J102" s="70"/>
      <c r="K102" s="50"/>
      <c r="L102" s="45"/>
      <c r="M102" s="41"/>
    </row>
    <row r="103" spans="1:13" s="16" customFormat="1" x14ac:dyDescent="0.2">
      <c r="A103" s="6" t="s">
        <v>57</v>
      </c>
      <c r="B103" s="17" t="s">
        <v>112</v>
      </c>
      <c r="C103" s="14">
        <v>18622720.588235296</v>
      </c>
      <c r="D103" s="1">
        <v>23565700</v>
      </c>
      <c r="E103" s="1">
        <v>24189713.86292835</v>
      </c>
      <c r="F103" s="1">
        <v>27900000</v>
      </c>
      <c r="G103" s="48" t="s">
        <v>220</v>
      </c>
      <c r="H103" s="90" t="s">
        <v>216</v>
      </c>
      <c r="I103" s="60">
        <f>F103+J103</f>
        <v>33990000</v>
      </c>
      <c r="J103" s="70">
        <v>6090000</v>
      </c>
      <c r="K103" s="50" t="s">
        <v>225</v>
      </c>
      <c r="L103" s="90" t="s">
        <v>216</v>
      </c>
      <c r="M103" s="34"/>
    </row>
    <row r="104" spans="1:13" x14ac:dyDescent="0.2">
      <c r="A104" s="6" t="s">
        <v>64</v>
      </c>
      <c r="B104" s="17" t="s">
        <v>66</v>
      </c>
      <c r="C104" s="14">
        <v>15068815.683104284</v>
      </c>
      <c r="D104" s="1">
        <v>18427008.892481811</v>
      </c>
      <c r="E104" s="1">
        <v>18914951.495553758</v>
      </c>
      <c r="F104" s="1">
        <v>21900000</v>
      </c>
      <c r="G104" s="48" t="s">
        <v>220</v>
      </c>
      <c r="H104" s="90" t="s">
        <v>216</v>
      </c>
      <c r="I104" s="60">
        <f t="shared" ref="I104:I108" si="2">F104+J104</f>
        <v>27090000</v>
      </c>
      <c r="J104" s="104">
        <v>5190000</v>
      </c>
      <c r="K104" s="50" t="s">
        <v>225</v>
      </c>
      <c r="L104" s="90" t="s">
        <v>216</v>
      </c>
      <c r="M104" s="34" t="s">
        <v>160</v>
      </c>
    </row>
    <row r="105" spans="1:13" x14ac:dyDescent="0.2">
      <c r="A105" s="6" t="s">
        <v>65</v>
      </c>
      <c r="B105" s="17" t="s">
        <v>175</v>
      </c>
      <c r="C105" s="14">
        <v>2064985.8528698466</v>
      </c>
      <c r="D105" s="1">
        <v>2525182.7000808408</v>
      </c>
      <c r="E105" s="1">
        <v>2592048.9086499596</v>
      </c>
      <c r="F105" s="1">
        <v>2840000</v>
      </c>
      <c r="G105" s="48" t="s">
        <v>220</v>
      </c>
      <c r="H105" s="90" t="s">
        <v>216</v>
      </c>
      <c r="I105" s="60">
        <f t="shared" si="2"/>
        <v>2840000</v>
      </c>
      <c r="J105" s="20"/>
      <c r="K105" s="50"/>
      <c r="L105" s="45"/>
      <c r="M105" s="34" t="s">
        <v>176</v>
      </c>
    </row>
    <row r="106" spans="1:13" x14ac:dyDescent="0.2">
      <c r="A106" s="6" t="s">
        <v>49</v>
      </c>
      <c r="B106" s="17" t="s">
        <v>63</v>
      </c>
      <c r="C106" s="14">
        <v>1696637.0250606306</v>
      </c>
      <c r="D106" s="1">
        <v>2074744.7049312855</v>
      </c>
      <c r="E106" s="1">
        <v>2129683.4276475343</v>
      </c>
      <c r="F106" s="1">
        <f>2129683.42764753*1.0334</f>
        <v>2200814.8541309577</v>
      </c>
      <c r="G106" s="48" t="s">
        <v>162</v>
      </c>
      <c r="H106" s="90" t="s">
        <v>218</v>
      </c>
      <c r="I106" s="60">
        <f t="shared" si="2"/>
        <v>2200814.8541309577</v>
      </c>
      <c r="J106" s="70"/>
      <c r="K106" s="50"/>
      <c r="L106" s="45"/>
      <c r="M106" s="34" t="s">
        <v>161</v>
      </c>
    </row>
    <row r="107" spans="1:13" x14ac:dyDescent="0.2">
      <c r="A107" s="6" t="s">
        <v>39</v>
      </c>
      <c r="B107" s="17" t="s">
        <v>113</v>
      </c>
      <c r="C107" s="14">
        <v>10492360.549717057</v>
      </c>
      <c r="D107" s="1">
        <v>12830658.043654002</v>
      </c>
      <c r="E107" s="1">
        <v>13170410.670978174</v>
      </c>
      <c r="F107" s="1">
        <v>14200000</v>
      </c>
      <c r="G107" s="48" t="s">
        <v>220</v>
      </c>
      <c r="H107" s="90" t="s">
        <v>216</v>
      </c>
      <c r="I107" s="60">
        <f t="shared" si="2"/>
        <v>17250000</v>
      </c>
      <c r="J107" s="70">
        <v>3050000</v>
      </c>
      <c r="K107" s="50" t="s">
        <v>225</v>
      </c>
      <c r="L107" s="90" t="s">
        <v>216</v>
      </c>
      <c r="M107" s="34" t="s">
        <v>163</v>
      </c>
    </row>
    <row r="108" spans="1:13" x14ac:dyDescent="0.2">
      <c r="A108" s="6" t="s">
        <v>120</v>
      </c>
      <c r="B108" s="17" t="s">
        <v>197</v>
      </c>
      <c r="C108" s="14">
        <v>2064985.8528698466</v>
      </c>
      <c r="D108" s="1">
        <v>2525182.7000808408</v>
      </c>
      <c r="E108" s="1">
        <v>2592048.9086499596</v>
      </c>
      <c r="F108" s="1">
        <v>2700000</v>
      </c>
      <c r="G108" s="48" t="s">
        <v>220</v>
      </c>
      <c r="H108" s="90" t="s">
        <v>216</v>
      </c>
      <c r="I108" s="60">
        <f t="shared" si="2"/>
        <v>2700000</v>
      </c>
      <c r="J108" s="70"/>
      <c r="K108" s="50"/>
      <c r="L108" s="45"/>
      <c r="M108" s="34" t="s">
        <v>188</v>
      </c>
    </row>
    <row r="109" spans="1:13" ht="13.5" thickBot="1" x14ac:dyDescent="0.25">
      <c r="A109" s="111" t="s">
        <v>36</v>
      </c>
      <c r="B109" s="112"/>
      <c r="C109" s="113">
        <v>50498288.696561895</v>
      </c>
      <c r="D109" s="87">
        <v>61948477.041228786</v>
      </c>
      <c r="E109" s="87">
        <v>63588857.27440773</v>
      </c>
      <c r="F109" s="87">
        <f>SUM(F103:F108)</f>
        <v>71740814.854130954</v>
      </c>
      <c r="G109" s="113"/>
      <c r="H109" s="115"/>
      <c r="I109" s="116">
        <f>SUM(I103:I108)</f>
        <v>86070814.854130954</v>
      </c>
      <c r="J109" s="117">
        <f>SUM(J103:J108)</f>
        <v>14330000</v>
      </c>
      <c r="K109" s="118"/>
      <c r="L109" s="119"/>
      <c r="M109" s="34"/>
    </row>
    <row r="110" spans="1:13" ht="13.5" thickTop="1" x14ac:dyDescent="0.2">
      <c r="C110" s="14"/>
      <c r="D110" s="1"/>
      <c r="E110" s="1"/>
      <c r="F110" s="1"/>
      <c r="G110" s="14"/>
      <c r="H110" s="14"/>
      <c r="I110" s="147"/>
      <c r="J110" s="148"/>
      <c r="K110" s="50"/>
      <c r="L110" s="45"/>
      <c r="M110" s="34"/>
    </row>
    <row r="111" spans="1:13" s="16" customFormat="1" x14ac:dyDescent="0.2">
      <c r="A111" s="2"/>
      <c r="B111" s="2"/>
      <c r="C111" s="14"/>
      <c r="D111" s="1"/>
      <c r="E111" s="1"/>
      <c r="F111" s="1"/>
      <c r="G111" s="14"/>
      <c r="H111" s="14"/>
      <c r="I111" s="149"/>
      <c r="J111" s="150"/>
      <c r="K111" s="50"/>
      <c r="L111" s="45"/>
      <c r="M111" s="41"/>
    </row>
    <row r="112" spans="1:13" x14ac:dyDescent="0.2">
      <c r="A112" s="151" t="s">
        <v>43</v>
      </c>
      <c r="B112" s="152"/>
      <c r="C112" s="153">
        <v>175439794.52290004</v>
      </c>
      <c r="D112" s="154">
        <v>211488847.0897364</v>
      </c>
      <c r="E112" s="154">
        <v>217089019.05317175</v>
      </c>
      <c r="F112" s="154">
        <f>F109+F100+F67</f>
        <v>238228841.78688318</v>
      </c>
      <c r="G112" s="153"/>
      <c r="H112" s="153"/>
      <c r="I112" s="155">
        <f>I109+I100+I67</f>
        <v>281496841.78688323</v>
      </c>
      <c r="J112" s="156">
        <f>J109+J100+J67</f>
        <v>43268000</v>
      </c>
      <c r="K112" s="157"/>
      <c r="L112" s="158"/>
      <c r="M112" s="34"/>
    </row>
    <row r="113" spans="1:17" x14ac:dyDescent="0.2">
      <c r="A113" s="3"/>
      <c r="B113" s="71"/>
      <c r="C113" s="72"/>
      <c r="D113" s="73"/>
      <c r="E113" s="1"/>
      <c r="F113" s="1"/>
      <c r="G113" s="14"/>
      <c r="H113" s="14"/>
      <c r="I113" s="74"/>
      <c r="J113" s="75"/>
      <c r="K113" s="50"/>
      <c r="L113" s="45"/>
      <c r="M113" s="34"/>
    </row>
    <row r="114" spans="1:17" x14ac:dyDescent="0.2">
      <c r="A114" s="6"/>
      <c r="B114" s="17"/>
      <c r="C114" s="14"/>
      <c r="D114" s="1"/>
      <c r="E114" s="1"/>
      <c r="F114" s="1"/>
      <c r="G114" s="14"/>
      <c r="H114" s="14"/>
      <c r="I114" s="60"/>
      <c r="J114" s="70"/>
      <c r="K114" s="50"/>
      <c r="L114" s="45"/>
      <c r="M114" s="34"/>
    </row>
    <row r="115" spans="1:17" ht="13.5" thickBot="1" x14ac:dyDescent="0.25">
      <c r="A115" s="76" t="s">
        <v>40</v>
      </c>
      <c r="B115" s="77"/>
      <c r="C115" s="78"/>
      <c r="D115" s="79"/>
      <c r="E115" s="79"/>
      <c r="F115" s="79"/>
      <c r="G115" s="80"/>
      <c r="H115" s="80"/>
      <c r="I115" s="81">
        <f>I112</f>
        <v>281496841.78688323</v>
      </c>
      <c r="J115" s="82"/>
      <c r="K115" s="83"/>
      <c r="L115" s="84"/>
      <c r="M115" s="35"/>
    </row>
    <row r="116" spans="1:17" ht="13.5" thickTop="1" x14ac:dyDescent="0.2"/>
    <row r="117" spans="1:17" x14ac:dyDescent="0.2">
      <c r="A117" s="17"/>
      <c r="B117" s="16"/>
      <c r="C117" s="18"/>
      <c r="D117" s="18"/>
      <c r="E117" s="18"/>
      <c r="F117" s="18"/>
      <c r="G117" s="18"/>
      <c r="H117" s="18"/>
      <c r="I117" s="18"/>
      <c r="J117" s="18"/>
      <c r="K117" s="18"/>
      <c r="L117" s="18"/>
    </row>
    <row r="118" spans="1:17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20" spans="1:17" x14ac:dyDescent="0.2">
      <c r="N120" s="15"/>
      <c r="O120" s="1"/>
      <c r="P120" s="1"/>
      <c r="Q120" s="1"/>
    </row>
    <row r="121" spans="1:17" x14ac:dyDescent="0.2">
      <c r="N121" s="15"/>
      <c r="O121" s="1"/>
      <c r="P121" s="1"/>
      <c r="Q121" s="1"/>
    </row>
    <row r="122" spans="1:17" x14ac:dyDescent="0.2">
      <c r="N122" s="15"/>
    </row>
  </sheetData>
  <mergeCells count="2">
    <mergeCell ref="C7:H7"/>
    <mergeCell ref="J7:L7"/>
  </mergeCells>
  <phoneticPr fontId="12" type="noConversion"/>
  <pageMargins left="0.23622047244094491" right="0.23622047244094491" top="0.74803149606299213" bottom="0.74803149606299213" header="0.31496062992125984" footer="0.31496062992125984"/>
  <pageSetup paperSize="8" scale="75" fitToHeight="0" orientation="landscape" r:id="rId1"/>
  <ignoredErrors>
    <ignoredError sqref="G17 G22 G42 G56 G59:G62 G79:G80 G86:G87 G83 G97:G99 G106 K56 K61:K6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e43ab8-a996-4be7-853b-14ad84c335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D6829F1B8B5641A7F0F7A1E0D3DF54" ma:contentTypeVersion="9" ma:contentTypeDescription="Create a new document." ma:contentTypeScope="" ma:versionID="c44b0b263c94eea908c21b1590041d5e">
  <xsd:schema xmlns:xsd="http://www.w3.org/2001/XMLSchema" xmlns:xs="http://www.w3.org/2001/XMLSchema" xmlns:p="http://schemas.microsoft.com/office/2006/metadata/properties" xmlns:ns3="6de43ab8-a996-4be7-853b-14ad84c335d6" targetNamespace="http://schemas.microsoft.com/office/2006/metadata/properties" ma:root="true" ma:fieldsID="dc8fb34eb38e106e7b33596850eea4ca" ns3:_="">
    <xsd:import namespace="6de43ab8-a996-4be7-853b-14ad84c335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43ab8-a996-4be7-853b-14ad84c335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D6A660-8E9A-4EF6-9DDE-4452E3CA8852}">
  <ds:schemaRefs>
    <ds:schemaRef ds:uri="6de43ab8-a996-4be7-853b-14ad84c335d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8785B4-1C64-4BF7-B941-B2B7A0A6E6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955DA6-D03C-4003-AB87-7BAAB22B8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43ab8-a996-4be7-853b-14ad84c33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2020-2021</vt:lpstr>
      <vt:lpstr>Blad1</vt:lpstr>
    </vt:vector>
  </TitlesOfParts>
  <Company>Gemeente Dronten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Inkoop</dc:creator>
  <cp:lastModifiedBy>Erik Schoeman</cp:lastModifiedBy>
  <cp:lastPrinted>2020-09-02T13:24:04Z</cp:lastPrinted>
  <dcterms:created xsi:type="dcterms:W3CDTF">2007-03-21T10:00:59Z</dcterms:created>
  <dcterms:modified xsi:type="dcterms:W3CDTF">2026-09-10T09:47:55Z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0x010100E5D6829F1B8B5641A7F0F7A1E0D3DF54</vt:lpwstr>
  </property>
</Properties>
</file>