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Provincie Overijssel\03) Brandverzekering\02) Kopie polis huidige brandverzekering\"/>
    </mc:Choice>
  </mc:AlternateContent>
  <xr:revisionPtr revIDLastSave="0" documentId="13_ncr:1_{BA0A0FE9-C6B2-4A59-8D6F-A8D0F54F10F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pecificatie per 01012026" sheetId="2" r:id="rId1"/>
  </sheets>
  <definedNames>
    <definedName name="_xlnm._FilterDatabase" localSheetId="0" hidden="1">'specificatie per 01012026'!$A$4:$Y$136</definedName>
    <definedName name="_xlnm.Print_Area" localSheetId="0">'specificatie per 01012026'!$A$4:$Y$142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16" i="2" l="1"/>
  <c r="Y113" i="2"/>
  <c r="Y109" i="2"/>
  <c r="Y64" i="2"/>
  <c r="Y53" i="2"/>
  <c r="Y52" i="2"/>
  <c r="Y51" i="2"/>
  <c r="Y50" i="2"/>
  <c r="Y41" i="2"/>
  <c r="Y36" i="2"/>
  <c r="Y28" i="2"/>
  <c r="Y27" i="2"/>
  <c r="Y26" i="2"/>
  <c r="X8" i="2"/>
  <c r="X139" i="2" s="1"/>
  <c r="T108" i="2"/>
  <c r="Y108" i="2" s="1"/>
  <c r="T44" i="2"/>
  <c r="Y44" i="2" s="1"/>
  <c r="P65" i="2"/>
  <c r="Y65" i="2" s="1"/>
  <c r="P25" i="2"/>
  <c r="Y25" i="2" s="1"/>
  <c r="V139" i="2"/>
  <c r="R139" i="2"/>
  <c r="N139" i="2"/>
  <c r="W107" i="2"/>
  <c r="X107" i="2" s="1"/>
  <c r="W98" i="2"/>
  <c r="X98" i="2" s="1"/>
  <c r="S136" i="2"/>
  <c r="T136" i="2" s="1"/>
  <c r="S135" i="2"/>
  <c r="T135" i="2" s="1"/>
  <c r="S127" i="2"/>
  <c r="T127" i="2" s="1"/>
  <c r="S126" i="2"/>
  <c r="T126" i="2" s="1"/>
  <c r="S125" i="2"/>
  <c r="T125" i="2" s="1"/>
  <c r="S124" i="2"/>
  <c r="T124" i="2" s="1"/>
  <c r="S123" i="2"/>
  <c r="T123" i="2" s="1"/>
  <c r="S121" i="2"/>
  <c r="T121" i="2" s="1"/>
  <c r="S117" i="2"/>
  <c r="T117" i="2" s="1"/>
  <c r="S114" i="2"/>
  <c r="S110" i="2"/>
  <c r="T110" i="2" s="1"/>
  <c r="S103" i="2"/>
  <c r="T103" i="2" s="1"/>
  <c r="S102" i="2"/>
  <c r="T102" i="2" s="1"/>
  <c r="S101" i="2"/>
  <c r="S97" i="2"/>
  <c r="T97" i="2" s="1"/>
  <c r="S94" i="2"/>
  <c r="T94" i="2" s="1"/>
  <c r="S88" i="2"/>
  <c r="S87" i="2"/>
  <c r="T87" i="2" s="1"/>
  <c r="S85" i="2"/>
  <c r="T85" i="2" s="1"/>
  <c r="S81" i="2"/>
  <c r="T81" i="2" s="1"/>
  <c r="S80" i="2"/>
  <c r="T80" i="2" s="1"/>
  <c r="S79" i="2"/>
  <c r="T79" i="2" s="1"/>
  <c r="S73" i="2"/>
  <c r="T73" i="2" s="1"/>
  <c r="S70" i="2"/>
  <c r="T70" i="2" s="1"/>
  <c r="S69" i="2"/>
  <c r="S61" i="2"/>
  <c r="T61" i="2" s="1"/>
  <c r="S60" i="2"/>
  <c r="T60" i="2" s="1"/>
  <c r="S59" i="2"/>
  <c r="T59" i="2" s="1"/>
  <c r="S35" i="2"/>
  <c r="T35" i="2" s="1"/>
  <c r="S32" i="2"/>
  <c r="S30" i="2"/>
  <c r="T30" i="2" s="1"/>
  <c r="S22" i="2"/>
  <c r="T22" i="2" s="1"/>
  <c r="S20" i="2"/>
  <c r="T20" i="2" s="1"/>
  <c r="S16" i="2"/>
  <c r="T16" i="2" s="1"/>
  <c r="S10" i="2"/>
  <c r="S8" i="2"/>
  <c r="O136" i="2"/>
  <c r="P136" i="2" s="1"/>
  <c r="Y136" i="2" s="1"/>
  <c r="O135" i="2"/>
  <c r="P135" i="2" s="1"/>
  <c r="Y135" i="2" s="1"/>
  <c r="O133" i="2"/>
  <c r="O132" i="2"/>
  <c r="O131" i="2"/>
  <c r="O130" i="2"/>
  <c r="O129" i="2"/>
  <c r="O128" i="2"/>
  <c r="O127" i="2"/>
  <c r="P127" i="2" s="1"/>
  <c r="Y127" i="2" s="1"/>
  <c r="O126" i="2"/>
  <c r="P126" i="2" s="1"/>
  <c r="Y126" i="2" s="1"/>
  <c r="O125" i="2"/>
  <c r="P125" i="2" s="1"/>
  <c r="Y125" i="2" s="1"/>
  <c r="O124" i="2"/>
  <c r="P124" i="2" s="1"/>
  <c r="Y124" i="2" s="1"/>
  <c r="O123" i="2"/>
  <c r="P123" i="2" s="1"/>
  <c r="Y123" i="2" s="1"/>
  <c r="O122" i="2"/>
  <c r="P122" i="2" s="1"/>
  <c r="O121" i="2"/>
  <c r="P121" i="2" s="1"/>
  <c r="Y121" i="2" s="1"/>
  <c r="O119" i="2"/>
  <c r="O117" i="2"/>
  <c r="P117" i="2" s="1"/>
  <c r="Y117" i="2" s="1"/>
  <c r="O115" i="2"/>
  <c r="O112" i="2"/>
  <c r="O110" i="2"/>
  <c r="P110" i="2" s="1"/>
  <c r="Y110" i="2" s="1"/>
  <c r="O107" i="2"/>
  <c r="P107" i="2" s="1"/>
  <c r="O106" i="2"/>
  <c r="O105" i="2"/>
  <c r="O103" i="2"/>
  <c r="P103" i="2" s="1"/>
  <c r="Y103" i="2" s="1"/>
  <c r="O102" i="2"/>
  <c r="P102" i="2" s="1"/>
  <c r="Y102" i="2" s="1"/>
  <c r="O98" i="2"/>
  <c r="P98" i="2" s="1"/>
  <c r="O97" i="2"/>
  <c r="P97" i="2" s="1"/>
  <c r="Y97" i="2" s="1"/>
  <c r="O95" i="2"/>
  <c r="O94" i="2"/>
  <c r="P94" i="2" s="1"/>
  <c r="Y94" i="2" s="1"/>
  <c r="O93" i="2"/>
  <c r="O91" i="2"/>
  <c r="O90" i="2"/>
  <c r="O89" i="2"/>
  <c r="O87" i="2"/>
  <c r="P87" i="2" s="1"/>
  <c r="Y87" i="2" s="1"/>
  <c r="O86" i="2"/>
  <c r="O85" i="2"/>
  <c r="P85" i="2" s="1"/>
  <c r="Y85" i="2" s="1"/>
  <c r="O82" i="2"/>
  <c r="O81" i="2"/>
  <c r="P81" i="2" s="1"/>
  <c r="Y81" i="2" s="1"/>
  <c r="O80" i="2"/>
  <c r="P80" i="2" s="1"/>
  <c r="Y80" i="2" s="1"/>
  <c r="O79" i="2"/>
  <c r="P79" i="2" s="1"/>
  <c r="Y79" i="2" s="1"/>
  <c r="O78" i="2"/>
  <c r="O77" i="2"/>
  <c r="O73" i="2"/>
  <c r="P73" i="2" s="1"/>
  <c r="Y73" i="2" s="1"/>
  <c r="O70" i="2"/>
  <c r="P70" i="2" s="1"/>
  <c r="Y70" i="2" s="1"/>
  <c r="O61" i="2"/>
  <c r="P61" i="2" s="1"/>
  <c r="Y61" i="2" s="1"/>
  <c r="O60" i="2"/>
  <c r="P60" i="2" s="1"/>
  <c r="Y60" i="2" s="1"/>
  <c r="O59" i="2"/>
  <c r="P59" i="2" s="1"/>
  <c r="Y59" i="2" s="1"/>
  <c r="O56" i="2"/>
  <c r="O55" i="2"/>
  <c r="O41" i="2"/>
  <c r="O40" i="2"/>
  <c r="O31" i="2"/>
  <c r="O23" i="2"/>
  <c r="O46" i="2"/>
  <c r="O35" i="2"/>
  <c r="P35" i="2" s="1"/>
  <c r="Y35" i="2" s="1"/>
  <c r="O30" i="2"/>
  <c r="P30" i="2" s="1"/>
  <c r="Y30" i="2" s="1"/>
  <c r="O22" i="2"/>
  <c r="P22" i="2" s="1"/>
  <c r="Y22" i="2" s="1"/>
  <c r="O20" i="2"/>
  <c r="P20" i="2" s="1"/>
  <c r="Y20" i="2" s="1"/>
  <c r="O16" i="2"/>
  <c r="P16" i="2" s="1"/>
  <c r="Y16" i="2" s="1"/>
  <c r="O14" i="2"/>
  <c r="O13" i="2"/>
  <c r="O12" i="2"/>
  <c r="O11" i="2"/>
  <c r="O9" i="2"/>
  <c r="O8" i="2"/>
  <c r="P8" i="2" s="1"/>
  <c r="Y8" i="2" s="1"/>
  <c r="T8" i="2" l="1"/>
  <c r="T114" i="2"/>
  <c r="Y114" i="2" s="1"/>
  <c r="T101" i="2"/>
  <c r="Y101" i="2" s="1"/>
  <c r="T69" i="2"/>
  <c r="Y69" i="2" s="1"/>
  <c r="T32" i="2"/>
  <c r="Y32" i="2" s="1"/>
  <c r="T10" i="2"/>
  <c r="Y10" i="2" s="1"/>
  <c r="P133" i="2"/>
  <c r="Y133" i="2" s="1"/>
  <c r="P132" i="2"/>
  <c r="Y132" i="2" s="1"/>
  <c r="P131" i="2"/>
  <c r="Y131" i="2" s="1"/>
  <c r="P130" i="2"/>
  <c r="Y130" i="2" s="1"/>
  <c r="P129" i="2"/>
  <c r="Y129" i="2" s="1"/>
  <c r="P128" i="2"/>
  <c r="Y128" i="2" s="1"/>
  <c r="P119" i="2"/>
  <c r="Y119" i="2" s="1"/>
  <c r="P115" i="2"/>
  <c r="Y115" i="2" s="1"/>
  <c r="P112" i="2"/>
  <c r="Y112" i="2" s="1"/>
  <c r="P106" i="2"/>
  <c r="Y106" i="2" s="1"/>
  <c r="P105" i="2"/>
  <c r="Y105" i="2" s="1"/>
  <c r="P95" i="2"/>
  <c r="Y95" i="2" s="1"/>
  <c r="P93" i="2"/>
  <c r="Y93" i="2" s="1"/>
  <c r="P91" i="2"/>
  <c r="Y91" i="2" s="1"/>
  <c r="P90" i="2"/>
  <c r="Y90" i="2" s="1"/>
  <c r="P89" i="2"/>
  <c r="Y89" i="2" s="1"/>
  <c r="P86" i="2"/>
  <c r="Y86" i="2" s="1"/>
  <c r="P82" i="2"/>
  <c r="Y82" i="2" s="1"/>
  <c r="P78" i="2"/>
  <c r="Y78" i="2" s="1"/>
  <c r="P77" i="2"/>
  <c r="Y77" i="2" s="1"/>
  <c r="P56" i="2"/>
  <c r="Y56" i="2" s="1"/>
  <c r="P55" i="2"/>
  <c r="Y55" i="2" s="1"/>
  <c r="P40" i="2"/>
  <c r="Y40" i="2" s="1"/>
  <c r="P31" i="2"/>
  <c r="Y31" i="2" s="1"/>
  <c r="P23" i="2"/>
  <c r="Y23" i="2" s="1"/>
  <c r="P46" i="2"/>
  <c r="Y46" i="2" s="1"/>
  <c r="P14" i="2"/>
  <c r="Y14" i="2" s="1"/>
  <c r="P13" i="2"/>
  <c r="Y13" i="2" s="1"/>
  <c r="P12" i="2"/>
  <c r="Y12" i="2" s="1"/>
  <c r="P11" i="2"/>
  <c r="Y11" i="2" s="1"/>
  <c r="P9" i="2"/>
  <c r="Y9" i="2" s="1"/>
  <c r="W139" i="2"/>
  <c r="U139" i="2"/>
  <c r="Q122" i="2"/>
  <c r="S122" i="2" s="1"/>
  <c r="Q107" i="2"/>
  <c r="S107" i="2" s="1"/>
  <c r="Q98" i="2"/>
  <c r="T122" i="2" l="1"/>
  <c r="Y122" i="2" s="1"/>
  <c r="T107" i="2"/>
  <c r="Y107" i="2" s="1"/>
  <c r="Q139" i="2"/>
  <c r="S98" i="2"/>
  <c r="M34" i="2"/>
  <c r="O34" i="2" s="1"/>
  <c r="M118" i="2"/>
  <c r="O118" i="2" s="1"/>
  <c r="K136" i="2"/>
  <c r="K135" i="2"/>
  <c r="K133" i="2"/>
  <c r="K132" i="2"/>
  <c r="K131" i="2"/>
  <c r="K130" i="2"/>
  <c r="K126" i="2"/>
  <c r="K123" i="2"/>
  <c r="K122" i="2"/>
  <c r="K121" i="2"/>
  <c r="K117" i="2"/>
  <c r="K110" i="2"/>
  <c r="K107" i="2"/>
  <c r="K103" i="2"/>
  <c r="K98" i="2"/>
  <c r="K96" i="2"/>
  <c r="M96" i="2" s="1"/>
  <c r="O96" i="2" s="1"/>
  <c r="K94" i="2"/>
  <c r="K93" i="2"/>
  <c r="K87" i="2"/>
  <c r="K86" i="2"/>
  <c r="K85" i="2"/>
  <c r="K82" i="2"/>
  <c r="K81" i="2"/>
  <c r="K80" i="2"/>
  <c r="K79" i="2"/>
  <c r="K73" i="2"/>
  <c r="K69" i="2"/>
  <c r="K61" i="2"/>
  <c r="K60" i="2"/>
  <c r="K59" i="2"/>
  <c r="K35" i="2"/>
  <c r="K30" i="2"/>
  <c r="K22" i="2"/>
  <c r="K20" i="2"/>
  <c r="K16" i="2"/>
  <c r="T98" i="2" l="1"/>
  <c r="S139" i="2"/>
  <c r="P34" i="2"/>
  <c r="Y34" i="2" s="1"/>
  <c r="P118" i="2"/>
  <c r="Y118" i="2" s="1"/>
  <c r="P96" i="2"/>
  <c r="Y96" i="2" s="1"/>
  <c r="K71" i="2"/>
  <c r="M71" i="2" s="1"/>
  <c r="O71" i="2" s="1"/>
  <c r="L139" i="2"/>
  <c r="I136" i="2"/>
  <c r="I135" i="2"/>
  <c r="I133" i="2"/>
  <c r="I132" i="2"/>
  <c r="I131" i="2"/>
  <c r="I130" i="2"/>
  <c r="I126" i="2"/>
  <c r="I123" i="2"/>
  <c r="I122" i="2"/>
  <c r="I121" i="2"/>
  <c r="I111" i="2"/>
  <c r="J111" i="2" s="1"/>
  <c r="K111" i="2" s="1"/>
  <c r="I110" i="2"/>
  <c r="I107" i="2"/>
  <c r="I117" i="2"/>
  <c r="I103" i="2"/>
  <c r="I96" i="2"/>
  <c r="I100" i="2"/>
  <c r="J100" i="2" s="1"/>
  <c r="K100" i="2" s="1"/>
  <c r="I98" i="2"/>
  <c r="I93" i="2"/>
  <c r="I94" i="2"/>
  <c r="I88" i="2"/>
  <c r="J88" i="2" s="1"/>
  <c r="K88" i="2" s="1"/>
  <c r="I86" i="2"/>
  <c r="I85" i="2"/>
  <c r="I87" i="2"/>
  <c r="I83" i="2"/>
  <c r="J83" i="2" s="1"/>
  <c r="I81" i="2"/>
  <c r="I69" i="2"/>
  <c r="I80" i="2"/>
  <c r="I79" i="2"/>
  <c r="I75" i="2"/>
  <c r="J75" i="2" s="1"/>
  <c r="K75" i="2" s="1"/>
  <c r="I74" i="2"/>
  <c r="J74" i="2" s="1"/>
  <c r="K74" i="2" s="1"/>
  <c r="M74" i="2" s="1"/>
  <c r="O74" i="2" s="1"/>
  <c r="I73" i="2"/>
  <c r="J72" i="2"/>
  <c r="K72" i="2" s="1"/>
  <c r="M72" i="2" s="1"/>
  <c r="O72" i="2" s="1"/>
  <c r="I71" i="2"/>
  <c r="I67" i="2"/>
  <c r="J67" i="2" s="1"/>
  <c r="K67" i="2" s="1"/>
  <c r="I63" i="2"/>
  <c r="J63" i="2" s="1"/>
  <c r="K63" i="2" s="1"/>
  <c r="I61" i="2"/>
  <c r="I60" i="2"/>
  <c r="I59" i="2"/>
  <c r="I58" i="2"/>
  <c r="J58" i="2" s="1"/>
  <c r="K58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70" i="2"/>
  <c r="J70" i="2" s="1"/>
  <c r="K70" i="2" s="1"/>
  <c r="I39" i="2"/>
  <c r="J39" i="2" s="1"/>
  <c r="K39" i="2" s="1"/>
  <c r="I38" i="2"/>
  <c r="J38" i="2" s="1"/>
  <c r="K38" i="2" s="1"/>
  <c r="I37" i="2"/>
  <c r="J37" i="2" s="1"/>
  <c r="K37" i="2" s="1"/>
  <c r="I35" i="2"/>
  <c r="I32" i="2"/>
  <c r="J32" i="2" s="1"/>
  <c r="K32" i="2" s="1"/>
  <c r="I30" i="2"/>
  <c r="I22" i="2"/>
  <c r="I20" i="2"/>
  <c r="I19" i="2"/>
  <c r="J19" i="2" s="1"/>
  <c r="K19" i="2" s="1"/>
  <c r="I18" i="2"/>
  <c r="J18" i="2" s="1"/>
  <c r="K18" i="2" s="1"/>
  <c r="I17" i="2"/>
  <c r="J17" i="2" s="1"/>
  <c r="K17" i="2" s="1"/>
  <c r="M17" i="2" s="1"/>
  <c r="O17" i="2" s="1"/>
  <c r="P17" i="2" s="1"/>
  <c r="Y17" i="2" s="1"/>
  <c r="I16" i="2"/>
  <c r="Y98" i="2" l="1"/>
  <c r="T139" i="2"/>
  <c r="P71" i="2"/>
  <c r="Y71" i="2" s="1"/>
  <c r="P74" i="2"/>
  <c r="Y74" i="2" s="1"/>
  <c r="P72" i="2"/>
  <c r="Y72" i="2" s="1"/>
  <c r="M63" i="2"/>
  <c r="O63" i="2" s="1"/>
  <c r="M37" i="2"/>
  <c r="O37" i="2" s="1"/>
  <c r="M48" i="2"/>
  <c r="O48" i="2" s="1"/>
  <c r="M111" i="2"/>
  <c r="O111" i="2" s="1"/>
  <c r="M100" i="2"/>
  <c r="O100" i="2" s="1"/>
  <c r="M47" i="2"/>
  <c r="O47" i="2" s="1"/>
  <c r="M67" i="2"/>
  <c r="O67" i="2" s="1"/>
  <c r="M49" i="2"/>
  <c r="O49" i="2" s="1"/>
  <c r="M38" i="2"/>
  <c r="O38" i="2" s="1"/>
  <c r="M18" i="2"/>
  <c r="O18" i="2" s="1"/>
  <c r="M75" i="2"/>
  <c r="O75" i="2" s="1"/>
  <c r="M58" i="2"/>
  <c r="O58" i="2" s="1"/>
  <c r="M39" i="2"/>
  <c r="O39" i="2" s="1"/>
  <c r="M19" i="2"/>
  <c r="O19" i="2" s="1"/>
  <c r="K83" i="2"/>
  <c r="J139" i="2"/>
  <c r="I139" i="2"/>
  <c r="P63" i="2" l="1"/>
  <c r="Y63" i="2" s="1"/>
  <c r="P37" i="2"/>
  <c r="Y37" i="2" s="1"/>
  <c r="P48" i="2"/>
  <c r="Y48" i="2" s="1"/>
  <c r="P111" i="2"/>
  <c r="Y111" i="2" s="1"/>
  <c r="P100" i="2"/>
  <c r="Y100" i="2" s="1"/>
  <c r="P47" i="2"/>
  <c r="Y47" i="2" s="1"/>
  <c r="P67" i="2"/>
  <c r="Y67" i="2" s="1"/>
  <c r="P49" i="2"/>
  <c r="Y49" i="2" s="1"/>
  <c r="P18" i="2"/>
  <c r="Y18" i="2" s="1"/>
  <c r="P75" i="2"/>
  <c r="Y75" i="2" s="1"/>
  <c r="P58" i="2"/>
  <c r="Y58" i="2" s="1"/>
  <c r="P19" i="2"/>
  <c r="Y19" i="2" s="1"/>
  <c r="M83" i="2"/>
  <c r="O83" i="2" s="1"/>
  <c r="K139" i="2"/>
  <c r="P83" i="2" l="1"/>
  <c r="O139" i="2"/>
  <c r="M139" i="2"/>
  <c r="P139" i="2" l="1"/>
  <c r="Y83" i="2"/>
  <c r="Y139" i="2" s="1"/>
  <c r="Y140" i="2" s="1"/>
</calcChain>
</file>

<file path=xl/sharedStrings.xml><?xml version="1.0" encoding="utf-8"?>
<sst xmlns="http://schemas.openxmlformats.org/spreadsheetml/2006/main" count="504" uniqueCount="373">
  <si>
    <t>PROVNCIE OVERIJSSEL</t>
  </si>
  <si>
    <t>Adres</t>
  </si>
  <si>
    <t>Postcode</t>
  </si>
  <si>
    <t>Plaats</t>
  </si>
  <si>
    <t>Gebruik</t>
  </si>
  <si>
    <t>Bouwdeel</t>
  </si>
  <si>
    <t>Taxatiedatum gebouwen
incl.fundering</t>
  </si>
  <si>
    <t>Taxatiedatum 
inventaris</t>
  </si>
  <si>
    <t>herbouwwaarde inclusief funderingen</t>
  </si>
  <si>
    <t xml:space="preserve">Inventaris  </t>
  </si>
  <si>
    <t>herbouwwaarde incl. fundering per                  01-01-2024</t>
  </si>
  <si>
    <t>Mutatie 2024       Gebouwen</t>
  </si>
  <si>
    <t>herbouwwaarde incl. fundering per                  01-01-2025</t>
  </si>
  <si>
    <t>Inventaris per                  01-01-2024</t>
  </si>
  <si>
    <t>Mutatie 2024       Inventaris</t>
  </si>
  <si>
    <t>Inventaris per                  01-01-2025</t>
  </si>
  <si>
    <t>Computerapparatuur per 01-01-2024</t>
  </si>
  <si>
    <t>Mutatie 2024       Computerapp.</t>
  </si>
  <si>
    <t>index 131,5</t>
  </si>
  <si>
    <t>index 140,3</t>
  </si>
  <si>
    <t>index 150,8</t>
  </si>
  <si>
    <t>index 158,3</t>
  </si>
  <si>
    <t>Index 138,2</t>
  </si>
  <si>
    <t>Index 131,5</t>
  </si>
  <si>
    <t>Luttenbergstraat 2</t>
  </si>
  <si>
    <t>8012 EE</t>
  </si>
  <si>
    <t>Zwolle</t>
  </si>
  <si>
    <t>Provinciehuis Kantoor</t>
  </si>
  <si>
    <t>14-11-2022</t>
  </si>
  <si>
    <t>02-11-2022</t>
  </si>
  <si>
    <t xml:space="preserve"> t Nijenhuis 10</t>
  </si>
  <si>
    <t>8131 RD</t>
  </si>
  <si>
    <t>Wijhe</t>
  </si>
  <si>
    <t>kasteel, tentoonstellingsruimte infra w.o. bruggen, hekken, kassen, tuimuur, duiventil, lantaarns, vlaggenmasten, camera's, terreinverhardingen</t>
  </si>
  <si>
    <t>24-08-2023</t>
  </si>
  <si>
    <t>t Nijenhuis 10</t>
  </si>
  <si>
    <t>Bouwhuis Oost</t>
  </si>
  <si>
    <t xml:space="preserve">t Nijenhuis 8 </t>
  </si>
  <si>
    <t>Dienstwoning</t>
  </si>
  <si>
    <t>t Nijenhuis 8 v/m stal</t>
  </si>
  <si>
    <t>deport in voormalige stal, kantoor met stookhuis</t>
  </si>
  <si>
    <t>t Nijenhuis 12 - Bouwhuis West</t>
  </si>
  <si>
    <t>kantoor, archief, tentoonstellingsuimte/orangerie</t>
  </si>
  <si>
    <t>t Nijenhuis 12 - Bouwhuis Oost</t>
  </si>
  <si>
    <t>entreegebouw, restaurant, garderobe, depot</t>
  </si>
  <si>
    <t xml:space="preserve"> </t>
  </si>
  <si>
    <t>Sluisweg 4, en 2e gebouw</t>
  </si>
  <si>
    <t>7602 PZ</t>
  </si>
  <si>
    <t xml:space="preserve">Almelo </t>
  </si>
  <si>
    <t>gebouw bediening sluis en brug Aadorp</t>
  </si>
  <si>
    <t>Westermaatweg 2B</t>
  </si>
  <si>
    <t>7610 AH</t>
  </si>
  <si>
    <t>Vrijstaande woning</t>
  </si>
  <si>
    <t xml:space="preserve">Westermaatweg 4 </t>
  </si>
  <si>
    <t xml:space="preserve">Westermaatweg 8 </t>
  </si>
  <si>
    <t xml:space="preserve">Oosterweg 14 </t>
  </si>
  <si>
    <t>7685 PC</t>
  </si>
  <si>
    <t>Beerzeveld</t>
  </si>
  <si>
    <t>brugwachtershuisje (Brug Beerzerveld)</t>
  </si>
  <si>
    <t>25-08-2023</t>
  </si>
  <si>
    <t>Van Roijensweg ?</t>
  </si>
  <si>
    <t>7691CD</t>
  </si>
  <si>
    <t xml:space="preserve">Bergentheim </t>
  </si>
  <si>
    <t xml:space="preserve">brugwachtershuisje brug Bergentheim </t>
  </si>
  <si>
    <t>Kanaalweg West 17A</t>
  </si>
  <si>
    <t>7691 BT</t>
  </si>
  <si>
    <t>Bergentheim</t>
  </si>
  <si>
    <t>brugwachtershuisje (Brug De Gouden Ploeg)</t>
  </si>
  <si>
    <t>Kanaalweg Oost 43</t>
  </si>
  <si>
    <t>7691 CC</t>
  </si>
  <si>
    <t xml:space="preserve">woning </t>
  </si>
  <si>
    <t xml:space="preserve">Wortelmarkt 7 </t>
  </si>
  <si>
    <t>8356 DX</t>
  </si>
  <si>
    <t>Blokzijl</t>
  </si>
  <si>
    <t xml:space="preserve">sluiswachtersverblijf </t>
  </si>
  <si>
    <t>8373 EL</t>
  </si>
  <si>
    <t>Blankenham</t>
  </si>
  <si>
    <t xml:space="preserve">vrijstaande woning </t>
  </si>
  <si>
    <t xml:space="preserve">Trierstraat 59 -61 </t>
  </si>
  <si>
    <t>Brussel</t>
  </si>
  <si>
    <t>kantoor</t>
  </si>
  <si>
    <t>Brugstraat 34</t>
  </si>
  <si>
    <t>7687 BG</t>
  </si>
  <si>
    <t>Daarlerveen</t>
  </si>
  <si>
    <t xml:space="preserve">Spoorstraat 1 </t>
  </si>
  <si>
    <t>7687AM</t>
  </si>
  <si>
    <t>brugwachtersdagverblijf (brug Daarlerveen)</t>
  </si>
  <si>
    <t>Dedemsweg 1</t>
  </si>
  <si>
    <t>7722 PZ</t>
  </si>
  <si>
    <t>Dalfsen</t>
  </si>
  <si>
    <t>Rietgedekte woonboerderij</t>
  </si>
  <si>
    <t>Hessenweg 58</t>
  </si>
  <si>
    <t>7722 XP</t>
  </si>
  <si>
    <t>vrijstaande bungalow</t>
  </si>
  <si>
    <t>Hessenweg 58A</t>
  </si>
  <si>
    <t>Janmansweg 21</t>
  </si>
  <si>
    <t>7683SG</t>
  </si>
  <si>
    <t xml:space="preserve">Den Ham </t>
  </si>
  <si>
    <t>?</t>
  </si>
  <si>
    <t xml:space="preserve">Janmansweg 23 </t>
  </si>
  <si>
    <t xml:space="preserve">woning en agrarische opstallen ? </t>
  </si>
  <si>
    <t>Vliegveldweg 100-B524</t>
  </si>
  <si>
    <t>7524 PT</t>
  </si>
  <si>
    <t>Enschede</t>
  </si>
  <si>
    <t>Shelter</t>
  </si>
  <si>
    <t>Vliegveldweg 100-B525</t>
  </si>
  <si>
    <t>Vliegveldweg 100-C26</t>
  </si>
  <si>
    <t>13-06-2019</t>
  </si>
  <si>
    <t xml:space="preserve">Vliegveldweg 345-B506 </t>
  </si>
  <si>
    <t xml:space="preserve">Enschede </t>
  </si>
  <si>
    <t>Bunker</t>
  </si>
  <si>
    <t xml:space="preserve">Noorderweg 108 </t>
  </si>
  <si>
    <t>7686 CJ</t>
  </si>
  <si>
    <t xml:space="preserve">Geerdijk </t>
  </si>
  <si>
    <t>Schoolstraat 82</t>
  </si>
  <si>
    <t>7683 CM</t>
  </si>
  <si>
    <t>Huyerenseweg 21</t>
  </si>
  <si>
    <t>7678 SC</t>
  </si>
  <si>
    <t>Geesteren</t>
  </si>
  <si>
    <t>Woning met aangebouwde stal</t>
  </si>
  <si>
    <t>Kanaaldijk 25</t>
  </si>
  <si>
    <t>8355 VJ</t>
  </si>
  <si>
    <t>Giethoorn</t>
  </si>
  <si>
    <t>brugwachtersdagverblijf (brug Cornelisgracht Gierhoorn Zuid)</t>
  </si>
  <si>
    <t>Kanaaldijk 11</t>
  </si>
  <si>
    <t>brugwachtershuisje (Brug Giethoorn Noord)</t>
  </si>
  <si>
    <t>De Oostermaat 67</t>
  </si>
  <si>
    <t>7783 BW</t>
  </si>
  <si>
    <t>Gramsbergen</t>
  </si>
  <si>
    <t>brugwachtershuisje (Steensteegbrug)</t>
  </si>
  <si>
    <t>Haaksbergen</t>
  </si>
  <si>
    <t>Weertjesweg 4</t>
  </si>
  <si>
    <t>7481 PA</t>
  </si>
  <si>
    <t>bungalow</t>
  </si>
  <si>
    <t xml:space="preserve">Wargerinksweg 4 </t>
  </si>
  <si>
    <t>7481RD</t>
  </si>
  <si>
    <t>Oude Enschedeseweg 69</t>
  </si>
  <si>
    <t>7481PL</t>
  </si>
  <si>
    <t xml:space="preserve">boerderij </t>
  </si>
  <si>
    <t>Eekwielensweg 3</t>
  </si>
  <si>
    <t>7448 PT</t>
  </si>
  <si>
    <t>Haarle</t>
  </si>
  <si>
    <t>Hardenberg</t>
  </si>
  <si>
    <t>steunpunt</t>
  </si>
  <si>
    <t>Jan Weitkamplaan Hoogenwegbrug  7772SE</t>
  </si>
  <si>
    <t>brugwachtershuisje (Hoogewegbrug/De Looper)</t>
  </si>
  <si>
    <t>Kanaalweg West 113</t>
  </si>
  <si>
    <t>7772 SE</t>
  </si>
  <si>
    <t>brugwachtersdag-verblijf (Emtenbroekerdijkbrug)</t>
  </si>
  <si>
    <t>Gennerdijk 6</t>
  </si>
  <si>
    <t>8061 PR</t>
  </si>
  <si>
    <t>Hasselt</t>
  </si>
  <si>
    <t>agrarisch bedrijf met Boerderij woning</t>
  </si>
  <si>
    <t>Nahuysweg 1c</t>
  </si>
  <si>
    <t>8061EZ</t>
  </si>
  <si>
    <t>brughuis (Zwartewaterbrug)</t>
  </si>
  <si>
    <t>Haarlerveldweg 12</t>
  </si>
  <si>
    <t>7448 PR</t>
  </si>
  <si>
    <t>Hellendoorn</t>
  </si>
  <si>
    <t>Wolfkaterweg 82</t>
  </si>
  <si>
    <t>7554 PN</t>
  </si>
  <si>
    <t>Hengelo</t>
  </si>
  <si>
    <t xml:space="preserve">Schaddenbeltsweg 6 en 6a </t>
  </si>
  <si>
    <t>7645BG</t>
  </si>
  <si>
    <t xml:space="preserve">Hoge Hexel </t>
  </si>
  <si>
    <t xml:space="preserve">agrarisch bedrijf met boerderijwoningen  </t>
  </si>
  <si>
    <t xml:space="preserve">Schaddenbeltsweg 4 en 4a </t>
  </si>
  <si>
    <t xml:space="preserve">Kilseweg 1 </t>
  </si>
  <si>
    <t xml:space="preserve">7787EH </t>
  </si>
  <si>
    <t>Holtheme</t>
  </si>
  <si>
    <t>sluiswachtersverblijf (De Haandrik sluis)</t>
  </si>
  <si>
    <t>De Haandrik 8a</t>
  </si>
  <si>
    <t>7787 EA</t>
  </si>
  <si>
    <t>sluiswachtersverblijf (Sluis Coevorden)</t>
  </si>
  <si>
    <t>Frieseweg 3</t>
  </si>
  <si>
    <t>8271 PA</t>
  </si>
  <si>
    <t>Kampen</t>
  </si>
  <si>
    <t>sluiswachtersdagverblijf (Ganzensluis)</t>
  </si>
  <si>
    <t>Kamperstraatweg 7</t>
  </si>
  <si>
    <t>8265 PA</t>
  </si>
  <si>
    <t>sluiswachtersverblijf (Scheeresluis)</t>
  </si>
  <si>
    <t>Reeveweg 1</t>
  </si>
  <si>
    <t>8265 PR</t>
  </si>
  <si>
    <t>Burchtstraat 2a</t>
  </si>
  <si>
    <t>8374 KC</t>
  </si>
  <si>
    <t>Kuinre</t>
  </si>
  <si>
    <t>sluiswachtersdagverblijf (Sluis Kuinre)</t>
  </si>
  <si>
    <t xml:space="preserve">Schooldijk 8 </t>
  </si>
  <si>
    <t>7778 HL</t>
  </si>
  <si>
    <t>Loozen</t>
  </si>
  <si>
    <t xml:space="preserve">brugwachtersdagverblijf (brug Loozen) </t>
  </si>
  <si>
    <t>Kloosterdijk 23a</t>
  </si>
  <si>
    <t>7692 PH</t>
  </si>
  <si>
    <t>Mariënberg</t>
  </si>
  <si>
    <t>brugwachtersdagverblijf (Brug Kloosterdijk)</t>
  </si>
  <si>
    <t>Borkeldweg 2b</t>
  </si>
  <si>
    <t>7474 RV</t>
  </si>
  <si>
    <t>Markelo</t>
  </si>
  <si>
    <t>Stokkumervlierweg 6</t>
  </si>
  <si>
    <t>7475 PK</t>
  </si>
  <si>
    <t>woning</t>
  </si>
  <si>
    <t>Stokkumervlierweg 8</t>
  </si>
  <si>
    <t>G. van der Meulenweg 2</t>
  </si>
  <si>
    <t>7443 RE</t>
  </si>
  <si>
    <t xml:space="preserve">Nijverdal </t>
  </si>
  <si>
    <t xml:space="preserve">HMO ten Cate bedrijventerrein diverse opstallen </t>
  </si>
  <si>
    <t>Hoofdstraat 23</t>
  </si>
  <si>
    <t>8376 HA</t>
  </si>
  <si>
    <t>Ossenzijl</t>
  </si>
  <si>
    <t>brugwachtershuisje (Brug Ossenzijl)</t>
  </si>
  <si>
    <t>Venebosweg 14</t>
  </si>
  <si>
    <t>8376EN</t>
  </si>
  <si>
    <t>brugwachtersdagverblijf (Hoogewegbrug)</t>
  </si>
  <si>
    <t>8376ED</t>
  </si>
  <si>
    <t xml:space="preserve">Ossenzijl </t>
  </si>
  <si>
    <t xml:space="preserve">agrarisch bedrijf met boerderijwoning </t>
  </si>
  <si>
    <t>Diverse locaties</t>
  </si>
  <si>
    <t>Provincie Overijssel</t>
  </si>
  <si>
    <t>5 tijdelijke brugbedienhuisjes</t>
  </si>
  <si>
    <t>Meentheweg 2 (Meenthewegbrug)</t>
  </si>
  <si>
    <t>8378EN</t>
  </si>
  <si>
    <t>Paasloo</t>
  </si>
  <si>
    <t xml:space="preserve">brugwachtershuisje (Meenthewegbrug) </t>
  </si>
  <si>
    <t>Heetenseweg 2</t>
  </si>
  <si>
    <t>8102 PE</t>
  </si>
  <si>
    <t>Raalte</t>
  </si>
  <si>
    <t xml:space="preserve">sneeuwschuifopslag, bestrating en hekwerken, kantoor, zoutopslag </t>
  </si>
  <si>
    <t>Ensmanweg 6 en 6A</t>
  </si>
  <si>
    <t>7596 NJ</t>
  </si>
  <si>
    <t>Rossum</t>
  </si>
  <si>
    <t xml:space="preserve">Heerenbrug Steenwijk </t>
  </si>
  <si>
    <t xml:space="preserve">Steenwijk </t>
  </si>
  <si>
    <t xml:space="preserve">bruchtwachtershuisje Heerenbrug </t>
  </si>
  <si>
    <t xml:space="preserve">Thijendijk 16 </t>
  </si>
  <si>
    <t>8341TL</t>
  </si>
  <si>
    <t xml:space="preserve">Steenwijkerwold </t>
  </si>
  <si>
    <t>brugwachtershuisje (Theijenbrug)</t>
  </si>
  <si>
    <t>Hesselingendijk  3</t>
  </si>
  <si>
    <t>7941 HP</t>
  </si>
  <si>
    <t>Steenwijkerwold</t>
  </si>
  <si>
    <t>brugwachtersdagverblijf (Hesselingenbrug)</t>
  </si>
  <si>
    <t>excl. Fundering</t>
  </si>
  <si>
    <t>Stegeren</t>
  </si>
  <si>
    <t xml:space="preserve">Oosterdijk 2, 2a en 3 </t>
  </si>
  <si>
    <t>7737 PN</t>
  </si>
  <si>
    <t xml:space="preserve">3 woningen </t>
  </si>
  <si>
    <t>Bergkampen 45a</t>
  </si>
  <si>
    <t>8326AT</t>
  </si>
  <si>
    <t xml:space="preserve">St. Jansklooster </t>
  </si>
  <si>
    <t>Almeloseweg 67/67a en 68</t>
  </si>
  <si>
    <t>7651 ND</t>
  </si>
  <si>
    <t>Tubbergen</t>
  </si>
  <si>
    <t>Steunpunt met kantoren en opslagruimte</t>
  </si>
  <si>
    <t>19-09-2022</t>
  </si>
  <si>
    <t>Daarlerveenseweg 1</t>
  </si>
  <si>
    <t>7671SJ</t>
  </si>
  <si>
    <t>Vriezenveen</t>
  </si>
  <si>
    <t>brugwachtersdagverblijf (Brug Westeinde)</t>
  </si>
  <si>
    <t>Oude Hoevenweg 149B</t>
  </si>
  <si>
    <t>7671 PL</t>
  </si>
  <si>
    <t>Agrarisch bedrijf met vrijstaande woning</t>
  </si>
  <si>
    <t>Paterswal 15</t>
  </si>
  <si>
    <t>7671 TB</t>
  </si>
  <si>
    <t xml:space="preserve">Vriezenveen </t>
  </si>
  <si>
    <t xml:space="preserve">agrarisch bedrijf </t>
  </si>
  <si>
    <t>Hoofdstraat nabij 38</t>
  </si>
  <si>
    <t>7681 DJ</t>
  </si>
  <si>
    <t>Vroomshoop</t>
  </si>
  <si>
    <t xml:space="preserve">Grote Puntbrug </t>
  </si>
  <si>
    <t>graag nog waarde</t>
  </si>
  <si>
    <t>Hoofdstraat 33</t>
  </si>
  <si>
    <t xml:space="preserve">Vroomshoop </t>
  </si>
  <si>
    <t>vrijstaande woning</t>
  </si>
  <si>
    <t xml:space="preserve">Hoofdstraat 39 </t>
  </si>
  <si>
    <t>7381 DJ</t>
  </si>
  <si>
    <t>Tonnendijk 1</t>
  </si>
  <si>
    <t>7681 BJ</t>
  </si>
  <si>
    <t>brugwachtersdagverblijf (Tonnendijkbrug)</t>
  </si>
  <si>
    <t>Vriezenveenseweg 33</t>
  </si>
  <si>
    <t>7681 DS</t>
  </si>
  <si>
    <t xml:space="preserve">Hoofdstraat 18 </t>
  </si>
  <si>
    <t>7681DH</t>
  </si>
  <si>
    <t xml:space="preserve">woonhuis 2 onder 1 kap </t>
  </si>
  <si>
    <t>Veneweg 286</t>
  </si>
  <si>
    <t>7946 LX</t>
  </si>
  <si>
    <t>Wanneperveen</t>
  </si>
  <si>
    <t>houten botenloods</t>
  </si>
  <si>
    <t>Zomerdijk 20  en 20b</t>
  </si>
  <si>
    <t>7946 LZ</t>
  </si>
  <si>
    <t>steunpuntkantoor, boeienopslag, stallingen sneeuwpoloegen, zoutloods met botenstalling</t>
  </si>
  <si>
    <t xml:space="preserve">Steunpunt Beukers </t>
  </si>
  <si>
    <t>26-10-2022</t>
  </si>
  <si>
    <t>Zomerdijk 22a</t>
  </si>
  <si>
    <t>brugwachtersverblijfsruimte en sluisbediening (sluis Beukers)</t>
  </si>
  <si>
    <t>Blauwe Hand brug Veneweg 284</t>
  </si>
  <si>
    <t>7946LW</t>
  </si>
  <si>
    <t xml:space="preserve">Wanneperveen </t>
  </si>
  <si>
    <t>brugwachtershuisje ( Blauwe Handbrug)</t>
  </si>
  <si>
    <t>Brug Ronduite Veneweg 312t</t>
  </si>
  <si>
    <t>7946LX</t>
  </si>
  <si>
    <t>brugwachtershuisje (brug Ronduite)</t>
  </si>
  <si>
    <t>Wetering-Oost 12</t>
  </si>
  <si>
    <t>8363 TH</t>
  </si>
  <si>
    <t>Wetering</t>
  </si>
  <si>
    <t xml:space="preserve">brugwachtershuisje Scheerebrug </t>
  </si>
  <si>
    <t>Wetering Oost 12</t>
  </si>
  <si>
    <t>8363TH</t>
  </si>
  <si>
    <t xml:space="preserve">Scheeresluis </t>
  </si>
  <si>
    <t xml:space="preserve">Wetering </t>
  </si>
  <si>
    <t>Sluiswachtersverblijf (Scheeresluis)</t>
  </si>
  <si>
    <t xml:space="preserve">33 bruggen en sluizen niet op vaste taxaties </t>
  </si>
  <si>
    <t>t Nijehuis 14</t>
  </si>
  <si>
    <t>woonhuis met schuur</t>
  </si>
  <si>
    <t>t Nijehuis16</t>
  </si>
  <si>
    <t>t Nijenhuis 2</t>
  </si>
  <si>
    <t>t Nijenhuis 6</t>
  </si>
  <si>
    <t>woonhuis met schuur en duiventil</t>
  </si>
  <si>
    <t>Paaslooregel 77</t>
  </si>
  <si>
    <t>8338 SV</t>
  </si>
  <si>
    <t>Willemsoord</t>
  </si>
  <si>
    <t>kunstopslagbunker met woning en schuilkelder</t>
  </si>
  <si>
    <t xml:space="preserve">Groot Lageland 2 </t>
  </si>
  <si>
    <t>8064 AL</t>
  </si>
  <si>
    <t>Zwartsluis</t>
  </si>
  <si>
    <t>sluiswachtersverblijf (Arembergersluis)</t>
  </si>
  <si>
    <t xml:space="preserve">Totaal </t>
  </si>
  <si>
    <t xml:space="preserve">totaal </t>
  </si>
  <si>
    <t>Controletelling</t>
  </si>
  <si>
    <t>Per 01-01-2026</t>
  </si>
  <si>
    <t>7675TB</t>
  </si>
  <si>
    <t xml:space="preserve">Bruinehaar </t>
  </si>
  <si>
    <t>Duinigermeerweg 7</t>
  </si>
  <si>
    <t xml:space="preserve">Blokzijl </t>
  </si>
  <si>
    <t>8356VZ</t>
  </si>
  <si>
    <t>Duinigermeerweg 9</t>
  </si>
  <si>
    <t>Bergpoortstraat 193</t>
  </si>
  <si>
    <t>7411CV</t>
  </si>
  <si>
    <t xml:space="preserve">Deventer </t>
  </si>
  <si>
    <t xml:space="preserve">Brugstraat 46 </t>
  </si>
  <si>
    <t xml:space="preserve">Daarlerveen </t>
  </si>
  <si>
    <t>7687BH</t>
  </si>
  <si>
    <t>Oranjestraat 19</t>
  </si>
  <si>
    <t>7681DM</t>
  </si>
  <si>
    <t>Nw. Daarlerveenseweg 16</t>
  </si>
  <si>
    <t>7671SK</t>
  </si>
  <si>
    <t xml:space="preserve">Duinigermeerweg 12 </t>
  </si>
  <si>
    <t xml:space="preserve">melkveebedrijf </t>
  </si>
  <si>
    <t xml:space="preserve">Gravenlandweg 5 en 5a  </t>
  </si>
  <si>
    <t xml:space="preserve">woning  stallen en erf </t>
  </si>
  <si>
    <t xml:space="preserve">Uitkijktoren </t>
  </si>
  <si>
    <t>Vliegveldweg 100  C8896</t>
  </si>
  <si>
    <t>Munitiebunker B15</t>
  </si>
  <si>
    <t xml:space="preserve">Vliegveldweg 100  </t>
  </si>
  <si>
    <t>Vliegveldweg 100</t>
  </si>
  <si>
    <t xml:space="preserve">Boordwapenschietbaan </t>
  </si>
  <si>
    <t xml:space="preserve">Handwapenschietbaan </t>
  </si>
  <si>
    <t xml:space="preserve">woning, stallen en erf </t>
  </si>
  <si>
    <t>Computerapp. per                  01-01-2026</t>
  </si>
  <si>
    <t>Totaal verzekerd bedrag  per 01-01-2026</t>
  </si>
  <si>
    <t>Nw. Daarlerveenseweg 5</t>
  </si>
  <si>
    <t xml:space="preserve">kantoor huur </t>
  </si>
  <si>
    <t>herbouwwaarde incl. fundering per                  01-01-2026</t>
  </si>
  <si>
    <t>Index 141,2</t>
  </si>
  <si>
    <t>Inventaris per                  01-01-2026</t>
  </si>
  <si>
    <t>Index 134,5</t>
  </si>
  <si>
    <t>Computerapp. per                  01-01-2026 voor indexering</t>
  </si>
  <si>
    <t>Verkocht</t>
  </si>
  <si>
    <t xml:space="preserve">Museum (archeologische vondsten) </t>
  </si>
  <si>
    <t xml:space="preserve">Vervallen </t>
  </si>
  <si>
    <t xml:space="preserve">Brandverzekering </t>
  </si>
  <si>
    <t>BIJLAGE C.2</t>
  </si>
  <si>
    <t>Blokzijlerdijk 22</t>
  </si>
  <si>
    <t xml:space="preserve">Tussenbroekweg 1a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</si>
</sst>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€&quot;#,##0.00_);[Red]\(&quot;€&quot;#,##0.00\)"/>
    <numFmt numFmtId="165" formatCode="_(&quot;€&quot;* #,##0.00_);_(&quot;€&quot;* \(#,##0.00\);_(&quot;€&quot;* &quot;-&quot;??_);_(@_)"/>
    <numFmt numFmtId="166" formatCode="_(* #,##0.00_);_(* \(#,##0.00\);_(* &quot;-&quot;??_);_(@_)"/>
    <numFmt numFmtId="167" formatCode="_-&quot;€&quot;\ * #,##0.00_-;_-&quot;€&quot;\ * #,##0.00\-;_-&quot;€&quot;\ * &quot;-&quot;??_-;_-@_-"/>
    <numFmt numFmtId="168" formatCode="[$-413]mmm/yy;@"/>
    <numFmt numFmtId="169" formatCode="_-* #,##0.00_-;_-* #,##0.00\-;_-* &quot;-&quot;??_-;_-@_-"/>
    <numFmt numFmtId="170" formatCode="&quot;€&quot;\ #,##0.00"/>
    <numFmt numFmtId="171" formatCode="_ [$€-413]\ * #,##0.00_ ;_ [$€-413]\ * \-#,##0.00_ ;_ [$€-413]\ * &quot;-&quot;??_ ;_ @_ "/>
  </numFmts>
  <fonts count="18">
    <font>
      <sz val="8"/>
      <color theme="1"/>
      <name val="Verdana"/>
      <family val="2"/>
    </font>
    <font>
      <sz val="8"/>
      <color theme="1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2"/>
      <name val="Verdana"/>
      <family val="2"/>
    </font>
    <font>
      <sz val="9"/>
      <name val="Arial"/>
      <family val="2"/>
    </font>
    <font>
      <sz val="8"/>
      <color indexed="8"/>
      <name val="Verdana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Verdana"/>
      <family val="2"/>
    </font>
    <font>
      <b/>
      <i/>
      <sz val="11"/>
      <name val="Verdana"/>
      <family val="2"/>
    </font>
    <font>
      <u/>
      <sz val="9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9"/>
      <name val="aril"/>
    </font>
    <font>
      <sz val="8"/>
      <name val="aril"/>
    </font>
    <font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1" fillId="0" borderId="0"/>
    <xf numFmtId="165" fontId="1" fillId="0" borderId="0" applyFont="0" applyFill="0" applyBorder="0" applyAlignment="0" applyProtection="0"/>
    <xf numFmtId="168" fontId="6" fillId="0" borderId="0"/>
    <xf numFmtId="168" fontId="4" fillId="0" borderId="0">
      <alignment horizontal="center" wrapText="1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3" fillId="0" borderId="0"/>
    <xf numFmtId="168" fontId="6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5" fontId="2" fillId="0" borderId="0" applyFont="0" applyFill="0" applyBorder="0" applyAlignment="0" applyProtection="0"/>
    <xf numFmtId="168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3">
    <xf numFmtId="0" fontId="0" fillId="0" borderId="0" xfId="0"/>
    <xf numFmtId="0" fontId="5" fillId="0" borderId="1" xfId="0" applyFont="1" applyBorder="1" applyAlignment="1">
      <alignment horizontal="left"/>
    </xf>
    <xf numFmtId="0" fontId="5" fillId="0" borderId="2" xfId="2" applyFont="1" applyBorder="1" applyAlignment="1">
      <alignment horizontal="left"/>
    </xf>
    <xf numFmtId="49" fontId="5" fillId="0" borderId="1" xfId="1" applyNumberFormat="1" applyFont="1" applyFill="1" applyBorder="1" applyAlignment="1" applyProtection="1">
      <alignment vertical="top"/>
      <protection locked="0"/>
    </xf>
    <xf numFmtId="0" fontId="5" fillId="0" borderId="3" xfId="5" applyNumberFormat="1" applyFont="1" applyBorder="1" applyAlignment="1">
      <alignment horizontal="left"/>
    </xf>
    <xf numFmtId="168" fontId="5" fillId="0" borderId="3" xfId="7" applyFont="1" applyBorder="1" applyAlignment="1">
      <alignment horizontal="left" wrapText="1"/>
    </xf>
    <xf numFmtId="0" fontId="5" fillId="0" borderId="7" xfId="5" applyNumberFormat="1" applyFont="1" applyBorder="1" applyAlignment="1">
      <alignment horizontal="left"/>
    </xf>
    <xf numFmtId="168" fontId="5" fillId="0" borderId="7" xfId="7" applyFont="1" applyBorder="1" applyAlignment="1">
      <alignment horizontal="left" wrapText="1"/>
    </xf>
    <xf numFmtId="168" fontId="7" fillId="0" borderId="11" xfId="7" applyFont="1" applyBorder="1" applyAlignment="1">
      <alignment horizontal="left" wrapText="1"/>
    </xf>
    <xf numFmtId="49" fontId="5" fillId="0" borderId="1" xfId="0" applyNumberFormat="1" applyFont="1" applyBorder="1"/>
    <xf numFmtId="49" fontId="5" fillId="0" borderId="1" xfId="1" applyNumberFormat="1" applyFont="1" applyFill="1" applyBorder="1" applyAlignment="1" applyProtection="1">
      <alignment vertical="top" wrapText="1"/>
      <protection locked="0"/>
    </xf>
    <xf numFmtId="0" fontId="5" fillId="0" borderId="1" xfId="1" applyNumberFormat="1" applyFont="1" applyFill="1" applyBorder="1" applyAlignment="1" applyProtection="1">
      <alignment vertical="top"/>
      <protection locked="0"/>
    </xf>
    <xf numFmtId="49" fontId="5" fillId="0" borderId="1" xfId="1" applyNumberFormat="1" applyFont="1" applyFill="1" applyBorder="1" applyAlignment="1" applyProtection="1">
      <alignment horizontal="left" vertical="top"/>
      <protection locked="0"/>
    </xf>
    <xf numFmtId="49" fontId="5" fillId="0" borderId="1" xfId="5" applyNumberFormat="1" applyFont="1" applyBorder="1" applyAlignment="1">
      <alignment horizontal="left"/>
    </xf>
    <xf numFmtId="49" fontId="5" fillId="0" borderId="4" xfId="1" applyNumberFormat="1" applyFont="1" applyFill="1" applyBorder="1" applyAlignment="1" applyProtection="1">
      <alignment vertical="top" wrapText="1"/>
      <protection locked="0"/>
    </xf>
    <xf numFmtId="49" fontId="5" fillId="0" borderId="1" xfId="1" applyNumberFormat="1" applyFont="1" applyFill="1" applyBorder="1" applyAlignment="1" applyProtection="1">
      <alignment horizontal="left" vertical="top" wrapText="1"/>
      <protection locked="0"/>
    </xf>
    <xf numFmtId="49" fontId="5" fillId="0" borderId="3" xfId="5" applyNumberFormat="1" applyFont="1" applyBorder="1" applyAlignment="1">
      <alignment horizontal="left"/>
    </xf>
    <xf numFmtId="49" fontId="7" fillId="0" borderId="11" xfId="5" applyNumberFormat="1" applyFont="1" applyBorder="1" applyAlignment="1">
      <alignment horizontal="left"/>
    </xf>
    <xf numFmtId="49" fontId="5" fillId="0" borderId="7" xfId="5" applyNumberFormat="1" applyFont="1" applyBorder="1" applyAlignment="1">
      <alignment horizontal="left"/>
    </xf>
    <xf numFmtId="0" fontId="5" fillId="0" borderId="1" xfId="0" applyFont="1" applyBorder="1"/>
    <xf numFmtId="49" fontId="5" fillId="0" borderId="4" xfId="0" applyNumberFormat="1" applyFont="1" applyBorder="1"/>
    <xf numFmtId="0" fontId="5" fillId="0" borderId="1" xfId="0" applyFont="1" applyBorder="1" applyAlignment="1">
      <alignment horizontal="left" vertical="top"/>
    </xf>
    <xf numFmtId="165" fontId="5" fillId="0" borderId="1" xfId="0" applyNumberFormat="1" applyFont="1" applyBorder="1" applyAlignment="1">
      <alignment horizontal="left" vertical="top"/>
    </xf>
    <xf numFmtId="165" fontId="5" fillId="0" borderId="7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3" xfId="7" applyNumberFormat="1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center"/>
    </xf>
    <xf numFmtId="165" fontId="5" fillId="0" borderId="1" xfId="21" applyFont="1" applyFill="1" applyBorder="1" applyAlignment="1">
      <alignment horizontal="center"/>
    </xf>
    <xf numFmtId="0" fontId="5" fillId="0" borderId="0" xfId="0" applyFont="1"/>
    <xf numFmtId="171" fontId="5" fillId="0" borderId="1" xfId="21" applyNumberFormat="1" applyFont="1" applyFill="1" applyBorder="1" applyAlignment="1">
      <alignment horizontal="left"/>
    </xf>
    <xf numFmtId="171" fontId="5" fillId="0" borderId="3" xfId="21" applyNumberFormat="1" applyFont="1" applyFill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170" fontId="5" fillId="0" borderId="1" xfId="0" applyNumberFormat="1" applyFont="1" applyBorder="1" applyAlignment="1">
      <alignment horizontal="left"/>
    </xf>
    <xf numFmtId="165" fontId="5" fillId="0" borderId="7" xfId="0" applyNumberFormat="1" applyFont="1" applyBorder="1" applyAlignment="1">
      <alignment horizontal="left"/>
    </xf>
    <xf numFmtId="165" fontId="5" fillId="0" borderId="1" xfId="21" applyFont="1" applyFill="1" applyBorder="1" applyAlignment="1">
      <alignment horizontal="left"/>
    </xf>
    <xf numFmtId="165" fontId="5" fillId="0" borderId="1" xfId="0" applyNumberFormat="1" applyFont="1" applyBorder="1" applyAlignment="1">
      <alignment horizontal="center" vertical="top"/>
    </xf>
    <xf numFmtId="0" fontId="3" fillId="0" borderId="0" xfId="0" applyFont="1"/>
    <xf numFmtId="0" fontId="5" fillId="0" borderId="1" xfId="1" applyNumberFormat="1" applyFont="1" applyFill="1" applyBorder="1" applyAlignment="1" applyProtection="1">
      <alignment horizontal="left" vertical="top" wrapText="1"/>
      <protection locked="0"/>
    </xf>
    <xf numFmtId="0" fontId="8" fillId="0" borderId="8" xfId="0" applyFont="1" applyBorder="1"/>
    <xf numFmtId="0" fontId="8" fillId="0" borderId="5" xfId="0" applyFont="1" applyBorder="1"/>
    <xf numFmtId="49" fontId="8" fillId="0" borderId="5" xfId="0" applyNumberFormat="1" applyFont="1" applyBorder="1"/>
    <xf numFmtId="0" fontId="8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171" fontId="8" fillId="0" borderId="12" xfId="21" applyNumberFormat="1" applyFont="1" applyFill="1" applyBorder="1" applyAlignment="1">
      <alignment horizontal="left"/>
    </xf>
    <xf numFmtId="0" fontId="8" fillId="0" borderId="10" xfId="0" applyFont="1" applyBorder="1"/>
    <xf numFmtId="49" fontId="8" fillId="0" borderId="10" xfId="0" applyNumberFormat="1" applyFont="1" applyBorder="1"/>
    <xf numFmtId="0" fontId="8" fillId="0" borderId="10" xfId="0" applyFont="1" applyBorder="1" applyAlignment="1">
      <alignment horizontal="left"/>
    </xf>
    <xf numFmtId="171" fontId="8" fillId="0" borderId="13" xfId="21" applyNumberFormat="1" applyFont="1" applyFill="1" applyBorder="1" applyAlignment="1">
      <alignment horizontal="left"/>
    </xf>
    <xf numFmtId="165" fontId="5" fillId="0" borderId="1" xfId="21" applyFont="1" applyFill="1" applyBorder="1"/>
    <xf numFmtId="0" fontId="7" fillId="0" borderId="1" xfId="0" applyFont="1" applyBorder="1" applyAlignment="1">
      <alignment horizontal="left"/>
    </xf>
    <xf numFmtId="0" fontId="3" fillId="0" borderId="0" xfId="0" applyFont="1" applyAlignment="1">
      <alignment vertical="top"/>
    </xf>
    <xf numFmtId="165" fontId="5" fillId="0" borderId="1" xfId="0" applyNumberFormat="1" applyFont="1" applyBorder="1"/>
    <xf numFmtId="0" fontId="11" fillId="0" borderId="11" xfId="0" applyFont="1" applyBorder="1"/>
    <xf numFmtId="49" fontId="10" fillId="0" borderId="11" xfId="0" applyNumberFormat="1" applyFont="1" applyBorder="1"/>
    <xf numFmtId="49" fontId="5" fillId="0" borderId="0" xfId="0" applyNumberFormat="1" applyFont="1"/>
    <xf numFmtId="0" fontId="5" fillId="0" borderId="0" xfId="0" applyFont="1" applyAlignment="1">
      <alignment horizontal="left"/>
    </xf>
    <xf numFmtId="171" fontId="5" fillId="0" borderId="0" xfId="21" applyNumberFormat="1" applyFont="1" applyFill="1" applyAlignment="1">
      <alignment horizontal="left"/>
    </xf>
    <xf numFmtId="165" fontId="5" fillId="0" borderId="0" xfId="0" applyNumberFormat="1" applyFont="1"/>
    <xf numFmtId="165" fontId="5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171" fontId="3" fillId="0" borderId="0" xfId="21" applyNumberFormat="1" applyFont="1" applyFill="1" applyAlignment="1">
      <alignment horizontal="left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49" fontId="7" fillId="0" borderId="1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0" fillId="0" borderId="19" xfId="0" applyNumberFormat="1" applyFont="1" applyBorder="1"/>
    <xf numFmtId="14" fontId="7" fillId="0" borderId="19" xfId="0" applyNumberFormat="1" applyFont="1" applyBorder="1" applyAlignment="1">
      <alignment horizontal="center"/>
    </xf>
    <xf numFmtId="165" fontId="7" fillId="0" borderId="19" xfId="0" applyNumberFormat="1" applyFont="1" applyBorder="1" applyAlignment="1">
      <alignment horizontal="center"/>
    </xf>
    <xf numFmtId="165" fontId="7" fillId="0" borderId="19" xfId="0" applyNumberFormat="1" applyFont="1" applyBorder="1" applyAlignment="1">
      <alignment horizontal="left"/>
    </xf>
    <xf numFmtId="49" fontId="12" fillId="0" borderId="20" xfId="5" applyNumberFormat="1" applyFont="1" applyBorder="1" applyAlignment="1">
      <alignment horizontal="left"/>
    </xf>
    <xf numFmtId="14" fontId="12" fillId="0" borderId="20" xfId="0" applyNumberFormat="1" applyFont="1" applyBorder="1" applyAlignment="1">
      <alignment horizontal="center"/>
    </xf>
    <xf numFmtId="165" fontId="12" fillId="0" borderId="20" xfId="0" applyNumberFormat="1" applyFont="1" applyBorder="1" applyAlignment="1">
      <alignment horizontal="center"/>
    </xf>
    <xf numFmtId="165" fontId="12" fillId="0" borderId="2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71" fontId="5" fillId="0" borderId="21" xfId="21" applyNumberFormat="1" applyFont="1" applyFill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/>
    </xf>
    <xf numFmtId="165" fontId="5" fillId="2" borderId="1" xfId="21" applyFont="1" applyFill="1" applyBorder="1" applyAlignment="1">
      <alignment horizontal="center"/>
    </xf>
    <xf numFmtId="171" fontId="5" fillId="0" borderId="7" xfId="21" applyNumberFormat="1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left"/>
    </xf>
    <xf numFmtId="0" fontId="3" fillId="0" borderId="7" xfId="0" applyFont="1" applyBorder="1"/>
    <xf numFmtId="0" fontId="5" fillId="2" borderId="1" xfId="0" applyFont="1" applyFill="1" applyBorder="1"/>
    <xf numFmtId="49" fontId="5" fillId="2" borderId="1" xfId="0" applyNumberFormat="1" applyFont="1" applyFill="1" applyBorder="1"/>
    <xf numFmtId="168" fontId="5" fillId="0" borderId="0" xfId="7" applyFont="1" applyAlignment="1">
      <alignment horizontal="left" wrapText="1"/>
    </xf>
    <xf numFmtId="49" fontId="5" fillId="0" borderId="0" xfId="7" applyNumberFormat="1" applyFont="1" applyAlignment="1">
      <alignment horizontal="left" wrapText="1"/>
    </xf>
    <xf numFmtId="49" fontId="5" fillId="0" borderId="0" xfId="5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1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center"/>
    </xf>
    <xf numFmtId="49" fontId="5" fillId="2" borderId="1" xfId="5" applyNumberFormat="1" applyFont="1" applyFill="1" applyBorder="1" applyAlignment="1">
      <alignment horizontal="left"/>
    </xf>
    <xf numFmtId="165" fontId="5" fillId="2" borderId="1" xfId="21" applyFont="1" applyFill="1" applyBorder="1"/>
    <xf numFmtId="49" fontId="5" fillId="2" borderId="4" xfId="0" applyNumberFormat="1" applyFont="1" applyFill="1" applyBorder="1"/>
    <xf numFmtId="49" fontId="5" fillId="2" borderId="1" xfId="1" applyNumberFormat="1" applyFont="1" applyFill="1" applyBorder="1" applyAlignment="1" applyProtection="1">
      <alignment horizontal="left" vertical="top"/>
      <protection locked="0"/>
    </xf>
    <xf numFmtId="49" fontId="7" fillId="0" borderId="7" xfId="7" applyNumberFormat="1" applyFont="1" applyBorder="1" applyAlignment="1">
      <alignment horizontal="left" wrapText="1"/>
    </xf>
    <xf numFmtId="0" fontId="5" fillId="0" borderId="0" xfId="5" applyNumberFormat="1" applyFont="1" applyAlignment="1">
      <alignment horizontal="left"/>
    </xf>
    <xf numFmtId="0" fontId="8" fillId="0" borderId="0" xfId="0" applyFont="1"/>
    <xf numFmtId="0" fontId="5" fillId="0" borderId="7" xfId="0" quotePrefix="1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165" fontId="5" fillId="0" borderId="7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165" fontId="5" fillId="0" borderId="1" xfId="0" applyNumberFormat="1" applyFont="1" applyBorder="1" applyAlignment="1">
      <alignment vertical="top"/>
    </xf>
    <xf numFmtId="0" fontId="5" fillId="0" borderId="1" xfId="0" quotePrefix="1" applyFont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wrapText="1"/>
    </xf>
    <xf numFmtId="0" fontId="5" fillId="0" borderId="1" xfId="5" applyNumberFormat="1" applyFont="1" applyBorder="1" applyAlignment="1">
      <alignment horizontal="left"/>
    </xf>
    <xf numFmtId="168" fontId="5" fillId="0" borderId="1" xfId="7" applyFont="1" applyBorder="1" applyAlignment="1">
      <alignment horizontal="left" wrapText="1"/>
    </xf>
    <xf numFmtId="171" fontId="5" fillId="0" borderId="1" xfId="23" applyNumberFormat="1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center" vertical="top"/>
    </xf>
    <xf numFmtId="14" fontId="5" fillId="0" borderId="7" xfId="0" quotePrefix="1" applyNumberFormat="1" applyFont="1" applyBorder="1" applyAlignment="1">
      <alignment horizontal="center" vertical="top"/>
    </xf>
    <xf numFmtId="14" fontId="5" fillId="0" borderId="1" xfId="0" quotePrefix="1" applyNumberFormat="1" applyFont="1" applyBorder="1" applyAlignment="1">
      <alignment horizontal="center" vertical="top"/>
    </xf>
    <xf numFmtId="14" fontId="5" fillId="0" borderId="1" xfId="0" quotePrefix="1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1" fontId="5" fillId="0" borderId="1" xfId="23" applyNumberFormat="1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5" fillId="0" borderId="1" xfId="0" quotePrefix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right" vertical="top"/>
    </xf>
    <xf numFmtId="165" fontId="7" fillId="3" borderId="19" xfId="0" applyNumberFormat="1" applyFont="1" applyFill="1" applyBorder="1" applyAlignment="1">
      <alignment horizontal="left"/>
    </xf>
    <xf numFmtId="165" fontId="7" fillId="3" borderId="11" xfId="0" applyNumberFormat="1" applyFont="1" applyFill="1" applyBorder="1" applyAlignment="1">
      <alignment horizontal="left"/>
    </xf>
    <xf numFmtId="165" fontId="13" fillId="0" borderId="7" xfId="0" applyNumberFormat="1" applyFont="1" applyBorder="1" applyAlignment="1">
      <alignment horizontal="left"/>
    </xf>
    <xf numFmtId="171" fontId="14" fillId="0" borderId="7" xfId="21" applyNumberFormat="1" applyFont="1" applyFill="1" applyBorder="1" applyAlignment="1">
      <alignment horizontal="left"/>
    </xf>
    <xf numFmtId="0" fontId="7" fillId="4" borderId="14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49" fontId="7" fillId="4" borderId="6" xfId="0" applyNumberFormat="1" applyFont="1" applyFill="1" applyBorder="1" applyAlignment="1">
      <alignment horizontal="center" vertical="top" wrapText="1"/>
    </xf>
    <xf numFmtId="0" fontId="7" fillId="4" borderId="18" xfId="0" applyFont="1" applyFill="1" applyBorder="1" applyAlignment="1">
      <alignment horizontal="center" vertical="top" wrapText="1"/>
    </xf>
    <xf numFmtId="165" fontId="5" fillId="0" borderId="7" xfId="0" applyNumberFormat="1" applyFont="1" applyBorder="1" applyAlignment="1">
      <alignment vertical="top"/>
    </xf>
    <xf numFmtId="165" fontId="5" fillId="0" borderId="7" xfId="0" applyNumberFormat="1" applyFont="1" applyBorder="1"/>
    <xf numFmtId="165" fontId="5" fillId="0" borderId="7" xfId="0" applyNumberFormat="1" applyFont="1" applyBorder="1" applyAlignment="1">
      <alignment horizontal="right" vertical="top"/>
    </xf>
    <xf numFmtId="165" fontId="12" fillId="0" borderId="3" xfId="0" applyNumberFormat="1" applyFont="1" applyBorder="1" applyAlignment="1">
      <alignment horizontal="left"/>
    </xf>
    <xf numFmtId="0" fontId="7" fillId="4" borderId="15" xfId="0" applyFont="1" applyFill="1" applyBorder="1" applyAlignment="1">
      <alignment horizontal="center" vertical="top" wrapText="1"/>
    </xf>
    <xf numFmtId="165" fontId="5" fillId="3" borderId="19" xfId="0" applyNumberFormat="1" applyFont="1" applyFill="1" applyBorder="1" applyAlignment="1">
      <alignment horizontal="left"/>
    </xf>
    <xf numFmtId="49" fontId="5" fillId="0" borderId="1" xfId="2" applyNumberFormat="1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6" fillId="0" borderId="0" xfId="0" applyFont="1"/>
    <xf numFmtId="0" fontId="15" fillId="0" borderId="0" xfId="0" applyFont="1"/>
    <xf numFmtId="165" fontId="5" fillId="0" borderId="24" xfId="0" applyNumberFormat="1" applyFont="1" applyBorder="1" applyAlignment="1">
      <alignment horizontal="center" vertical="top"/>
    </xf>
    <xf numFmtId="165" fontId="7" fillId="3" borderId="23" xfId="0" applyNumberFormat="1" applyFont="1" applyFill="1" applyBorder="1" applyAlignment="1">
      <alignment horizontal="left"/>
    </xf>
    <xf numFmtId="165" fontId="5" fillId="3" borderId="11" xfId="0" applyNumberFormat="1" applyFont="1" applyFill="1" applyBorder="1" applyAlignment="1">
      <alignment horizontal="left"/>
    </xf>
    <xf numFmtId="0" fontId="8" fillId="0" borderId="9" xfId="0" applyFont="1" applyBorder="1"/>
    <xf numFmtId="0" fontId="7" fillId="5" borderId="6" xfId="0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center" vertical="top" wrapText="1"/>
    </xf>
    <xf numFmtId="0" fontId="7" fillId="5" borderId="18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165" fontId="17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49" fontId="5" fillId="2" borderId="1" xfId="1" applyNumberFormat="1" applyFont="1" applyFill="1" applyBorder="1" applyAlignment="1" applyProtection="1">
      <alignment vertical="top"/>
      <protection locked="0"/>
    </xf>
    <xf numFmtId="0" fontId="5" fillId="2" borderId="1" xfId="1" applyNumberFormat="1" applyFont="1" applyFill="1" applyBorder="1" applyAlignment="1" applyProtection="1">
      <alignment vertical="top"/>
      <protection locked="0"/>
    </xf>
    <xf numFmtId="0" fontId="15" fillId="2" borderId="1" xfId="1" applyNumberFormat="1" applyFont="1" applyFill="1" applyBorder="1" applyAlignment="1" applyProtection="1">
      <alignment vertical="top"/>
      <protection locked="0"/>
    </xf>
    <xf numFmtId="0" fontId="15" fillId="2" borderId="1" xfId="1" applyNumberFormat="1" applyFont="1" applyFill="1" applyBorder="1" applyAlignment="1" applyProtection="1">
      <alignment horizontal="left" vertical="top"/>
      <protection locked="0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5" fillId="0" borderId="0" xfId="0" applyFont="1" applyAlignment="1">
      <alignment vertical="top"/>
    </xf>
  </cellXfs>
  <cellStyles count="28">
    <cellStyle name="Bold" xfId="8" xr:uid="{00000000-0005-0000-0000-000000000000}"/>
    <cellStyle name="Euro" xfId="3" xr:uid="{00000000-0005-0000-0000-000001000000}"/>
    <cellStyle name="Komma" xfId="1" builtinId="3"/>
    <cellStyle name="Komma 2" xfId="4" xr:uid="{00000000-0005-0000-0000-000003000000}"/>
    <cellStyle name="Komma 3" xfId="9" xr:uid="{00000000-0005-0000-0000-000004000000}"/>
    <cellStyle name="Komma 3 2" xfId="10" xr:uid="{00000000-0005-0000-0000-000005000000}"/>
    <cellStyle name="Komma 3 2 2" xfId="25" xr:uid="{00000000-0005-0000-0000-000006000000}"/>
    <cellStyle name="Komma 3 3" xfId="24" xr:uid="{00000000-0005-0000-0000-000007000000}"/>
    <cellStyle name="Komma 4" xfId="22" xr:uid="{00000000-0005-0000-0000-000008000000}"/>
    <cellStyle name="Standaard" xfId="0" builtinId="0"/>
    <cellStyle name="Standaard 2" xfId="11" xr:uid="{00000000-0005-0000-0000-00000A000000}"/>
    <cellStyle name="Standaard 2 2" xfId="12" xr:uid="{00000000-0005-0000-0000-00000B000000}"/>
    <cellStyle name="Standaard 3" xfId="13" xr:uid="{00000000-0005-0000-0000-00000C000000}"/>
    <cellStyle name="Standaard 4" xfId="5" xr:uid="{00000000-0005-0000-0000-00000D000000}"/>
    <cellStyle name="Standaard 4 2" xfId="20" xr:uid="{00000000-0005-0000-0000-00000E000000}"/>
    <cellStyle name="Standaard 5" xfId="14" xr:uid="{00000000-0005-0000-0000-00000F000000}"/>
    <cellStyle name="Standaard 6" xfId="15" xr:uid="{00000000-0005-0000-0000-000010000000}"/>
    <cellStyle name="Standaard 7" xfId="16" xr:uid="{00000000-0005-0000-0000-000011000000}"/>
    <cellStyle name="Standaard 7 2" xfId="17" xr:uid="{00000000-0005-0000-0000-000012000000}"/>
    <cellStyle name="Standaard 8" xfId="18" xr:uid="{00000000-0005-0000-0000-000013000000}"/>
    <cellStyle name="Standaard 9" xfId="2" xr:uid="{00000000-0005-0000-0000-000014000000}"/>
    <cellStyle name="Standaard_2011-08-01 lijst te verwerven opstallen" xfId="7" xr:uid="{00000000-0005-0000-0000-000015000000}"/>
    <cellStyle name="Valuta" xfId="21" builtinId="4"/>
    <cellStyle name="Valuta 2" xfId="6" xr:uid="{00000000-0005-0000-0000-000017000000}"/>
    <cellStyle name="Valuta 2 2" xfId="23" xr:uid="{00000000-0005-0000-0000-000018000000}"/>
    <cellStyle name="Valuta 3" xfId="19" xr:uid="{00000000-0005-0000-0000-000019000000}"/>
    <cellStyle name="Valuta 3 2" xfId="26" xr:uid="{00000000-0005-0000-0000-00001A000000}"/>
    <cellStyle name="Valuta 4" xfId="27" xr:uid="{00000000-0005-0000-0000-00001B000000}"/>
  </cellStyles>
  <dxfs count="0"/>
  <tableStyles count="0" defaultTableStyle="TableStyleMedium9" defaultPivotStyle="PivotStyleLight16"/>
  <colors>
    <mruColors>
      <color rgb="FF66FF33"/>
      <color rgb="FF99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57"/>
  <sheetViews>
    <sheetView tabSelected="1" zoomScaleNormal="100" workbookViewId="0">
      <pane ySplit="7" topLeftCell="A8" activePane="bottomLeft" state="frozen"/>
      <selection pane="bottomLeft" activeCell="A8" sqref="A8"/>
    </sheetView>
  </sheetViews>
  <sheetFormatPr defaultColWidth="9.140625" defaultRowHeight="10.5"/>
  <cols>
    <col min="1" max="1" width="29.5703125" style="36" customWidth="1"/>
    <col min="2" max="2" width="17.140625" style="36" bestFit="1" customWidth="1"/>
    <col min="3" max="3" width="17.7109375" style="59" bestFit="1" customWidth="1"/>
    <col min="4" max="4" width="38.28515625" style="59" customWidth="1"/>
    <col min="5" max="5" width="10.140625" style="59" customWidth="1"/>
    <col min="6" max="7" width="15.7109375" style="79" customWidth="1"/>
    <col min="8" max="9" width="20.7109375" style="36" hidden="1" customWidth="1"/>
    <col min="10" max="11" width="20.7109375" style="60" hidden="1" customWidth="1"/>
    <col min="12" max="12" width="15.5703125" style="60" hidden="1" customWidth="1"/>
    <col min="13" max="15" width="20.7109375" style="60" hidden="1" customWidth="1"/>
    <col min="16" max="16" width="20.7109375" style="60" customWidth="1"/>
    <col min="17" max="19" width="20.7109375" style="60" hidden="1" customWidth="1"/>
    <col min="20" max="20" width="20.7109375" style="60" customWidth="1"/>
    <col min="21" max="23" width="20.7109375" style="60" hidden="1" customWidth="1"/>
    <col min="24" max="24" width="20.7109375" style="60" customWidth="1"/>
    <col min="25" max="25" width="20.7109375" style="61" customWidth="1"/>
    <col min="26" max="26" width="20.85546875" style="36" customWidth="1"/>
    <col min="27" max="16384" width="9.140625" style="36"/>
  </cols>
  <sheetData>
    <row r="2" spans="1:25" ht="15.75">
      <c r="A2" s="110" t="s">
        <v>370</v>
      </c>
    </row>
    <row r="3" spans="1:25" ht="16.5" thickBot="1">
      <c r="A3" s="110" t="s">
        <v>0</v>
      </c>
    </row>
    <row r="4" spans="1:25" ht="15.75">
      <c r="A4" s="38" t="s">
        <v>369</v>
      </c>
      <c r="B4" s="39"/>
      <c r="C4" s="40"/>
      <c r="D4" s="40"/>
      <c r="E4" s="40"/>
      <c r="F4" s="72"/>
      <c r="G4" s="72"/>
      <c r="H4" s="39"/>
      <c r="I4" s="39"/>
      <c r="J4" s="41"/>
      <c r="K4" s="41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</row>
    <row r="5" spans="1:25" ht="16.5" thickBot="1">
      <c r="A5" s="155" t="s">
        <v>328</v>
      </c>
      <c r="B5" s="44"/>
      <c r="C5" s="45"/>
      <c r="D5" s="45"/>
      <c r="E5" s="45"/>
      <c r="F5" s="73"/>
      <c r="G5" s="73"/>
      <c r="H5" s="44"/>
      <c r="I5" s="44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7"/>
    </row>
    <row r="6" spans="1:25" ht="36">
      <c r="A6" s="138" t="s">
        <v>1</v>
      </c>
      <c r="B6" s="139" t="s">
        <v>2</v>
      </c>
      <c r="C6" s="140" t="s">
        <v>3</v>
      </c>
      <c r="D6" s="140" t="s">
        <v>4</v>
      </c>
      <c r="E6" s="140" t="s">
        <v>5</v>
      </c>
      <c r="F6" s="139" t="s">
        <v>6</v>
      </c>
      <c r="G6" s="139" t="s">
        <v>7</v>
      </c>
      <c r="H6" s="139" t="s">
        <v>8</v>
      </c>
      <c r="I6" s="139" t="s">
        <v>8</v>
      </c>
      <c r="J6" s="139" t="s">
        <v>8</v>
      </c>
      <c r="K6" s="139" t="s">
        <v>8</v>
      </c>
      <c r="L6" s="139" t="s">
        <v>9</v>
      </c>
      <c r="M6" s="139" t="s">
        <v>10</v>
      </c>
      <c r="N6" s="156" t="s">
        <v>11</v>
      </c>
      <c r="O6" s="156" t="s">
        <v>12</v>
      </c>
      <c r="P6" s="157" t="s">
        <v>361</v>
      </c>
      <c r="Q6" s="141" t="s">
        <v>13</v>
      </c>
      <c r="R6" s="156" t="s">
        <v>14</v>
      </c>
      <c r="S6" s="158" t="s">
        <v>15</v>
      </c>
      <c r="T6" s="159" t="s">
        <v>363</v>
      </c>
      <c r="U6" s="141" t="s">
        <v>16</v>
      </c>
      <c r="V6" s="156" t="s">
        <v>17</v>
      </c>
      <c r="W6" s="158" t="s">
        <v>365</v>
      </c>
      <c r="X6" s="159" t="s">
        <v>357</v>
      </c>
      <c r="Y6" s="146" t="s">
        <v>358</v>
      </c>
    </row>
    <row r="7" spans="1:25" ht="12.75" thickBot="1">
      <c r="A7" s="62"/>
      <c r="B7" s="63"/>
      <c r="C7" s="64"/>
      <c r="D7" s="64"/>
      <c r="E7" s="64"/>
      <c r="F7" s="63"/>
      <c r="G7" s="63"/>
      <c r="H7" s="63" t="s">
        <v>18</v>
      </c>
      <c r="I7" s="63" t="s">
        <v>19</v>
      </c>
      <c r="J7" s="63" t="s">
        <v>20</v>
      </c>
      <c r="K7" s="63" t="s">
        <v>21</v>
      </c>
      <c r="L7" s="63"/>
      <c r="M7" s="63"/>
      <c r="N7" s="160"/>
      <c r="O7" s="160" t="s">
        <v>22</v>
      </c>
      <c r="P7" s="160" t="s">
        <v>362</v>
      </c>
      <c r="Q7" s="160"/>
      <c r="R7" s="160"/>
      <c r="S7" s="160" t="s">
        <v>23</v>
      </c>
      <c r="T7" s="160" t="s">
        <v>364</v>
      </c>
      <c r="U7" s="160"/>
      <c r="V7" s="160"/>
      <c r="W7" s="160"/>
      <c r="X7" s="160"/>
      <c r="Y7" s="89"/>
    </row>
    <row r="8" spans="1:25" ht="12">
      <c r="A8" s="1" t="s">
        <v>24</v>
      </c>
      <c r="B8" s="68" t="s">
        <v>25</v>
      </c>
      <c r="C8" s="1" t="s">
        <v>26</v>
      </c>
      <c r="D8" s="19" t="s">
        <v>27</v>
      </c>
      <c r="E8" s="94"/>
      <c r="F8" s="123" t="s">
        <v>28</v>
      </c>
      <c r="G8" s="111" t="s">
        <v>29</v>
      </c>
      <c r="H8" s="112"/>
      <c r="I8" s="112"/>
      <c r="J8" s="112"/>
      <c r="K8" s="112"/>
      <c r="L8" s="112"/>
      <c r="M8" s="113">
        <v>110850000</v>
      </c>
      <c r="N8" s="113"/>
      <c r="O8" s="113">
        <f>CEILING((M8*138.2/130),100)</f>
        <v>117842100</v>
      </c>
      <c r="P8" s="113">
        <f>CEILING((O8*141.2/138.2),100)</f>
        <v>120400200</v>
      </c>
      <c r="Q8" s="23">
        <v>10016000</v>
      </c>
      <c r="R8" s="23"/>
      <c r="S8" s="23">
        <f>CEILING((Q8*131.5/126.8),100)</f>
        <v>10387300</v>
      </c>
      <c r="T8" s="23">
        <f>CEILING((S8*134.5/131.5),100)</f>
        <v>10624300</v>
      </c>
      <c r="U8" s="23">
        <v>1500000</v>
      </c>
      <c r="V8" s="23"/>
      <c r="W8" s="161">
        <v>2500000</v>
      </c>
      <c r="X8" s="23">
        <f>W8</f>
        <v>2500000</v>
      </c>
      <c r="Y8" s="92">
        <f>P8+T8+X8</f>
        <v>133524500</v>
      </c>
    </row>
    <row r="9" spans="1:25" ht="48">
      <c r="A9" s="21" t="s">
        <v>30</v>
      </c>
      <c r="B9" s="21" t="s">
        <v>31</v>
      </c>
      <c r="C9" s="21" t="s">
        <v>32</v>
      </c>
      <c r="D9" s="114" t="s">
        <v>33</v>
      </c>
      <c r="E9" s="70"/>
      <c r="F9" s="124" t="s">
        <v>34</v>
      </c>
      <c r="G9" s="69"/>
      <c r="H9" s="69"/>
      <c r="I9" s="69"/>
      <c r="J9" s="69"/>
      <c r="K9" s="69"/>
      <c r="L9" s="69"/>
      <c r="M9" s="35">
        <v>18000000</v>
      </c>
      <c r="N9" s="113"/>
      <c r="O9" s="113">
        <f>CEILING((M9*138.2/130),100)</f>
        <v>19135400</v>
      </c>
      <c r="P9" s="113">
        <f>CEILING((O9*141.2/138.2),100)</f>
        <v>19550800</v>
      </c>
      <c r="Q9" s="115"/>
      <c r="R9" s="115"/>
      <c r="S9" s="115"/>
      <c r="T9" s="23"/>
      <c r="U9" s="115"/>
      <c r="V9" s="142"/>
      <c r="W9" s="142"/>
      <c r="X9" s="142"/>
      <c r="Y9" s="92">
        <f t="shared" ref="Y9:Y72" si="0">P9+T9+X9</f>
        <v>19550800</v>
      </c>
    </row>
    <row r="10" spans="1:25" ht="12">
      <c r="A10" s="21" t="s">
        <v>35</v>
      </c>
      <c r="B10" s="21" t="s">
        <v>31</v>
      </c>
      <c r="C10" s="21" t="s">
        <v>32</v>
      </c>
      <c r="D10" s="114" t="s">
        <v>36</v>
      </c>
      <c r="E10" s="70"/>
      <c r="F10" s="122"/>
      <c r="G10" s="116" t="s">
        <v>28</v>
      </c>
      <c r="H10" s="69"/>
      <c r="I10" s="69"/>
      <c r="J10" s="69"/>
      <c r="K10" s="69"/>
      <c r="L10" s="69"/>
      <c r="M10" s="35"/>
      <c r="N10" s="35"/>
      <c r="O10" s="35"/>
      <c r="P10" s="113"/>
      <c r="Q10" s="115">
        <v>162500</v>
      </c>
      <c r="R10" s="115"/>
      <c r="S10" s="23">
        <f>CEILING((Q10*131.5/126.8),100)</f>
        <v>168600</v>
      </c>
      <c r="T10" s="23">
        <f t="shared" ref="T10:T70" si="1">CEILING((S10*134.5/131.5),100)</f>
        <v>172500</v>
      </c>
      <c r="U10" s="115">
        <v>0</v>
      </c>
      <c r="V10" s="142"/>
      <c r="W10" s="142"/>
      <c r="X10" s="142"/>
      <c r="Y10" s="92">
        <f t="shared" si="0"/>
        <v>172500</v>
      </c>
    </row>
    <row r="11" spans="1:25" ht="12">
      <c r="A11" s="9" t="s">
        <v>37</v>
      </c>
      <c r="B11" s="21" t="s">
        <v>31</v>
      </c>
      <c r="C11" s="21" t="s">
        <v>32</v>
      </c>
      <c r="D11" s="114" t="s">
        <v>38</v>
      </c>
      <c r="E11" s="70"/>
      <c r="F11" s="124" t="s">
        <v>34</v>
      </c>
      <c r="G11" s="116"/>
      <c r="H11" s="69"/>
      <c r="I11" s="69"/>
      <c r="J11" s="69"/>
      <c r="K11" s="69"/>
      <c r="L11" s="69"/>
      <c r="M11" s="35">
        <v>615000</v>
      </c>
      <c r="N11" s="113"/>
      <c r="O11" s="113">
        <f>CEILING((M11*138.2/130),100)</f>
        <v>653800</v>
      </c>
      <c r="P11" s="113">
        <f t="shared" ref="P11:P73" si="2">CEILING((O11*141.2/138.2),100)</f>
        <v>668000</v>
      </c>
      <c r="Q11" s="115"/>
      <c r="R11" s="115"/>
      <c r="S11" s="115"/>
      <c r="T11" s="23"/>
      <c r="U11" s="115"/>
      <c r="V11" s="142"/>
      <c r="W11" s="142"/>
      <c r="X11" s="142"/>
      <c r="Y11" s="92">
        <f t="shared" si="0"/>
        <v>668000</v>
      </c>
    </row>
    <row r="12" spans="1:25" ht="12">
      <c r="A12" s="9" t="s">
        <v>39</v>
      </c>
      <c r="B12" s="1" t="s">
        <v>31</v>
      </c>
      <c r="C12" s="24" t="s">
        <v>32</v>
      </c>
      <c r="D12" s="9" t="s">
        <v>40</v>
      </c>
      <c r="E12" s="70"/>
      <c r="F12" s="124" t="s">
        <v>34</v>
      </c>
      <c r="G12" s="69"/>
      <c r="H12" s="69"/>
      <c r="I12" s="69"/>
      <c r="J12" s="69"/>
      <c r="K12" s="69"/>
      <c r="L12" s="69"/>
      <c r="M12" s="26">
        <v>630000</v>
      </c>
      <c r="N12" s="23"/>
      <c r="O12" s="113">
        <f>CEILING((M12*138.2/130),100)</f>
        <v>669800</v>
      </c>
      <c r="P12" s="113">
        <f t="shared" si="2"/>
        <v>684400</v>
      </c>
      <c r="Q12" s="51"/>
      <c r="R12" s="51"/>
      <c r="S12" s="51"/>
      <c r="T12" s="23"/>
      <c r="U12" s="51"/>
      <c r="V12" s="143"/>
      <c r="W12" s="143"/>
      <c r="X12" s="143"/>
      <c r="Y12" s="92">
        <f t="shared" si="0"/>
        <v>684400</v>
      </c>
    </row>
    <row r="13" spans="1:25" ht="24">
      <c r="A13" s="65" t="s">
        <v>41</v>
      </c>
      <c r="B13" s="21" t="s">
        <v>31</v>
      </c>
      <c r="C13" s="66" t="s">
        <v>32</v>
      </c>
      <c r="D13" s="67" t="s">
        <v>42</v>
      </c>
      <c r="E13" s="70"/>
      <c r="F13" s="124" t="s">
        <v>34</v>
      </c>
      <c r="G13" s="69"/>
      <c r="H13" s="69"/>
      <c r="I13" s="69"/>
      <c r="J13" s="69"/>
      <c r="K13" s="69"/>
      <c r="L13" s="69"/>
      <c r="M13" s="35">
        <v>4400000</v>
      </c>
      <c r="N13" s="113"/>
      <c r="O13" s="113">
        <f>CEILING((M13*138.2/130),100)</f>
        <v>4677600</v>
      </c>
      <c r="P13" s="113">
        <f t="shared" si="2"/>
        <v>4779200</v>
      </c>
      <c r="Q13" s="51"/>
      <c r="R13" s="51"/>
      <c r="S13" s="51"/>
      <c r="T13" s="23"/>
      <c r="U13" s="51"/>
      <c r="V13" s="143"/>
      <c r="W13" s="143"/>
      <c r="X13" s="143"/>
      <c r="Y13" s="92">
        <f t="shared" si="0"/>
        <v>4779200</v>
      </c>
    </row>
    <row r="14" spans="1:25" ht="12">
      <c r="A14" s="9" t="s">
        <v>43</v>
      </c>
      <c r="B14" s="1" t="s">
        <v>31</v>
      </c>
      <c r="C14" s="24" t="s">
        <v>32</v>
      </c>
      <c r="D14" s="67" t="s">
        <v>44</v>
      </c>
      <c r="E14" s="70"/>
      <c r="F14" s="124" t="s">
        <v>34</v>
      </c>
      <c r="G14" s="69"/>
      <c r="H14" s="69"/>
      <c r="I14" s="69"/>
      <c r="J14" s="69"/>
      <c r="K14" s="69"/>
      <c r="L14" s="69"/>
      <c r="M14" s="26">
        <v>3800000</v>
      </c>
      <c r="N14" s="23"/>
      <c r="O14" s="113">
        <f>CEILING((M14*138.2/130),100)</f>
        <v>4039700</v>
      </c>
      <c r="P14" s="113">
        <f t="shared" si="2"/>
        <v>4127400</v>
      </c>
      <c r="Q14" s="51"/>
      <c r="R14" s="51"/>
      <c r="S14" s="51"/>
      <c r="T14" s="23"/>
      <c r="U14" s="51"/>
      <c r="V14" s="143"/>
      <c r="W14" s="143"/>
      <c r="X14" s="143"/>
      <c r="Y14" s="92">
        <f t="shared" si="0"/>
        <v>4127400</v>
      </c>
    </row>
    <row r="15" spans="1:25" ht="12">
      <c r="A15" s="3"/>
      <c r="B15" s="11"/>
      <c r="C15" s="3"/>
      <c r="D15" s="10"/>
      <c r="E15" s="12"/>
      <c r="F15" s="75"/>
      <c r="G15" s="74"/>
      <c r="H15" s="26"/>
      <c r="I15" s="26"/>
      <c r="J15" s="31"/>
      <c r="K15" s="35"/>
      <c r="L15" s="31"/>
      <c r="M15" s="35"/>
      <c r="N15" s="113"/>
      <c r="O15" s="113" t="s">
        <v>45</v>
      </c>
      <c r="P15" s="113"/>
      <c r="Q15" s="71"/>
      <c r="R15" s="71"/>
      <c r="S15" s="71"/>
      <c r="T15" s="23"/>
      <c r="U15" s="26"/>
      <c r="V15" s="23"/>
      <c r="W15" s="23"/>
      <c r="X15" s="23"/>
      <c r="Y15" s="92"/>
    </row>
    <row r="16" spans="1:25" ht="12">
      <c r="A16" s="3" t="s">
        <v>46</v>
      </c>
      <c r="B16" s="11" t="s">
        <v>47</v>
      </c>
      <c r="C16" s="3" t="s">
        <v>48</v>
      </c>
      <c r="D16" s="10" t="s">
        <v>49</v>
      </c>
      <c r="E16" s="12"/>
      <c r="F16" s="75">
        <v>45163</v>
      </c>
      <c r="G16" s="75">
        <v>44895</v>
      </c>
      <c r="H16" s="26">
        <v>109400</v>
      </c>
      <c r="I16" s="26">
        <f t="shared" ref="I16:I20" si="3">ROUND(H16/131.5*140.3,-2)</f>
        <v>116700</v>
      </c>
      <c r="J16" s="31">
        <v>115000</v>
      </c>
      <c r="K16" s="35">
        <f>ROUND(J16/153.1*158.3,-2)</f>
        <v>118900</v>
      </c>
      <c r="L16" s="31"/>
      <c r="M16" s="35">
        <v>250000</v>
      </c>
      <c r="N16" s="113"/>
      <c r="O16" s="113">
        <f>CEILING((M16*138.2/130),100)</f>
        <v>265800</v>
      </c>
      <c r="P16" s="113">
        <f t="shared" si="2"/>
        <v>271600</v>
      </c>
      <c r="Q16" s="26">
        <v>378355</v>
      </c>
      <c r="R16" s="26"/>
      <c r="S16" s="23">
        <f>CEILING((Q16*131.5/126.8),100)</f>
        <v>392400</v>
      </c>
      <c r="T16" s="23">
        <f t="shared" si="1"/>
        <v>401400</v>
      </c>
      <c r="U16" s="26"/>
      <c r="V16" s="23"/>
      <c r="W16" s="23"/>
      <c r="X16" s="23"/>
      <c r="Y16" s="92">
        <f t="shared" si="0"/>
        <v>673000</v>
      </c>
    </row>
    <row r="17" spans="1:26" ht="12">
      <c r="A17" s="9" t="s">
        <v>50</v>
      </c>
      <c r="B17" s="19" t="s">
        <v>51</v>
      </c>
      <c r="C17" s="3" t="s">
        <v>48</v>
      </c>
      <c r="D17" s="9" t="s">
        <v>52</v>
      </c>
      <c r="E17" s="9"/>
      <c r="F17" s="74">
        <v>2017</v>
      </c>
      <c r="G17" s="75"/>
      <c r="H17" s="26">
        <v>268000</v>
      </c>
      <c r="I17" s="26">
        <f t="shared" si="3"/>
        <v>285900</v>
      </c>
      <c r="J17" s="31">
        <f>ROUND(I17/140.3*150.8,-2)</f>
        <v>307300</v>
      </c>
      <c r="K17" s="31">
        <f t="shared" ref="K17:K19" si="4">ROUND(J17/150.8*158.3,-2)</f>
        <v>322600</v>
      </c>
      <c r="L17" s="31"/>
      <c r="M17" s="35">
        <f>ROUND(K17/158.3*175.4,-2)</f>
        <v>357400</v>
      </c>
      <c r="N17" s="113"/>
      <c r="O17" s="113">
        <f>CEILING((M17*138.2/130),100)</f>
        <v>380000</v>
      </c>
      <c r="P17" s="113">
        <f t="shared" si="2"/>
        <v>388300</v>
      </c>
      <c r="Q17" s="26"/>
      <c r="R17" s="26"/>
      <c r="S17" s="26"/>
      <c r="T17" s="23"/>
      <c r="U17" s="26"/>
      <c r="V17" s="23"/>
      <c r="W17" s="23"/>
      <c r="X17" s="23"/>
      <c r="Y17" s="92">
        <f t="shared" si="0"/>
        <v>388300</v>
      </c>
    </row>
    <row r="18" spans="1:26" ht="12">
      <c r="A18" s="9" t="s">
        <v>53</v>
      </c>
      <c r="B18" s="19" t="s">
        <v>51</v>
      </c>
      <c r="C18" s="3" t="s">
        <v>48</v>
      </c>
      <c r="D18" s="20" t="s">
        <v>52</v>
      </c>
      <c r="E18" s="9"/>
      <c r="F18" s="74">
        <v>2017</v>
      </c>
      <c r="G18" s="75"/>
      <c r="H18" s="26">
        <v>202400</v>
      </c>
      <c r="I18" s="26">
        <f t="shared" si="3"/>
        <v>215900</v>
      </c>
      <c r="J18" s="31">
        <f>ROUND(I18/140.3*150.8,-2)</f>
        <v>232100</v>
      </c>
      <c r="K18" s="31">
        <f t="shared" si="4"/>
        <v>243600</v>
      </c>
      <c r="L18" s="31"/>
      <c r="M18" s="35">
        <f>ROUND(K18/158.3*175.4,-2)</f>
        <v>269900</v>
      </c>
      <c r="N18" s="113"/>
      <c r="O18" s="113">
        <f>CEILING((M18*138.2/130),100)</f>
        <v>287000</v>
      </c>
      <c r="P18" s="113">
        <f t="shared" si="2"/>
        <v>293300</v>
      </c>
      <c r="Q18" s="26"/>
      <c r="R18" s="26"/>
      <c r="S18" s="26"/>
      <c r="T18" s="23"/>
      <c r="U18" s="26"/>
      <c r="V18" s="23"/>
      <c r="W18" s="23"/>
      <c r="X18" s="23"/>
      <c r="Y18" s="92">
        <f t="shared" si="0"/>
        <v>293300</v>
      </c>
    </row>
    <row r="19" spans="1:26" ht="12">
      <c r="A19" s="9" t="s">
        <v>54</v>
      </c>
      <c r="B19" s="19" t="s">
        <v>51</v>
      </c>
      <c r="C19" s="3" t="s">
        <v>48</v>
      </c>
      <c r="D19" s="20" t="s">
        <v>52</v>
      </c>
      <c r="E19" s="9"/>
      <c r="F19" s="74">
        <v>2017</v>
      </c>
      <c r="G19" s="75"/>
      <c r="H19" s="26">
        <v>240700</v>
      </c>
      <c r="I19" s="26">
        <f t="shared" si="3"/>
        <v>256800</v>
      </c>
      <c r="J19" s="31">
        <f>ROUND(I19/140.3*150.8,-2)</f>
        <v>276000</v>
      </c>
      <c r="K19" s="31">
        <f t="shared" si="4"/>
        <v>289700</v>
      </c>
      <c r="L19" s="31"/>
      <c r="M19" s="35">
        <f>ROUND(K19/158.3*175.4,-2)</f>
        <v>321000</v>
      </c>
      <c r="N19" s="113"/>
      <c r="O19" s="113">
        <f>CEILING((M19*138.2/130),100)</f>
        <v>341300</v>
      </c>
      <c r="P19" s="113">
        <f t="shared" si="2"/>
        <v>348800</v>
      </c>
      <c r="Q19" s="26"/>
      <c r="R19" s="26"/>
      <c r="S19" s="26"/>
      <c r="T19" s="23"/>
      <c r="U19" s="26"/>
      <c r="V19" s="23"/>
      <c r="W19" s="23"/>
      <c r="X19" s="23"/>
      <c r="Y19" s="92">
        <f t="shared" si="0"/>
        <v>348800</v>
      </c>
    </row>
    <row r="20" spans="1:26" ht="12">
      <c r="A20" s="3" t="s">
        <v>55</v>
      </c>
      <c r="B20" s="11" t="s">
        <v>56</v>
      </c>
      <c r="C20" s="3" t="s">
        <v>57</v>
      </c>
      <c r="D20" s="12" t="s">
        <v>58</v>
      </c>
      <c r="E20" s="12"/>
      <c r="F20" s="125" t="s">
        <v>59</v>
      </c>
      <c r="G20" s="75">
        <v>44895</v>
      </c>
      <c r="H20" s="26">
        <v>25200</v>
      </c>
      <c r="I20" s="26">
        <f t="shared" si="3"/>
        <v>26900</v>
      </c>
      <c r="J20" s="31">
        <v>30000</v>
      </c>
      <c r="K20" s="35">
        <f t="shared" ref="K20:K22" si="5">ROUND(J20/153.1*158.3,-2)</f>
        <v>31000</v>
      </c>
      <c r="L20" s="31"/>
      <c r="M20" s="35">
        <v>40000</v>
      </c>
      <c r="N20" s="113"/>
      <c r="O20" s="113">
        <f>CEILING((M20*138.2/130),100)</f>
        <v>42600</v>
      </c>
      <c r="P20" s="113">
        <f t="shared" si="2"/>
        <v>43600</v>
      </c>
      <c r="Q20" s="26">
        <v>84350</v>
      </c>
      <c r="R20" s="26"/>
      <c r="S20" s="23">
        <f>CEILING((Q20*131.5/126.8),100)</f>
        <v>87500</v>
      </c>
      <c r="T20" s="23">
        <f t="shared" si="1"/>
        <v>89500</v>
      </c>
      <c r="U20" s="26"/>
      <c r="V20" s="23"/>
      <c r="W20" s="23"/>
      <c r="X20" s="23"/>
      <c r="Y20" s="92">
        <f t="shared" si="0"/>
        <v>133100</v>
      </c>
    </row>
    <row r="21" spans="1:26" ht="12">
      <c r="A21" s="3" t="s">
        <v>60</v>
      </c>
      <c r="B21" s="11" t="s">
        <v>61</v>
      </c>
      <c r="C21" s="3" t="s">
        <v>62</v>
      </c>
      <c r="D21" s="12" t="s">
        <v>63</v>
      </c>
      <c r="E21" s="12"/>
      <c r="F21" s="75"/>
      <c r="G21" s="74"/>
      <c r="H21" s="26"/>
      <c r="I21" s="26"/>
      <c r="J21" s="31"/>
      <c r="K21" s="35"/>
      <c r="L21" s="31"/>
      <c r="M21" s="35"/>
      <c r="N21" s="35"/>
      <c r="O21" s="35"/>
      <c r="P21" s="113"/>
      <c r="Q21" s="26">
        <v>84350</v>
      </c>
      <c r="R21" s="26"/>
      <c r="S21" s="26"/>
      <c r="T21" s="23"/>
      <c r="U21" s="26"/>
      <c r="V21" s="23"/>
      <c r="W21" s="23"/>
      <c r="X21" s="23"/>
      <c r="Y21" s="92"/>
    </row>
    <row r="22" spans="1:26" ht="12">
      <c r="A22" s="3" t="s">
        <v>64</v>
      </c>
      <c r="B22" s="11" t="s">
        <v>65</v>
      </c>
      <c r="C22" s="3" t="s">
        <v>66</v>
      </c>
      <c r="D22" s="12" t="s">
        <v>67</v>
      </c>
      <c r="E22" s="12"/>
      <c r="F22" s="75">
        <v>45163</v>
      </c>
      <c r="G22" s="75">
        <v>44895</v>
      </c>
      <c r="H22" s="26">
        <v>25200</v>
      </c>
      <c r="I22" s="26">
        <f>ROUND(H22/131.5*140.3,-2)</f>
        <v>26900</v>
      </c>
      <c r="J22" s="31">
        <v>85000</v>
      </c>
      <c r="K22" s="35">
        <f t="shared" si="5"/>
        <v>87900</v>
      </c>
      <c r="L22" s="31"/>
      <c r="M22" s="35">
        <v>105000</v>
      </c>
      <c r="N22" s="113"/>
      <c r="O22" s="113">
        <f>CEILING((M22*138.2/130),100)</f>
        <v>111700</v>
      </c>
      <c r="P22" s="113">
        <f t="shared" si="2"/>
        <v>114200</v>
      </c>
      <c r="Q22" s="26">
        <v>30500</v>
      </c>
      <c r="R22" s="26"/>
      <c r="S22" s="23">
        <f>CEILING((Q22*131.5/126.8),100)</f>
        <v>31700</v>
      </c>
      <c r="T22" s="23">
        <f t="shared" si="1"/>
        <v>32500</v>
      </c>
      <c r="U22" s="26"/>
      <c r="V22" s="23"/>
      <c r="W22" s="23"/>
      <c r="X22" s="23"/>
      <c r="Y22" s="92">
        <f t="shared" si="0"/>
        <v>146700</v>
      </c>
    </row>
    <row r="23" spans="1:26" ht="12">
      <c r="A23" s="3" t="s">
        <v>68</v>
      </c>
      <c r="B23" s="11" t="s">
        <v>69</v>
      </c>
      <c r="C23" s="3" t="s">
        <v>66</v>
      </c>
      <c r="D23" s="12" t="s">
        <v>70</v>
      </c>
      <c r="E23" s="12"/>
      <c r="F23" s="75"/>
      <c r="G23" s="75"/>
      <c r="H23" s="26"/>
      <c r="I23" s="26"/>
      <c r="J23" s="31"/>
      <c r="K23" s="35"/>
      <c r="L23" s="31"/>
      <c r="M23" s="35"/>
      <c r="N23" s="35">
        <v>345000</v>
      </c>
      <c r="O23" s="35">
        <f>CEILING((N23*138.2/130),100)</f>
        <v>366800</v>
      </c>
      <c r="P23" s="113">
        <f t="shared" si="2"/>
        <v>374800</v>
      </c>
      <c r="Q23" s="26"/>
      <c r="R23" s="26"/>
      <c r="S23" s="26"/>
      <c r="T23" s="23"/>
      <c r="U23" s="26"/>
      <c r="V23" s="23"/>
      <c r="W23" s="23"/>
      <c r="X23" s="23"/>
      <c r="Y23" s="92">
        <f t="shared" si="0"/>
        <v>374800</v>
      </c>
    </row>
    <row r="24" spans="1:26" ht="12">
      <c r="A24" s="9"/>
      <c r="B24" s="19"/>
      <c r="C24" s="9"/>
      <c r="D24" s="9"/>
      <c r="E24" s="9"/>
      <c r="F24" s="74"/>
      <c r="G24" s="75"/>
      <c r="H24" s="26"/>
      <c r="I24" s="26"/>
      <c r="J24" s="31"/>
      <c r="K24" s="31"/>
      <c r="L24" s="31"/>
      <c r="M24" s="35"/>
      <c r="N24" s="35"/>
      <c r="O24" s="35"/>
      <c r="P24" s="113"/>
      <c r="Q24" s="26"/>
      <c r="R24" s="26"/>
      <c r="S24" s="26"/>
      <c r="T24" s="23"/>
      <c r="U24" s="26"/>
      <c r="V24" s="23"/>
      <c r="W24" s="23"/>
      <c r="X24" s="23"/>
      <c r="Y24" s="92"/>
    </row>
    <row r="25" spans="1:26" ht="12">
      <c r="A25" s="19" t="s">
        <v>347</v>
      </c>
      <c r="B25" s="19" t="s">
        <v>329</v>
      </c>
      <c r="C25" s="9" t="s">
        <v>330</v>
      </c>
      <c r="D25" s="9" t="s">
        <v>348</v>
      </c>
      <c r="E25" s="9"/>
      <c r="F25" s="74"/>
      <c r="G25" s="74"/>
      <c r="H25" s="19"/>
      <c r="I25" s="19"/>
      <c r="J25" s="34"/>
      <c r="K25" s="31"/>
      <c r="L25" s="1"/>
      <c r="M25" s="35"/>
      <c r="N25" s="35"/>
      <c r="O25" s="35">
        <v>1441800</v>
      </c>
      <c r="P25" s="113">
        <f t="shared" si="2"/>
        <v>1473100</v>
      </c>
      <c r="Q25" s="26"/>
      <c r="R25" s="26"/>
      <c r="S25" s="26"/>
      <c r="T25" s="23"/>
      <c r="U25" s="26"/>
      <c r="V25" s="23"/>
      <c r="W25" s="23"/>
      <c r="X25" s="23"/>
      <c r="Y25" s="92">
        <f t="shared" si="0"/>
        <v>1473100</v>
      </c>
      <c r="Z25" s="28"/>
    </row>
    <row r="26" spans="1:26" ht="12">
      <c r="A26" s="19" t="s">
        <v>331</v>
      </c>
      <c r="B26" s="19" t="s">
        <v>333</v>
      </c>
      <c r="C26" s="9" t="s">
        <v>332</v>
      </c>
      <c r="D26" s="9" t="s">
        <v>200</v>
      </c>
      <c r="E26" s="9"/>
      <c r="F26" s="74"/>
      <c r="G26" s="74"/>
      <c r="H26" s="19"/>
      <c r="I26" s="19"/>
      <c r="J26" s="34"/>
      <c r="K26" s="31"/>
      <c r="L26" s="1"/>
      <c r="M26" s="35"/>
      <c r="N26" s="113"/>
      <c r="O26" s="113"/>
      <c r="P26" s="113">
        <v>775000</v>
      </c>
      <c r="Q26" s="26"/>
      <c r="R26" s="26"/>
      <c r="S26" s="23"/>
      <c r="T26" s="23"/>
      <c r="U26" s="26"/>
      <c r="V26" s="23"/>
      <c r="W26" s="23"/>
      <c r="X26" s="23"/>
      <c r="Y26" s="92">
        <f t="shared" si="0"/>
        <v>775000</v>
      </c>
      <c r="Z26" s="28"/>
    </row>
    <row r="27" spans="1:26" ht="12">
      <c r="A27" s="19" t="s">
        <v>334</v>
      </c>
      <c r="B27" s="19" t="s">
        <v>333</v>
      </c>
      <c r="C27" s="9" t="s">
        <v>332</v>
      </c>
      <c r="D27" s="9" t="s">
        <v>200</v>
      </c>
      <c r="E27" s="9"/>
      <c r="F27" s="74"/>
      <c r="G27" s="74"/>
      <c r="H27" s="19"/>
      <c r="I27" s="19"/>
      <c r="J27" s="34"/>
      <c r="K27" s="31"/>
      <c r="L27" s="1"/>
      <c r="M27" s="35"/>
      <c r="N27" s="113"/>
      <c r="O27" s="113"/>
      <c r="P27" s="113">
        <v>250000</v>
      </c>
      <c r="Q27" s="26"/>
      <c r="R27" s="26"/>
      <c r="S27" s="23"/>
      <c r="T27" s="23"/>
      <c r="U27" s="26"/>
      <c r="V27" s="23"/>
      <c r="W27" s="23"/>
      <c r="X27" s="23"/>
      <c r="Y27" s="92">
        <f t="shared" si="0"/>
        <v>250000</v>
      </c>
      <c r="Z27" s="28"/>
    </row>
    <row r="28" spans="1:26" ht="12">
      <c r="A28" s="19" t="s">
        <v>345</v>
      </c>
      <c r="B28" s="19" t="s">
        <v>333</v>
      </c>
      <c r="C28" s="9" t="s">
        <v>332</v>
      </c>
      <c r="D28" s="9" t="s">
        <v>346</v>
      </c>
      <c r="E28" s="9"/>
      <c r="F28" s="74"/>
      <c r="G28" s="74"/>
      <c r="H28" s="19"/>
      <c r="I28" s="19"/>
      <c r="J28" s="34"/>
      <c r="K28" s="31"/>
      <c r="L28" s="1"/>
      <c r="M28" s="35"/>
      <c r="N28" s="113"/>
      <c r="O28" s="113"/>
      <c r="P28" s="113">
        <v>1286420</v>
      </c>
      <c r="Q28" s="26"/>
      <c r="R28" s="26"/>
      <c r="S28" s="23"/>
      <c r="T28" s="23"/>
      <c r="U28" s="26"/>
      <c r="V28" s="23"/>
      <c r="W28" s="23"/>
      <c r="X28" s="23"/>
      <c r="Y28" s="92">
        <f t="shared" si="0"/>
        <v>1286420</v>
      </c>
      <c r="Z28" s="28"/>
    </row>
    <row r="29" spans="1:26" ht="12">
      <c r="A29" s="19"/>
      <c r="B29" s="19"/>
      <c r="C29" s="9"/>
      <c r="D29" s="9"/>
      <c r="E29" s="9"/>
      <c r="F29" s="74"/>
      <c r="G29" s="74"/>
      <c r="H29" s="19"/>
      <c r="I29" s="19"/>
      <c r="J29" s="34"/>
      <c r="K29" s="31"/>
      <c r="L29" s="1"/>
      <c r="M29" s="35"/>
      <c r="N29" s="113"/>
      <c r="O29" s="113"/>
      <c r="P29" s="113"/>
      <c r="Q29" s="26"/>
      <c r="R29" s="26"/>
      <c r="S29" s="23"/>
      <c r="T29" s="23"/>
      <c r="U29" s="26"/>
      <c r="V29" s="23"/>
      <c r="W29" s="23"/>
      <c r="X29" s="23"/>
      <c r="Y29" s="92"/>
      <c r="Z29" s="28"/>
    </row>
    <row r="30" spans="1:26" ht="12">
      <c r="A30" s="3" t="s">
        <v>71</v>
      </c>
      <c r="B30" s="11" t="s">
        <v>72</v>
      </c>
      <c r="C30" s="3" t="s">
        <v>73</v>
      </c>
      <c r="D30" s="12" t="s">
        <v>74</v>
      </c>
      <c r="E30" s="12"/>
      <c r="F30" s="75">
        <v>45163</v>
      </c>
      <c r="G30" s="75">
        <v>44895</v>
      </c>
      <c r="H30" s="26">
        <v>65600</v>
      </c>
      <c r="I30" s="26">
        <f>ROUND(H30/131.5*140.3,-2)</f>
        <v>70000</v>
      </c>
      <c r="J30" s="31">
        <v>125000</v>
      </c>
      <c r="K30" s="35">
        <f>ROUND(J30/153.1*158.3,-2)</f>
        <v>129200</v>
      </c>
      <c r="L30" s="31">
        <v>10000</v>
      </c>
      <c r="M30" s="35">
        <v>190000</v>
      </c>
      <c r="N30" s="113"/>
      <c r="O30" s="113">
        <f>CEILING((M30*138.2/130),100)</f>
        <v>202000</v>
      </c>
      <c r="P30" s="113">
        <f t="shared" si="2"/>
        <v>206400</v>
      </c>
      <c r="Q30" s="26">
        <v>140830</v>
      </c>
      <c r="R30" s="26"/>
      <c r="S30" s="23">
        <f>CEILING((Q30*131.5/126.8),100)</f>
        <v>146100</v>
      </c>
      <c r="T30" s="23">
        <f t="shared" si="1"/>
        <v>149500</v>
      </c>
      <c r="U30" s="26"/>
      <c r="V30" s="23"/>
      <c r="W30" s="23"/>
      <c r="X30" s="23"/>
      <c r="Y30" s="92">
        <f t="shared" si="0"/>
        <v>355900</v>
      </c>
    </row>
    <row r="31" spans="1:26" ht="12">
      <c r="A31" s="3" t="s">
        <v>371</v>
      </c>
      <c r="B31" s="11" t="s">
        <v>75</v>
      </c>
      <c r="C31" s="3" t="s">
        <v>76</v>
      </c>
      <c r="D31" s="12" t="s">
        <v>77</v>
      </c>
      <c r="E31" s="12"/>
      <c r="F31" s="75"/>
      <c r="G31" s="75"/>
      <c r="H31" s="26"/>
      <c r="I31" s="26"/>
      <c r="J31" s="31"/>
      <c r="K31" s="35"/>
      <c r="L31" s="31"/>
      <c r="M31" s="35"/>
      <c r="N31" s="35">
        <v>1427775</v>
      </c>
      <c r="O31" s="35">
        <f>CEILING((N31*138.2/130),100)</f>
        <v>1517900</v>
      </c>
      <c r="P31" s="113">
        <f t="shared" si="2"/>
        <v>1550900</v>
      </c>
      <c r="Q31" s="26"/>
      <c r="R31" s="26"/>
      <c r="S31" s="26"/>
      <c r="T31" s="23"/>
      <c r="U31" s="26"/>
      <c r="V31" s="23"/>
      <c r="W31" s="23"/>
      <c r="X31" s="23"/>
      <c r="Y31" s="92">
        <f t="shared" si="0"/>
        <v>1550900</v>
      </c>
    </row>
    <row r="32" spans="1:26" ht="12">
      <c r="A32" s="3" t="s">
        <v>78</v>
      </c>
      <c r="B32" s="11">
        <v>1040</v>
      </c>
      <c r="C32" s="3" t="s">
        <v>79</v>
      </c>
      <c r="D32" s="10" t="s">
        <v>80</v>
      </c>
      <c r="E32" s="12"/>
      <c r="F32" s="75"/>
      <c r="G32" s="74"/>
      <c r="H32" s="26">
        <v>0</v>
      </c>
      <c r="I32" s="26">
        <f>ROUND(H32/131.5*140.3,-2)</f>
        <v>0</v>
      </c>
      <c r="J32" s="31">
        <f>ROUND(I32/140.3*150.8,-2)</f>
        <v>0</v>
      </c>
      <c r="K32" s="31">
        <f>ROUND(J32/153.1*158.3,-2)</f>
        <v>0</v>
      </c>
      <c r="L32" s="31">
        <v>45000</v>
      </c>
      <c r="M32" s="35"/>
      <c r="N32" s="35"/>
      <c r="O32" s="35"/>
      <c r="P32" s="113"/>
      <c r="Q32" s="26">
        <v>50000</v>
      </c>
      <c r="R32" s="26"/>
      <c r="S32" s="23">
        <f>CEILING((Q32*131.5/126.8),100)</f>
        <v>51900</v>
      </c>
      <c r="T32" s="23">
        <f t="shared" si="1"/>
        <v>53100</v>
      </c>
      <c r="U32" s="26"/>
      <c r="V32" s="23"/>
      <c r="W32" s="23"/>
      <c r="X32" s="23"/>
      <c r="Y32" s="92">
        <f t="shared" si="0"/>
        <v>53100</v>
      </c>
    </row>
    <row r="33" spans="1:26" ht="12">
      <c r="A33" s="3"/>
      <c r="B33" s="11"/>
      <c r="C33" s="3"/>
      <c r="D33" s="10"/>
      <c r="E33" s="12"/>
      <c r="F33" s="75"/>
      <c r="G33" s="74"/>
      <c r="H33" s="26"/>
      <c r="I33" s="26"/>
      <c r="J33" s="31"/>
      <c r="K33" s="31"/>
      <c r="L33" s="31"/>
      <c r="M33" s="35"/>
      <c r="N33" s="35"/>
      <c r="O33" s="35"/>
      <c r="P33" s="113"/>
      <c r="Q33" s="26"/>
      <c r="R33" s="26"/>
      <c r="S33" s="26"/>
      <c r="T33" s="23"/>
      <c r="U33" s="26"/>
      <c r="V33" s="23"/>
      <c r="W33" s="23"/>
      <c r="X33" s="23"/>
      <c r="Y33" s="92"/>
    </row>
    <row r="34" spans="1:26" ht="12">
      <c r="A34" s="19" t="s">
        <v>81</v>
      </c>
      <c r="B34" s="19" t="s">
        <v>82</v>
      </c>
      <c r="C34" s="9" t="s">
        <v>83</v>
      </c>
      <c r="D34" s="9"/>
      <c r="E34" s="9"/>
      <c r="F34" s="74"/>
      <c r="G34" s="74"/>
      <c r="H34" s="19"/>
      <c r="I34" s="19"/>
      <c r="J34" s="1"/>
      <c r="K34" s="34">
        <v>285000</v>
      </c>
      <c r="L34" s="1"/>
      <c r="M34" s="35">
        <f>ROUND(K34/158.3*175.4,-2)</f>
        <v>315800</v>
      </c>
      <c r="N34" s="113"/>
      <c r="O34" s="113">
        <f>CEILING((M34*138.2/130),100)</f>
        <v>335800</v>
      </c>
      <c r="P34" s="113">
        <f t="shared" si="2"/>
        <v>343100</v>
      </c>
      <c r="Q34" s="26"/>
      <c r="R34" s="26"/>
      <c r="S34" s="26"/>
      <c r="T34" s="23"/>
      <c r="U34" s="26"/>
      <c r="V34" s="23"/>
      <c r="W34" s="23"/>
      <c r="X34" s="23"/>
      <c r="Y34" s="92">
        <f t="shared" si="0"/>
        <v>343100</v>
      </c>
      <c r="Z34" s="28"/>
    </row>
    <row r="35" spans="1:26" ht="12">
      <c r="A35" s="3" t="s">
        <v>84</v>
      </c>
      <c r="B35" s="11" t="s">
        <v>85</v>
      </c>
      <c r="C35" s="3" t="s">
        <v>83</v>
      </c>
      <c r="D35" s="12" t="s">
        <v>86</v>
      </c>
      <c r="E35" s="12"/>
      <c r="F35" s="75">
        <v>45163</v>
      </c>
      <c r="G35" s="75">
        <v>44895</v>
      </c>
      <c r="H35" s="26">
        <v>65600</v>
      </c>
      <c r="I35" s="26">
        <f t="shared" ref="I35:I39" si="6">ROUND(H35/131.5*140.3,-2)</f>
        <v>70000</v>
      </c>
      <c r="J35" s="31">
        <v>85000</v>
      </c>
      <c r="K35" s="35">
        <f>ROUND(J35/153.1*158.3,-2)</f>
        <v>87900</v>
      </c>
      <c r="L35" s="31">
        <v>3350</v>
      </c>
      <c r="M35" s="35">
        <v>105000</v>
      </c>
      <c r="N35" s="113"/>
      <c r="O35" s="113">
        <f>CEILING((M35*138.2/130),100)</f>
        <v>111700</v>
      </c>
      <c r="P35" s="113">
        <f t="shared" si="2"/>
        <v>114200</v>
      </c>
      <c r="Q35" s="26">
        <v>48030</v>
      </c>
      <c r="R35" s="26"/>
      <c r="S35" s="23">
        <f>CEILING((Q35*131.5/126.8),100)</f>
        <v>49900</v>
      </c>
      <c r="T35" s="23">
        <f t="shared" si="1"/>
        <v>51100</v>
      </c>
      <c r="U35" s="26"/>
      <c r="V35" s="23"/>
      <c r="W35" s="23"/>
      <c r="X35" s="23"/>
      <c r="Y35" s="92">
        <f t="shared" si="0"/>
        <v>165300</v>
      </c>
    </row>
    <row r="36" spans="1:26" ht="12">
      <c r="A36" s="3" t="s">
        <v>338</v>
      </c>
      <c r="B36" s="11" t="s">
        <v>340</v>
      </c>
      <c r="C36" s="3" t="s">
        <v>339</v>
      </c>
      <c r="D36" s="12" t="s">
        <v>200</v>
      </c>
      <c r="E36" s="12"/>
      <c r="F36" s="75"/>
      <c r="G36" s="75"/>
      <c r="H36" s="26"/>
      <c r="I36" s="26"/>
      <c r="J36" s="31"/>
      <c r="K36" s="35"/>
      <c r="L36" s="31"/>
      <c r="M36" s="35"/>
      <c r="N36" s="113"/>
      <c r="O36" s="113"/>
      <c r="P36" s="113">
        <v>495000</v>
      </c>
      <c r="Q36" s="26"/>
      <c r="R36" s="26"/>
      <c r="S36" s="23"/>
      <c r="T36" s="23"/>
      <c r="U36" s="26"/>
      <c r="V36" s="23"/>
      <c r="W36" s="23"/>
      <c r="X36" s="23"/>
      <c r="Y36" s="92">
        <f t="shared" si="0"/>
        <v>495000</v>
      </c>
    </row>
    <row r="37" spans="1:26" ht="12">
      <c r="A37" s="9" t="s">
        <v>87</v>
      </c>
      <c r="B37" s="19" t="s">
        <v>88</v>
      </c>
      <c r="C37" s="9" t="s">
        <v>89</v>
      </c>
      <c r="D37" s="9" t="s">
        <v>90</v>
      </c>
      <c r="E37" s="9"/>
      <c r="F37" s="74">
        <v>2017</v>
      </c>
      <c r="G37" s="75"/>
      <c r="H37" s="26">
        <v>508700</v>
      </c>
      <c r="I37" s="26">
        <f t="shared" si="6"/>
        <v>542700</v>
      </c>
      <c r="J37" s="31">
        <f t="shared" ref="J37:J39" si="7">ROUND(I37/140.3*150.8,-2)</f>
        <v>583300</v>
      </c>
      <c r="K37" s="31">
        <f>ROUND(J37/150.8*158.3,-2)</f>
        <v>612300</v>
      </c>
      <c r="L37" s="31"/>
      <c r="M37" s="35">
        <f>ROUND(K37/158.3*175.4,-2)</f>
        <v>678400</v>
      </c>
      <c r="N37" s="113"/>
      <c r="O37" s="113">
        <f>CEILING((M37*138.2/130),100)</f>
        <v>721200</v>
      </c>
      <c r="P37" s="113">
        <f t="shared" si="2"/>
        <v>736900</v>
      </c>
      <c r="Q37" s="26"/>
      <c r="R37" s="26"/>
      <c r="S37" s="26"/>
      <c r="T37" s="23"/>
      <c r="U37" s="26"/>
      <c r="V37" s="23"/>
      <c r="W37" s="23"/>
      <c r="X37" s="23"/>
      <c r="Y37" s="92">
        <f t="shared" si="0"/>
        <v>736900</v>
      </c>
    </row>
    <row r="38" spans="1:26" s="28" customFormat="1" ht="12">
      <c r="A38" s="9" t="s">
        <v>91</v>
      </c>
      <c r="B38" s="19" t="s">
        <v>92</v>
      </c>
      <c r="C38" s="9" t="s">
        <v>89</v>
      </c>
      <c r="D38" s="9" t="s">
        <v>93</v>
      </c>
      <c r="E38" s="9"/>
      <c r="F38" s="74">
        <v>2017</v>
      </c>
      <c r="G38" s="75"/>
      <c r="H38" s="26">
        <v>273500</v>
      </c>
      <c r="I38" s="26">
        <f t="shared" si="6"/>
        <v>291800</v>
      </c>
      <c r="J38" s="31">
        <f t="shared" si="7"/>
        <v>313600</v>
      </c>
      <c r="K38" s="31">
        <f t="shared" ref="K38:K83" si="8">ROUND(J38/150.8*158.3,-2)</f>
        <v>329200</v>
      </c>
      <c r="L38" s="31"/>
      <c r="M38" s="35">
        <f>ROUND(K38/158.3*175.4,-2)</f>
        <v>364800</v>
      </c>
      <c r="N38" s="113"/>
      <c r="O38" s="113">
        <f>CEILING((M38*138.2/130),100)</f>
        <v>387900</v>
      </c>
      <c r="P38" s="113">
        <v>0</v>
      </c>
      <c r="Q38" s="26"/>
      <c r="R38" s="26"/>
      <c r="S38" s="26"/>
      <c r="T38" s="23"/>
      <c r="U38" s="26"/>
      <c r="V38" s="23"/>
      <c r="W38" s="23"/>
      <c r="X38" s="23"/>
      <c r="Y38" s="92"/>
      <c r="Z38" s="36" t="s">
        <v>366</v>
      </c>
    </row>
    <row r="39" spans="1:26" s="28" customFormat="1" ht="12">
      <c r="A39" s="9" t="s">
        <v>94</v>
      </c>
      <c r="B39" s="19" t="s">
        <v>92</v>
      </c>
      <c r="C39" s="9" t="s">
        <v>89</v>
      </c>
      <c r="D39" s="9" t="s">
        <v>52</v>
      </c>
      <c r="E39" s="9"/>
      <c r="F39" s="74">
        <v>2017</v>
      </c>
      <c r="G39" s="75"/>
      <c r="H39" s="26">
        <v>437600</v>
      </c>
      <c r="I39" s="26">
        <f t="shared" si="6"/>
        <v>466900</v>
      </c>
      <c r="J39" s="31">
        <f t="shared" si="7"/>
        <v>501800</v>
      </c>
      <c r="K39" s="31">
        <f t="shared" si="8"/>
        <v>526800</v>
      </c>
      <c r="L39" s="31"/>
      <c r="M39" s="35">
        <f>ROUND(K39/158.3*175.4,-2)</f>
        <v>583700</v>
      </c>
      <c r="N39" s="113"/>
      <c r="O39" s="113">
        <f>CEILING((M39*138.2/130),100)</f>
        <v>620600</v>
      </c>
      <c r="P39" s="113">
        <v>0</v>
      </c>
      <c r="Q39" s="26"/>
      <c r="R39" s="26"/>
      <c r="S39" s="26"/>
      <c r="T39" s="23"/>
      <c r="U39" s="26"/>
      <c r="V39" s="23"/>
      <c r="W39" s="23"/>
      <c r="X39" s="23"/>
      <c r="Y39" s="92"/>
      <c r="Z39" s="36" t="s">
        <v>366</v>
      </c>
    </row>
    <row r="40" spans="1:26" s="28" customFormat="1" ht="12">
      <c r="A40" s="96" t="s">
        <v>95</v>
      </c>
      <c r="B40" s="95" t="s">
        <v>96</v>
      </c>
      <c r="C40" s="96" t="s">
        <v>97</v>
      </c>
      <c r="D40" s="104" t="s">
        <v>98</v>
      </c>
      <c r="E40" s="96"/>
      <c r="F40" s="101"/>
      <c r="G40" s="90"/>
      <c r="H40" s="103"/>
      <c r="I40" s="103"/>
      <c r="J40" s="93"/>
      <c r="K40" s="93"/>
      <c r="L40" s="93"/>
      <c r="M40" s="117"/>
      <c r="N40" s="117">
        <v>289250</v>
      </c>
      <c r="O40" s="35">
        <f>CEILING((N40*138.2/130),100)</f>
        <v>307500</v>
      </c>
      <c r="P40" s="113">
        <f t="shared" si="2"/>
        <v>314200</v>
      </c>
      <c r="Q40" s="26"/>
      <c r="R40" s="26"/>
      <c r="S40" s="26"/>
      <c r="T40" s="23"/>
      <c r="U40" s="26"/>
      <c r="V40" s="23"/>
      <c r="W40" s="23"/>
      <c r="X40" s="23"/>
      <c r="Y40" s="92">
        <f t="shared" si="0"/>
        <v>314200</v>
      </c>
      <c r="Z40" s="36"/>
    </row>
    <row r="41" spans="1:26" s="28" customFormat="1" ht="12">
      <c r="A41" s="96" t="s">
        <v>99</v>
      </c>
      <c r="B41" s="95" t="s">
        <v>96</v>
      </c>
      <c r="C41" s="96" t="s">
        <v>97</v>
      </c>
      <c r="D41" s="104" t="s">
        <v>100</v>
      </c>
      <c r="E41" s="96"/>
      <c r="F41" s="101"/>
      <c r="G41" s="90"/>
      <c r="H41" s="103"/>
      <c r="I41" s="103"/>
      <c r="J41" s="93"/>
      <c r="K41" s="93"/>
      <c r="L41" s="93"/>
      <c r="M41" s="117"/>
      <c r="N41" s="117">
        <v>670150</v>
      </c>
      <c r="O41" s="35">
        <f>CEILING((N41*138.2/130),100)</f>
        <v>712500</v>
      </c>
      <c r="P41" s="113">
        <v>959900</v>
      </c>
      <c r="Q41" s="26"/>
      <c r="R41" s="26"/>
      <c r="S41" s="26"/>
      <c r="T41" s="23"/>
      <c r="U41" s="26"/>
      <c r="V41" s="23"/>
      <c r="W41" s="23"/>
      <c r="X41" s="23"/>
      <c r="Y41" s="92">
        <f t="shared" si="0"/>
        <v>959900</v>
      </c>
      <c r="Z41" s="36"/>
    </row>
    <row r="42" spans="1:26" ht="12">
      <c r="A42" s="96"/>
      <c r="B42" s="95"/>
      <c r="C42" s="96"/>
      <c r="D42" s="96"/>
      <c r="E42" s="96"/>
      <c r="F42" s="101"/>
      <c r="G42" s="90"/>
      <c r="H42" s="103"/>
      <c r="I42" s="103"/>
      <c r="J42" s="93"/>
      <c r="K42" s="93"/>
      <c r="L42" s="93"/>
      <c r="M42" s="117"/>
      <c r="N42" s="117"/>
      <c r="O42" s="35"/>
      <c r="P42" s="113"/>
      <c r="Q42" s="26"/>
      <c r="R42" s="26"/>
      <c r="S42" s="26"/>
      <c r="T42" s="23"/>
      <c r="U42" s="26"/>
      <c r="V42" s="23"/>
      <c r="W42" s="23"/>
      <c r="X42" s="23"/>
      <c r="Y42" s="92"/>
      <c r="Z42" s="162"/>
    </row>
    <row r="43" spans="1:26" ht="12">
      <c r="A43" s="12"/>
      <c r="B43" s="19"/>
      <c r="C43" s="3"/>
      <c r="D43" s="12"/>
      <c r="E43" s="9"/>
      <c r="F43" s="74"/>
      <c r="G43" s="75"/>
      <c r="H43" s="27"/>
      <c r="I43" s="27"/>
      <c r="J43" s="31"/>
      <c r="K43" s="31"/>
      <c r="L43" s="32"/>
      <c r="M43" s="35"/>
      <c r="N43" s="113"/>
      <c r="O43" s="113"/>
      <c r="P43" s="113"/>
      <c r="Q43" s="26"/>
      <c r="R43" s="26"/>
      <c r="S43" s="26"/>
      <c r="T43" s="23"/>
      <c r="U43" s="26"/>
      <c r="V43" s="23"/>
      <c r="W43" s="23"/>
      <c r="X43" s="23"/>
      <c r="Y43" s="92"/>
    </row>
    <row r="44" spans="1:26" ht="12">
      <c r="A44" s="95" t="s">
        <v>335</v>
      </c>
      <c r="B44" s="95" t="s">
        <v>336</v>
      </c>
      <c r="C44" s="96" t="s">
        <v>337</v>
      </c>
      <c r="D44" s="96" t="s">
        <v>367</v>
      </c>
      <c r="E44" s="96"/>
      <c r="F44" s="101"/>
      <c r="G44" s="101"/>
      <c r="H44" s="95"/>
      <c r="I44" s="105"/>
      <c r="J44" s="93"/>
      <c r="K44" s="93"/>
      <c r="L44" s="102"/>
      <c r="M44" s="117"/>
      <c r="N44" s="117"/>
      <c r="O44" s="117"/>
      <c r="P44" s="113"/>
      <c r="Q44" s="26"/>
      <c r="R44" s="26"/>
      <c r="S44" s="26">
        <v>50000</v>
      </c>
      <c r="T44" s="23">
        <f t="shared" si="1"/>
        <v>51200</v>
      </c>
      <c r="U44" s="26"/>
      <c r="V44" s="23"/>
      <c r="W44" s="23"/>
      <c r="X44" s="23"/>
      <c r="Y44" s="92">
        <f t="shared" si="0"/>
        <v>51200</v>
      </c>
      <c r="Z44" s="28"/>
    </row>
    <row r="45" spans="1:26" ht="12">
      <c r="A45" s="95"/>
      <c r="B45" s="95"/>
      <c r="C45" s="96"/>
      <c r="D45" s="106"/>
      <c r="E45" s="96"/>
      <c r="F45" s="101"/>
      <c r="G45" s="101"/>
      <c r="H45" s="95"/>
      <c r="I45" s="105"/>
      <c r="J45" s="93"/>
      <c r="K45" s="93"/>
      <c r="L45" s="102"/>
      <c r="M45" s="117"/>
      <c r="N45" s="117"/>
      <c r="O45" s="117"/>
      <c r="P45" s="113"/>
      <c r="Q45" s="26"/>
      <c r="R45" s="26"/>
      <c r="S45" s="26"/>
      <c r="T45" s="23"/>
      <c r="U45" s="26"/>
      <c r="V45" s="23"/>
      <c r="W45" s="23"/>
      <c r="X45" s="23"/>
      <c r="Y45" s="92"/>
      <c r="Z45" s="28"/>
    </row>
    <row r="46" spans="1:26" s="28" customFormat="1" ht="12">
      <c r="A46" s="107" t="s">
        <v>101</v>
      </c>
      <c r="B46" s="19" t="s">
        <v>102</v>
      </c>
      <c r="C46" s="3" t="s">
        <v>103</v>
      </c>
      <c r="D46" s="12" t="s">
        <v>104</v>
      </c>
      <c r="E46" s="9"/>
      <c r="F46" s="74">
        <v>2019</v>
      </c>
      <c r="G46" s="75"/>
      <c r="H46" s="27">
        <v>3500000</v>
      </c>
      <c r="I46" s="27">
        <f>H46</f>
        <v>3500000</v>
      </c>
      <c r="J46" s="31">
        <f>ROUND(I46/140.3*150.8,-2)</f>
        <v>3761900</v>
      </c>
      <c r="K46" s="31">
        <f t="shared" si="8"/>
        <v>3949000</v>
      </c>
      <c r="L46" s="32"/>
      <c r="M46" s="35">
        <v>4375600</v>
      </c>
      <c r="N46" s="113"/>
      <c r="O46" s="113">
        <f t="shared" ref="O46:O49" si="9">CEILING((M46*138.2/130),100)</f>
        <v>4651600</v>
      </c>
      <c r="P46" s="113">
        <f t="shared" si="2"/>
        <v>4752600</v>
      </c>
      <c r="Q46" s="26"/>
      <c r="R46" s="26"/>
      <c r="S46" s="26"/>
      <c r="T46" s="23"/>
      <c r="U46" s="26"/>
      <c r="V46" s="23"/>
      <c r="W46" s="23"/>
      <c r="X46" s="23"/>
      <c r="Y46" s="92">
        <f t="shared" si="0"/>
        <v>4752600</v>
      </c>
    </row>
    <row r="47" spans="1:26" ht="12">
      <c r="A47" s="12" t="s">
        <v>105</v>
      </c>
      <c r="B47" s="19" t="s">
        <v>102</v>
      </c>
      <c r="C47" s="3" t="s">
        <v>103</v>
      </c>
      <c r="D47" s="12" t="s">
        <v>104</v>
      </c>
      <c r="E47" s="9"/>
      <c r="F47" s="74">
        <v>2019</v>
      </c>
      <c r="G47" s="75"/>
      <c r="H47" s="27">
        <v>3500000</v>
      </c>
      <c r="I47" s="27">
        <f>H47</f>
        <v>3500000</v>
      </c>
      <c r="J47" s="31">
        <f>ROUND(I47/140.3*150.8,-2)</f>
        <v>3761900</v>
      </c>
      <c r="K47" s="31">
        <f t="shared" si="8"/>
        <v>3949000</v>
      </c>
      <c r="L47" s="32"/>
      <c r="M47" s="35">
        <f>ROUND(K47/158.3*175.4,-2)</f>
        <v>4375600</v>
      </c>
      <c r="N47" s="113"/>
      <c r="O47" s="113">
        <f t="shared" si="9"/>
        <v>4651600</v>
      </c>
      <c r="P47" s="113">
        <f t="shared" si="2"/>
        <v>4752600</v>
      </c>
      <c r="Q47" s="26"/>
      <c r="R47" s="26"/>
      <c r="S47" s="26"/>
      <c r="T47" s="23"/>
      <c r="U47" s="26"/>
      <c r="V47" s="23"/>
      <c r="W47" s="23"/>
      <c r="X47" s="23"/>
      <c r="Y47" s="92">
        <f t="shared" si="0"/>
        <v>4752600</v>
      </c>
    </row>
    <row r="48" spans="1:26" ht="12">
      <c r="A48" s="12" t="s">
        <v>106</v>
      </c>
      <c r="B48" s="19" t="s">
        <v>102</v>
      </c>
      <c r="C48" s="3" t="s">
        <v>103</v>
      </c>
      <c r="D48" s="12" t="s">
        <v>45</v>
      </c>
      <c r="E48" s="9"/>
      <c r="F48" s="126" t="s">
        <v>107</v>
      </c>
      <c r="G48" s="75"/>
      <c r="H48" s="27">
        <v>300000</v>
      </c>
      <c r="I48" s="27">
        <f>H48</f>
        <v>300000</v>
      </c>
      <c r="J48" s="31">
        <f>ROUND(I48/140.3*150.8,-2)</f>
        <v>322500</v>
      </c>
      <c r="K48" s="31">
        <f t="shared" si="8"/>
        <v>338500</v>
      </c>
      <c r="L48" s="32"/>
      <c r="M48" s="35">
        <f>ROUND(K48/158.3*175.4,-2)</f>
        <v>375100</v>
      </c>
      <c r="N48" s="113"/>
      <c r="O48" s="113">
        <f t="shared" si="9"/>
        <v>398800</v>
      </c>
      <c r="P48" s="113">
        <f t="shared" si="2"/>
        <v>407500</v>
      </c>
      <c r="Q48" s="26"/>
      <c r="R48" s="26"/>
      <c r="S48" s="26"/>
      <c r="T48" s="23"/>
      <c r="U48" s="26"/>
      <c r="V48" s="23"/>
      <c r="W48" s="23"/>
      <c r="X48" s="23"/>
      <c r="Y48" s="92">
        <f t="shared" si="0"/>
        <v>407500</v>
      </c>
    </row>
    <row r="49" spans="1:26" ht="12">
      <c r="A49" s="9" t="s">
        <v>108</v>
      </c>
      <c r="B49" s="19" t="s">
        <v>102</v>
      </c>
      <c r="C49" s="9" t="s">
        <v>109</v>
      </c>
      <c r="D49" s="9" t="s">
        <v>110</v>
      </c>
      <c r="E49" s="9"/>
      <c r="F49" s="74">
        <v>2017</v>
      </c>
      <c r="G49" s="75"/>
      <c r="H49" s="26">
        <v>465000</v>
      </c>
      <c r="I49" s="26">
        <f t="shared" ref="I49:I70" si="10">ROUND(H49/131.5*140.3,-2)</f>
        <v>496100</v>
      </c>
      <c r="J49" s="31">
        <f>ROUND(I49/140.3*150.8,-2)</f>
        <v>533200</v>
      </c>
      <c r="K49" s="31">
        <f t="shared" si="8"/>
        <v>559700</v>
      </c>
      <c r="L49" s="31"/>
      <c r="M49" s="35">
        <f>ROUND(K49/158.3*175.4,-2)</f>
        <v>620200</v>
      </c>
      <c r="N49" s="113"/>
      <c r="O49" s="113">
        <f t="shared" si="9"/>
        <v>659400</v>
      </c>
      <c r="P49" s="113">
        <f t="shared" si="2"/>
        <v>673800</v>
      </c>
      <c r="Q49" s="26"/>
      <c r="R49" s="26"/>
      <c r="S49" s="26"/>
      <c r="T49" s="23"/>
      <c r="U49" s="26"/>
      <c r="V49" s="23"/>
      <c r="W49" s="23"/>
      <c r="X49" s="23"/>
      <c r="Y49" s="92">
        <f t="shared" si="0"/>
        <v>673800</v>
      </c>
    </row>
    <row r="50" spans="1:26" ht="12">
      <c r="A50" s="9" t="s">
        <v>350</v>
      </c>
      <c r="B50" s="19" t="s">
        <v>102</v>
      </c>
      <c r="C50" s="9" t="s">
        <v>109</v>
      </c>
      <c r="D50" s="9" t="s">
        <v>349</v>
      </c>
      <c r="E50" s="9"/>
      <c r="F50" s="74"/>
      <c r="G50" s="75"/>
      <c r="H50" s="26"/>
      <c r="I50" s="26"/>
      <c r="J50" s="31"/>
      <c r="K50" s="31"/>
      <c r="L50" s="31"/>
      <c r="M50" s="35"/>
      <c r="N50" s="113"/>
      <c r="O50" s="113"/>
      <c r="P50" s="92">
        <v>175000</v>
      </c>
      <c r="Q50" s="26"/>
      <c r="R50" s="26"/>
      <c r="S50" s="26"/>
      <c r="T50" s="23"/>
      <c r="U50" s="26"/>
      <c r="V50" s="23"/>
      <c r="W50" s="23"/>
      <c r="X50" s="23"/>
      <c r="Y50" s="92">
        <f t="shared" si="0"/>
        <v>175000</v>
      </c>
    </row>
    <row r="51" spans="1:26" ht="12">
      <c r="A51" s="9" t="s">
        <v>352</v>
      </c>
      <c r="B51" s="19" t="s">
        <v>102</v>
      </c>
      <c r="C51" s="9" t="s">
        <v>109</v>
      </c>
      <c r="D51" s="9" t="s">
        <v>351</v>
      </c>
      <c r="E51" s="9"/>
      <c r="F51" s="74"/>
      <c r="G51" s="75"/>
      <c r="H51" s="26"/>
      <c r="I51" s="26"/>
      <c r="J51" s="31"/>
      <c r="K51" s="31"/>
      <c r="L51" s="31"/>
      <c r="M51" s="35"/>
      <c r="N51" s="113"/>
      <c r="O51" s="113"/>
      <c r="P51" s="92">
        <v>870000</v>
      </c>
      <c r="Q51" s="26"/>
      <c r="R51" s="26"/>
      <c r="S51" s="26"/>
      <c r="T51" s="23"/>
      <c r="U51" s="26"/>
      <c r="V51" s="23"/>
      <c r="W51" s="23"/>
      <c r="X51" s="23"/>
      <c r="Y51" s="92">
        <f t="shared" si="0"/>
        <v>870000</v>
      </c>
    </row>
    <row r="52" spans="1:26" ht="12">
      <c r="A52" s="9" t="s">
        <v>353</v>
      </c>
      <c r="B52" s="19" t="s">
        <v>102</v>
      </c>
      <c r="C52" s="9" t="s">
        <v>103</v>
      </c>
      <c r="D52" s="9" t="s">
        <v>354</v>
      </c>
      <c r="E52" s="9"/>
      <c r="F52" s="74"/>
      <c r="G52" s="75"/>
      <c r="H52" s="26"/>
      <c r="I52" s="26"/>
      <c r="J52" s="31"/>
      <c r="K52" s="31"/>
      <c r="L52" s="31"/>
      <c r="M52" s="35"/>
      <c r="N52" s="113"/>
      <c r="O52" s="113"/>
      <c r="P52" s="92">
        <v>450000</v>
      </c>
      <c r="Q52" s="26"/>
      <c r="R52" s="26"/>
      <c r="S52" s="26"/>
      <c r="T52" s="23"/>
      <c r="U52" s="26"/>
      <c r="V52" s="23"/>
      <c r="W52" s="23"/>
      <c r="X52" s="23"/>
      <c r="Y52" s="92">
        <f t="shared" si="0"/>
        <v>450000</v>
      </c>
    </row>
    <row r="53" spans="1:26" ht="12">
      <c r="A53" s="9" t="s">
        <v>353</v>
      </c>
      <c r="B53" s="19" t="s">
        <v>102</v>
      </c>
      <c r="C53" s="9" t="s">
        <v>109</v>
      </c>
      <c r="D53" s="9" t="s">
        <v>355</v>
      </c>
      <c r="E53" s="9"/>
      <c r="F53" s="74"/>
      <c r="G53" s="75"/>
      <c r="H53" s="26"/>
      <c r="I53" s="26"/>
      <c r="J53" s="31"/>
      <c r="K53" s="31"/>
      <c r="L53" s="31"/>
      <c r="M53" s="35"/>
      <c r="N53" s="113"/>
      <c r="O53" s="113"/>
      <c r="P53" s="92">
        <v>475000</v>
      </c>
      <c r="Q53" s="26"/>
      <c r="R53" s="26"/>
      <c r="S53" s="26"/>
      <c r="T53" s="23"/>
      <c r="U53" s="26"/>
      <c r="V53" s="23"/>
      <c r="W53" s="23"/>
      <c r="X53" s="23"/>
      <c r="Y53" s="92">
        <f t="shared" si="0"/>
        <v>475000</v>
      </c>
    </row>
    <row r="54" spans="1:26" ht="12">
      <c r="A54" s="9"/>
      <c r="B54" s="19"/>
      <c r="C54" s="9"/>
      <c r="D54" s="9"/>
      <c r="E54" s="9"/>
      <c r="F54" s="74"/>
      <c r="G54" s="75"/>
      <c r="H54" s="26"/>
      <c r="I54" s="26"/>
      <c r="J54" s="31"/>
      <c r="K54" s="31"/>
      <c r="L54" s="31"/>
      <c r="M54" s="35"/>
      <c r="N54" s="113"/>
      <c r="O54" s="113"/>
      <c r="P54" s="113"/>
      <c r="Q54" s="26"/>
      <c r="R54" s="26"/>
      <c r="S54" s="26"/>
      <c r="T54" s="23"/>
      <c r="U54" s="26"/>
      <c r="V54" s="23"/>
      <c r="W54" s="23"/>
      <c r="X54" s="23"/>
      <c r="Y54" s="92"/>
    </row>
    <row r="55" spans="1:26" ht="12">
      <c r="A55" s="9" t="s">
        <v>111</v>
      </c>
      <c r="B55" s="19" t="s">
        <v>112</v>
      </c>
      <c r="C55" s="9" t="s">
        <v>113</v>
      </c>
      <c r="D55" s="9" t="s">
        <v>77</v>
      </c>
      <c r="E55" s="9"/>
      <c r="F55" s="74"/>
      <c r="G55" s="75"/>
      <c r="H55" s="26"/>
      <c r="I55" s="26"/>
      <c r="J55" s="31"/>
      <c r="K55" s="31"/>
      <c r="L55" s="31"/>
      <c r="M55" s="35"/>
      <c r="N55" s="35">
        <v>235000</v>
      </c>
      <c r="O55" s="35">
        <f>CEILING((N55*138.2/130),100)</f>
        <v>249900</v>
      </c>
      <c r="P55" s="113">
        <f t="shared" si="2"/>
        <v>255400</v>
      </c>
      <c r="Q55" s="26"/>
      <c r="R55" s="26"/>
      <c r="S55" s="26"/>
      <c r="T55" s="23"/>
      <c r="U55" s="26"/>
      <c r="V55" s="23"/>
      <c r="W55" s="23"/>
      <c r="X55" s="23"/>
      <c r="Y55" s="92">
        <f t="shared" si="0"/>
        <v>255400</v>
      </c>
    </row>
    <row r="56" spans="1:26" ht="12">
      <c r="A56" s="9" t="s">
        <v>114</v>
      </c>
      <c r="B56" s="19" t="s">
        <v>115</v>
      </c>
      <c r="C56" s="9" t="s">
        <v>113</v>
      </c>
      <c r="D56" s="36" t="s">
        <v>77</v>
      </c>
      <c r="E56" s="9"/>
      <c r="F56" s="74"/>
      <c r="G56" s="75"/>
      <c r="H56" s="26"/>
      <c r="I56" s="26"/>
      <c r="J56" s="31"/>
      <c r="K56" s="31"/>
      <c r="L56" s="31"/>
      <c r="M56" s="35"/>
      <c r="N56" s="35">
        <v>500000</v>
      </c>
      <c r="O56" s="35">
        <f>CEILING((N56*138.2/130),100)</f>
        <v>531600</v>
      </c>
      <c r="P56" s="113">
        <f t="shared" si="2"/>
        <v>543200</v>
      </c>
      <c r="Q56" s="26"/>
      <c r="R56" s="26"/>
      <c r="S56" s="26"/>
      <c r="T56" s="23"/>
      <c r="U56" s="26"/>
      <c r="V56" s="23"/>
      <c r="W56" s="23"/>
      <c r="X56" s="23"/>
      <c r="Y56" s="92">
        <f t="shared" si="0"/>
        <v>543200</v>
      </c>
    </row>
    <row r="57" spans="1:26" ht="12">
      <c r="A57" s="9"/>
      <c r="B57" s="19"/>
      <c r="C57" s="9"/>
      <c r="D57" s="9"/>
      <c r="E57" s="9"/>
      <c r="F57" s="74"/>
      <c r="G57" s="75"/>
      <c r="H57" s="26"/>
      <c r="I57" s="26"/>
      <c r="J57" s="31"/>
      <c r="K57" s="31"/>
      <c r="L57" s="31"/>
      <c r="M57" s="35"/>
      <c r="N57" s="35"/>
      <c r="O57" s="35"/>
      <c r="P57" s="113"/>
      <c r="Q57" s="26"/>
      <c r="R57" s="26"/>
      <c r="S57" s="26"/>
      <c r="T57" s="23"/>
      <c r="U57" s="26"/>
      <c r="V57" s="23"/>
      <c r="W57" s="23"/>
      <c r="X57" s="23"/>
      <c r="Y57" s="92"/>
    </row>
    <row r="58" spans="1:26" ht="12">
      <c r="A58" s="9" t="s">
        <v>116</v>
      </c>
      <c r="B58" s="19" t="s">
        <v>117</v>
      </c>
      <c r="C58" s="9" t="s">
        <v>118</v>
      </c>
      <c r="D58" s="9" t="s">
        <v>119</v>
      </c>
      <c r="E58" s="9"/>
      <c r="F58" s="74">
        <v>2017</v>
      </c>
      <c r="G58" s="75"/>
      <c r="H58" s="26">
        <v>574400</v>
      </c>
      <c r="I58" s="26">
        <f t="shared" si="10"/>
        <v>612800</v>
      </c>
      <c r="J58" s="31">
        <f>ROUND(I58/140.3*150.8,-2)</f>
        <v>658700</v>
      </c>
      <c r="K58" s="31">
        <f t="shared" si="8"/>
        <v>691500</v>
      </c>
      <c r="L58" s="31"/>
      <c r="M58" s="35">
        <f>ROUND(K58/158.3*175.4,-2)</f>
        <v>766200</v>
      </c>
      <c r="N58" s="35"/>
      <c r="O58" s="113">
        <f t="shared" ref="O58:O63" si="11">CEILING((M58*138.2/130),100)</f>
        <v>814600</v>
      </c>
      <c r="P58" s="113">
        <f t="shared" si="2"/>
        <v>832300</v>
      </c>
      <c r="Q58" s="26"/>
      <c r="R58" s="26"/>
      <c r="S58" s="26"/>
      <c r="T58" s="23"/>
      <c r="U58" s="26"/>
      <c r="V58" s="23"/>
      <c r="W58" s="23"/>
      <c r="X58" s="23"/>
      <c r="Y58" s="92">
        <f t="shared" si="0"/>
        <v>832300</v>
      </c>
    </row>
    <row r="59" spans="1:26" ht="12">
      <c r="A59" s="9" t="s">
        <v>120</v>
      </c>
      <c r="B59" s="19" t="s">
        <v>121</v>
      </c>
      <c r="C59" s="9" t="s">
        <v>122</v>
      </c>
      <c r="D59" s="12" t="s">
        <v>123</v>
      </c>
      <c r="E59" s="9"/>
      <c r="F59" s="75">
        <v>45163</v>
      </c>
      <c r="G59" s="74"/>
      <c r="H59" s="26">
        <v>328200</v>
      </c>
      <c r="I59" s="26">
        <f t="shared" si="10"/>
        <v>350200</v>
      </c>
      <c r="J59" s="31">
        <v>375000</v>
      </c>
      <c r="K59" s="35">
        <f t="shared" ref="K59:K60" si="12">ROUND(J59/153.1*158.3,-2)</f>
        <v>387700</v>
      </c>
      <c r="L59" s="31">
        <v>15000</v>
      </c>
      <c r="M59" s="35">
        <v>425000</v>
      </c>
      <c r="N59" s="35"/>
      <c r="O59" s="113">
        <f t="shared" si="11"/>
        <v>451900</v>
      </c>
      <c r="P59" s="113">
        <f t="shared" si="2"/>
        <v>461800</v>
      </c>
      <c r="Q59" s="26">
        <v>145430</v>
      </c>
      <c r="R59" s="26"/>
      <c r="S59" s="23">
        <f>CEILING((Q59*131.5/126.8),100)</f>
        <v>150900</v>
      </c>
      <c r="T59" s="23">
        <f t="shared" si="1"/>
        <v>154400</v>
      </c>
      <c r="U59" s="26"/>
      <c r="V59" s="23"/>
      <c r="W59" s="23"/>
      <c r="X59" s="23"/>
      <c r="Y59" s="92">
        <f t="shared" si="0"/>
        <v>616200</v>
      </c>
    </row>
    <row r="60" spans="1:26" ht="12">
      <c r="A60" s="3" t="s">
        <v>124</v>
      </c>
      <c r="B60" s="11" t="s">
        <v>121</v>
      </c>
      <c r="C60" s="3" t="s">
        <v>122</v>
      </c>
      <c r="D60" s="12" t="s">
        <v>125</v>
      </c>
      <c r="E60" s="12"/>
      <c r="F60" s="75">
        <v>45163</v>
      </c>
      <c r="G60" s="75">
        <v>44895</v>
      </c>
      <c r="H60" s="26">
        <v>21900</v>
      </c>
      <c r="I60" s="26">
        <f t="shared" si="10"/>
        <v>23400</v>
      </c>
      <c r="J60" s="31">
        <v>75000</v>
      </c>
      <c r="K60" s="35">
        <f t="shared" si="12"/>
        <v>77500</v>
      </c>
      <c r="L60" s="31"/>
      <c r="M60" s="35">
        <v>45000</v>
      </c>
      <c r="N60" s="35"/>
      <c r="O60" s="113">
        <f t="shared" si="11"/>
        <v>47900</v>
      </c>
      <c r="P60" s="113">
        <f t="shared" si="2"/>
        <v>49000</v>
      </c>
      <c r="Q60" s="26">
        <v>51500</v>
      </c>
      <c r="R60" s="26"/>
      <c r="S60" s="23">
        <f>CEILING((Q60*131.5/126.8),100)</f>
        <v>53500</v>
      </c>
      <c r="T60" s="23">
        <f t="shared" si="1"/>
        <v>54800</v>
      </c>
      <c r="U60" s="26"/>
      <c r="V60" s="23"/>
      <c r="W60" s="23"/>
      <c r="X60" s="23"/>
      <c r="Y60" s="92">
        <f t="shared" si="0"/>
        <v>103800</v>
      </c>
    </row>
    <row r="61" spans="1:26" ht="12">
      <c r="A61" s="118" t="s">
        <v>126</v>
      </c>
      <c r="B61" s="11" t="s">
        <v>127</v>
      </c>
      <c r="C61" s="3" t="s">
        <v>128</v>
      </c>
      <c r="D61" s="12" t="s">
        <v>129</v>
      </c>
      <c r="E61" s="12"/>
      <c r="F61" s="75">
        <v>45163</v>
      </c>
      <c r="G61" s="75">
        <v>44895</v>
      </c>
      <c r="H61" s="26">
        <v>25200</v>
      </c>
      <c r="I61" s="26">
        <f t="shared" si="10"/>
        <v>26900</v>
      </c>
      <c r="J61" s="31">
        <v>85000</v>
      </c>
      <c r="K61" s="35">
        <f>ROUND(J61/153.1*158.3,-2)</f>
        <v>87900</v>
      </c>
      <c r="L61" s="31"/>
      <c r="M61" s="35">
        <v>105000</v>
      </c>
      <c r="N61" s="35"/>
      <c r="O61" s="113">
        <f t="shared" si="11"/>
        <v>111700</v>
      </c>
      <c r="P61" s="113">
        <f t="shared" si="2"/>
        <v>114200</v>
      </c>
      <c r="Q61" s="26">
        <v>40350</v>
      </c>
      <c r="R61" s="26"/>
      <c r="S61" s="23">
        <f>CEILING((Q61*131.5/126.8),100)</f>
        <v>41900</v>
      </c>
      <c r="T61" s="23">
        <f t="shared" si="1"/>
        <v>42900</v>
      </c>
      <c r="U61" s="26"/>
      <c r="V61" s="23"/>
      <c r="W61" s="23"/>
      <c r="X61" s="23"/>
      <c r="Y61" s="92">
        <f t="shared" si="0"/>
        <v>157100</v>
      </c>
    </row>
    <row r="62" spans="1:26" ht="12">
      <c r="A62" s="9"/>
      <c r="B62" s="19"/>
      <c r="C62" s="9"/>
      <c r="D62" s="9"/>
      <c r="E62" s="9"/>
      <c r="F62" s="74"/>
      <c r="G62" s="75"/>
      <c r="H62" s="26"/>
      <c r="I62" s="26"/>
      <c r="J62" s="31"/>
      <c r="K62" s="31"/>
      <c r="L62" s="31"/>
      <c r="M62" s="35"/>
      <c r="N62" s="35"/>
      <c r="O62" s="35"/>
      <c r="P62" s="113"/>
      <c r="Q62" s="26"/>
      <c r="R62" s="26"/>
      <c r="S62" s="26"/>
      <c r="T62" s="23"/>
      <c r="U62" s="26"/>
      <c r="V62" s="23"/>
      <c r="W62" s="23"/>
      <c r="X62" s="23"/>
      <c r="Y62" s="92"/>
      <c r="Z62" s="28"/>
    </row>
    <row r="63" spans="1:26" ht="12">
      <c r="A63" s="9" t="s">
        <v>131</v>
      </c>
      <c r="B63" s="19" t="s">
        <v>132</v>
      </c>
      <c r="C63" s="9" t="s">
        <v>130</v>
      </c>
      <c r="D63" s="9" t="s">
        <v>133</v>
      </c>
      <c r="E63" s="9"/>
      <c r="F63" s="74">
        <v>2017</v>
      </c>
      <c r="G63" s="75"/>
      <c r="H63" s="26">
        <v>460000</v>
      </c>
      <c r="I63" s="26">
        <f t="shared" si="10"/>
        <v>490800</v>
      </c>
      <c r="J63" s="31">
        <f>ROUND(I63/140.3*150.8,-2)</f>
        <v>527500</v>
      </c>
      <c r="K63" s="31">
        <f t="shared" si="8"/>
        <v>553700</v>
      </c>
      <c r="L63" s="31"/>
      <c r="M63" s="35">
        <f>ROUND(K63/158.3*175.4,-2)</f>
        <v>613500</v>
      </c>
      <c r="N63" s="35"/>
      <c r="O63" s="113">
        <f t="shared" si="11"/>
        <v>652200</v>
      </c>
      <c r="P63" s="113">
        <f t="shared" si="2"/>
        <v>666400</v>
      </c>
      <c r="Q63" s="26"/>
      <c r="R63" s="26"/>
      <c r="S63" s="26"/>
      <c r="T63" s="23"/>
      <c r="U63" s="26"/>
      <c r="V63" s="23"/>
      <c r="W63" s="23"/>
      <c r="X63" s="23"/>
      <c r="Y63" s="92">
        <f t="shared" si="0"/>
        <v>666400</v>
      </c>
    </row>
    <row r="64" spans="1:26" ht="12">
      <c r="A64" s="119" t="s">
        <v>134</v>
      </c>
      <c r="B64" s="120" t="s">
        <v>135</v>
      </c>
      <c r="C64" s="9" t="s">
        <v>130</v>
      </c>
      <c r="D64" s="13" t="s">
        <v>356</v>
      </c>
      <c r="E64" s="9"/>
      <c r="F64" s="74"/>
      <c r="G64" s="75"/>
      <c r="H64" s="26"/>
      <c r="I64" s="26"/>
      <c r="J64" s="31"/>
      <c r="K64" s="31"/>
      <c r="L64" s="31"/>
      <c r="M64" s="121"/>
      <c r="N64" s="121"/>
      <c r="O64" s="35"/>
      <c r="P64" s="113">
        <v>465000</v>
      </c>
      <c r="Q64" s="26"/>
      <c r="R64" s="26"/>
      <c r="T64" s="23"/>
      <c r="U64" s="26"/>
      <c r="V64" s="23"/>
      <c r="W64" s="23"/>
      <c r="X64" s="23"/>
      <c r="Y64" s="92">
        <f t="shared" si="0"/>
        <v>465000</v>
      </c>
    </row>
    <row r="65" spans="1:26" ht="12">
      <c r="A65" s="119" t="s">
        <v>136</v>
      </c>
      <c r="B65" s="120" t="s">
        <v>137</v>
      </c>
      <c r="C65" s="9" t="s">
        <v>130</v>
      </c>
      <c r="D65" s="13" t="s">
        <v>138</v>
      </c>
      <c r="E65" s="9"/>
      <c r="F65" s="74"/>
      <c r="G65" s="75"/>
      <c r="H65" s="26"/>
      <c r="I65" s="26"/>
      <c r="J65" s="31"/>
      <c r="K65" s="31"/>
      <c r="L65" s="31"/>
      <c r="M65" s="121"/>
      <c r="N65" s="121">
        <v>1610396</v>
      </c>
      <c r="O65" s="121">
        <v>1610396</v>
      </c>
      <c r="P65" s="113">
        <f t="shared" si="2"/>
        <v>1645400</v>
      </c>
      <c r="Q65" s="26"/>
      <c r="R65" s="26"/>
      <c r="S65" s="26"/>
      <c r="T65" s="23"/>
      <c r="U65" s="26"/>
      <c r="V65" s="23"/>
      <c r="W65" s="23"/>
      <c r="X65" s="23"/>
      <c r="Y65" s="92">
        <f t="shared" si="0"/>
        <v>1645400</v>
      </c>
    </row>
    <row r="66" spans="1:26" ht="12">
      <c r="A66" s="119"/>
      <c r="B66" s="120"/>
      <c r="C66" s="9"/>
      <c r="D66" s="13"/>
      <c r="E66" s="9"/>
      <c r="F66" s="74"/>
      <c r="G66" s="75"/>
      <c r="H66" s="26"/>
      <c r="I66" s="26"/>
      <c r="J66" s="31"/>
      <c r="K66" s="31"/>
      <c r="L66" s="31"/>
      <c r="M66" s="121"/>
      <c r="N66" s="121"/>
      <c r="O66" s="121"/>
      <c r="P66" s="113"/>
      <c r="Q66" s="26"/>
      <c r="R66" s="26"/>
      <c r="S66" s="26"/>
      <c r="T66" s="23"/>
      <c r="U66" s="26"/>
      <c r="V66" s="23"/>
      <c r="W66" s="23"/>
      <c r="X66" s="23"/>
      <c r="Y66" s="92"/>
      <c r="Z66" s="36" t="s">
        <v>45</v>
      </c>
    </row>
    <row r="67" spans="1:26" ht="12">
      <c r="A67" s="9" t="s">
        <v>139</v>
      </c>
      <c r="B67" s="19" t="s">
        <v>140</v>
      </c>
      <c r="C67" s="9" t="s">
        <v>141</v>
      </c>
      <c r="D67" s="9" t="s">
        <v>90</v>
      </c>
      <c r="E67" s="9"/>
      <c r="F67" s="74">
        <v>2017</v>
      </c>
      <c r="G67" s="75"/>
      <c r="H67" s="26">
        <v>410300</v>
      </c>
      <c r="I67" s="26">
        <f t="shared" si="10"/>
        <v>437800</v>
      </c>
      <c r="J67" s="31">
        <f>ROUND(I67/140.3*150.8,-2)</f>
        <v>470600</v>
      </c>
      <c r="K67" s="31">
        <f t="shared" si="8"/>
        <v>494000</v>
      </c>
      <c r="L67" s="31"/>
      <c r="M67" s="35">
        <f>ROUND(K67/158.3*175.4,-2)</f>
        <v>547400</v>
      </c>
      <c r="N67" s="35"/>
      <c r="O67" s="113">
        <f t="shared" ref="O67" si="13">CEILING((M67*138.2/130),100)</f>
        <v>582000</v>
      </c>
      <c r="P67" s="113">
        <f t="shared" si="2"/>
        <v>594700</v>
      </c>
      <c r="Q67" s="26"/>
      <c r="R67" s="26"/>
      <c r="S67" s="26"/>
      <c r="T67" s="23"/>
      <c r="U67" s="26"/>
      <c r="V67" s="23"/>
      <c r="W67" s="23"/>
      <c r="X67" s="23"/>
      <c r="Y67" s="92">
        <f t="shared" si="0"/>
        <v>594700</v>
      </c>
    </row>
    <row r="68" spans="1:26" ht="12">
      <c r="A68" s="3"/>
      <c r="B68" s="11"/>
      <c r="C68" s="3"/>
      <c r="D68" s="10"/>
      <c r="E68" s="12"/>
      <c r="F68" s="74"/>
      <c r="G68" s="74"/>
      <c r="H68" s="26"/>
      <c r="I68" s="26"/>
      <c r="J68" s="31"/>
      <c r="K68" s="31"/>
      <c r="L68" s="31"/>
      <c r="M68" s="35"/>
      <c r="N68" s="35"/>
      <c r="O68" s="35"/>
      <c r="P68" s="113"/>
      <c r="Q68" s="26"/>
      <c r="R68" s="26"/>
      <c r="S68" s="26"/>
      <c r="T68" s="23"/>
      <c r="U68" s="26"/>
      <c r="V68" s="23"/>
      <c r="W68" s="23"/>
      <c r="X68" s="23"/>
      <c r="Y68" s="92"/>
    </row>
    <row r="69" spans="1:26" ht="12">
      <c r="A69" s="3" t="s">
        <v>144</v>
      </c>
      <c r="B69" s="11"/>
      <c r="C69" s="3" t="s">
        <v>142</v>
      </c>
      <c r="D69" s="12" t="s">
        <v>145</v>
      </c>
      <c r="E69" s="12"/>
      <c r="F69" s="75">
        <v>44305</v>
      </c>
      <c r="G69" s="75">
        <v>44895</v>
      </c>
      <c r="H69" s="26">
        <v>25200</v>
      </c>
      <c r="I69" s="26">
        <f t="shared" si="10"/>
        <v>26900</v>
      </c>
      <c r="J69" s="31">
        <v>30000</v>
      </c>
      <c r="K69" s="35">
        <f t="shared" ref="K69:K70" si="14">ROUND(J69/153.1*158.3,-2)</f>
        <v>31000</v>
      </c>
      <c r="L69" s="31"/>
      <c r="M69" s="35"/>
      <c r="N69" s="35"/>
      <c r="O69" s="35"/>
      <c r="P69" s="113"/>
      <c r="Q69" s="26">
        <v>84350</v>
      </c>
      <c r="R69" s="26"/>
      <c r="S69" s="23">
        <f>CEILING((Q69*131.5/126.8),100)</f>
        <v>87500</v>
      </c>
      <c r="T69" s="23">
        <f t="shared" si="1"/>
        <v>89500</v>
      </c>
      <c r="U69" s="26"/>
      <c r="V69" s="23"/>
      <c r="W69" s="23"/>
      <c r="X69" s="23"/>
      <c r="Y69" s="92">
        <f t="shared" si="0"/>
        <v>89500</v>
      </c>
    </row>
    <row r="70" spans="1:26" ht="24">
      <c r="A70" s="107" t="s">
        <v>146</v>
      </c>
      <c r="B70" s="37" t="s">
        <v>147</v>
      </c>
      <c r="C70" s="12" t="s">
        <v>142</v>
      </c>
      <c r="D70" s="15" t="s">
        <v>148</v>
      </c>
      <c r="E70" s="12"/>
      <c r="F70" s="75">
        <v>45163</v>
      </c>
      <c r="G70" s="122">
        <v>44895</v>
      </c>
      <c r="H70" s="22">
        <v>65600</v>
      </c>
      <c r="I70" s="26">
        <f t="shared" si="10"/>
        <v>70000</v>
      </c>
      <c r="J70" s="31">
        <f>ROUND(I70/140.3*150.8,-2)</f>
        <v>75200</v>
      </c>
      <c r="K70" s="35">
        <f t="shared" si="14"/>
        <v>77800</v>
      </c>
      <c r="L70" s="22">
        <v>7500</v>
      </c>
      <c r="M70" s="35">
        <v>145000</v>
      </c>
      <c r="N70" s="35"/>
      <c r="O70" s="113">
        <f t="shared" ref="O70:O72" si="15">CEILING((M70*138.2/130),100)</f>
        <v>154200</v>
      </c>
      <c r="P70" s="113">
        <f t="shared" si="2"/>
        <v>157600</v>
      </c>
      <c r="Q70" s="26">
        <v>90780</v>
      </c>
      <c r="R70" s="26"/>
      <c r="S70" s="23">
        <f>CEILING((Q70*131.5/126.8),100)</f>
        <v>94200</v>
      </c>
      <c r="T70" s="23">
        <f t="shared" si="1"/>
        <v>96400</v>
      </c>
      <c r="U70" s="26"/>
      <c r="V70" s="23"/>
      <c r="W70" s="23"/>
      <c r="X70" s="23"/>
      <c r="Y70" s="92">
        <f t="shared" si="0"/>
        <v>254000</v>
      </c>
      <c r="Z70" s="28"/>
    </row>
    <row r="71" spans="1:26" ht="12">
      <c r="A71" s="19" t="s">
        <v>149</v>
      </c>
      <c r="B71" s="19" t="s">
        <v>150</v>
      </c>
      <c r="C71" s="19" t="s">
        <v>151</v>
      </c>
      <c r="D71" s="9" t="s">
        <v>152</v>
      </c>
      <c r="E71" s="9"/>
      <c r="F71" s="74">
        <v>2019</v>
      </c>
      <c r="G71" s="75"/>
      <c r="H71" s="27">
        <v>1610000</v>
      </c>
      <c r="I71" s="27">
        <f>H71</f>
        <v>1610000</v>
      </c>
      <c r="J71" s="31">
        <v>85000</v>
      </c>
      <c r="K71" s="31">
        <f t="shared" si="8"/>
        <v>89200</v>
      </c>
      <c r="L71" s="32"/>
      <c r="M71" s="35">
        <f>ROUND(K71/158.3*175.4,-2)</f>
        <v>98800</v>
      </c>
      <c r="N71" s="35"/>
      <c r="O71" s="113">
        <f t="shared" si="15"/>
        <v>105100</v>
      </c>
      <c r="P71" s="113">
        <f t="shared" si="2"/>
        <v>107400</v>
      </c>
      <c r="Q71" s="26"/>
      <c r="R71" s="26"/>
      <c r="S71" s="26"/>
      <c r="T71" s="23"/>
      <c r="U71" s="26"/>
      <c r="V71" s="23"/>
      <c r="W71" s="23"/>
      <c r="X71" s="23"/>
      <c r="Y71" s="92">
        <f t="shared" si="0"/>
        <v>107400</v>
      </c>
    </row>
    <row r="72" spans="1:26" ht="12">
      <c r="A72" s="19" t="s">
        <v>149</v>
      </c>
      <c r="B72" s="19" t="s">
        <v>150</v>
      </c>
      <c r="C72" s="9" t="s">
        <v>151</v>
      </c>
      <c r="D72" s="9"/>
      <c r="E72" s="9"/>
      <c r="F72" s="74"/>
      <c r="G72" s="74"/>
      <c r="H72" s="19"/>
      <c r="I72" s="48">
        <v>1610000</v>
      </c>
      <c r="J72" s="31">
        <f>ROUND(I72/147.5*150.8,-2)</f>
        <v>1646000</v>
      </c>
      <c r="K72" s="31">
        <f t="shared" si="8"/>
        <v>1727900</v>
      </c>
      <c r="L72" s="34"/>
      <c r="M72" s="35">
        <f>ROUND(K72/158.3*175.4,-2)</f>
        <v>1914600</v>
      </c>
      <c r="N72" s="35"/>
      <c r="O72" s="113">
        <f t="shared" si="15"/>
        <v>2035400</v>
      </c>
      <c r="P72" s="113">
        <f t="shared" si="2"/>
        <v>2079600</v>
      </c>
      <c r="Q72" s="26"/>
      <c r="R72" s="26"/>
      <c r="S72" s="26"/>
      <c r="T72" s="23"/>
      <c r="U72" s="26"/>
      <c r="V72" s="23"/>
      <c r="W72" s="23"/>
      <c r="X72" s="23"/>
      <c r="Y72" s="92">
        <f t="shared" si="0"/>
        <v>2079600</v>
      </c>
      <c r="Z72" s="28"/>
    </row>
    <row r="73" spans="1:26" ht="12">
      <c r="A73" s="3" t="s">
        <v>153</v>
      </c>
      <c r="B73" s="11" t="s">
        <v>154</v>
      </c>
      <c r="C73" s="3" t="s">
        <v>151</v>
      </c>
      <c r="D73" s="12" t="s">
        <v>155</v>
      </c>
      <c r="E73" s="12"/>
      <c r="F73" s="75">
        <v>45163</v>
      </c>
      <c r="G73" s="75">
        <v>44895</v>
      </c>
      <c r="H73" s="26">
        <v>131300</v>
      </c>
      <c r="I73" s="26">
        <f>ROUND(H73/131.5*140.3,-2)</f>
        <v>140100</v>
      </c>
      <c r="J73" s="31">
        <v>230000</v>
      </c>
      <c r="K73" s="35">
        <f>ROUND(J73/153.1*158.3,-2)</f>
        <v>237800</v>
      </c>
      <c r="L73" s="31">
        <v>8500</v>
      </c>
      <c r="M73" s="35">
        <v>300000</v>
      </c>
      <c r="N73" s="35"/>
      <c r="O73" s="113">
        <f t="shared" ref="O73:O75" si="16">CEILING((M73*138.2/130),100)</f>
        <v>319000</v>
      </c>
      <c r="P73" s="113">
        <f t="shared" si="2"/>
        <v>326000</v>
      </c>
      <c r="Q73" s="26">
        <v>290780</v>
      </c>
      <c r="R73" s="26"/>
      <c r="S73" s="23">
        <f>CEILING((Q73*131.5/126.8),100)</f>
        <v>301600</v>
      </c>
      <c r="T73" s="23">
        <f t="shared" ref="T73:T136" si="17">CEILING((S73*134.5/131.5),100)</f>
        <v>308500</v>
      </c>
      <c r="U73" s="26"/>
      <c r="V73" s="23"/>
      <c r="W73" s="23"/>
      <c r="X73" s="23"/>
      <c r="Y73" s="92">
        <f t="shared" ref="Y73:Y136" si="18">P73+T73+X73</f>
        <v>634500</v>
      </c>
    </row>
    <row r="74" spans="1:26" ht="12">
      <c r="A74" s="9" t="s">
        <v>156</v>
      </c>
      <c r="B74" s="19" t="s">
        <v>157</v>
      </c>
      <c r="C74" s="9" t="s">
        <v>158</v>
      </c>
      <c r="D74" s="13" t="s">
        <v>90</v>
      </c>
      <c r="E74" s="9"/>
      <c r="F74" s="74">
        <v>2017</v>
      </c>
      <c r="G74" s="75"/>
      <c r="H74" s="26">
        <v>454000</v>
      </c>
      <c r="I74" s="26">
        <f>ROUND(H74/131.5*140.3,-2)</f>
        <v>484400</v>
      </c>
      <c r="J74" s="31">
        <f>ROUND(I74/140.3*150.8,-2)</f>
        <v>520700</v>
      </c>
      <c r="K74" s="31">
        <f t="shared" si="8"/>
        <v>546600</v>
      </c>
      <c r="L74" s="31"/>
      <c r="M74" s="35">
        <f>ROUND(K74/158.3*175.4,-2)</f>
        <v>605600</v>
      </c>
      <c r="N74" s="35"/>
      <c r="O74" s="113">
        <f t="shared" si="16"/>
        <v>643800</v>
      </c>
      <c r="P74" s="113">
        <f t="shared" ref="P74:P136" si="19">CEILING((O74*141.2/138.2),100)</f>
        <v>657800</v>
      </c>
      <c r="Q74" s="26"/>
      <c r="R74" s="26"/>
      <c r="S74" s="26"/>
      <c r="T74" s="23"/>
      <c r="U74" s="26"/>
      <c r="V74" s="23"/>
      <c r="W74" s="23"/>
      <c r="X74" s="23"/>
      <c r="Y74" s="92">
        <f t="shared" si="18"/>
        <v>657800</v>
      </c>
    </row>
    <row r="75" spans="1:26" ht="12">
      <c r="A75" s="9" t="s">
        <v>159</v>
      </c>
      <c r="B75" s="19" t="s">
        <v>160</v>
      </c>
      <c r="C75" s="9" t="s">
        <v>161</v>
      </c>
      <c r="D75" s="9" t="s">
        <v>27</v>
      </c>
      <c r="E75" s="9"/>
      <c r="F75" s="74"/>
      <c r="G75" s="75"/>
      <c r="H75" s="26">
        <v>273500</v>
      </c>
      <c r="I75" s="26">
        <f>ROUND(H75/131.5*140.3,-2)</f>
        <v>291800</v>
      </c>
      <c r="J75" s="31">
        <f>ROUND(I75/140.3*150.8,-2)</f>
        <v>313600</v>
      </c>
      <c r="K75" s="31">
        <f t="shared" si="8"/>
        <v>329200</v>
      </c>
      <c r="L75" s="31"/>
      <c r="M75" s="35">
        <f>ROUND(K75/158.3*175.4,-2)</f>
        <v>364800</v>
      </c>
      <c r="N75" s="35"/>
      <c r="O75" s="113">
        <f t="shared" si="16"/>
        <v>387900</v>
      </c>
      <c r="P75" s="113">
        <f t="shared" si="19"/>
        <v>396400</v>
      </c>
      <c r="Q75" s="26"/>
      <c r="R75" s="26"/>
      <c r="S75" s="26"/>
      <c r="T75" s="23"/>
      <c r="U75" s="26"/>
      <c r="V75" s="23"/>
      <c r="W75" s="23"/>
      <c r="X75" s="23"/>
      <c r="Y75" s="92">
        <f t="shared" si="18"/>
        <v>396400</v>
      </c>
    </row>
    <row r="76" spans="1:26" ht="12">
      <c r="A76" s="95"/>
      <c r="B76" s="95"/>
      <c r="C76" s="96"/>
      <c r="D76" s="96"/>
      <c r="E76" s="96"/>
      <c r="F76" s="101"/>
      <c r="G76" s="101"/>
      <c r="H76" s="95"/>
      <c r="I76" s="105"/>
      <c r="J76" s="93"/>
      <c r="K76" s="93"/>
      <c r="L76" s="102"/>
      <c r="M76" s="117"/>
      <c r="N76" s="117"/>
      <c r="O76" s="117"/>
      <c r="P76" s="113"/>
      <c r="Q76" s="26"/>
      <c r="R76" s="26"/>
      <c r="S76" s="26"/>
      <c r="T76" s="23"/>
      <c r="U76" s="26"/>
      <c r="V76" s="23"/>
      <c r="W76" s="23"/>
      <c r="X76" s="23"/>
      <c r="Y76" s="92"/>
      <c r="Z76" s="28"/>
    </row>
    <row r="77" spans="1:26" ht="12">
      <c r="A77" s="119" t="s">
        <v>162</v>
      </c>
      <c r="B77" s="120" t="s">
        <v>163</v>
      </c>
      <c r="C77" s="19" t="s">
        <v>164</v>
      </c>
      <c r="D77" s="13" t="s">
        <v>165</v>
      </c>
      <c r="E77" s="9"/>
      <c r="F77" s="74"/>
      <c r="G77" s="75"/>
      <c r="H77" s="27"/>
      <c r="I77" s="27"/>
      <c r="J77" s="31"/>
      <c r="K77" s="31"/>
      <c r="L77" s="32"/>
      <c r="M77" s="121">
        <v>892802.88</v>
      </c>
      <c r="N77" s="121"/>
      <c r="O77" s="113">
        <f t="shared" ref="O77:O83" si="20">CEILING((M77*138.2/130),100)</f>
        <v>949200</v>
      </c>
      <c r="P77" s="113">
        <f t="shared" si="19"/>
        <v>969900</v>
      </c>
      <c r="Q77" s="26"/>
      <c r="R77" s="26"/>
      <c r="S77" s="26"/>
      <c r="T77" s="23"/>
      <c r="U77" s="26"/>
      <c r="V77" s="23"/>
      <c r="W77" s="23"/>
      <c r="X77" s="23"/>
      <c r="Y77" s="92">
        <f t="shared" si="18"/>
        <v>969900</v>
      </c>
    </row>
    <row r="78" spans="1:26" ht="12">
      <c r="A78" s="119" t="s">
        <v>166</v>
      </c>
      <c r="B78" s="120" t="s">
        <v>163</v>
      </c>
      <c r="C78" s="19" t="s">
        <v>164</v>
      </c>
      <c r="D78" s="13" t="s">
        <v>165</v>
      </c>
      <c r="E78" s="9"/>
      <c r="F78" s="74"/>
      <c r="G78" s="75"/>
      <c r="H78" s="27"/>
      <c r="I78" s="27"/>
      <c r="J78" s="31"/>
      <c r="K78" s="31"/>
      <c r="L78" s="32"/>
      <c r="M78" s="121">
        <v>711876.25</v>
      </c>
      <c r="N78" s="121"/>
      <c r="O78" s="113">
        <f t="shared" si="20"/>
        <v>756800</v>
      </c>
      <c r="P78" s="113">
        <f t="shared" si="19"/>
        <v>773300</v>
      </c>
      <c r="Q78" s="26"/>
      <c r="R78" s="26"/>
      <c r="S78" s="26"/>
      <c r="T78" s="23"/>
      <c r="U78" s="26"/>
      <c r="V78" s="23"/>
      <c r="W78" s="23"/>
      <c r="X78" s="23"/>
      <c r="Y78" s="92">
        <f t="shared" si="18"/>
        <v>773300</v>
      </c>
    </row>
    <row r="79" spans="1:26" ht="12">
      <c r="A79" s="3" t="s">
        <v>167</v>
      </c>
      <c r="B79" s="11" t="s">
        <v>168</v>
      </c>
      <c r="C79" s="3" t="s">
        <v>169</v>
      </c>
      <c r="D79" s="14" t="s">
        <v>170</v>
      </c>
      <c r="E79" s="12"/>
      <c r="F79" s="75">
        <v>45163</v>
      </c>
      <c r="G79" s="75">
        <v>44895</v>
      </c>
      <c r="H79" s="26">
        <v>196900</v>
      </c>
      <c r="I79" s="26">
        <f>ROUND(H79/131.5*140.3,-2)</f>
        <v>210100</v>
      </c>
      <c r="J79" s="31">
        <v>275000</v>
      </c>
      <c r="K79" s="35">
        <f t="shared" ref="K79:K82" si="21">ROUND(J79/153.1*158.3,-2)</f>
        <v>284300</v>
      </c>
      <c r="L79" s="31">
        <v>5000</v>
      </c>
      <c r="M79" s="35">
        <v>300000</v>
      </c>
      <c r="N79" s="35"/>
      <c r="O79" s="113">
        <f t="shared" si="20"/>
        <v>319000</v>
      </c>
      <c r="P79" s="113">
        <f t="shared" si="19"/>
        <v>326000</v>
      </c>
      <c r="Q79" s="26">
        <v>284980</v>
      </c>
      <c r="R79" s="26"/>
      <c r="S79" s="23">
        <f>CEILING((Q79*131.5/126.8),100)</f>
        <v>295600</v>
      </c>
      <c r="T79" s="23">
        <f t="shared" si="17"/>
        <v>302400</v>
      </c>
      <c r="U79" s="26"/>
      <c r="V79" s="23"/>
      <c r="W79" s="23"/>
      <c r="X79" s="23"/>
      <c r="Y79" s="92">
        <f t="shared" si="18"/>
        <v>628400</v>
      </c>
    </row>
    <row r="80" spans="1:26" ht="12">
      <c r="A80" s="3" t="s">
        <v>171</v>
      </c>
      <c r="B80" s="11" t="s">
        <v>172</v>
      </c>
      <c r="C80" s="3" t="s">
        <v>169</v>
      </c>
      <c r="D80" s="14" t="s">
        <v>173</v>
      </c>
      <c r="E80" s="12"/>
      <c r="F80" s="75">
        <v>45163</v>
      </c>
      <c r="G80" s="75">
        <v>44895</v>
      </c>
      <c r="H80" s="26">
        <v>196900</v>
      </c>
      <c r="I80" s="26">
        <f>ROUND(H80/131.5*140.3,-2)</f>
        <v>210100</v>
      </c>
      <c r="J80" s="31">
        <v>275000</v>
      </c>
      <c r="K80" s="35">
        <f t="shared" si="21"/>
        <v>284300</v>
      </c>
      <c r="L80" s="31">
        <v>9000</v>
      </c>
      <c r="M80" s="35">
        <v>300000</v>
      </c>
      <c r="N80" s="35"/>
      <c r="O80" s="113">
        <f t="shared" si="20"/>
        <v>319000</v>
      </c>
      <c r="P80" s="113">
        <f t="shared" si="19"/>
        <v>326000</v>
      </c>
      <c r="Q80" s="26">
        <v>309630</v>
      </c>
      <c r="R80" s="26"/>
      <c r="S80" s="23">
        <f>CEILING((Q80*131.5/126.8),100)</f>
        <v>321200</v>
      </c>
      <c r="T80" s="23">
        <f t="shared" si="17"/>
        <v>328600</v>
      </c>
      <c r="U80" s="26"/>
      <c r="V80" s="23"/>
      <c r="W80" s="23"/>
      <c r="X80" s="23"/>
      <c r="Y80" s="92">
        <f t="shared" si="18"/>
        <v>654600</v>
      </c>
    </row>
    <row r="81" spans="1:26" ht="12">
      <c r="A81" s="3" t="s">
        <v>174</v>
      </c>
      <c r="B81" s="11" t="s">
        <v>175</v>
      </c>
      <c r="C81" s="3" t="s">
        <v>176</v>
      </c>
      <c r="D81" s="12" t="s">
        <v>177</v>
      </c>
      <c r="E81" s="12"/>
      <c r="F81" s="75">
        <v>45163</v>
      </c>
      <c r="G81" s="75">
        <v>44895</v>
      </c>
      <c r="H81" s="26">
        <v>87500</v>
      </c>
      <c r="I81" s="26">
        <f>ROUND(H81/131.5*140.3,-2)</f>
        <v>93400</v>
      </c>
      <c r="J81" s="31">
        <v>150000</v>
      </c>
      <c r="K81" s="35">
        <f t="shared" si="21"/>
        <v>155100</v>
      </c>
      <c r="L81" s="31">
        <v>10000</v>
      </c>
      <c r="M81" s="35">
        <v>250000</v>
      </c>
      <c r="N81" s="35"/>
      <c r="O81" s="113">
        <f t="shared" si="20"/>
        <v>265800</v>
      </c>
      <c r="P81" s="113">
        <f t="shared" si="19"/>
        <v>271600</v>
      </c>
      <c r="Q81" s="26">
        <v>18780</v>
      </c>
      <c r="R81" s="26"/>
      <c r="S81" s="23">
        <f>CEILING((Q81*131.5/126.8),100)</f>
        <v>19500</v>
      </c>
      <c r="T81" s="23">
        <f t="shared" si="17"/>
        <v>20000</v>
      </c>
      <c r="U81" s="26"/>
      <c r="V81" s="23"/>
      <c r="W81" s="23"/>
      <c r="X81" s="23"/>
      <c r="Y81" s="92">
        <f t="shared" si="18"/>
        <v>291600</v>
      </c>
    </row>
    <row r="82" spans="1:26" ht="12">
      <c r="A82" s="19" t="s">
        <v>178</v>
      </c>
      <c r="B82" s="19" t="s">
        <v>179</v>
      </c>
      <c r="C82" s="9" t="s">
        <v>176</v>
      </c>
      <c r="D82" s="19" t="s">
        <v>180</v>
      </c>
      <c r="E82" s="9"/>
      <c r="F82" s="75">
        <v>45163</v>
      </c>
      <c r="G82" s="74"/>
      <c r="H82" s="19"/>
      <c r="I82" s="48">
        <v>270000</v>
      </c>
      <c r="J82" s="31">
        <v>250000</v>
      </c>
      <c r="K82" s="35">
        <f t="shared" si="21"/>
        <v>258500</v>
      </c>
      <c r="L82" s="34"/>
      <c r="M82" s="35">
        <v>375000</v>
      </c>
      <c r="N82" s="35"/>
      <c r="O82" s="113">
        <f t="shared" si="20"/>
        <v>398700</v>
      </c>
      <c r="P82" s="113">
        <f t="shared" si="19"/>
        <v>407400</v>
      </c>
      <c r="Q82" s="26"/>
      <c r="R82" s="26"/>
      <c r="S82" s="26"/>
      <c r="T82" s="23"/>
      <c r="U82" s="26"/>
      <c r="V82" s="23"/>
      <c r="W82" s="23"/>
      <c r="X82" s="23"/>
      <c r="Y82" s="92">
        <f t="shared" si="18"/>
        <v>407400</v>
      </c>
      <c r="Z82" s="28"/>
    </row>
    <row r="83" spans="1:26" ht="12">
      <c r="A83" s="9" t="s">
        <v>181</v>
      </c>
      <c r="B83" s="19" t="s">
        <v>182</v>
      </c>
      <c r="C83" s="9" t="s">
        <v>176</v>
      </c>
      <c r="D83" s="20" t="s">
        <v>27</v>
      </c>
      <c r="E83" s="9"/>
      <c r="F83" s="74"/>
      <c r="G83" s="75"/>
      <c r="H83" s="26">
        <v>492300</v>
      </c>
      <c r="I83" s="26">
        <f t="shared" ref="I83:I88" si="22">ROUND(H83/131.5*140.3,-2)</f>
        <v>525200</v>
      </c>
      <c r="J83" s="31">
        <f>ROUND(I83/140.3*150.8,-2)</f>
        <v>564500</v>
      </c>
      <c r="K83" s="31">
        <f t="shared" si="8"/>
        <v>592600</v>
      </c>
      <c r="L83" s="31"/>
      <c r="M83" s="35">
        <f>ROUND(K83/158.3*175.4,-2)</f>
        <v>656600</v>
      </c>
      <c r="N83" s="35"/>
      <c r="O83" s="113">
        <f t="shared" si="20"/>
        <v>698100</v>
      </c>
      <c r="P83" s="113">
        <f t="shared" si="19"/>
        <v>713300</v>
      </c>
      <c r="Q83" s="26"/>
      <c r="R83" s="26"/>
      <c r="S83" s="26"/>
      <c r="T83" s="23"/>
      <c r="U83" s="26"/>
      <c r="V83" s="23"/>
      <c r="W83" s="23"/>
      <c r="X83" s="23"/>
      <c r="Y83" s="92">
        <f t="shared" si="18"/>
        <v>713300</v>
      </c>
    </row>
    <row r="84" spans="1:26" ht="12">
      <c r="A84" s="96"/>
      <c r="B84" s="95"/>
      <c r="C84" s="96"/>
      <c r="D84" s="96"/>
      <c r="E84" s="96"/>
      <c r="F84" s="101"/>
      <c r="G84" s="90"/>
      <c r="H84" s="103"/>
      <c r="I84" s="103"/>
      <c r="J84" s="93"/>
      <c r="K84" s="93"/>
      <c r="L84" s="93"/>
      <c r="M84" s="117"/>
      <c r="N84" s="117"/>
      <c r="O84" s="117"/>
      <c r="P84" s="113"/>
      <c r="Q84" s="26"/>
      <c r="R84" s="26"/>
      <c r="S84" s="26"/>
      <c r="T84" s="23"/>
      <c r="U84" s="26"/>
      <c r="V84" s="23"/>
      <c r="W84" s="23"/>
      <c r="X84" s="23"/>
      <c r="Y84" s="92"/>
    </row>
    <row r="85" spans="1:26" ht="12">
      <c r="A85" s="3" t="s">
        <v>183</v>
      </c>
      <c r="B85" s="11" t="s">
        <v>184</v>
      </c>
      <c r="C85" s="3" t="s">
        <v>185</v>
      </c>
      <c r="D85" s="12" t="s">
        <v>186</v>
      </c>
      <c r="E85" s="12"/>
      <c r="F85" s="75">
        <v>45163</v>
      </c>
      <c r="G85" s="75">
        <v>44895</v>
      </c>
      <c r="H85" s="26">
        <v>65600</v>
      </c>
      <c r="I85" s="26">
        <f t="shared" si="22"/>
        <v>70000</v>
      </c>
      <c r="J85" s="31">
        <v>125000</v>
      </c>
      <c r="K85" s="35">
        <f>ROUND(J85/153.1*158.3,-2)</f>
        <v>129200</v>
      </c>
      <c r="L85" s="31">
        <v>6000</v>
      </c>
      <c r="M85" s="35">
        <v>160000</v>
      </c>
      <c r="N85" s="35"/>
      <c r="O85" s="113">
        <f t="shared" ref="O85:O87" si="23">CEILING((M85*138.2/130),100)</f>
        <v>170100</v>
      </c>
      <c r="P85" s="113">
        <f t="shared" si="19"/>
        <v>173800</v>
      </c>
      <c r="Q85" s="26">
        <v>174280</v>
      </c>
      <c r="R85" s="26"/>
      <c r="S85" s="23">
        <f>CEILING((Q85*131.5/126.8),100)</f>
        <v>180800</v>
      </c>
      <c r="T85" s="23">
        <f t="shared" si="17"/>
        <v>185000</v>
      </c>
      <c r="U85" s="26"/>
      <c r="V85" s="23"/>
      <c r="W85" s="23"/>
      <c r="X85" s="23"/>
      <c r="Y85" s="92">
        <f t="shared" si="18"/>
        <v>358800</v>
      </c>
    </row>
    <row r="86" spans="1:26" ht="12">
      <c r="A86" s="3" t="s">
        <v>187</v>
      </c>
      <c r="B86" s="11" t="s">
        <v>188</v>
      </c>
      <c r="C86" s="3" t="s">
        <v>189</v>
      </c>
      <c r="D86" s="12" t="s">
        <v>190</v>
      </c>
      <c r="E86" s="12"/>
      <c r="F86" s="75">
        <v>45163</v>
      </c>
      <c r="G86" s="74"/>
      <c r="H86" s="26">
        <v>65600</v>
      </c>
      <c r="I86" s="26">
        <f t="shared" si="22"/>
        <v>70000</v>
      </c>
      <c r="J86" s="31">
        <v>30000</v>
      </c>
      <c r="K86" s="35">
        <f t="shared" ref="K86:K87" si="24">ROUND(J86/153.1*158.3,-2)</f>
        <v>31000</v>
      </c>
      <c r="L86" s="31">
        <v>6500</v>
      </c>
      <c r="M86" s="35">
        <v>45000</v>
      </c>
      <c r="N86" s="35"/>
      <c r="O86" s="113">
        <f t="shared" si="23"/>
        <v>47900</v>
      </c>
      <c r="P86" s="113">
        <f t="shared" si="19"/>
        <v>49000</v>
      </c>
      <c r="Q86" s="26" t="s">
        <v>98</v>
      </c>
      <c r="R86" s="26"/>
      <c r="S86" s="26"/>
      <c r="T86" s="23"/>
      <c r="U86" s="26"/>
      <c r="V86" s="23"/>
      <c r="W86" s="23"/>
      <c r="X86" s="23"/>
      <c r="Y86" s="92">
        <f t="shared" si="18"/>
        <v>49000</v>
      </c>
    </row>
    <row r="87" spans="1:26" ht="12">
      <c r="A87" s="3" t="s">
        <v>191</v>
      </c>
      <c r="B87" s="11" t="s">
        <v>192</v>
      </c>
      <c r="C87" s="3" t="s">
        <v>193</v>
      </c>
      <c r="D87" s="12" t="s">
        <v>194</v>
      </c>
      <c r="E87" s="12"/>
      <c r="F87" s="75">
        <v>45163</v>
      </c>
      <c r="G87" s="75">
        <v>44895</v>
      </c>
      <c r="H87" s="26">
        <v>65600</v>
      </c>
      <c r="I87" s="26">
        <f t="shared" si="22"/>
        <v>70000</v>
      </c>
      <c r="J87" s="31">
        <v>85000</v>
      </c>
      <c r="K87" s="35">
        <f t="shared" si="24"/>
        <v>87900</v>
      </c>
      <c r="L87" s="31">
        <v>5850</v>
      </c>
      <c r="M87" s="35">
        <v>145000</v>
      </c>
      <c r="N87" s="35"/>
      <c r="O87" s="113">
        <f t="shared" si="23"/>
        <v>154200</v>
      </c>
      <c r="P87" s="113">
        <f t="shared" si="19"/>
        <v>157600</v>
      </c>
      <c r="Q87" s="26">
        <v>90780</v>
      </c>
      <c r="R87" s="26"/>
      <c r="S87" s="23">
        <f>CEILING((Q87*131.5/126.8),100)</f>
        <v>94200</v>
      </c>
      <c r="T87" s="23">
        <f t="shared" si="17"/>
        <v>96400</v>
      </c>
      <c r="U87" s="26"/>
      <c r="V87" s="23"/>
      <c r="W87" s="23"/>
      <c r="X87" s="23"/>
      <c r="Y87" s="92">
        <f t="shared" si="18"/>
        <v>254000</v>
      </c>
    </row>
    <row r="88" spans="1:26" ht="12">
      <c r="A88" s="3" t="s">
        <v>195</v>
      </c>
      <c r="B88" s="11" t="s">
        <v>196</v>
      </c>
      <c r="C88" s="3" t="s">
        <v>197</v>
      </c>
      <c r="D88" s="12" t="s">
        <v>143</v>
      </c>
      <c r="E88" s="12"/>
      <c r="F88" s="74"/>
      <c r="G88" s="74"/>
      <c r="H88" s="26">
        <v>0</v>
      </c>
      <c r="I88" s="26">
        <f t="shared" si="22"/>
        <v>0</v>
      </c>
      <c r="J88" s="31">
        <f>ROUND(I88/140.3*150.8,-2)</f>
        <v>0</v>
      </c>
      <c r="K88" s="31">
        <f>ROUND(J88/150.8*158.3,-2)</f>
        <v>0</v>
      </c>
      <c r="L88" s="31">
        <v>34000</v>
      </c>
      <c r="M88" s="35"/>
      <c r="N88" s="35"/>
      <c r="O88" s="35"/>
      <c r="P88" s="113"/>
      <c r="Q88" s="26"/>
      <c r="R88" s="26"/>
      <c r="S88" s="26">
        <f>Q88+R88</f>
        <v>0</v>
      </c>
      <c r="T88" s="23"/>
      <c r="U88" s="26"/>
      <c r="V88" s="23"/>
      <c r="W88" s="23"/>
      <c r="X88" s="23"/>
      <c r="Y88" s="92"/>
      <c r="Z88" s="36" t="s">
        <v>368</v>
      </c>
    </row>
    <row r="89" spans="1:26" ht="12">
      <c r="A89" s="96" t="s">
        <v>198</v>
      </c>
      <c r="B89" s="95" t="s">
        <v>199</v>
      </c>
      <c r="C89" s="96" t="s">
        <v>197</v>
      </c>
      <c r="D89" s="96" t="s">
        <v>200</v>
      </c>
      <c r="E89" s="96"/>
      <c r="F89" s="101"/>
      <c r="G89" s="90"/>
      <c r="H89" s="103"/>
      <c r="I89" s="103"/>
      <c r="J89" s="93"/>
      <c r="K89" s="93"/>
      <c r="L89" s="93"/>
      <c r="M89" s="117"/>
      <c r="N89" s="117">
        <v>300000</v>
      </c>
      <c r="O89" s="35">
        <f>CEILING((N89*138.2/130),100)</f>
        <v>319000</v>
      </c>
      <c r="P89" s="113">
        <f t="shared" si="19"/>
        <v>326000</v>
      </c>
      <c r="Q89" s="26"/>
      <c r="R89" s="26"/>
      <c r="S89" s="26"/>
      <c r="T89" s="23"/>
      <c r="U89" s="26"/>
      <c r="V89" s="23"/>
      <c r="W89" s="23"/>
      <c r="X89" s="23"/>
      <c r="Y89" s="92">
        <f t="shared" si="18"/>
        <v>326000</v>
      </c>
    </row>
    <row r="90" spans="1:26" ht="12">
      <c r="A90" s="95" t="s">
        <v>201</v>
      </c>
      <c r="B90" s="95" t="s">
        <v>199</v>
      </c>
      <c r="C90" s="96" t="s">
        <v>197</v>
      </c>
      <c r="D90" s="106" t="s">
        <v>70</v>
      </c>
      <c r="E90" s="96"/>
      <c r="F90" s="101"/>
      <c r="G90" s="101"/>
      <c r="H90" s="105"/>
      <c r="I90" s="91"/>
      <c r="J90" s="93"/>
      <c r="K90" s="93"/>
      <c r="L90" s="149"/>
      <c r="M90" s="117"/>
      <c r="N90" s="117">
        <v>1000000</v>
      </c>
      <c r="O90" s="35">
        <f>CEILING((N90*138.2/130),100)</f>
        <v>1063100</v>
      </c>
      <c r="P90" s="113">
        <f t="shared" si="19"/>
        <v>1086200</v>
      </c>
      <c r="Q90" s="26"/>
      <c r="R90" s="26"/>
      <c r="S90" s="26"/>
      <c r="T90" s="23"/>
      <c r="U90" s="26"/>
      <c r="V90" s="23"/>
      <c r="W90" s="23"/>
      <c r="X90" s="23"/>
      <c r="Y90" s="92">
        <f t="shared" si="18"/>
        <v>1086200</v>
      </c>
    </row>
    <row r="91" spans="1:26" ht="12">
      <c r="A91" s="95" t="s">
        <v>202</v>
      </c>
      <c r="B91" s="95" t="s">
        <v>203</v>
      </c>
      <c r="C91" s="96" t="s">
        <v>204</v>
      </c>
      <c r="D91" s="106" t="s">
        <v>205</v>
      </c>
      <c r="E91" s="96"/>
      <c r="F91" s="101"/>
      <c r="G91" s="101"/>
      <c r="H91" s="105"/>
      <c r="I91" s="91"/>
      <c r="J91" s="93"/>
      <c r="K91" s="93"/>
      <c r="L91" s="149"/>
      <c r="M91" s="117"/>
      <c r="N91" s="117">
        <v>16022433</v>
      </c>
      <c r="O91" s="35">
        <f>CEILING((N91*138.2/130),100)</f>
        <v>17033100</v>
      </c>
      <c r="P91" s="113">
        <f t="shared" si="19"/>
        <v>17402900</v>
      </c>
      <c r="Q91" s="26"/>
      <c r="R91" s="26"/>
      <c r="S91" s="26"/>
      <c r="T91" s="23"/>
      <c r="U91" s="26"/>
      <c r="V91" s="23"/>
      <c r="W91" s="23"/>
      <c r="X91" s="23"/>
      <c r="Y91" s="92">
        <f t="shared" si="18"/>
        <v>17402900</v>
      </c>
    </row>
    <row r="92" spans="1:26" ht="12">
      <c r="A92" s="96"/>
      <c r="B92" s="95"/>
      <c r="C92" s="96"/>
      <c r="D92" s="96"/>
      <c r="E92" s="96"/>
      <c r="F92" s="101"/>
      <c r="G92" s="90"/>
      <c r="H92" s="103"/>
      <c r="I92" s="103"/>
      <c r="J92" s="93"/>
      <c r="K92" s="93"/>
      <c r="L92" s="93"/>
      <c r="M92" s="117"/>
      <c r="N92" s="117"/>
      <c r="O92" s="117"/>
      <c r="P92" s="113"/>
      <c r="Q92" s="26"/>
      <c r="R92" s="26"/>
      <c r="S92" s="26"/>
      <c r="T92" s="23"/>
      <c r="U92" s="26"/>
      <c r="V92" s="23"/>
      <c r="W92" s="23"/>
      <c r="X92" s="23"/>
      <c r="Y92" s="92"/>
    </row>
    <row r="93" spans="1:26" ht="12">
      <c r="A93" s="3" t="s">
        <v>206</v>
      </c>
      <c r="B93" s="11" t="s">
        <v>207</v>
      </c>
      <c r="C93" s="3" t="s">
        <v>208</v>
      </c>
      <c r="D93" s="12" t="s">
        <v>209</v>
      </c>
      <c r="E93" s="12"/>
      <c r="F93" s="75">
        <v>45163</v>
      </c>
      <c r="G93" s="74"/>
      <c r="H93" s="26">
        <v>43800</v>
      </c>
      <c r="I93" s="26">
        <f t="shared" ref="I93:I98" si="25">ROUND(H93/131.5*140.3,-2)</f>
        <v>46700</v>
      </c>
      <c r="J93" s="31">
        <v>100000</v>
      </c>
      <c r="K93" s="35">
        <f t="shared" ref="K93:K98" si="26">ROUND(J93/153.1*158.3,-2)</f>
        <v>103400</v>
      </c>
      <c r="L93" s="31">
        <v>1000</v>
      </c>
      <c r="M93" s="35">
        <v>120000</v>
      </c>
      <c r="N93" s="35"/>
      <c r="O93" s="113">
        <f t="shared" ref="O93:O98" si="27">CEILING((M93*138.2/130),100)</f>
        <v>127600</v>
      </c>
      <c r="P93" s="113">
        <f t="shared" si="19"/>
        <v>130400</v>
      </c>
      <c r="Q93" s="26"/>
      <c r="R93" s="26"/>
      <c r="S93" s="26"/>
      <c r="T93" s="23"/>
      <c r="U93" s="26"/>
      <c r="V93" s="23"/>
      <c r="W93" s="23"/>
      <c r="X93" s="23"/>
      <c r="Y93" s="92">
        <f t="shared" si="18"/>
        <v>130400</v>
      </c>
    </row>
    <row r="94" spans="1:26" ht="12">
      <c r="A94" s="3" t="s">
        <v>210</v>
      </c>
      <c r="B94" s="11" t="s">
        <v>211</v>
      </c>
      <c r="C94" s="3" t="s">
        <v>208</v>
      </c>
      <c r="D94" s="12" t="s">
        <v>212</v>
      </c>
      <c r="E94" s="12"/>
      <c r="F94" s="75">
        <v>45163</v>
      </c>
      <c r="G94" s="75">
        <v>44895</v>
      </c>
      <c r="H94" s="26">
        <v>29500</v>
      </c>
      <c r="I94" s="26">
        <f t="shared" si="25"/>
        <v>31500</v>
      </c>
      <c r="J94" s="31">
        <v>50000</v>
      </c>
      <c r="K94" s="35">
        <f t="shared" si="26"/>
        <v>51700</v>
      </c>
      <c r="L94" s="31">
        <v>6000</v>
      </c>
      <c r="M94" s="35">
        <v>70000</v>
      </c>
      <c r="N94" s="35"/>
      <c r="O94" s="113">
        <f t="shared" si="27"/>
        <v>74500</v>
      </c>
      <c r="P94" s="113">
        <f t="shared" si="19"/>
        <v>76200</v>
      </c>
      <c r="Q94" s="26">
        <v>70880</v>
      </c>
      <c r="R94" s="26"/>
      <c r="S94" s="23">
        <f>CEILING((Q94*131.5/126.8),100)</f>
        <v>73600</v>
      </c>
      <c r="T94" s="23">
        <f t="shared" si="17"/>
        <v>75300</v>
      </c>
      <c r="U94" s="26"/>
      <c r="V94" s="23"/>
      <c r="W94" s="23"/>
      <c r="X94" s="23"/>
      <c r="Y94" s="92">
        <f t="shared" si="18"/>
        <v>151500</v>
      </c>
    </row>
    <row r="95" spans="1:26" ht="12">
      <c r="A95" s="19" t="s">
        <v>372</v>
      </c>
      <c r="B95" s="19" t="s">
        <v>213</v>
      </c>
      <c r="C95" s="3" t="s">
        <v>214</v>
      </c>
      <c r="D95" s="13" t="s">
        <v>215</v>
      </c>
      <c r="E95" s="12"/>
      <c r="F95" s="75"/>
      <c r="G95" s="75"/>
      <c r="H95" s="26"/>
      <c r="I95" s="26"/>
      <c r="J95" s="31"/>
      <c r="K95" s="35"/>
      <c r="L95" s="31"/>
      <c r="M95" s="130">
        <v>470470</v>
      </c>
      <c r="N95" s="130"/>
      <c r="O95" s="113">
        <f t="shared" si="27"/>
        <v>500200</v>
      </c>
      <c r="P95" s="113">
        <f t="shared" si="19"/>
        <v>511100</v>
      </c>
      <c r="Q95" s="26"/>
      <c r="R95" s="26"/>
      <c r="S95" s="26"/>
      <c r="T95" s="23"/>
      <c r="U95" s="26"/>
      <c r="V95" s="23"/>
      <c r="W95" s="23"/>
      <c r="X95" s="23"/>
      <c r="Y95" s="92">
        <f t="shared" si="18"/>
        <v>511100</v>
      </c>
    </row>
    <row r="96" spans="1:26" ht="12">
      <c r="A96" s="9" t="s">
        <v>216</v>
      </c>
      <c r="B96" s="19"/>
      <c r="C96" s="9" t="s">
        <v>217</v>
      </c>
      <c r="D96" s="9" t="s">
        <v>218</v>
      </c>
      <c r="E96" s="9"/>
      <c r="F96" s="75">
        <v>44305</v>
      </c>
      <c r="G96" s="76"/>
      <c r="H96" s="26">
        <v>109400</v>
      </c>
      <c r="I96" s="26">
        <f t="shared" si="25"/>
        <v>116700</v>
      </c>
      <c r="J96" s="31">
        <v>250000</v>
      </c>
      <c r="K96" s="35">
        <f t="shared" si="26"/>
        <v>258500</v>
      </c>
      <c r="L96" s="49"/>
      <c r="M96" s="35">
        <f>ROUND(K96/158.3*175.4,-2)</f>
        <v>286400</v>
      </c>
      <c r="N96" s="35"/>
      <c r="O96" s="113">
        <f t="shared" si="27"/>
        <v>304500</v>
      </c>
      <c r="P96" s="113">
        <f t="shared" si="19"/>
        <v>311200</v>
      </c>
      <c r="Q96" s="26"/>
      <c r="R96" s="26"/>
      <c r="S96" s="26"/>
      <c r="T96" s="23"/>
      <c r="U96" s="26"/>
      <c r="V96" s="23"/>
      <c r="W96" s="23"/>
      <c r="X96" s="23"/>
      <c r="Y96" s="92">
        <f t="shared" si="18"/>
        <v>311200</v>
      </c>
    </row>
    <row r="97" spans="1:26" ht="12">
      <c r="A97" s="9" t="s">
        <v>219</v>
      </c>
      <c r="B97" s="19" t="s">
        <v>220</v>
      </c>
      <c r="C97" s="9" t="s">
        <v>221</v>
      </c>
      <c r="D97" s="9" t="s">
        <v>222</v>
      </c>
      <c r="E97" s="9"/>
      <c r="F97" s="75">
        <v>45163</v>
      </c>
      <c r="G97" s="75">
        <v>44895</v>
      </c>
      <c r="H97" s="26"/>
      <c r="I97" s="26"/>
      <c r="J97" s="31"/>
      <c r="K97" s="35"/>
      <c r="L97" s="49"/>
      <c r="M97" s="35">
        <v>70000</v>
      </c>
      <c r="N97" s="35"/>
      <c r="O97" s="113">
        <f t="shared" si="27"/>
        <v>74500</v>
      </c>
      <c r="P97" s="113">
        <f t="shared" si="19"/>
        <v>76200</v>
      </c>
      <c r="Q97" s="26">
        <v>70380</v>
      </c>
      <c r="R97" s="26"/>
      <c r="S97" s="23">
        <f>CEILING((Q97*131.5/126.8),100)</f>
        <v>73000</v>
      </c>
      <c r="T97" s="23">
        <f t="shared" si="17"/>
        <v>74700</v>
      </c>
      <c r="U97" s="26"/>
      <c r="V97" s="23"/>
      <c r="W97" s="23"/>
      <c r="X97" s="23"/>
      <c r="Y97" s="92">
        <f t="shared" si="18"/>
        <v>150900</v>
      </c>
    </row>
    <row r="98" spans="1:26" s="50" customFormat="1" ht="24">
      <c r="A98" s="10" t="s">
        <v>223</v>
      </c>
      <c r="B98" s="11" t="s">
        <v>224</v>
      </c>
      <c r="C98" s="3" t="s">
        <v>225</v>
      </c>
      <c r="D98" s="10" t="s">
        <v>226</v>
      </c>
      <c r="E98" s="15"/>
      <c r="F98" s="124" t="s">
        <v>34</v>
      </c>
      <c r="G98" s="75">
        <v>44896</v>
      </c>
      <c r="H98" s="35">
        <v>1805200</v>
      </c>
      <c r="I98" s="35">
        <f t="shared" si="25"/>
        <v>1926000</v>
      </c>
      <c r="J98" s="22">
        <v>1650000</v>
      </c>
      <c r="K98" s="35">
        <f t="shared" si="26"/>
        <v>1706000</v>
      </c>
      <c r="L98" s="22">
        <v>145000</v>
      </c>
      <c r="M98" s="35">
        <v>2300000</v>
      </c>
      <c r="N98" s="35"/>
      <c r="O98" s="113">
        <f t="shared" si="27"/>
        <v>2445100</v>
      </c>
      <c r="P98" s="113">
        <f t="shared" si="19"/>
        <v>2498200</v>
      </c>
      <c r="Q98" s="35">
        <f>340000-24000</f>
        <v>316000</v>
      </c>
      <c r="R98" s="35"/>
      <c r="S98" s="23">
        <f>CEILING((Q98*131.5/126.8),100)</f>
        <v>327800</v>
      </c>
      <c r="T98" s="23">
        <f t="shared" si="17"/>
        <v>335300</v>
      </c>
      <c r="U98" s="35">
        <v>24000</v>
      </c>
      <c r="V98" s="113"/>
      <c r="W98" s="113">
        <f>CEILING((U98*131.5/126.8),100)</f>
        <v>24900</v>
      </c>
      <c r="X98" s="113">
        <f>CEILING((W98*134.5/131.5),100)</f>
        <v>25500</v>
      </c>
      <c r="Y98" s="92">
        <f t="shared" si="18"/>
        <v>2859000</v>
      </c>
    </row>
    <row r="99" spans="1:26" ht="12">
      <c r="A99" s="3"/>
      <c r="B99" s="11"/>
      <c r="C99" s="3"/>
      <c r="D99" s="12"/>
      <c r="E99" s="12"/>
      <c r="F99" s="75"/>
      <c r="G99" s="74"/>
      <c r="H99" s="26"/>
      <c r="I99" s="26"/>
      <c r="J99" s="31"/>
      <c r="K99" s="35"/>
      <c r="L99" s="31"/>
      <c r="M99" s="35"/>
      <c r="N99" s="35"/>
      <c r="O99" s="35"/>
      <c r="P99" s="113"/>
      <c r="Q99" s="26"/>
      <c r="R99" s="26"/>
      <c r="S99" s="26"/>
      <c r="T99" s="23"/>
      <c r="U99" s="26"/>
      <c r="V99" s="23"/>
      <c r="W99" s="23"/>
      <c r="X99" s="23"/>
      <c r="Y99" s="92"/>
    </row>
    <row r="100" spans="1:26" ht="12">
      <c r="A100" s="12" t="s">
        <v>227</v>
      </c>
      <c r="B100" s="19" t="s">
        <v>228</v>
      </c>
      <c r="C100" s="3" t="s">
        <v>229</v>
      </c>
      <c r="D100" s="12" t="s">
        <v>152</v>
      </c>
      <c r="E100" s="9"/>
      <c r="F100" s="74">
        <v>2019</v>
      </c>
      <c r="G100" s="75"/>
      <c r="H100" s="27">
        <v>1730000</v>
      </c>
      <c r="I100" s="27">
        <f>H100</f>
        <v>1730000</v>
      </c>
      <c r="J100" s="31">
        <f>ROUND(I100/140.3*150.8,-2)</f>
        <v>1859500</v>
      </c>
      <c r="K100" s="31">
        <f t="shared" ref="K100:K111" si="28">ROUND(J100/150.8*158.3,-2)</f>
        <v>1952000</v>
      </c>
      <c r="L100" s="32"/>
      <c r="M100" s="35">
        <f>ROUND(K100/158.3*175.4,-2)</f>
        <v>2162900</v>
      </c>
      <c r="N100" s="35"/>
      <c r="O100" s="113">
        <f t="shared" ref="O100" si="29">CEILING((M100*138.2/130),100)</f>
        <v>2299400</v>
      </c>
      <c r="P100" s="113">
        <f t="shared" si="19"/>
        <v>2349400</v>
      </c>
      <c r="Q100" s="26"/>
      <c r="R100" s="26"/>
      <c r="S100" s="26"/>
      <c r="T100" s="23"/>
      <c r="U100" s="26"/>
      <c r="V100" s="23"/>
      <c r="W100" s="23"/>
      <c r="X100" s="23"/>
      <c r="Y100" s="92">
        <f t="shared" si="18"/>
        <v>2349400</v>
      </c>
    </row>
    <row r="101" spans="1:26" ht="12">
      <c r="A101" s="12" t="s">
        <v>230</v>
      </c>
      <c r="B101" s="19"/>
      <c r="C101" s="3" t="s">
        <v>231</v>
      </c>
      <c r="D101" s="12" t="s">
        <v>232</v>
      </c>
      <c r="E101" s="9"/>
      <c r="F101" s="75">
        <v>44305</v>
      </c>
      <c r="G101" s="75">
        <v>44895</v>
      </c>
      <c r="H101" s="27"/>
      <c r="I101" s="27"/>
      <c r="J101" s="31"/>
      <c r="K101" s="31"/>
      <c r="L101" s="32"/>
      <c r="M101" s="35" t="s">
        <v>98</v>
      </c>
      <c r="N101" s="35"/>
      <c r="O101" s="35"/>
      <c r="P101" s="113"/>
      <c r="Q101" s="26">
        <v>50550</v>
      </c>
      <c r="R101" s="26"/>
      <c r="S101" s="23">
        <f>CEILING((Q101*131.5/126.8),100)</f>
        <v>52500</v>
      </c>
      <c r="T101" s="23">
        <f t="shared" si="17"/>
        <v>53700</v>
      </c>
      <c r="U101" s="26"/>
      <c r="V101" s="23"/>
      <c r="W101" s="23"/>
      <c r="X101" s="23"/>
      <c r="Y101" s="92">
        <f t="shared" si="18"/>
        <v>53700</v>
      </c>
    </row>
    <row r="102" spans="1:26" ht="12">
      <c r="A102" s="12" t="s">
        <v>233</v>
      </c>
      <c r="B102" s="19" t="s">
        <v>234</v>
      </c>
      <c r="C102" s="3" t="s">
        <v>235</v>
      </c>
      <c r="D102" s="12" t="s">
        <v>236</v>
      </c>
      <c r="E102" s="9"/>
      <c r="F102" s="75">
        <v>45163</v>
      </c>
      <c r="G102" s="75">
        <v>44895</v>
      </c>
      <c r="H102" s="27"/>
      <c r="I102" s="27"/>
      <c r="J102" s="31"/>
      <c r="K102" s="31"/>
      <c r="L102" s="32"/>
      <c r="M102" s="35">
        <v>70000</v>
      </c>
      <c r="N102" s="35"/>
      <c r="O102" s="113">
        <f t="shared" ref="O102:O107" si="30">CEILING((M102*138.2/130),100)</f>
        <v>74500</v>
      </c>
      <c r="P102" s="113">
        <f t="shared" si="19"/>
        <v>76200</v>
      </c>
      <c r="Q102" s="26">
        <v>69380</v>
      </c>
      <c r="R102" s="26"/>
      <c r="S102" s="23">
        <f>CEILING((Q102*131.5/126.8),100)</f>
        <v>72000</v>
      </c>
      <c r="T102" s="23">
        <f t="shared" si="17"/>
        <v>73700</v>
      </c>
      <c r="U102" s="26"/>
      <c r="V102" s="23"/>
      <c r="W102" s="23"/>
      <c r="X102" s="23"/>
      <c r="Y102" s="92">
        <f t="shared" si="18"/>
        <v>149900</v>
      </c>
    </row>
    <row r="103" spans="1:26" s="28" customFormat="1" ht="12">
      <c r="A103" s="3" t="s">
        <v>237</v>
      </c>
      <c r="B103" s="11" t="s">
        <v>238</v>
      </c>
      <c r="C103" s="10" t="s">
        <v>239</v>
      </c>
      <c r="D103" s="10" t="s">
        <v>240</v>
      </c>
      <c r="E103" s="12" t="s">
        <v>241</v>
      </c>
      <c r="F103" s="75">
        <v>45163</v>
      </c>
      <c r="G103" s="75">
        <v>44895</v>
      </c>
      <c r="H103" s="26">
        <v>21900</v>
      </c>
      <c r="I103" s="26">
        <f t="shared" ref="I103:I111" si="31">ROUND(H103/131.5*140.3,-2)</f>
        <v>23400</v>
      </c>
      <c r="J103" s="31">
        <v>50000</v>
      </c>
      <c r="K103" s="35">
        <f>ROUND(J103/153.1*158.3,-2)</f>
        <v>51700</v>
      </c>
      <c r="L103" s="31"/>
      <c r="M103" s="35">
        <v>70000</v>
      </c>
      <c r="N103" s="35"/>
      <c r="O103" s="113">
        <f t="shared" si="30"/>
        <v>74500</v>
      </c>
      <c r="P103" s="113">
        <f t="shared" si="19"/>
        <v>76200</v>
      </c>
      <c r="Q103" s="26">
        <v>76880</v>
      </c>
      <c r="R103" s="26"/>
      <c r="S103" s="23">
        <f>CEILING((Q103*131.5/126.8),100)</f>
        <v>79800</v>
      </c>
      <c r="T103" s="23">
        <f t="shared" si="17"/>
        <v>81700</v>
      </c>
      <c r="U103" s="26"/>
      <c r="V103" s="23"/>
      <c r="W103" s="23"/>
      <c r="X103" s="23"/>
      <c r="Y103" s="92">
        <f t="shared" si="18"/>
        <v>157900</v>
      </c>
      <c r="Z103" s="36"/>
    </row>
    <row r="104" spans="1:26" s="28" customFormat="1" ht="12">
      <c r="A104" s="9"/>
      <c r="B104" s="19"/>
      <c r="C104" s="9"/>
      <c r="D104" s="148"/>
      <c r="E104" s="9"/>
      <c r="F104" s="74"/>
      <c r="G104" s="75"/>
      <c r="H104" s="26"/>
      <c r="I104" s="26"/>
      <c r="J104" s="31"/>
      <c r="K104" s="31"/>
      <c r="L104" s="31"/>
      <c r="M104" s="48"/>
      <c r="N104" s="48"/>
      <c r="O104" s="113"/>
      <c r="P104" s="113"/>
      <c r="Q104" s="26"/>
      <c r="R104" s="26"/>
      <c r="S104" s="26"/>
      <c r="T104" s="23"/>
      <c r="U104" s="26"/>
      <c r="V104" s="23"/>
      <c r="W104" s="23"/>
      <c r="X104" s="23"/>
      <c r="Y104" s="92"/>
      <c r="Z104" s="36"/>
    </row>
    <row r="105" spans="1:26" s="28" customFormat="1" ht="12">
      <c r="A105" s="9" t="s">
        <v>243</v>
      </c>
      <c r="B105" s="19" t="s">
        <v>244</v>
      </c>
      <c r="C105" s="9" t="s">
        <v>242</v>
      </c>
      <c r="D105" s="148" t="s">
        <v>245</v>
      </c>
      <c r="E105" s="9"/>
      <c r="F105" s="74"/>
      <c r="G105" s="75"/>
      <c r="H105" s="26"/>
      <c r="I105" s="26"/>
      <c r="J105" s="31"/>
      <c r="K105" s="31"/>
      <c r="L105" s="31"/>
      <c r="M105" s="48"/>
      <c r="N105" s="48">
        <v>2425507</v>
      </c>
      <c r="O105" s="35">
        <f>CEILING((N105*138.2/130),100)</f>
        <v>2578600</v>
      </c>
      <c r="P105" s="113">
        <f t="shared" si="19"/>
        <v>2634600</v>
      </c>
      <c r="Q105" s="26"/>
      <c r="R105" s="26"/>
      <c r="S105" s="26"/>
      <c r="T105" s="23"/>
      <c r="U105" s="26"/>
      <c r="V105" s="23"/>
      <c r="W105" s="23"/>
      <c r="X105" s="23"/>
      <c r="Y105" s="92">
        <f t="shared" si="18"/>
        <v>2634600</v>
      </c>
      <c r="Z105" s="36"/>
    </row>
    <row r="106" spans="1:26" s="28" customFormat="1" ht="12">
      <c r="A106" s="19" t="s">
        <v>246</v>
      </c>
      <c r="B106" s="19" t="s">
        <v>247</v>
      </c>
      <c r="C106" s="9" t="s">
        <v>248</v>
      </c>
      <c r="D106" s="13" t="s">
        <v>215</v>
      </c>
      <c r="E106" s="9"/>
      <c r="F106" s="74"/>
      <c r="G106" s="75"/>
      <c r="H106" s="26"/>
      <c r="I106" s="26"/>
      <c r="J106" s="31"/>
      <c r="K106" s="31"/>
      <c r="L106" s="31"/>
      <c r="M106" s="130">
        <v>335000</v>
      </c>
      <c r="N106" s="130"/>
      <c r="O106" s="113">
        <f t="shared" si="30"/>
        <v>356200</v>
      </c>
      <c r="P106" s="113">
        <f t="shared" si="19"/>
        <v>364000</v>
      </c>
      <c r="Q106" s="26"/>
      <c r="R106" s="26"/>
      <c r="S106" s="26"/>
      <c r="T106" s="23"/>
      <c r="U106" s="26"/>
      <c r="V106" s="23"/>
      <c r="W106" s="23"/>
      <c r="X106" s="23"/>
      <c r="Y106" s="92">
        <f t="shared" si="18"/>
        <v>364000</v>
      </c>
      <c r="Z106" s="36"/>
    </row>
    <row r="107" spans="1:26" s="28" customFormat="1" ht="12">
      <c r="A107" s="3" t="s">
        <v>249</v>
      </c>
      <c r="B107" s="11" t="s">
        <v>250</v>
      </c>
      <c r="C107" s="3" t="s">
        <v>251</v>
      </c>
      <c r="D107" s="10" t="s">
        <v>252</v>
      </c>
      <c r="E107" s="12"/>
      <c r="F107" s="125" t="s">
        <v>34</v>
      </c>
      <c r="G107" s="125" t="s">
        <v>253</v>
      </c>
      <c r="H107" s="26">
        <v>0</v>
      </c>
      <c r="I107" s="26">
        <f t="shared" si="31"/>
        <v>0</v>
      </c>
      <c r="J107" s="31">
        <v>1125000</v>
      </c>
      <c r="K107" s="35">
        <f t="shared" ref="K107:K110" si="32">ROUND(J107/153.1*158.3,-2)</f>
        <v>1163200</v>
      </c>
      <c r="L107" s="34">
        <v>100000</v>
      </c>
      <c r="M107" s="35">
        <v>3400000</v>
      </c>
      <c r="N107" s="35"/>
      <c r="O107" s="113">
        <f t="shared" si="30"/>
        <v>3614500</v>
      </c>
      <c r="P107" s="113">
        <f t="shared" si="19"/>
        <v>3693000</v>
      </c>
      <c r="Q107" s="26">
        <f>350000-38000</f>
        <v>312000</v>
      </c>
      <c r="R107" s="26"/>
      <c r="S107" s="23">
        <f>CEILING((Q107*131.5/126.8),100)</f>
        <v>323600</v>
      </c>
      <c r="T107" s="23">
        <f t="shared" si="17"/>
        <v>331000</v>
      </c>
      <c r="U107" s="26">
        <v>38000</v>
      </c>
      <c r="V107" s="23"/>
      <c r="W107" s="113">
        <f>CEILING((U107*131.5/126.8),100)</f>
        <v>39500</v>
      </c>
      <c r="X107" s="113">
        <f>CEILING((W107*134.5/131.5),100)</f>
        <v>40500</v>
      </c>
      <c r="Y107" s="92">
        <f t="shared" si="18"/>
        <v>4064500</v>
      </c>
      <c r="Z107" s="36"/>
    </row>
    <row r="108" spans="1:26" s="28" customFormat="1" ht="12">
      <c r="A108" s="163" t="s">
        <v>359</v>
      </c>
      <c r="B108" s="164" t="s">
        <v>344</v>
      </c>
      <c r="C108" s="163" t="s">
        <v>263</v>
      </c>
      <c r="D108" s="107" t="s">
        <v>360</v>
      </c>
      <c r="E108" s="107"/>
      <c r="F108" s="90"/>
      <c r="G108" s="90"/>
      <c r="H108" s="103"/>
      <c r="I108" s="103"/>
      <c r="J108" s="93"/>
      <c r="K108" s="117"/>
      <c r="L108" s="93"/>
      <c r="M108" s="117"/>
      <c r="N108" s="117"/>
      <c r="O108" s="117"/>
      <c r="P108" s="113"/>
      <c r="Q108" s="26"/>
      <c r="R108" s="26"/>
      <c r="S108" s="26">
        <v>10000</v>
      </c>
      <c r="T108" s="23">
        <f t="shared" si="17"/>
        <v>10300</v>
      </c>
      <c r="U108" s="26"/>
      <c r="V108" s="23"/>
      <c r="W108" s="23"/>
      <c r="X108" s="23"/>
      <c r="Y108" s="92">
        <f t="shared" si="18"/>
        <v>10300</v>
      </c>
      <c r="Z108" s="36"/>
    </row>
    <row r="109" spans="1:26" s="151" customFormat="1" ht="12">
      <c r="A109" s="165" t="s">
        <v>343</v>
      </c>
      <c r="B109" s="165" t="s">
        <v>344</v>
      </c>
      <c r="C109" s="165" t="s">
        <v>263</v>
      </c>
      <c r="D109" s="166" t="s">
        <v>200</v>
      </c>
      <c r="E109" s="166"/>
      <c r="F109" s="167"/>
      <c r="G109" s="167"/>
      <c r="H109" s="167"/>
      <c r="I109" s="167"/>
      <c r="J109" s="168"/>
      <c r="K109" s="169"/>
      <c r="L109" s="168"/>
      <c r="M109" s="169"/>
      <c r="N109" s="169"/>
      <c r="O109" s="169"/>
      <c r="P109" s="113">
        <v>650000</v>
      </c>
      <c r="Q109" s="170"/>
      <c r="R109" s="170"/>
      <c r="S109" s="170"/>
      <c r="T109" s="23"/>
      <c r="U109" s="170"/>
      <c r="V109" s="171"/>
      <c r="W109" s="171"/>
      <c r="X109" s="171"/>
      <c r="Y109" s="92">
        <f t="shared" si="18"/>
        <v>650000</v>
      </c>
      <c r="Z109" s="150"/>
    </row>
    <row r="110" spans="1:26" s="28" customFormat="1" ht="12">
      <c r="A110" s="3" t="s">
        <v>254</v>
      </c>
      <c r="B110" s="11" t="s">
        <v>255</v>
      </c>
      <c r="C110" s="3" t="s">
        <v>256</v>
      </c>
      <c r="D110" s="12" t="s">
        <v>257</v>
      </c>
      <c r="E110" s="12"/>
      <c r="F110" s="75">
        <v>45163</v>
      </c>
      <c r="G110" s="75">
        <v>44895</v>
      </c>
      <c r="H110" s="26">
        <v>65600</v>
      </c>
      <c r="I110" s="26">
        <f t="shared" si="31"/>
        <v>70000</v>
      </c>
      <c r="J110" s="31">
        <v>135000</v>
      </c>
      <c r="K110" s="35">
        <f t="shared" si="32"/>
        <v>139600</v>
      </c>
      <c r="L110" s="31">
        <v>6500</v>
      </c>
      <c r="M110" s="35">
        <v>175000</v>
      </c>
      <c r="N110" s="35"/>
      <c r="O110" s="113">
        <f t="shared" ref="O110:O111" si="33">CEILING((M110*138.2/130),100)</f>
        <v>186100</v>
      </c>
      <c r="P110" s="113">
        <f t="shared" si="19"/>
        <v>190200</v>
      </c>
      <c r="Q110" s="26">
        <v>167280</v>
      </c>
      <c r="R110" s="26"/>
      <c r="S110" s="23">
        <f>CEILING((Q110*131.5/126.8),100)</f>
        <v>173500</v>
      </c>
      <c r="T110" s="23">
        <f t="shared" si="17"/>
        <v>177500</v>
      </c>
      <c r="U110" s="26"/>
      <c r="V110" s="23"/>
      <c r="W110" s="23"/>
      <c r="X110" s="23"/>
      <c r="Y110" s="92">
        <f t="shared" si="18"/>
        <v>367700</v>
      </c>
      <c r="Z110" s="36"/>
    </row>
    <row r="111" spans="1:26" s="28" customFormat="1" ht="12">
      <c r="A111" s="9" t="s">
        <v>258</v>
      </c>
      <c r="B111" s="19" t="s">
        <v>259</v>
      </c>
      <c r="C111" s="9" t="s">
        <v>256</v>
      </c>
      <c r="D111" s="9" t="s">
        <v>260</v>
      </c>
      <c r="E111" s="9"/>
      <c r="F111" s="74">
        <v>2017</v>
      </c>
      <c r="G111" s="75"/>
      <c r="H111" s="26">
        <v>2325000</v>
      </c>
      <c r="I111" s="26">
        <f t="shared" si="31"/>
        <v>2480600</v>
      </c>
      <c r="J111" s="31">
        <f>ROUND(I111/140.3*150.8,-2)</f>
        <v>2666200</v>
      </c>
      <c r="K111" s="31">
        <f t="shared" si="28"/>
        <v>2798800</v>
      </c>
      <c r="L111" s="31"/>
      <c r="M111" s="35">
        <f>ROUND(K111/158.3*175.4,-2)</f>
        <v>3101100</v>
      </c>
      <c r="N111" s="35"/>
      <c r="O111" s="113">
        <f t="shared" si="33"/>
        <v>3296800</v>
      </c>
      <c r="P111" s="113">
        <f t="shared" si="19"/>
        <v>3368400</v>
      </c>
      <c r="Q111" s="26"/>
      <c r="R111" s="26"/>
      <c r="S111" s="26"/>
      <c r="T111" s="23"/>
      <c r="U111" s="26"/>
      <c r="V111" s="23"/>
      <c r="W111" s="23"/>
      <c r="X111" s="23"/>
      <c r="Y111" s="92">
        <f t="shared" si="18"/>
        <v>3368400</v>
      </c>
      <c r="Z111" s="36"/>
    </row>
    <row r="112" spans="1:26" s="28" customFormat="1" ht="12">
      <c r="A112" s="19" t="s">
        <v>261</v>
      </c>
      <c r="B112" s="19" t="s">
        <v>262</v>
      </c>
      <c r="C112" s="9" t="s">
        <v>263</v>
      </c>
      <c r="D112" s="9" t="s">
        <v>264</v>
      </c>
      <c r="E112" s="9"/>
      <c r="F112" s="74"/>
      <c r="G112" s="74"/>
      <c r="H112" s="19"/>
      <c r="I112" s="19"/>
      <c r="J112" s="1"/>
      <c r="K112" s="34">
        <v>505000</v>
      </c>
      <c r="L112" s="1"/>
      <c r="M112" s="35"/>
      <c r="N112" s="35">
        <v>1074677</v>
      </c>
      <c r="O112" s="35">
        <f>CEILING((N112*138.2/130),100)</f>
        <v>1142500</v>
      </c>
      <c r="P112" s="113">
        <f t="shared" si="19"/>
        <v>1167400</v>
      </c>
      <c r="Q112" s="26"/>
      <c r="R112" s="26"/>
      <c r="S112" s="26"/>
      <c r="T112" s="23"/>
      <c r="U112" s="26"/>
      <c r="V112" s="23"/>
      <c r="W112" s="23"/>
      <c r="X112" s="23"/>
      <c r="Y112" s="92">
        <f t="shared" si="18"/>
        <v>1167400</v>
      </c>
    </row>
    <row r="113" spans="1:26" s="28" customFormat="1" ht="12">
      <c r="A113" s="19" t="s">
        <v>341</v>
      </c>
      <c r="B113" s="19" t="s">
        <v>342</v>
      </c>
      <c r="C113" s="9" t="s">
        <v>271</v>
      </c>
      <c r="D113" s="9" t="s">
        <v>70</v>
      </c>
      <c r="E113" s="9"/>
      <c r="F113" s="74"/>
      <c r="G113" s="74"/>
      <c r="H113" s="19"/>
      <c r="I113" s="19"/>
      <c r="J113" s="1"/>
      <c r="K113" s="34"/>
      <c r="L113" s="1"/>
      <c r="M113" s="35"/>
      <c r="N113" s="35"/>
      <c r="O113" s="35"/>
      <c r="P113" s="113">
        <v>340000</v>
      </c>
      <c r="Q113" s="26"/>
      <c r="R113" s="26"/>
      <c r="S113" s="23"/>
      <c r="T113" s="23"/>
      <c r="U113" s="26"/>
      <c r="V113" s="23"/>
      <c r="W113" s="23"/>
      <c r="X113" s="23"/>
      <c r="Y113" s="92">
        <f t="shared" si="18"/>
        <v>340000</v>
      </c>
    </row>
    <row r="114" spans="1:26" s="28" customFormat="1" ht="12">
      <c r="A114" s="19" t="s">
        <v>265</v>
      </c>
      <c r="B114" s="19" t="s">
        <v>266</v>
      </c>
      <c r="C114" s="9" t="s">
        <v>267</v>
      </c>
      <c r="D114" s="9" t="s">
        <v>268</v>
      </c>
      <c r="E114" s="9"/>
      <c r="F114" s="74"/>
      <c r="G114" s="75">
        <v>44895</v>
      </c>
      <c r="H114" s="19"/>
      <c r="I114" s="19"/>
      <c r="J114" s="1"/>
      <c r="K114" s="1" t="s">
        <v>269</v>
      </c>
      <c r="L114" s="1"/>
      <c r="M114" s="19" t="s">
        <v>98</v>
      </c>
      <c r="N114" s="19"/>
      <c r="O114" s="19"/>
      <c r="P114" s="113"/>
      <c r="Q114" s="31">
        <v>137450</v>
      </c>
      <c r="R114" s="31"/>
      <c r="S114" s="23">
        <f>CEILING((Q114*131.5/126.8),100)</f>
        <v>142600</v>
      </c>
      <c r="T114" s="23">
        <f t="shared" si="17"/>
        <v>145900</v>
      </c>
      <c r="U114" s="26"/>
      <c r="V114" s="23"/>
      <c r="W114" s="23"/>
      <c r="X114" s="23"/>
      <c r="Y114" s="92">
        <f t="shared" si="18"/>
        <v>145900</v>
      </c>
    </row>
    <row r="115" spans="1:26" s="28" customFormat="1" ht="12">
      <c r="A115" s="19" t="s">
        <v>270</v>
      </c>
      <c r="B115" s="19" t="s">
        <v>266</v>
      </c>
      <c r="C115" s="9" t="s">
        <v>271</v>
      </c>
      <c r="D115" s="9" t="s">
        <v>272</v>
      </c>
      <c r="E115" s="9"/>
      <c r="F115" s="74"/>
      <c r="G115" s="74"/>
      <c r="H115" s="19"/>
      <c r="I115" s="19"/>
      <c r="J115" s="1"/>
      <c r="K115" s="34"/>
      <c r="L115" s="1"/>
      <c r="M115" s="35"/>
      <c r="N115" s="35">
        <v>559600</v>
      </c>
      <c r="O115" s="35">
        <f>CEILING((N115*138.2/130),100)</f>
        <v>594900</v>
      </c>
      <c r="P115" s="113">
        <f t="shared" si="19"/>
        <v>607900</v>
      </c>
      <c r="Q115" s="26"/>
      <c r="R115" s="26"/>
      <c r="S115" s="26"/>
      <c r="T115" s="23"/>
      <c r="U115" s="26"/>
      <c r="V115" s="23"/>
      <c r="W115" s="23"/>
      <c r="X115" s="23"/>
      <c r="Y115" s="92">
        <f t="shared" si="18"/>
        <v>607900</v>
      </c>
    </row>
    <row r="116" spans="1:26" s="28" customFormat="1" ht="12">
      <c r="A116" s="19" t="s">
        <v>273</v>
      </c>
      <c r="B116" s="19" t="s">
        <v>274</v>
      </c>
      <c r="C116" s="9" t="s">
        <v>271</v>
      </c>
      <c r="D116" s="9" t="s">
        <v>77</v>
      </c>
      <c r="E116" s="9"/>
      <c r="F116" s="74"/>
      <c r="G116" s="74"/>
      <c r="H116" s="19"/>
      <c r="I116" s="19"/>
      <c r="J116" s="1"/>
      <c r="K116" s="34"/>
      <c r="L116" s="1"/>
      <c r="M116" s="35"/>
      <c r="N116" s="35">
        <v>498600</v>
      </c>
      <c r="O116" s="35"/>
      <c r="P116" s="113">
        <v>498600</v>
      </c>
      <c r="Q116" s="26"/>
      <c r="R116" s="26"/>
      <c r="S116" s="26"/>
      <c r="T116" s="23"/>
      <c r="U116" s="26"/>
      <c r="V116" s="23"/>
      <c r="W116" s="23"/>
      <c r="X116" s="23"/>
      <c r="Y116" s="92">
        <f t="shared" si="18"/>
        <v>498600</v>
      </c>
    </row>
    <row r="117" spans="1:26" s="172" customFormat="1" ht="12">
      <c r="A117" s="3" t="s">
        <v>275</v>
      </c>
      <c r="B117" s="11" t="s">
        <v>276</v>
      </c>
      <c r="C117" s="3" t="s">
        <v>267</v>
      </c>
      <c r="D117" s="12" t="s">
        <v>277</v>
      </c>
      <c r="E117" s="12"/>
      <c r="F117" s="75">
        <v>45163</v>
      </c>
      <c r="G117" s="75">
        <v>44895</v>
      </c>
      <c r="H117" s="26">
        <v>54700</v>
      </c>
      <c r="I117" s="26">
        <f>ROUND(H117/131.5*140.3,-2)</f>
        <v>58400</v>
      </c>
      <c r="J117" s="31">
        <v>90000</v>
      </c>
      <c r="K117" s="35">
        <f>ROUND(J117/153.1*158.3,-2)</f>
        <v>93100</v>
      </c>
      <c r="L117" s="31">
        <v>4000</v>
      </c>
      <c r="M117" s="35">
        <v>120000</v>
      </c>
      <c r="N117" s="35"/>
      <c r="O117" s="113">
        <f t="shared" ref="O117:O121" si="34">CEILING((M117*138.2/130),100)</f>
        <v>127600</v>
      </c>
      <c r="P117" s="113">
        <f t="shared" si="19"/>
        <v>130400</v>
      </c>
      <c r="Q117" s="26">
        <v>141450</v>
      </c>
      <c r="R117" s="26"/>
      <c r="S117" s="23">
        <f>CEILING((Q117*131.5/126.8),100)</f>
        <v>146700</v>
      </c>
      <c r="T117" s="23">
        <f t="shared" si="17"/>
        <v>150100</v>
      </c>
      <c r="U117" s="26"/>
      <c r="V117" s="23"/>
      <c r="W117" s="23"/>
      <c r="X117" s="23"/>
      <c r="Y117" s="92">
        <f t="shared" si="18"/>
        <v>280500</v>
      </c>
      <c r="Z117" s="36"/>
    </row>
    <row r="118" spans="1:26" s="28" customFormat="1" ht="12">
      <c r="A118" s="19" t="s">
        <v>278</v>
      </c>
      <c r="B118" s="19" t="s">
        <v>279</v>
      </c>
      <c r="C118" s="9" t="s">
        <v>267</v>
      </c>
      <c r="D118" s="9" t="s">
        <v>70</v>
      </c>
      <c r="E118" s="9"/>
      <c r="F118" s="74"/>
      <c r="G118" s="74"/>
      <c r="H118" s="19"/>
      <c r="I118" s="19"/>
      <c r="J118" s="1"/>
      <c r="K118" s="34">
        <v>235000</v>
      </c>
      <c r="L118" s="1"/>
      <c r="M118" s="35">
        <f>ROUND(K118/158.3*175.4,-2)</f>
        <v>260400</v>
      </c>
      <c r="N118" s="35"/>
      <c r="O118" s="113">
        <f t="shared" si="34"/>
        <v>276900</v>
      </c>
      <c r="P118" s="113">
        <f t="shared" si="19"/>
        <v>283000</v>
      </c>
      <c r="Q118" s="26"/>
      <c r="R118" s="26"/>
      <c r="S118" s="26"/>
      <c r="T118" s="23"/>
      <c r="U118" s="26"/>
      <c r="V118" s="23"/>
      <c r="W118" s="23"/>
      <c r="X118" s="23"/>
      <c r="Y118" s="92">
        <f t="shared" si="18"/>
        <v>283000</v>
      </c>
    </row>
    <row r="119" spans="1:26" s="28" customFormat="1" ht="12">
      <c r="A119" s="19" t="s">
        <v>280</v>
      </c>
      <c r="B119" s="11" t="s">
        <v>281</v>
      </c>
      <c r="C119" s="3" t="s">
        <v>271</v>
      </c>
      <c r="D119" s="9" t="s">
        <v>282</v>
      </c>
      <c r="E119" s="12"/>
      <c r="F119" s="75"/>
      <c r="G119" s="74"/>
      <c r="H119" s="26"/>
      <c r="I119" s="26"/>
      <c r="J119" s="31"/>
      <c r="K119" s="35"/>
      <c r="L119" s="31"/>
      <c r="M119" s="121">
        <v>281000</v>
      </c>
      <c r="N119" s="121"/>
      <c r="O119" s="113">
        <f t="shared" si="34"/>
        <v>298800</v>
      </c>
      <c r="P119" s="113">
        <f t="shared" si="19"/>
        <v>305300</v>
      </c>
      <c r="Q119" s="26"/>
      <c r="R119" s="26"/>
      <c r="S119" s="26"/>
      <c r="T119" s="23"/>
      <c r="U119" s="26"/>
      <c r="V119" s="23"/>
      <c r="W119" s="23"/>
      <c r="X119" s="23"/>
      <c r="Y119" s="92">
        <f t="shared" si="18"/>
        <v>305300</v>
      </c>
      <c r="Z119" s="36"/>
    </row>
    <row r="120" spans="1:26" s="28" customFormat="1" ht="12">
      <c r="A120" s="19"/>
      <c r="B120" s="11"/>
      <c r="C120" s="3"/>
      <c r="D120" s="9"/>
      <c r="E120" s="12"/>
      <c r="F120" s="75"/>
      <c r="G120" s="74"/>
      <c r="H120" s="26"/>
      <c r="I120" s="26"/>
      <c r="J120" s="31"/>
      <c r="K120" s="35"/>
      <c r="L120" s="31"/>
      <c r="M120" s="121"/>
      <c r="N120" s="121"/>
      <c r="O120" s="113"/>
      <c r="P120" s="113"/>
      <c r="Q120" s="26"/>
      <c r="R120" s="26"/>
      <c r="S120" s="23"/>
      <c r="T120" s="23"/>
      <c r="U120" s="26"/>
      <c r="V120" s="23"/>
      <c r="W120" s="23"/>
      <c r="X120" s="23"/>
      <c r="Y120" s="92"/>
      <c r="Z120" s="36"/>
    </row>
    <row r="121" spans="1:26" s="28" customFormat="1" ht="12">
      <c r="A121" s="3" t="s">
        <v>283</v>
      </c>
      <c r="B121" s="11" t="s">
        <v>284</v>
      </c>
      <c r="C121" s="3" t="s">
        <v>285</v>
      </c>
      <c r="D121" s="12" t="s">
        <v>286</v>
      </c>
      <c r="E121" s="12"/>
      <c r="F121" s="75">
        <v>45163</v>
      </c>
      <c r="G121" s="75">
        <v>44895</v>
      </c>
      <c r="H121" s="26">
        <v>43800</v>
      </c>
      <c r="I121" s="26">
        <f t="shared" ref="I121:I136" si="35">ROUND(H121/131.5*140.3,-2)</f>
        <v>46700</v>
      </c>
      <c r="J121" s="31">
        <v>85000</v>
      </c>
      <c r="K121" s="35">
        <f t="shared" ref="K121" si="36">ROUND(J121/153.1*158.3,-2)</f>
        <v>87900</v>
      </c>
      <c r="L121" s="31">
        <v>5300</v>
      </c>
      <c r="M121" s="35">
        <v>115000</v>
      </c>
      <c r="N121" s="35"/>
      <c r="O121" s="113">
        <f t="shared" si="34"/>
        <v>122300</v>
      </c>
      <c r="P121" s="113">
        <f t="shared" si="19"/>
        <v>125000</v>
      </c>
      <c r="Q121" s="26">
        <v>6350</v>
      </c>
      <c r="R121" s="26"/>
      <c r="S121" s="23">
        <f>CEILING((Q121*131.5/126.8),100)</f>
        <v>6600</v>
      </c>
      <c r="T121" s="23">
        <f t="shared" si="17"/>
        <v>6800</v>
      </c>
      <c r="U121" s="26"/>
      <c r="V121" s="23"/>
      <c r="W121" s="23"/>
      <c r="X121" s="23"/>
      <c r="Y121" s="92">
        <f t="shared" si="18"/>
        <v>131800</v>
      </c>
      <c r="Z121" s="36"/>
    </row>
    <row r="122" spans="1:26" s="172" customFormat="1" ht="24">
      <c r="A122" s="3" t="s">
        <v>287</v>
      </c>
      <c r="B122" s="11" t="s">
        <v>288</v>
      </c>
      <c r="C122" s="3" t="s">
        <v>285</v>
      </c>
      <c r="D122" s="15" t="s">
        <v>289</v>
      </c>
      <c r="E122" s="12" t="s">
        <v>290</v>
      </c>
      <c r="F122" s="124" t="s">
        <v>34</v>
      </c>
      <c r="G122" s="132" t="s">
        <v>291</v>
      </c>
      <c r="H122" s="35">
        <v>2359900</v>
      </c>
      <c r="I122" s="35">
        <f t="shared" si="35"/>
        <v>2517800</v>
      </c>
      <c r="J122" s="22">
        <v>1975000</v>
      </c>
      <c r="K122" s="35">
        <f t="shared" ref="K122:K136" si="37">ROUND(J122/153.1*158.3,-2)</f>
        <v>2042100</v>
      </c>
      <c r="L122" s="22">
        <v>412000</v>
      </c>
      <c r="M122" s="35">
        <v>2550000</v>
      </c>
      <c r="N122" s="35"/>
      <c r="O122" s="113">
        <f t="shared" ref="O122:O136" si="38">CEILING((M122*138.2/130),100)</f>
        <v>2710900</v>
      </c>
      <c r="P122" s="113">
        <f t="shared" si="19"/>
        <v>2769800</v>
      </c>
      <c r="Q122" s="35">
        <f>665000-26000</f>
        <v>639000</v>
      </c>
      <c r="R122" s="35"/>
      <c r="S122" s="23">
        <f t="shared" ref="S122:S127" si="39">CEILING((Q122*131.5/126.8),100)</f>
        <v>662700</v>
      </c>
      <c r="T122" s="23">
        <f t="shared" si="17"/>
        <v>677900</v>
      </c>
      <c r="U122" s="35">
        <v>26000</v>
      </c>
      <c r="V122" s="113"/>
      <c r="W122" s="113"/>
      <c r="X122" s="113"/>
      <c r="Y122" s="92">
        <f t="shared" si="18"/>
        <v>3447700</v>
      </c>
      <c r="Z122" s="50"/>
    </row>
    <row r="123" spans="1:26" s="172" customFormat="1" ht="24">
      <c r="A123" s="3" t="s">
        <v>292</v>
      </c>
      <c r="B123" s="11" t="s">
        <v>288</v>
      </c>
      <c r="C123" s="3" t="s">
        <v>285</v>
      </c>
      <c r="D123" s="15" t="s">
        <v>293</v>
      </c>
      <c r="E123" s="12"/>
      <c r="F123" s="122">
        <v>45163</v>
      </c>
      <c r="G123" s="75">
        <v>44895</v>
      </c>
      <c r="H123" s="26">
        <v>109400</v>
      </c>
      <c r="I123" s="26">
        <f t="shared" si="35"/>
        <v>116700</v>
      </c>
      <c r="J123" s="22">
        <v>220000</v>
      </c>
      <c r="K123" s="35">
        <f t="shared" si="37"/>
        <v>227500</v>
      </c>
      <c r="L123" s="22">
        <v>16000</v>
      </c>
      <c r="M123" s="35">
        <v>260000</v>
      </c>
      <c r="N123" s="35"/>
      <c r="O123" s="113">
        <f t="shared" si="38"/>
        <v>276400</v>
      </c>
      <c r="P123" s="113">
        <f t="shared" si="19"/>
        <v>282400</v>
      </c>
      <c r="Q123" s="26">
        <v>205710</v>
      </c>
      <c r="R123" s="26"/>
      <c r="S123" s="23">
        <f t="shared" si="39"/>
        <v>213400</v>
      </c>
      <c r="T123" s="23">
        <f t="shared" si="17"/>
        <v>218300</v>
      </c>
      <c r="U123" s="26"/>
      <c r="V123" s="23"/>
      <c r="W123" s="23"/>
      <c r="X123" s="23"/>
      <c r="Y123" s="92">
        <f t="shared" si="18"/>
        <v>500700</v>
      </c>
      <c r="Z123" s="50"/>
    </row>
    <row r="124" spans="1:26" s="172" customFormat="1" ht="12">
      <c r="A124" s="3" t="s">
        <v>294</v>
      </c>
      <c r="B124" s="11" t="s">
        <v>295</v>
      </c>
      <c r="C124" s="3" t="s">
        <v>296</v>
      </c>
      <c r="D124" s="15" t="s">
        <v>297</v>
      </c>
      <c r="E124" s="12"/>
      <c r="F124" s="122">
        <v>45163</v>
      </c>
      <c r="G124" s="74"/>
      <c r="H124" s="26"/>
      <c r="I124" s="26"/>
      <c r="J124" s="22"/>
      <c r="K124" s="35"/>
      <c r="L124" s="22"/>
      <c r="M124" s="35">
        <v>180000</v>
      </c>
      <c r="N124" s="35"/>
      <c r="O124" s="113">
        <f t="shared" si="38"/>
        <v>191400</v>
      </c>
      <c r="P124" s="113">
        <f t="shared" si="19"/>
        <v>195600</v>
      </c>
      <c r="Q124" s="26">
        <v>120900</v>
      </c>
      <c r="R124" s="26"/>
      <c r="S124" s="23">
        <f t="shared" si="39"/>
        <v>125400</v>
      </c>
      <c r="T124" s="23">
        <f t="shared" si="17"/>
        <v>128300</v>
      </c>
      <c r="U124" s="26"/>
      <c r="V124" s="23"/>
      <c r="W124" s="23"/>
      <c r="X124" s="23"/>
      <c r="Y124" s="92">
        <f t="shared" si="18"/>
        <v>323900</v>
      </c>
      <c r="Z124" s="50"/>
    </row>
    <row r="125" spans="1:26" s="172" customFormat="1" ht="12">
      <c r="A125" s="3" t="s">
        <v>298</v>
      </c>
      <c r="B125" s="11" t="s">
        <v>299</v>
      </c>
      <c r="C125" s="3" t="s">
        <v>296</v>
      </c>
      <c r="D125" s="15" t="s">
        <v>300</v>
      </c>
      <c r="E125" s="12"/>
      <c r="F125" s="122">
        <v>45163</v>
      </c>
      <c r="G125" s="122">
        <v>44895</v>
      </c>
      <c r="H125" s="26"/>
      <c r="I125" s="26"/>
      <c r="J125" s="22"/>
      <c r="K125" s="35"/>
      <c r="L125" s="22"/>
      <c r="M125" s="35">
        <v>70000</v>
      </c>
      <c r="N125" s="35"/>
      <c r="O125" s="113">
        <f t="shared" si="38"/>
        <v>74500</v>
      </c>
      <c r="P125" s="113">
        <f t="shared" si="19"/>
        <v>76200</v>
      </c>
      <c r="Q125" s="35">
        <v>47500</v>
      </c>
      <c r="R125" s="35"/>
      <c r="S125" s="23">
        <f t="shared" si="39"/>
        <v>49300</v>
      </c>
      <c r="T125" s="23">
        <f t="shared" si="17"/>
        <v>50500</v>
      </c>
      <c r="U125" s="26"/>
      <c r="V125" s="23"/>
      <c r="W125" s="23"/>
      <c r="X125" s="23"/>
      <c r="Y125" s="92">
        <f t="shared" si="18"/>
        <v>126700</v>
      </c>
      <c r="Z125" s="50"/>
    </row>
    <row r="126" spans="1:26" s="28" customFormat="1" ht="12">
      <c r="A126" s="3" t="s">
        <v>301</v>
      </c>
      <c r="B126" s="11" t="s">
        <v>302</v>
      </c>
      <c r="C126" s="3" t="s">
        <v>303</v>
      </c>
      <c r="D126" s="12" t="s">
        <v>304</v>
      </c>
      <c r="E126" s="12"/>
      <c r="F126" s="75">
        <v>45163</v>
      </c>
      <c r="G126" s="75">
        <v>44895</v>
      </c>
      <c r="H126" s="26">
        <v>21900</v>
      </c>
      <c r="I126" s="26">
        <f t="shared" si="35"/>
        <v>23400</v>
      </c>
      <c r="J126" s="31">
        <v>50000</v>
      </c>
      <c r="K126" s="35">
        <f t="shared" si="37"/>
        <v>51700</v>
      </c>
      <c r="L126" s="31">
        <v>2000</v>
      </c>
      <c r="M126" s="35">
        <v>70000</v>
      </c>
      <c r="N126" s="35"/>
      <c r="O126" s="113">
        <f t="shared" si="38"/>
        <v>74500</v>
      </c>
      <c r="P126" s="113">
        <f t="shared" si="19"/>
        <v>76200</v>
      </c>
      <c r="Q126" s="26">
        <v>70330</v>
      </c>
      <c r="R126" s="26"/>
      <c r="S126" s="23">
        <f t="shared" si="39"/>
        <v>73000</v>
      </c>
      <c r="T126" s="23">
        <f t="shared" si="17"/>
        <v>74700</v>
      </c>
      <c r="U126" s="26"/>
      <c r="V126" s="23"/>
      <c r="W126" s="23"/>
      <c r="X126" s="23"/>
      <c r="Y126" s="92">
        <f t="shared" si="18"/>
        <v>150900</v>
      </c>
    </row>
    <row r="127" spans="1:26" s="28" customFormat="1" ht="12">
      <c r="A127" s="3" t="s">
        <v>305</v>
      </c>
      <c r="B127" s="11" t="s">
        <v>306</v>
      </c>
      <c r="C127" s="3" t="s">
        <v>303</v>
      </c>
      <c r="D127" s="12" t="s">
        <v>307</v>
      </c>
      <c r="E127" s="12"/>
      <c r="F127" s="75">
        <v>44396</v>
      </c>
      <c r="G127" s="75">
        <v>44895</v>
      </c>
      <c r="H127" s="26"/>
      <c r="I127" s="26"/>
      <c r="J127" s="31"/>
      <c r="K127" s="35"/>
      <c r="L127" s="31"/>
      <c r="M127" s="35">
        <v>381500</v>
      </c>
      <c r="N127" s="35"/>
      <c r="O127" s="113">
        <f t="shared" si="38"/>
        <v>405600</v>
      </c>
      <c r="P127" s="113">
        <f t="shared" si="19"/>
        <v>414500</v>
      </c>
      <c r="Q127" s="26">
        <v>381500</v>
      </c>
      <c r="R127" s="26"/>
      <c r="S127" s="23">
        <f t="shared" si="39"/>
        <v>395700</v>
      </c>
      <c r="T127" s="23">
        <f t="shared" si="17"/>
        <v>404800</v>
      </c>
      <c r="U127" s="26"/>
      <c r="V127" s="23"/>
      <c r="W127" s="23"/>
      <c r="X127" s="23"/>
      <c r="Y127" s="92">
        <f t="shared" si="18"/>
        <v>819300</v>
      </c>
    </row>
    <row r="128" spans="1:26" s="28" customFormat="1" ht="12">
      <c r="A128" s="3" t="s">
        <v>305</v>
      </c>
      <c r="B128" s="11" t="s">
        <v>306</v>
      </c>
      <c r="C128" s="3" t="s">
        <v>308</v>
      </c>
      <c r="D128" s="12" t="s">
        <v>309</v>
      </c>
      <c r="E128" s="12"/>
      <c r="F128" s="75">
        <v>44305</v>
      </c>
      <c r="G128" s="74"/>
      <c r="H128" s="26"/>
      <c r="I128" s="26"/>
      <c r="J128" s="31"/>
      <c r="K128" s="35"/>
      <c r="L128" s="31"/>
      <c r="M128" s="35">
        <v>375000</v>
      </c>
      <c r="N128" s="35"/>
      <c r="O128" s="113">
        <f t="shared" si="38"/>
        <v>398700</v>
      </c>
      <c r="P128" s="113">
        <f t="shared" si="19"/>
        <v>407400</v>
      </c>
      <c r="Q128" s="26"/>
      <c r="R128" s="26"/>
      <c r="S128" s="26"/>
      <c r="T128" s="23"/>
      <c r="U128" s="26"/>
      <c r="V128" s="23"/>
      <c r="W128" s="23"/>
      <c r="X128" s="23"/>
      <c r="Y128" s="92">
        <f t="shared" si="18"/>
        <v>407400</v>
      </c>
    </row>
    <row r="129" spans="1:25" s="28" customFormat="1" ht="12">
      <c r="A129" s="3" t="s">
        <v>310</v>
      </c>
      <c r="B129" s="11"/>
      <c r="C129" s="3"/>
      <c r="D129" s="12"/>
      <c r="E129" s="12"/>
      <c r="F129" s="75"/>
      <c r="G129" s="74"/>
      <c r="H129" s="26"/>
      <c r="I129" s="26"/>
      <c r="J129" s="31"/>
      <c r="K129" s="35"/>
      <c r="L129" s="31"/>
      <c r="M129" s="35">
        <v>398655</v>
      </c>
      <c r="N129" s="35"/>
      <c r="O129" s="113">
        <f t="shared" si="38"/>
        <v>423900</v>
      </c>
      <c r="P129" s="113">
        <f t="shared" si="19"/>
        <v>433200</v>
      </c>
      <c r="Q129" s="26"/>
      <c r="R129" s="26"/>
      <c r="S129" s="26"/>
      <c r="T129" s="23"/>
      <c r="U129" s="26"/>
      <c r="V129" s="23"/>
      <c r="W129" s="23"/>
      <c r="X129" s="23"/>
      <c r="Y129" s="92">
        <f t="shared" si="18"/>
        <v>433200</v>
      </c>
    </row>
    <row r="130" spans="1:25" s="28" customFormat="1" ht="12">
      <c r="A130" s="9" t="s">
        <v>311</v>
      </c>
      <c r="B130" s="1" t="s">
        <v>31</v>
      </c>
      <c r="C130" s="24" t="s">
        <v>32</v>
      </c>
      <c r="D130" s="9" t="s">
        <v>312</v>
      </c>
      <c r="E130" s="24"/>
      <c r="F130" s="125" t="s">
        <v>34</v>
      </c>
      <c r="G130" s="74"/>
      <c r="H130" s="26">
        <v>339200</v>
      </c>
      <c r="I130" s="26">
        <f t="shared" si="35"/>
        <v>361900</v>
      </c>
      <c r="J130" s="31">
        <v>350000</v>
      </c>
      <c r="K130" s="35">
        <f t="shared" si="37"/>
        <v>361900</v>
      </c>
      <c r="L130" s="31"/>
      <c r="M130" s="35">
        <v>425000</v>
      </c>
      <c r="N130" s="35"/>
      <c r="O130" s="113">
        <f t="shared" si="38"/>
        <v>451900</v>
      </c>
      <c r="P130" s="113">
        <f t="shared" si="19"/>
        <v>461800</v>
      </c>
      <c r="Q130" s="26"/>
      <c r="R130" s="26"/>
      <c r="S130" s="26"/>
      <c r="T130" s="23"/>
      <c r="U130" s="26"/>
      <c r="V130" s="23"/>
      <c r="W130" s="23"/>
      <c r="X130" s="23"/>
      <c r="Y130" s="92">
        <f t="shared" si="18"/>
        <v>461800</v>
      </c>
    </row>
    <row r="131" spans="1:25" s="28" customFormat="1" ht="12">
      <c r="A131" s="9" t="s">
        <v>313</v>
      </c>
      <c r="B131" s="1" t="s">
        <v>31</v>
      </c>
      <c r="C131" s="24" t="s">
        <v>32</v>
      </c>
      <c r="D131" s="9" t="s">
        <v>312</v>
      </c>
      <c r="E131" s="24"/>
      <c r="F131" s="125" t="s">
        <v>34</v>
      </c>
      <c r="G131" s="74"/>
      <c r="H131" s="26">
        <v>333700</v>
      </c>
      <c r="I131" s="26">
        <f t="shared" si="35"/>
        <v>356000</v>
      </c>
      <c r="J131" s="31">
        <v>350000</v>
      </c>
      <c r="K131" s="35">
        <f t="shared" si="37"/>
        <v>361900</v>
      </c>
      <c r="L131" s="31"/>
      <c r="M131" s="35">
        <v>425000</v>
      </c>
      <c r="N131" s="35"/>
      <c r="O131" s="113">
        <f t="shared" si="38"/>
        <v>451900</v>
      </c>
      <c r="P131" s="113">
        <f t="shared" si="19"/>
        <v>461800</v>
      </c>
      <c r="Q131" s="26"/>
      <c r="R131" s="26"/>
      <c r="S131" s="26"/>
      <c r="T131" s="23"/>
      <c r="U131" s="26"/>
      <c r="V131" s="23"/>
      <c r="W131" s="23"/>
      <c r="X131" s="23"/>
      <c r="Y131" s="92">
        <f t="shared" si="18"/>
        <v>461800</v>
      </c>
    </row>
    <row r="132" spans="1:25" s="28" customFormat="1" ht="12">
      <c r="A132" s="9" t="s">
        <v>314</v>
      </c>
      <c r="B132" s="1" t="s">
        <v>31</v>
      </c>
      <c r="C132" s="24" t="s">
        <v>32</v>
      </c>
      <c r="D132" s="9" t="s">
        <v>312</v>
      </c>
      <c r="E132" s="24"/>
      <c r="F132" s="125" t="s">
        <v>34</v>
      </c>
      <c r="G132" s="74"/>
      <c r="H132" s="26">
        <v>419000</v>
      </c>
      <c r="I132" s="26">
        <f t="shared" si="35"/>
        <v>447000</v>
      </c>
      <c r="J132" s="31">
        <v>425000</v>
      </c>
      <c r="K132" s="35">
        <f t="shared" si="37"/>
        <v>439400</v>
      </c>
      <c r="L132" s="31">
        <v>30000</v>
      </c>
      <c r="M132" s="35">
        <v>600000</v>
      </c>
      <c r="N132" s="35"/>
      <c r="O132" s="113">
        <f t="shared" si="38"/>
        <v>637900</v>
      </c>
      <c r="P132" s="113">
        <f t="shared" si="19"/>
        <v>651800</v>
      </c>
      <c r="Q132" s="26"/>
      <c r="R132" s="26"/>
      <c r="S132" s="26"/>
      <c r="T132" s="23"/>
      <c r="U132" s="26"/>
      <c r="V132" s="23"/>
      <c r="W132" s="23"/>
      <c r="X132" s="23"/>
      <c r="Y132" s="92">
        <f t="shared" si="18"/>
        <v>651800</v>
      </c>
    </row>
    <row r="133" spans="1:25" s="28" customFormat="1" ht="12">
      <c r="A133" s="9" t="s">
        <v>315</v>
      </c>
      <c r="B133" s="1" t="s">
        <v>31</v>
      </c>
      <c r="C133" s="24" t="s">
        <v>32</v>
      </c>
      <c r="D133" s="9" t="s">
        <v>316</v>
      </c>
      <c r="E133" s="24"/>
      <c r="F133" s="125" t="s">
        <v>34</v>
      </c>
      <c r="G133" s="74"/>
      <c r="H133" s="26">
        <v>382900</v>
      </c>
      <c r="I133" s="26">
        <f t="shared" si="35"/>
        <v>408500</v>
      </c>
      <c r="J133" s="31">
        <v>530000</v>
      </c>
      <c r="K133" s="35">
        <f t="shared" si="37"/>
        <v>548000</v>
      </c>
      <c r="L133" s="31"/>
      <c r="M133" s="35">
        <v>635000</v>
      </c>
      <c r="N133" s="35"/>
      <c r="O133" s="113">
        <f t="shared" si="38"/>
        <v>675100</v>
      </c>
      <c r="P133" s="113">
        <f t="shared" si="19"/>
        <v>689800</v>
      </c>
      <c r="Q133" s="26"/>
      <c r="R133" s="26"/>
      <c r="S133" s="26"/>
      <c r="T133" s="23"/>
      <c r="U133" s="26"/>
      <c r="V133" s="23"/>
      <c r="W133" s="23"/>
      <c r="X133" s="23"/>
      <c r="Y133" s="92">
        <f t="shared" si="18"/>
        <v>689800</v>
      </c>
    </row>
    <row r="134" spans="1:25" s="28" customFormat="1" ht="12">
      <c r="A134" s="9"/>
      <c r="B134" s="1"/>
      <c r="C134" s="24"/>
      <c r="D134" s="9"/>
      <c r="E134" s="24"/>
      <c r="F134" s="75"/>
      <c r="G134" s="74"/>
      <c r="H134" s="26"/>
      <c r="I134" s="26"/>
      <c r="J134" s="31"/>
      <c r="K134" s="35"/>
      <c r="L134" s="31"/>
      <c r="M134" s="35"/>
      <c r="N134" s="35"/>
      <c r="O134" s="35"/>
      <c r="P134" s="113"/>
      <c r="Q134" s="26"/>
      <c r="R134" s="26"/>
      <c r="S134" s="26"/>
      <c r="T134" s="23"/>
      <c r="U134" s="26"/>
      <c r="V134" s="23"/>
      <c r="W134" s="23"/>
      <c r="X134" s="23"/>
      <c r="Y134" s="92"/>
    </row>
    <row r="135" spans="1:25" s="28" customFormat="1" ht="24">
      <c r="A135" s="3" t="s">
        <v>317</v>
      </c>
      <c r="B135" s="11" t="s">
        <v>318</v>
      </c>
      <c r="C135" s="3" t="s">
        <v>319</v>
      </c>
      <c r="D135" s="10" t="s">
        <v>320</v>
      </c>
      <c r="E135" s="12"/>
      <c r="F135" s="124" t="s">
        <v>34</v>
      </c>
      <c r="G135" s="132" t="s">
        <v>291</v>
      </c>
      <c r="H135" s="26">
        <v>9354400</v>
      </c>
      <c r="I135" s="26">
        <f t="shared" si="35"/>
        <v>9980400</v>
      </c>
      <c r="J135" s="31">
        <v>12000000</v>
      </c>
      <c r="K135" s="35">
        <f t="shared" si="37"/>
        <v>12407600</v>
      </c>
      <c r="L135" s="31"/>
      <c r="M135" s="35">
        <v>12500000</v>
      </c>
      <c r="N135" s="35"/>
      <c r="O135" s="113">
        <f t="shared" si="38"/>
        <v>13288500</v>
      </c>
      <c r="P135" s="113">
        <f t="shared" si="19"/>
        <v>13577000</v>
      </c>
      <c r="Q135" s="133">
        <v>120000</v>
      </c>
      <c r="R135" s="133"/>
      <c r="S135" s="113">
        <f>CEILING((Q135*131.5/126.8),100)</f>
        <v>124500</v>
      </c>
      <c r="T135" s="113">
        <f t="shared" si="17"/>
        <v>127400</v>
      </c>
      <c r="U135" s="133"/>
      <c r="V135" s="144"/>
      <c r="W135" s="144"/>
      <c r="X135" s="144"/>
      <c r="Y135" s="92">
        <f t="shared" si="18"/>
        <v>13704400</v>
      </c>
    </row>
    <row r="136" spans="1:25" s="28" customFormat="1" ht="12">
      <c r="A136" s="3" t="s">
        <v>321</v>
      </c>
      <c r="B136" s="11" t="s">
        <v>322</v>
      </c>
      <c r="C136" s="3" t="s">
        <v>323</v>
      </c>
      <c r="D136" s="12" t="s">
        <v>324</v>
      </c>
      <c r="E136" s="12"/>
      <c r="F136" s="75">
        <v>45162</v>
      </c>
      <c r="G136" s="75">
        <v>44895</v>
      </c>
      <c r="H136" s="26">
        <v>65600</v>
      </c>
      <c r="I136" s="26">
        <f t="shared" si="35"/>
        <v>70000</v>
      </c>
      <c r="J136" s="31">
        <v>125000</v>
      </c>
      <c r="K136" s="35">
        <f t="shared" si="37"/>
        <v>129200</v>
      </c>
      <c r="L136" s="31">
        <v>7250</v>
      </c>
      <c r="M136" s="35">
        <v>175000</v>
      </c>
      <c r="N136" s="35"/>
      <c r="O136" s="113">
        <f t="shared" si="38"/>
        <v>186100</v>
      </c>
      <c r="P136" s="113">
        <f t="shared" si="19"/>
        <v>190200</v>
      </c>
      <c r="Q136" s="26">
        <v>23700</v>
      </c>
      <c r="R136" s="26"/>
      <c r="S136" s="23">
        <f>CEILING((Q136*131.5/126.8),100)</f>
        <v>24600</v>
      </c>
      <c r="T136" s="23">
        <f t="shared" si="17"/>
        <v>25200</v>
      </c>
      <c r="U136" s="26"/>
      <c r="V136" s="23"/>
      <c r="W136" s="23"/>
      <c r="X136" s="23"/>
      <c r="Y136" s="92">
        <f t="shared" si="18"/>
        <v>215400</v>
      </c>
    </row>
    <row r="137" spans="1:25" ht="12">
      <c r="A137" s="2"/>
      <c r="B137" s="19"/>
      <c r="C137" s="9"/>
      <c r="D137" s="9"/>
      <c r="E137" s="9"/>
      <c r="F137" s="74"/>
      <c r="G137" s="74"/>
      <c r="H137" s="51"/>
      <c r="I137" s="51"/>
      <c r="J137" s="31"/>
      <c r="K137" s="31"/>
      <c r="L137" s="31"/>
      <c r="M137" s="31"/>
      <c r="N137" s="31"/>
      <c r="O137" s="31"/>
      <c r="P137" s="113"/>
      <c r="Q137" s="31"/>
      <c r="R137" s="31"/>
      <c r="S137" s="31"/>
      <c r="T137" s="23"/>
      <c r="U137" s="31"/>
      <c r="V137" s="31"/>
      <c r="W137" s="31"/>
      <c r="X137" s="31"/>
      <c r="Y137" s="29"/>
    </row>
    <row r="138" spans="1:25" ht="12.75" thickBot="1">
      <c r="A138" s="4"/>
      <c r="B138" s="5"/>
      <c r="C138" s="25"/>
      <c r="D138" s="16"/>
      <c r="E138" s="84"/>
      <c r="F138" s="127"/>
      <c r="G138" s="85"/>
      <c r="H138" s="86"/>
      <c r="I138" s="86"/>
      <c r="J138" s="87"/>
      <c r="K138" s="87"/>
      <c r="L138" s="87"/>
      <c r="M138" s="87"/>
      <c r="N138" s="87"/>
      <c r="O138" s="87"/>
      <c r="P138" s="152"/>
      <c r="Q138" s="87"/>
      <c r="R138" s="87"/>
      <c r="S138" s="87"/>
      <c r="T138" s="23"/>
      <c r="U138" s="87"/>
      <c r="V138" s="145"/>
      <c r="W138" s="145"/>
      <c r="X138" s="145"/>
      <c r="Y138" s="30"/>
    </row>
    <row r="139" spans="1:25" ht="15.75" thickTop="1" thickBot="1">
      <c r="A139" s="52" t="s">
        <v>325</v>
      </c>
      <c r="B139" s="8"/>
      <c r="C139" s="53"/>
      <c r="D139" s="17"/>
      <c r="E139" s="80"/>
      <c r="F139" s="128"/>
      <c r="G139" s="81"/>
      <c r="H139" s="82">
        <v>54604500</v>
      </c>
      <c r="I139" s="82">
        <f>SUM(I15:I138)</f>
        <v>38672200</v>
      </c>
      <c r="J139" s="83">
        <f>SUM(J15:J138)</f>
        <v>41966100</v>
      </c>
      <c r="K139" s="83">
        <f>SUM(K15:K138)</f>
        <v>44730200</v>
      </c>
      <c r="L139" s="83">
        <f>SUM(L15:L138)</f>
        <v>900750</v>
      </c>
      <c r="M139" s="147">
        <f t="shared" ref="M139:W139" si="40">SUM(M8:M138)</f>
        <v>193842104.13</v>
      </c>
      <c r="N139" s="147">
        <f t="shared" si="40"/>
        <v>26958388</v>
      </c>
      <c r="O139" s="147">
        <f t="shared" si="40"/>
        <v>235542796</v>
      </c>
      <c r="P139" s="153">
        <f t="shared" si="40"/>
        <v>246592020</v>
      </c>
      <c r="Q139" s="147">
        <f t="shared" si="40"/>
        <v>15603795</v>
      </c>
      <c r="R139" s="147">
        <f t="shared" si="40"/>
        <v>0</v>
      </c>
      <c r="S139" s="154">
        <f>SUM(S8:S138)</f>
        <v>16156600</v>
      </c>
      <c r="T139" s="135">
        <f>SUM(T8:T138)</f>
        <v>16527100</v>
      </c>
      <c r="U139" s="147">
        <f t="shared" si="40"/>
        <v>1588000</v>
      </c>
      <c r="V139" s="147">
        <f t="shared" si="40"/>
        <v>0</v>
      </c>
      <c r="W139" s="134">
        <f t="shared" si="40"/>
        <v>2564400</v>
      </c>
      <c r="X139" s="135">
        <f>SUM(X8:X138)</f>
        <v>2566000</v>
      </c>
      <c r="Y139" s="135">
        <f>SUM(Y8:Y138)</f>
        <v>265685120</v>
      </c>
    </row>
    <row r="140" spans="1:25" s="28" customFormat="1" ht="12.75" thickTop="1">
      <c r="A140" s="6"/>
      <c r="B140" s="7"/>
      <c r="C140" s="108" t="s">
        <v>326</v>
      </c>
      <c r="D140" s="18"/>
      <c r="E140" s="18"/>
      <c r="F140" s="129"/>
      <c r="G140" s="77"/>
      <c r="H140" s="23"/>
      <c r="I140" s="2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136" t="s">
        <v>327</v>
      </c>
      <c r="V140" s="136"/>
      <c r="W140" s="136"/>
      <c r="X140" s="136"/>
      <c r="Y140" s="137">
        <f>Y139-P139-T139-X139</f>
        <v>0</v>
      </c>
    </row>
    <row r="141" spans="1:25" s="28" customFormat="1" ht="12">
      <c r="C141" s="54"/>
      <c r="D141" s="54"/>
      <c r="E141" s="54"/>
      <c r="F141" s="78"/>
      <c r="G141" s="78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6"/>
    </row>
    <row r="142" spans="1:25" s="28" customFormat="1" ht="12">
      <c r="B142" s="57"/>
      <c r="C142" s="54"/>
      <c r="D142" s="54"/>
      <c r="E142" s="54"/>
      <c r="F142" s="78"/>
      <c r="G142" s="78"/>
      <c r="J142" s="55"/>
      <c r="K142" s="55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6"/>
    </row>
    <row r="143" spans="1:25">
      <c r="J143" s="88">
        <v>887893</v>
      </c>
      <c r="Y143" s="61" t="s">
        <v>45</v>
      </c>
    </row>
    <row r="144" spans="1:25">
      <c r="J144" s="88">
        <v>892802.88</v>
      </c>
    </row>
    <row r="145" spans="1:16">
      <c r="J145" s="88">
        <v>711876.25</v>
      </c>
    </row>
    <row r="146" spans="1:16">
      <c r="J146" s="88">
        <v>335000</v>
      </c>
    </row>
    <row r="147" spans="1:16">
      <c r="J147" s="88">
        <v>281000</v>
      </c>
    </row>
    <row r="148" spans="1:16">
      <c r="J148" s="88">
        <v>470470</v>
      </c>
    </row>
    <row r="151" spans="1:16" ht="12">
      <c r="A151" s="109"/>
      <c r="B151" s="97"/>
      <c r="C151" s="98"/>
      <c r="D151" s="99"/>
      <c r="E151" s="99"/>
      <c r="F151" s="78"/>
      <c r="G151" s="131"/>
      <c r="H151" s="100"/>
      <c r="I151" s="100"/>
      <c r="J151" s="58"/>
      <c r="K151" s="58"/>
      <c r="L151" s="58"/>
      <c r="M151" s="58"/>
      <c r="N151" s="58"/>
      <c r="O151" s="58"/>
      <c r="P151" s="58"/>
    </row>
    <row r="152" spans="1:16" ht="12">
      <c r="A152" s="109"/>
      <c r="B152" s="97"/>
      <c r="C152" s="98"/>
      <c r="D152" s="99"/>
      <c r="E152" s="99"/>
      <c r="F152" s="78"/>
      <c r="G152" s="131"/>
      <c r="H152" s="100"/>
      <c r="I152" s="100"/>
      <c r="J152" s="58"/>
      <c r="K152" s="58"/>
      <c r="L152" s="58"/>
      <c r="M152" s="58"/>
      <c r="N152" s="58"/>
      <c r="O152" s="58"/>
      <c r="P152" s="58"/>
    </row>
    <row r="153" spans="1:16" ht="12">
      <c r="A153" s="109"/>
      <c r="B153" s="97"/>
      <c r="C153" s="98"/>
      <c r="D153" s="99"/>
      <c r="E153" s="99"/>
      <c r="F153" s="78"/>
      <c r="G153" s="131"/>
      <c r="H153" s="100"/>
      <c r="I153" s="100"/>
      <c r="J153" s="58"/>
      <c r="K153" s="58"/>
      <c r="L153" s="58"/>
      <c r="M153" s="58"/>
      <c r="N153" s="58"/>
      <c r="O153" s="58"/>
      <c r="P153" s="58"/>
    </row>
    <row r="154" spans="1:16" ht="12">
      <c r="A154" s="28"/>
      <c r="B154" s="28"/>
      <c r="C154" s="54"/>
      <c r="D154" s="99"/>
      <c r="E154" s="54"/>
      <c r="F154" s="78"/>
      <c r="G154" s="78"/>
      <c r="H154" s="28"/>
      <c r="I154" s="28"/>
      <c r="J154" s="55"/>
      <c r="K154" s="55"/>
      <c r="L154" s="55"/>
      <c r="M154" s="55"/>
      <c r="N154" s="55"/>
      <c r="O154" s="55"/>
      <c r="P154" s="55"/>
    </row>
    <row r="155" spans="1:16" ht="12">
      <c r="A155" s="28"/>
      <c r="B155" s="58"/>
      <c r="C155" s="54"/>
      <c r="D155" s="54"/>
      <c r="E155" s="54"/>
      <c r="F155" s="78"/>
      <c r="G155" s="78"/>
      <c r="H155" s="28"/>
      <c r="I155" s="28"/>
      <c r="J155" s="55"/>
      <c r="K155" s="55"/>
      <c r="L155" s="58"/>
      <c r="M155" s="58"/>
      <c r="N155" s="58"/>
      <c r="O155" s="58"/>
      <c r="P155" s="58"/>
    </row>
    <row r="156" spans="1:16" ht="12">
      <c r="A156" s="28"/>
      <c r="B156" s="28"/>
      <c r="C156" s="54"/>
      <c r="D156" s="99"/>
      <c r="E156" s="54"/>
      <c r="F156" s="78"/>
      <c r="G156" s="78"/>
      <c r="H156" s="28"/>
      <c r="I156" s="28"/>
      <c r="J156" s="55"/>
      <c r="K156" s="55"/>
      <c r="L156" s="55"/>
      <c r="M156" s="55"/>
      <c r="N156" s="55"/>
      <c r="O156" s="55"/>
      <c r="P156" s="55"/>
    </row>
    <row r="157" spans="1:16" ht="12">
      <c r="A157" s="28"/>
      <c r="B157" s="28"/>
      <c r="C157" s="54"/>
      <c r="D157" s="54"/>
      <c r="E157" s="54"/>
      <c r="F157" s="78"/>
      <c r="G157" s="78"/>
      <c r="H157" s="28"/>
      <c r="I157" s="28"/>
      <c r="J157" s="55"/>
      <c r="K157" s="55"/>
      <c r="L157" s="55"/>
      <c r="M157" s="55"/>
      <c r="N157" s="55"/>
      <c r="O157" s="55"/>
      <c r="P157" s="55"/>
    </row>
  </sheetData>
  <sortState xmlns:xlrd2="http://schemas.microsoft.com/office/spreadsheetml/2017/richdata2" ref="A6:S124">
    <sortCondition ref="A6:A124"/>
  </sortState>
  <pageMargins left="0.25" right="0.25" top="0.75" bottom="0.75" header="0.3" footer="0.3"/>
  <pageSetup paperSize="8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68FA4D6E77070B46A30A038321ABC3DE" ma:contentTypeVersion="12" ma:contentTypeDescription="Een nieuw document maken." ma:contentTypeScope="" ma:versionID="a364a6a973f2b25495b6230dbaa237e6">
  <xsd:schema xmlns:xsd="http://www.w3.org/2001/XMLSchema" xmlns:xs="http://www.w3.org/2001/XMLSchema" xmlns:p="http://schemas.microsoft.com/office/2006/metadata/properties" xmlns:ns2="4d771f2f-9997-41e4-a627-2dbe3346f428" xmlns:ns3="ba4790f2-98c4-4268-a930-bdc80538f7bb" xmlns:ns4="45dc361e-3707-4981-8ce9-df5c7359d464" targetNamespace="http://schemas.microsoft.com/office/2006/metadata/properties" ma:root="true" ma:fieldsID="abcbe1b9a91a1edcf3b5d71e619d3b28" ns2:_="" ns3:_="" ns4:_="">
    <xsd:import namespace="4d771f2f-9997-41e4-a627-2dbe3346f428"/>
    <xsd:import namespace="ba4790f2-98c4-4268-a930-bdc80538f7bb"/>
    <xsd:import namespace="45dc361e-3707-4981-8ce9-df5c7359d46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g5a2340f0f904ba4a99e1492014754c9" minOccurs="0"/>
                <xsd:element ref="ns3:TaxCatchAll" minOccurs="0"/>
                <xsd:element ref="ns3:TaxCatchAllLabel" minOccurs="0"/>
                <xsd:element ref="ns2:ae6d95edee634b2792e6f1a4ecf2da08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2:SharedWithUsers" minOccurs="0"/>
                <xsd:element ref="ns2:SharedWithDetail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1f2f-9997-41e4-a627-2dbe3346f42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g5a2340f0f904ba4a99e1492014754c9" ma:index="11" nillable="true" ma:displayName="Documenttype_0" ma:hidden="true" ma:internalName="g5a2340f0f904ba4a99e1492014754c9">
      <xsd:simpleType>
        <xsd:restriction base="dms:Note"/>
      </xsd:simpleType>
    </xsd:element>
    <xsd:element name="ae6d95edee634b2792e6f1a4ecf2da08" ma:index="15" nillable="true" ma:displayName="Documentstatus_0" ma:hidden="true" ma:internalName="ae6d95edee634b2792e6f1a4ecf2da08">
      <xsd:simpleType>
        <xsd:restriction base="dms:Note"/>
      </xsd:simple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42f3c9-af4c-49f9-b170-cce0f8cca769}" ma:internalName="TaxCatchAll" ma:showField="CatchAllData" ma:web="4d771f2f-9997-41e4-a627-2dbe3346f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8642f3c9-af4c-49f9-b170-cce0f8cca769}" ma:internalName="TaxCatchAllLabel" ma:readOnly="true" ma:showField="CatchAllDataLabel" ma:web="4d771f2f-9997-41e4-a627-2dbe3346f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c361e-3707-4981-8ce9-df5c7359d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a2340f0f904ba4a99e1492014754c9 xmlns="4d771f2f-9997-41e4-a627-2dbe3346f428" xsi:nil="true"/>
    <ae6d95edee634b2792e6f1a4ecf2da08 xmlns="4d771f2f-9997-41e4-a627-2dbe3346f428" xsi:nil="true"/>
    <TaxCatchAll xmlns="ba4790f2-98c4-4268-a930-bdc80538f7bb">
      <Value>1</Value>
      <Value>3</Value>
    </TaxCatchAll>
    <_dlc_DocId xmlns="4d771f2f-9997-41e4-a627-2dbe3346f428">POV365-1160273954-1242</_dlc_DocId>
    <_dlc_DocIdUrl xmlns="4d771f2f-9997-41e4-a627-2dbe3346f428">
      <Url>https://overijssel.sharepoint.com/sites/PROC-BVJZVerzekeringenenaansprakelijkheid/_layouts/15/DocIdRedir.aspx?ID=POV365-1160273954-1242</Url>
      <Description>POV365-1160273954-1242</Description>
    </_dlc_DocIdUrl>
  </documentManagement>
</p:properties>
</file>

<file path=customXml/itemProps1.xml><?xml version="1.0" encoding="utf-8"?>
<ds:datastoreItem xmlns:ds="http://schemas.openxmlformats.org/officeDocument/2006/customXml" ds:itemID="{79DD784E-5681-4F83-AE5A-216BA39E3D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CB9ABE-2DF8-40D9-8540-F6CB3BF5561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AC3267E-74A9-4C2E-A118-7718773EE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71f2f-9997-41e4-a627-2dbe3346f428"/>
    <ds:schemaRef ds:uri="ba4790f2-98c4-4268-a930-bdc80538f7bb"/>
    <ds:schemaRef ds:uri="45dc361e-3707-4981-8ce9-df5c7359d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86863F4-90CE-495C-991C-189D99C6AE7A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5dc361e-3707-4981-8ce9-df5c7359d464"/>
    <ds:schemaRef ds:uri="ba4790f2-98c4-4268-a930-bdc80538f7bb"/>
    <ds:schemaRef ds:uri="4d771f2f-9997-41e4-a627-2dbe3346f428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 per 01012026</vt:lpstr>
      <vt:lpstr>'specificatie per 01012026'!Afdrukbereik</vt:lpstr>
    </vt:vector>
  </TitlesOfParts>
  <Manager/>
  <Company>Provincie Overijssel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refa</dc:creator>
  <cp:keywords/>
  <dc:description/>
  <cp:lastModifiedBy>John van der Woude</cp:lastModifiedBy>
  <cp:revision/>
  <cp:lastPrinted>2026-03-09T14:24:14Z</cp:lastPrinted>
  <dcterms:created xsi:type="dcterms:W3CDTF">2017-03-13T14:55:19Z</dcterms:created>
  <dcterms:modified xsi:type="dcterms:W3CDTF">2026-09-06T08:20:25Z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7c1374-3856-4efe-8a20-c736d592c69d_Enabled">
    <vt:lpwstr>true</vt:lpwstr>
  </property>
  <property fmtid="{D5CDD505-2E9C-101B-9397-08002B2CF9AE}" pid="3" name="MSIP_Label_1f7c1374-3856-4efe-8a20-c736d592c69d_SetDate">
    <vt:lpwstr>2024-03-14T12:56:23Z</vt:lpwstr>
  </property>
  <property fmtid="{D5CDD505-2E9C-101B-9397-08002B2CF9AE}" pid="4" name="MSIP_Label_1f7c1374-3856-4efe-8a20-c736d592c69d_Method">
    <vt:lpwstr>Standard</vt:lpwstr>
  </property>
  <property fmtid="{D5CDD505-2E9C-101B-9397-08002B2CF9AE}" pid="5" name="MSIP_Label_1f7c1374-3856-4efe-8a20-c736d592c69d_Name">
    <vt:lpwstr>Intern</vt:lpwstr>
  </property>
  <property fmtid="{D5CDD505-2E9C-101B-9397-08002B2CF9AE}" pid="6" name="MSIP_Label_1f7c1374-3856-4efe-8a20-c736d592c69d_SiteId">
    <vt:lpwstr>198fc6c4-dbc7-4471-82ef-764d9e62caf1</vt:lpwstr>
  </property>
  <property fmtid="{D5CDD505-2E9C-101B-9397-08002B2CF9AE}" pid="7" name="MSIP_Label_1f7c1374-3856-4efe-8a20-c736d592c69d_ActionId">
    <vt:lpwstr>f49adfb5-b332-485e-a8f2-4becde84c06a</vt:lpwstr>
  </property>
  <property fmtid="{D5CDD505-2E9C-101B-9397-08002B2CF9AE}" pid="8" name="MSIP_Label_1f7c1374-3856-4efe-8a20-c736d592c69d_ContentBits">
    <vt:lpwstr>0</vt:lpwstr>
  </property>
  <property fmtid="{D5CDD505-2E9C-101B-9397-08002B2CF9AE}" pid="9" name="ContentTypeId">
    <vt:lpwstr>0x010100A00871B6ADF1FF46A0727E13CD234E7E0068FA4D6E77070B46A30A038321ABC3DE</vt:lpwstr>
  </property>
  <property fmtid="{D5CDD505-2E9C-101B-9397-08002B2CF9AE}" pid="10" name="g4911d1be07a4422a8ee2ce893e0df3b0">
    <vt:lpwstr>BVJZ|949ecc25-80f5-4050-9437-33d56a25449c</vt:lpwstr>
  </property>
  <property fmtid="{D5CDD505-2E9C-101B-9397-08002B2CF9AE}" pid="11" name="hc177bb5d1a84cadb04e5c71ff211ad40">
    <vt:lpwstr>Provinciale organisatie en bedrijfsvoering|1f0dd836-1af9-4fad-9fce-f77d158ac109</vt:lpwstr>
  </property>
  <property fmtid="{D5CDD505-2E9C-101B-9397-08002B2CF9AE}" pid="12" name="_dlc_DocIdItemGuid">
    <vt:lpwstr>791358a0-58b9-4bbd-86ae-ccee54a398f2</vt:lpwstr>
  </property>
  <property fmtid="{D5CDD505-2E9C-101B-9397-08002B2CF9AE}" pid="13" name="g5a2340f0f904ba4a99e1492014754c90">
    <vt:lpwstr/>
  </property>
  <property fmtid="{D5CDD505-2E9C-101B-9397-08002B2CF9AE}" pid="14" name="gdee63a8b651439cb8bd2cdd061035cb0">
    <vt:lpwstr/>
  </property>
  <property fmtid="{D5CDD505-2E9C-101B-9397-08002B2CF9AE}" pid="15" name="Taakveld">
    <vt:lpwstr>3;#Provinciale organisatie en bedrijfsvoering|1f0dd836-1af9-4fad-9fce-f77d158ac109</vt:lpwstr>
  </property>
  <property fmtid="{D5CDD505-2E9C-101B-9397-08002B2CF9AE}" pid="16" name="Verantwoordelijk organisatieonderdeel">
    <vt:lpwstr>1;#BVJZ|949ecc25-80f5-4050-9437-33d56a25449c</vt:lpwstr>
  </property>
  <property fmtid="{D5CDD505-2E9C-101B-9397-08002B2CF9AE}" pid="17" name="Documenttype">
    <vt:lpwstr/>
  </property>
  <property fmtid="{D5CDD505-2E9C-101B-9397-08002B2CF9AE}" pid="18" name="ae6d95edee634b2792e6f1a4ecf2da080">
    <vt:lpwstr/>
  </property>
  <property fmtid="{D5CDD505-2E9C-101B-9397-08002B2CF9AE}" pid="19" name="Documentstatus">
    <vt:lpwstr/>
  </property>
  <property fmtid="{D5CDD505-2E9C-101B-9397-08002B2CF9AE}" pid="20" name="Verantwoordelijk_x0020_organisatieonderdeel">
    <vt:lpwstr>1;#BVJZ|949ecc25-80f5-4050-9437-33d56a25449c</vt:lpwstr>
  </property>
  <property fmtid="{D5CDD505-2E9C-101B-9397-08002B2CF9AE}" pid="21" name="b7d5404cb2a5404d83710578ba68e6870">
    <vt:lpwstr/>
  </property>
  <property fmtid="{D5CDD505-2E9C-101B-9397-08002B2CF9AE}" pid="22" name="Proces">
    <vt:lpwstr/>
  </property>
  <property fmtid="{D5CDD505-2E9C-101B-9397-08002B2CF9AE}" pid="23" name="Secretariaat">
    <vt:lpwstr/>
  </property>
  <property fmtid="{D5CDD505-2E9C-101B-9397-08002B2CF9AE}" pid="24" name="i3a97997f2484179be2952c5602acc27">
    <vt:lpwstr/>
  </property>
  <property fmtid="{D5CDD505-2E9C-101B-9397-08002B2CF9AE}" pid="25" name="Hotspot">
    <vt:lpwstr/>
  </property>
</Properties>
</file>