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scons-my.sharepoint.com/personal/e_kolk_ssc-ons_nl/Documents/Documenten/Concessie ZHO/TenderNed/"/>
    </mc:Choice>
  </mc:AlternateContent>
  <xr:revisionPtr revIDLastSave="0" documentId="8_{2FE8254E-97C8-49EA-B662-17D5F548E6CE}" xr6:coauthVersionLast="47" xr6:coauthVersionMax="47" xr10:uidLastSave="{00000000-0000-0000-0000-000000000000}"/>
  <bookViews>
    <workbookView xWindow="-110" yWindow="-110" windowWidth="19420" windowHeight="10300" activeTab="1" xr2:uid="{0E2B24E8-F79B-4955-A3E0-49F70155F5D1}"/>
  </bookViews>
  <sheets>
    <sheet name="Rekenvoorbeeld" sheetId="25" r:id="rId1"/>
    <sheet name="Scores en wegingen" sheetId="2" r:id="rId2"/>
  </sheets>
  <definedNames>
    <definedName name="_xlnm.Print_Area" localSheetId="0">Rekenvoorbeeld!$A$1:$F$158</definedName>
    <definedName name="_xlnm.Print_Area" localSheetId="1">'Scores en wegingen'!$A$1:$I$44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 i="25" l="1"/>
  <c r="C33" i="25"/>
  <c r="C32" i="25"/>
  <c r="E157" i="25"/>
  <c r="E152" i="25"/>
  <c r="E151" i="25"/>
  <c r="E33" i="25"/>
  <c r="E22" i="25" s="1"/>
  <c r="E32" i="25"/>
  <c r="E21" i="25" s="1"/>
  <c r="E128" i="25"/>
  <c r="E127" i="25"/>
  <c r="E126" i="25"/>
  <c r="C123" i="25"/>
  <c r="B123" i="25"/>
  <c r="E153" i="25"/>
  <c r="C148" i="25"/>
  <c r="B148" i="25"/>
  <c r="E141" i="25"/>
  <c r="E140" i="25"/>
  <c r="E139" i="25"/>
  <c r="C136" i="25"/>
  <c r="B136" i="25"/>
  <c r="E116" i="25"/>
  <c r="E115" i="25"/>
  <c r="C111" i="25"/>
  <c r="B111" i="25"/>
  <c r="E104" i="25"/>
  <c r="E103" i="25"/>
  <c r="E102" i="25"/>
  <c r="C99" i="25"/>
  <c r="B99" i="25"/>
  <c r="E92" i="25"/>
  <c r="E91" i="25"/>
  <c r="E90" i="25"/>
  <c r="C87" i="25"/>
  <c r="B87" i="25"/>
  <c r="E79" i="25"/>
  <c r="E78" i="25"/>
  <c r="E77" i="25"/>
  <c r="C74" i="25"/>
  <c r="B74" i="25"/>
  <c r="E67" i="25"/>
  <c r="E66" i="25"/>
  <c r="E65" i="25"/>
  <c r="C62" i="25"/>
  <c r="B62" i="25"/>
  <c r="E55" i="25"/>
  <c r="E54" i="25"/>
  <c r="E53" i="25"/>
  <c r="C50" i="25"/>
  <c r="B50" i="25"/>
  <c r="E43" i="25"/>
  <c r="E42" i="25"/>
  <c r="E41" i="25"/>
  <c r="D25" i="25"/>
  <c r="C25" i="25"/>
  <c r="B25" i="25"/>
  <c r="D22" i="25"/>
  <c r="C22" i="25"/>
  <c r="B22" i="25"/>
  <c r="D21" i="25"/>
  <c r="C21" i="25"/>
  <c r="B21" i="25"/>
  <c r="C20" i="25"/>
  <c r="B20" i="25"/>
  <c r="D18" i="25"/>
  <c r="C18" i="25"/>
  <c r="B18" i="25"/>
  <c r="C17" i="25"/>
  <c r="B17" i="25"/>
  <c r="D15" i="25"/>
  <c r="C15" i="25"/>
  <c r="B15" i="25"/>
  <c r="D14" i="25"/>
  <c r="C14" i="25"/>
  <c r="B14" i="25"/>
  <c r="D13" i="25"/>
  <c r="C13" i="25"/>
  <c r="B13" i="25"/>
  <c r="D12" i="25"/>
  <c r="C12" i="25"/>
  <c r="B12" i="25"/>
  <c r="C11" i="25"/>
  <c r="B11" i="25"/>
  <c r="D9" i="25"/>
  <c r="C9" i="25"/>
  <c r="B9" i="25"/>
  <c r="D8" i="25"/>
  <c r="C8" i="25"/>
  <c r="B8" i="25"/>
  <c r="D7" i="25"/>
  <c r="C7" i="25"/>
  <c r="B7" i="25"/>
  <c r="C5" i="25"/>
  <c r="B5" i="25"/>
  <c r="D6" i="25"/>
  <c r="C6" i="25"/>
  <c r="B6" i="25"/>
  <c r="B38" i="25" s="1"/>
  <c r="F34" i="2"/>
  <c r="F35" i="2" s="1"/>
  <c r="H23" i="2"/>
  <c r="D17" i="25" s="1"/>
  <c r="H26" i="2"/>
  <c r="D20" i="25" s="1"/>
  <c r="B24" i="25"/>
  <c r="H35" i="2"/>
  <c r="E25" i="25" l="1"/>
  <c r="E24" i="25" s="1"/>
  <c r="E96" i="25"/>
  <c r="E12" i="25" s="1"/>
  <c r="E108" i="25"/>
  <c r="E120" i="25"/>
  <c r="E14" i="25" s="1"/>
  <c r="E59" i="25"/>
  <c r="E7" i="25" s="1"/>
  <c r="E83" i="25"/>
  <c r="E9" i="25" s="1"/>
  <c r="E132" i="25"/>
  <c r="E15" i="25" s="1"/>
  <c r="E71" i="25"/>
  <c r="E8" i="25" s="1"/>
  <c r="E145" i="25"/>
  <c r="E18" i="25" s="1"/>
  <c r="E17" i="25" s="1"/>
  <c r="E13" i="25"/>
  <c r="C38" i="25"/>
  <c r="E47" i="25"/>
  <c r="E6" i="25" s="1"/>
  <c r="H30" i="2"/>
  <c r="D24" i="25" s="1"/>
  <c r="H34" i="2"/>
  <c r="H11" i="2"/>
  <c r="D5" i="25" s="1"/>
  <c r="H17" i="2"/>
  <c r="D11" i="25" s="1"/>
  <c r="E20" i="25" l="1"/>
  <c r="D27" i="25"/>
  <c r="E5" i="25"/>
  <c r="E11" i="25"/>
  <c r="H33" i="2"/>
  <c r="E27" i="25" l="1"/>
</calcChain>
</file>

<file path=xl/sharedStrings.xml><?xml version="1.0" encoding="utf-8"?>
<sst xmlns="http://schemas.openxmlformats.org/spreadsheetml/2006/main" count="185" uniqueCount="100">
  <si>
    <t>Scores en wegingen</t>
  </si>
  <si>
    <t>Toetsingsciteria</t>
  </si>
  <si>
    <t>T1</t>
  </si>
  <si>
    <t>Akkoordverklaring</t>
  </si>
  <si>
    <t>T2</t>
  </si>
  <si>
    <t>Financieel Economische onderbouwing</t>
  </si>
  <si>
    <t>T3</t>
  </si>
  <si>
    <t>Implementatieplan</t>
  </si>
  <si>
    <t>Maximale scores per gunningscriterium</t>
  </si>
  <si>
    <t>Nr.</t>
  </si>
  <si>
    <t>Gunningscriterium</t>
  </si>
  <si>
    <t>Kwalitatief / Kwantitatief</t>
  </si>
  <si>
    <t>Maximale score</t>
  </si>
  <si>
    <t>G1</t>
  </si>
  <si>
    <t>G1.1</t>
  </si>
  <si>
    <t>Kwalitatief</t>
  </si>
  <si>
    <t>G1.2</t>
  </si>
  <si>
    <t>Kwantitatief</t>
  </si>
  <si>
    <t>G2</t>
  </si>
  <si>
    <t>G2.1</t>
  </si>
  <si>
    <t>G2.2</t>
  </si>
  <si>
    <t>G3</t>
  </si>
  <si>
    <t>G3.1</t>
  </si>
  <si>
    <t>G4</t>
  </si>
  <si>
    <t>G4.1</t>
  </si>
  <si>
    <t>Totaal aantal punten</t>
  </si>
  <si>
    <t>Toelichting</t>
  </si>
  <si>
    <t>Zeer goed</t>
  </si>
  <si>
    <t>De Inschrijver biedt zeer veel meerwaarde ten opzichte van het Programma van Eisen, draagt in zeer grote mate bij aan het beoogde doel van het gunningscriterium en de doelen van de aanbesteding en overtuigt het beoordelingsteam van de realiseerbaarheid, de samenhang met de andere onderdelen van zijn Inschrijving en de effecten van zijn aanbod.</t>
  </si>
  <si>
    <t>Goed</t>
  </si>
  <si>
    <t>De Inschrijver biedt veel meerwaarde ten opzichte van het Programma van Eisen, draagt in grote mate bij aan het beoogde doel van het gunningscriterium en de doelen van de aanbesteding en overtuigt het beoordelingsteam veelal van de realiseerbaarheid, de samenhang met de andere onderdelen van zijn Inschrijving en de effecten van zijn aanbod.</t>
  </si>
  <si>
    <t>Ruim voldoende</t>
  </si>
  <si>
    <t>De Inschrijver biedt meerwaarde ten opzichte van het Programma van Eisen en draagt in redelijke mate bij aan het beoogde doel van het gunningscriterium en de doelen van de aanbesteding dan wel overtuigt het beoordelingsteam veelal van de realiseerbaarheid, de samenhang met de andere onderdelen van zijn Inschrijving en de effecten van zijn aanbod</t>
  </si>
  <si>
    <t>Voldoende</t>
  </si>
  <si>
    <t>De Inschrijver biedt geen meerwaarde ten opzichte van het Programma van Eisen, draagt beperkt bij aan het beoogde doel van het gunningscriterium en de doelen van de aanbesteding en overtuigt het beoordelingsteam slechts ten dele van de realiseerbaarheid, de samenhang met de andere onderdelen van zijn Inschrijving en de effecten van zijn aanbod.</t>
  </si>
  <si>
    <t>Onvoldoende</t>
  </si>
  <si>
    <t>De Inschrijver voldoet niet aan de eisen zoals vastgelegd in het Programma van Eisen of heeft in zijn Inschrijving niet alle vereiste informatie opgenomen (de Inschrijving geeft onvolledige informatie of een deel ontbreekt).</t>
  </si>
  <si>
    <t>PVE</t>
  </si>
  <si>
    <t>Score</t>
  </si>
  <si>
    <t>Beoordeling kwalitatieve aspecten</t>
  </si>
  <si>
    <t>Beoordeling kwantitatieve aspecten</t>
  </si>
  <si>
    <t>Maximale punten</t>
  </si>
  <si>
    <t>Inschrijving</t>
  </si>
  <si>
    <t>Punten</t>
  </si>
  <si>
    <t>Prijs</t>
  </si>
  <si>
    <t>Berekening</t>
  </si>
  <si>
    <t>Maximum</t>
  </si>
  <si>
    <t>Kwaliteit van de uitvoering</t>
  </si>
  <si>
    <t>Kwaliteit van het materieel</t>
  </si>
  <si>
    <t>Gebruiksgemak / comfort</t>
  </si>
  <si>
    <t>G5</t>
  </si>
  <si>
    <t>G5.1</t>
  </si>
  <si>
    <t>G4.2</t>
  </si>
  <si>
    <t>G2.3</t>
  </si>
  <si>
    <t>Beleving / toegevoegde waarde</t>
  </si>
  <si>
    <t>Vervoeraanbod DRK</t>
  </si>
  <si>
    <t>G1.3</t>
  </si>
  <si>
    <t>G1.4</t>
  </si>
  <si>
    <t>Punctualiteit</t>
  </si>
  <si>
    <t>Minimum</t>
  </si>
  <si>
    <t>G2.4</t>
  </si>
  <si>
    <t>Reinheid interieur</t>
  </si>
  <si>
    <t>4.2.1</t>
  </si>
  <si>
    <t>4.3.2</t>
  </si>
  <si>
    <t>5.4.9</t>
  </si>
  <si>
    <t>5.1.2</t>
  </si>
  <si>
    <t>4.1.6</t>
  </si>
  <si>
    <t>5.4.1 L</t>
  </si>
  <si>
    <t>Kwaliteit reisinformatie in voertuig</t>
  </si>
  <si>
    <t>Beschikbaarheid stroomvoorziening</t>
  </si>
  <si>
    <t>3.2</t>
  </si>
  <si>
    <t>6.3.1</t>
  </si>
  <si>
    <t>n.v.t.</t>
  </si>
  <si>
    <t>Beschikbaarheid stilte of werkcoupe</t>
  </si>
  <si>
    <t>Aantal zitplaatsen treinvloot</t>
  </si>
  <si>
    <t>Vervoersprestatie</t>
  </si>
  <si>
    <t>Lagere exploitatiekosten</t>
  </si>
  <si>
    <t>Kwaliteitsplan</t>
  </si>
  <si>
    <t>Kwaliteit</t>
  </si>
  <si>
    <t>Omvang treinvloot</t>
  </si>
  <si>
    <t>G.4.1</t>
  </si>
  <si>
    <t>G.4.2</t>
  </si>
  <si>
    <t>Miniumum</t>
  </si>
  <si>
    <t>(Rit)Uitval</t>
  </si>
  <si>
    <t>Weging G4.1 &amp; G4.2</t>
  </si>
  <si>
    <t>Scores per gunningscriterium</t>
  </si>
  <si>
    <t>Bijlage G Rekenvoorbeeld gunningsmodel</t>
  </si>
  <si>
    <t>Samenvattende toelichting</t>
  </si>
  <si>
    <t>De berekening van de score op G1.1 volgt de formule zoals weergegeven in het Beschrijvend document.</t>
  </si>
  <si>
    <t>De berekening van de score op G5.1 volgt de formule zoals weergegeven in het Beschrijvend document.</t>
  </si>
  <si>
    <t>De berekening van de score op G3.1 volgt de formule zoals weergegeven in het Beschrijvend document.</t>
  </si>
  <si>
    <t>De berekening van de score op G2.4 volgt de formule zoals weergegeven in het Beschrijvend document.</t>
  </si>
  <si>
    <t>De berekening van de score op G2.3 volgt de formule zoals weergegeven in het Beschrijvend document.</t>
  </si>
  <si>
    <t>De berekening van de score op G2.2 volgt de formule zoals weergegeven in het Beschrijvend document.</t>
  </si>
  <si>
    <t>De berekening van de score op G2.1 volgt de formule zoals weergegeven in het Beschrijvend document.</t>
  </si>
  <si>
    <t>De berekening van de score op G1.4 volgt de formule zoals weergegeven in het Beschrijvend document.</t>
  </si>
  <si>
    <t>De berekening van de score op G1.3 volgt de formule zoals weergegeven in het Beschrijvend document.</t>
  </si>
  <si>
    <t>De berekening van de score op G1.2 volgt de formule zoals weergegeven in het Beschrijvend document.</t>
  </si>
  <si>
    <t>Beoordeling</t>
  </si>
  <si>
    <t>5.4.10/11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</si>
</sst>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 #,##0_ ;_ * \-#,##0_ ;_ * &quot;-&quot;??_ ;_ @_ "/>
    <numFmt numFmtId="166" formatCode="_(* #,##0_);_(* \(#,##0\);_(* &quot;-&quot;??_);_(@_)"/>
    <numFmt numFmtId="167" formatCode="_ * #,##0.00_ ;_ * \-#,##0.00_ ;_ * &quot;-&quot;?_ ;_ @_ "/>
    <numFmt numFmtId="168" formatCode="0.0%"/>
    <numFmt numFmtId="169" formatCode="0.0"/>
    <numFmt numFmtId="170" formatCode="_ [$€-2]\ * #,##0.0_ ;_ [$€-2]\ * \-#,##0.0_ ;_ [$€-2]\ * &quot;-&quot;??_ ;_ @_ "/>
    <numFmt numFmtId="171" formatCode="_(* #,##0.0_);_(* \(#,##0.0\);_(* &quot;-&quot;??_);_(@_)"/>
    <numFmt numFmtId="172" formatCode="_ [$€-2]\ * #,##0_ ;_ [$€-2]\ * \-#,##0_ ;_ [$€-2]\ * &quot;-&quot;??_ ;_ @_ "/>
  </numFmts>
  <fonts count="21" x14ac:knownFonts="1">
    <font>
      <sz val="8"/>
      <color theme="1"/>
      <name val="Verdana"/>
      <family val="2"/>
    </font>
    <font>
      <sz val="10"/>
      <color theme="1"/>
      <name val="Arial"/>
      <family val="2"/>
    </font>
    <font>
      <sz val="8"/>
      <color theme="1"/>
      <name val="Verdana"/>
      <family val="2"/>
    </font>
    <font>
      <sz val="10"/>
      <color indexed="8"/>
      <name val="Arial"/>
      <family val="2"/>
    </font>
    <font>
      <sz val="11"/>
      <color theme="1"/>
      <name val="Calibri"/>
      <family val="2"/>
      <scheme val="minor"/>
    </font>
    <font>
      <sz val="8"/>
      <name val="Verdana"/>
      <family val="2"/>
    </font>
    <font>
      <sz val="10"/>
      <color theme="1"/>
      <name val="Trebuchet MS"/>
      <family val="2"/>
    </font>
    <font>
      <sz val="10"/>
      <name val="Arial"/>
      <family val="2"/>
    </font>
    <font>
      <sz val="8"/>
      <color theme="1"/>
      <name val="Livvic"/>
    </font>
    <font>
      <b/>
      <sz val="8"/>
      <color theme="1"/>
      <name val="Livvic"/>
    </font>
    <font>
      <b/>
      <sz val="8"/>
      <color theme="0"/>
      <name val="Livvic"/>
    </font>
    <font>
      <sz val="8"/>
      <color indexed="8"/>
      <name val="Livvic"/>
    </font>
    <font>
      <b/>
      <u/>
      <sz val="8"/>
      <color theme="1"/>
      <name val="Livvic"/>
    </font>
    <font>
      <i/>
      <sz val="8"/>
      <color theme="1"/>
      <name val="Livvic"/>
    </font>
    <font>
      <sz val="8"/>
      <color rgb="FFFF0000"/>
      <name val="Livvic"/>
    </font>
    <font>
      <sz val="8"/>
      <name val="Livvic"/>
    </font>
    <font>
      <b/>
      <u/>
      <sz val="8"/>
      <name val="Livvic"/>
    </font>
    <font>
      <sz val="8"/>
      <color theme="0"/>
      <name val="Livvic"/>
    </font>
    <font>
      <b/>
      <u/>
      <sz val="10"/>
      <color theme="0"/>
      <name val="Livvic"/>
    </font>
    <font>
      <b/>
      <sz val="14"/>
      <color rgb="FF4F287B"/>
      <name val="Livvic"/>
    </font>
    <font>
      <b/>
      <u/>
      <sz val="10"/>
      <color rgb="FF4F287B"/>
      <name val="Livvic"/>
    </font>
  </fonts>
  <fills count="7">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2" tint="-0.249977111117893"/>
        <bgColor indexed="64"/>
      </patternFill>
    </fill>
    <fill>
      <patternFill patternType="solid">
        <fgColor rgb="FF00965E"/>
        <bgColor indexed="64"/>
      </patternFill>
    </fill>
    <fill>
      <patternFill patternType="solid">
        <fgColor rgb="FFD9EFE7"/>
        <bgColor indexed="64"/>
      </patternFill>
    </fill>
  </fills>
  <borders count="17">
    <border>
      <left/>
      <right/>
      <top/>
      <bottom/>
      <diagonal/>
    </border>
    <border>
      <left/>
      <right/>
      <top/>
      <bottom style="thin">
        <color indexed="64"/>
      </bottom>
      <diagonal/>
    </border>
    <border>
      <left/>
      <right/>
      <top style="medium">
        <color indexed="64"/>
      </top>
      <bottom/>
      <diagonal/>
    </border>
    <border>
      <left style="medium">
        <color rgb="FF00965E"/>
      </left>
      <right/>
      <top style="medium">
        <color rgb="FF00965E"/>
      </top>
      <bottom/>
      <diagonal/>
    </border>
    <border>
      <left/>
      <right/>
      <top style="medium">
        <color rgb="FF00965E"/>
      </top>
      <bottom/>
      <diagonal/>
    </border>
    <border>
      <left/>
      <right style="medium">
        <color rgb="FF00965E"/>
      </right>
      <top style="medium">
        <color rgb="FF00965E"/>
      </top>
      <bottom/>
      <diagonal/>
    </border>
    <border>
      <left style="medium">
        <color rgb="FF00965E"/>
      </left>
      <right/>
      <top/>
      <bottom/>
      <diagonal/>
    </border>
    <border>
      <left/>
      <right style="medium">
        <color rgb="FF00965E"/>
      </right>
      <top/>
      <bottom/>
      <diagonal/>
    </border>
    <border>
      <left style="medium">
        <color rgb="FF00965E"/>
      </left>
      <right/>
      <top/>
      <bottom style="thin">
        <color indexed="64"/>
      </bottom>
      <diagonal/>
    </border>
    <border>
      <left/>
      <right style="medium">
        <color rgb="FF00965E"/>
      </right>
      <top/>
      <bottom style="thin">
        <color indexed="64"/>
      </bottom>
      <diagonal/>
    </border>
    <border>
      <left style="medium">
        <color rgb="FF00965E"/>
      </left>
      <right/>
      <top/>
      <bottom style="medium">
        <color rgb="FF00965E"/>
      </bottom>
      <diagonal/>
    </border>
    <border>
      <left/>
      <right/>
      <top/>
      <bottom style="medium">
        <color rgb="FF00965E"/>
      </bottom>
      <diagonal/>
    </border>
    <border>
      <left/>
      <right style="medium">
        <color rgb="FF00965E"/>
      </right>
      <top/>
      <bottom style="medium">
        <color rgb="FF00965E"/>
      </bottom>
      <diagonal/>
    </border>
    <border>
      <left style="medium">
        <color rgb="FF00965E"/>
      </left>
      <right/>
      <top style="medium">
        <color rgb="FF00965E"/>
      </top>
      <bottom style="medium">
        <color rgb="FF00965E"/>
      </bottom>
      <diagonal/>
    </border>
    <border>
      <left/>
      <right/>
      <top style="medium">
        <color rgb="FF00965E"/>
      </top>
      <bottom style="medium">
        <color rgb="FF00965E"/>
      </bottom>
      <diagonal/>
    </border>
    <border>
      <left/>
      <right style="medium">
        <color rgb="FF00965E"/>
      </right>
      <top style="medium">
        <color rgb="FF00965E"/>
      </top>
      <bottom style="medium">
        <color rgb="FF00965E"/>
      </bottom>
      <diagonal/>
    </border>
    <border>
      <left/>
      <right style="medium">
        <color rgb="FF00965E"/>
      </right>
      <top style="medium">
        <color indexed="64"/>
      </top>
      <bottom/>
      <diagonal/>
    </border>
  </borders>
  <cellStyleXfs count="12">
    <xf numFmtId="0" fontId="0" fillId="0" borderId="0"/>
    <xf numFmtId="164" fontId="2" fillId="0" borderId="0" applyFont="0" applyFill="0" applyBorder="0" applyAlignment="0" applyProtection="0"/>
    <xf numFmtId="9" fontId="2" fillId="0" borderId="0" applyFont="0" applyFill="0" applyBorder="0" applyAlignment="0" applyProtection="0"/>
    <xf numFmtId="0" fontId="3" fillId="0" borderId="0"/>
    <xf numFmtId="0" fontId="3" fillId="0" borderId="0"/>
    <xf numFmtId="0" fontId="4"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6" fillId="0" borderId="0"/>
    <xf numFmtId="164" fontId="6" fillId="0" borderId="0" applyFont="0" applyFill="0" applyBorder="0" applyAlignment="0" applyProtection="0"/>
    <xf numFmtId="0" fontId="7" fillId="0" borderId="0"/>
  </cellStyleXfs>
  <cellXfs count="163">
    <xf numFmtId="0" fontId="0" fillId="0" borderId="0" xfId="0"/>
    <xf numFmtId="0" fontId="8" fillId="2" borderId="0" xfId="0" applyFont="1" applyFill="1" applyAlignment="1" applyProtection="1">
      <alignment horizontal="center"/>
      <protection locked="0"/>
    </xf>
    <xf numFmtId="165" fontId="9" fillId="2" borderId="7" xfId="1" applyNumberFormat="1" applyFont="1" applyFill="1" applyBorder="1" applyProtection="1">
      <protection locked="0"/>
    </xf>
    <xf numFmtId="168" fontId="9" fillId="2" borderId="7" xfId="2" applyNumberFormat="1" applyFont="1" applyFill="1" applyBorder="1" applyAlignment="1" applyProtection="1">
      <alignment vertical="center"/>
      <protection locked="0"/>
    </xf>
    <xf numFmtId="165" fontId="9" fillId="2" borderId="7" xfId="1" applyNumberFormat="1" applyFont="1" applyFill="1" applyBorder="1" applyAlignment="1" applyProtection="1">
      <alignment vertical="center"/>
      <protection locked="0"/>
    </xf>
    <xf numFmtId="43" fontId="9" fillId="2" borderId="7" xfId="1" applyNumberFormat="1" applyFont="1" applyFill="1" applyBorder="1" applyAlignment="1" applyProtection="1">
      <alignment vertical="center"/>
      <protection locked="0"/>
    </xf>
    <xf numFmtId="0" fontId="19" fillId="0" borderId="0" xfId="0" applyFont="1"/>
    <xf numFmtId="0" fontId="8" fillId="0" borderId="0" xfId="0" applyFont="1"/>
    <xf numFmtId="0" fontId="8" fillId="0" borderId="0" xfId="0" applyFont="1" applyAlignment="1">
      <alignment horizontal="center"/>
    </xf>
    <xf numFmtId="166" fontId="8" fillId="0" borderId="0" xfId="1" applyNumberFormat="1" applyFont="1" applyAlignment="1" applyProtection="1">
      <alignment horizontal="center" vertical="center"/>
    </xf>
    <xf numFmtId="0" fontId="18" fillId="5" borderId="13" xfId="0" applyFont="1" applyFill="1" applyBorder="1"/>
    <xf numFmtId="0" fontId="17" fillId="5" borderId="14" xfId="0" applyFont="1" applyFill="1" applyBorder="1"/>
    <xf numFmtId="0" fontId="17" fillId="5" borderId="15" xfId="0" applyFont="1" applyFill="1" applyBorder="1"/>
    <xf numFmtId="0" fontId="10" fillId="5" borderId="13" xfId="0" applyFont="1" applyFill="1" applyBorder="1" applyAlignment="1">
      <alignment wrapText="1"/>
    </xf>
    <xf numFmtId="0" fontId="10" fillId="5" borderId="14" xfId="0" applyFont="1" applyFill="1" applyBorder="1" applyAlignment="1">
      <alignment vertical="top" wrapText="1"/>
    </xf>
    <xf numFmtId="0" fontId="10" fillId="5" borderId="14" xfId="0" applyFont="1" applyFill="1" applyBorder="1"/>
    <xf numFmtId="0" fontId="10" fillId="5" borderId="15" xfId="0" applyFont="1" applyFill="1" applyBorder="1" applyAlignment="1">
      <alignment horizontal="center"/>
    </xf>
    <xf numFmtId="0" fontId="9" fillId="0" borderId="6" xfId="0" applyFont="1" applyBorder="1"/>
    <xf numFmtId="0" fontId="9" fillId="0" borderId="0" xfId="0" applyFont="1"/>
    <xf numFmtId="169" fontId="9" fillId="6" borderId="0" xfId="0" applyNumberFormat="1" applyFont="1" applyFill="1" applyAlignment="1">
      <alignment horizontal="center" vertical="center"/>
    </xf>
    <xf numFmtId="2" fontId="9" fillId="0" borderId="7" xfId="1" applyNumberFormat="1" applyFont="1" applyBorder="1" applyAlignment="1" applyProtection="1">
      <alignment horizontal="center" vertical="center"/>
    </xf>
    <xf numFmtId="0" fontId="11" fillId="0" borderId="6" xfId="0" applyFont="1" applyBorder="1"/>
    <xf numFmtId="0" fontId="11" fillId="0" borderId="0" xfId="0" applyFont="1"/>
    <xf numFmtId="169" fontId="8" fillId="6" borderId="0" xfId="0" applyNumberFormat="1" applyFont="1" applyFill="1" applyAlignment="1">
      <alignment horizontal="center" vertical="center"/>
    </xf>
    <xf numFmtId="2" fontId="8" fillId="0" borderId="7" xfId="1" applyNumberFormat="1" applyFont="1" applyFill="1" applyBorder="1" applyAlignment="1" applyProtection="1">
      <alignment horizontal="center" vertical="center"/>
    </xf>
    <xf numFmtId="2" fontId="8" fillId="0" borderId="7" xfId="1" applyNumberFormat="1" applyFont="1" applyBorder="1" applyAlignment="1" applyProtection="1">
      <alignment horizontal="center" vertical="center"/>
    </xf>
    <xf numFmtId="2" fontId="13" fillId="0" borderId="7" xfId="1" applyNumberFormat="1" applyFont="1" applyFill="1" applyBorder="1" applyAlignment="1" applyProtection="1">
      <alignment horizontal="center" vertical="center"/>
    </xf>
    <xf numFmtId="0" fontId="8" fillId="0" borderId="6" xfId="0" applyFont="1" applyBorder="1"/>
    <xf numFmtId="0" fontId="9" fillId="0" borderId="0" xfId="0" applyFont="1" applyAlignment="1">
      <alignment wrapText="1"/>
    </xf>
    <xf numFmtId="0" fontId="9" fillId="0" borderId="8" xfId="0" applyFont="1" applyBorder="1"/>
    <xf numFmtId="0" fontId="9" fillId="0" borderId="1" xfId="0" applyFont="1" applyBorder="1"/>
    <xf numFmtId="169" fontId="9" fillId="6" borderId="1" xfId="0" applyNumberFormat="1" applyFont="1" applyFill="1" applyBorder="1" applyAlignment="1">
      <alignment horizontal="center" vertical="center"/>
    </xf>
    <xf numFmtId="2" fontId="9" fillId="0" borderId="9" xfId="1" applyNumberFormat="1" applyFont="1" applyBorder="1" applyAlignment="1" applyProtection="1">
      <alignment horizontal="center" vertical="center"/>
    </xf>
    <xf numFmtId="0" fontId="8" fillId="0" borderId="10" xfId="0" applyFont="1" applyBorder="1"/>
    <xf numFmtId="0" fontId="9" fillId="0" borderId="11" xfId="0" applyFont="1" applyBorder="1"/>
    <xf numFmtId="169" fontId="9" fillId="6" borderId="11" xfId="0" applyNumberFormat="1" applyFont="1" applyFill="1" applyBorder="1" applyAlignment="1">
      <alignment horizontal="center" vertical="center"/>
    </xf>
    <xf numFmtId="2" fontId="9" fillId="0" borderId="12" xfId="1" applyNumberFormat="1" applyFont="1" applyBorder="1" applyAlignment="1" applyProtection="1">
      <alignment horizontal="center" vertical="center"/>
    </xf>
    <xf numFmtId="0" fontId="20" fillId="0" borderId="0" xfId="0" applyFont="1"/>
    <xf numFmtId="0" fontId="8" fillId="0" borderId="3" xfId="0" applyFont="1" applyBorder="1"/>
    <xf numFmtId="0" fontId="8" fillId="0" borderId="4" xfId="0" applyFont="1" applyBorder="1"/>
    <xf numFmtId="0" fontId="8" fillId="0" borderId="5" xfId="0" applyFont="1" applyBorder="1" applyAlignment="1">
      <alignment horizontal="center"/>
    </xf>
    <xf numFmtId="9" fontId="9" fillId="0" borderId="7" xfId="2" applyFont="1" applyBorder="1" applyAlignment="1" applyProtection="1">
      <alignment horizontal="center"/>
    </xf>
    <xf numFmtId="0" fontId="8" fillId="0" borderId="11" xfId="0" applyFont="1" applyBorder="1"/>
    <xf numFmtId="0" fontId="8" fillId="0" borderId="11" xfId="0" applyFont="1" applyBorder="1" applyAlignment="1">
      <alignment horizontal="center"/>
    </xf>
    <xf numFmtId="0" fontId="8" fillId="0" borderId="12" xfId="0" applyFont="1" applyBorder="1" applyAlignment="1">
      <alignment horizontal="center"/>
    </xf>
    <xf numFmtId="0" fontId="12" fillId="0" borderId="0" xfId="0" applyFont="1"/>
    <xf numFmtId="0" fontId="8" fillId="0" borderId="0" xfId="0" applyFont="1" applyAlignment="1">
      <alignment vertical="top" wrapText="1"/>
    </xf>
    <xf numFmtId="0" fontId="8" fillId="0" borderId="0" xfId="0" applyFont="1" applyAlignment="1">
      <alignment horizontal="left" vertical="top"/>
    </xf>
    <xf numFmtId="0" fontId="8" fillId="0" borderId="0" xfId="0" applyFont="1" applyAlignment="1">
      <alignment horizontal="left" vertical="center"/>
    </xf>
    <xf numFmtId="166" fontId="9" fillId="6" borderId="7" xfId="1" applyNumberFormat="1" applyFont="1" applyFill="1" applyBorder="1" applyAlignment="1" applyProtection="1">
      <alignment vertical="center"/>
    </xf>
    <xf numFmtId="166" fontId="8" fillId="0" borderId="0" xfId="0" applyNumberFormat="1" applyFont="1"/>
    <xf numFmtId="165" fontId="9" fillId="6" borderId="7" xfId="1" applyNumberFormat="1" applyFont="1" applyFill="1" applyBorder="1" applyAlignment="1" applyProtection="1">
      <alignment vertical="center"/>
    </xf>
    <xf numFmtId="43" fontId="9" fillId="6" borderId="7" xfId="1" applyNumberFormat="1" applyFont="1" applyFill="1" applyBorder="1" applyProtection="1"/>
    <xf numFmtId="0" fontId="8" fillId="0" borderId="0" xfId="0" applyFont="1" applyAlignment="1">
      <alignment horizontal="right"/>
    </xf>
    <xf numFmtId="9" fontId="9" fillId="0" borderId="7" xfId="2" applyFont="1" applyFill="1" applyBorder="1" applyProtection="1"/>
    <xf numFmtId="164" fontId="9" fillId="0" borderId="7" xfId="1" applyFont="1" applyFill="1" applyBorder="1" applyProtection="1"/>
    <xf numFmtId="0" fontId="8" fillId="0" borderId="12" xfId="0" applyFont="1" applyBorder="1"/>
    <xf numFmtId="0" fontId="8" fillId="0" borderId="0" xfId="0" applyFont="1" applyAlignment="1">
      <alignment vertical="center"/>
    </xf>
    <xf numFmtId="0" fontId="8" fillId="0" borderId="2" xfId="0" applyFont="1" applyBorder="1" applyAlignment="1">
      <alignment horizontal="left" vertical="center"/>
    </xf>
    <xf numFmtId="168" fontId="9" fillId="6" borderId="16" xfId="2" applyNumberFormat="1" applyFont="1" applyFill="1" applyBorder="1" applyAlignment="1" applyProtection="1">
      <alignment vertical="center"/>
    </xf>
    <xf numFmtId="168" fontId="9" fillId="6" borderId="7" xfId="2" applyNumberFormat="1" applyFont="1" applyFill="1" applyBorder="1" applyAlignment="1" applyProtection="1">
      <alignment vertical="center"/>
    </xf>
    <xf numFmtId="43" fontId="9" fillId="6" borderId="7" xfId="1" applyNumberFormat="1" applyFont="1" applyFill="1" applyBorder="1" applyAlignment="1" applyProtection="1">
      <alignment vertical="center"/>
    </xf>
    <xf numFmtId="0" fontId="8" fillId="0" borderId="0" xfId="0" applyFont="1" applyAlignment="1">
      <alignment horizontal="right" vertical="center"/>
    </xf>
    <xf numFmtId="9" fontId="9" fillId="0" borderId="7" xfId="2" applyFont="1" applyFill="1" applyBorder="1" applyAlignment="1" applyProtection="1">
      <alignment vertical="center"/>
    </xf>
    <xf numFmtId="164" fontId="9" fillId="0" borderId="7" xfId="1" applyFont="1" applyFill="1" applyBorder="1" applyAlignment="1" applyProtection="1">
      <alignment vertical="center"/>
    </xf>
    <xf numFmtId="0" fontId="8" fillId="0" borderId="11" xfId="0" applyFont="1" applyBorder="1" applyAlignment="1">
      <alignment vertical="center"/>
    </xf>
    <xf numFmtId="0" fontId="8" fillId="0" borderId="12" xfId="0" applyFont="1" applyBorder="1" applyAlignment="1">
      <alignment vertical="center"/>
    </xf>
    <xf numFmtId="0" fontId="9" fillId="0" borderId="0" xfId="0" applyFont="1" applyAlignment="1">
      <alignment vertical="center" wrapText="1"/>
    </xf>
    <xf numFmtId="172" fontId="8" fillId="0" borderId="7" xfId="0" applyNumberFormat="1" applyFont="1" applyBorder="1" applyAlignment="1">
      <alignment vertical="center"/>
    </xf>
    <xf numFmtId="168" fontId="8" fillId="0" borderId="0" xfId="2" applyNumberFormat="1" applyFont="1" applyFill="1" applyBorder="1" applyProtection="1"/>
    <xf numFmtId="2" fontId="8" fillId="0" borderId="0" xfId="0" applyNumberFormat="1" applyFont="1"/>
    <xf numFmtId="14" fontId="13" fillId="0" borderId="0" xfId="0" applyNumberFormat="1" applyFont="1"/>
    <xf numFmtId="164" fontId="9" fillId="6" borderId="7" xfId="1" applyFont="1" applyFill="1" applyBorder="1" applyAlignment="1" applyProtection="1">
      <alignment vertical="center"/>
    </xf>
    <xf numFmtId="0" fontId="14" fillId="0" borderId="0" xfId="0" applyFont="1" applyAlignment="1">
      <alignment horizontal="center"/>
    </xf>
    <xf numFmtId="0" fontId="13" fillId="0" borderId="0" xfId="0" applyFont="1"/>
    <xf numFmtId="167" fontId="8" fillId="0" borderId="0" xfId="0" applyNumberFormat="1" applyFont="1"/>
    <xf numFmtId="172" fontId="9" fillId="6" borderId="7" xfId="0" applyNumberFormat="1" applyFont="1" applyFill="1" applyBorder="1" applyAlignment="1">
      <alignment vertical="center"/>
    </xf>
    <xf numFmtId="168" fontId="9" fillId="0" borderId="0" xfId="0" applyNumberFormat="1" applyFont="1"/>
    <xf numFmtId="2" fontId="9" fillId="0" borderId="0" xfId="0" applyNumberFormat="1" applyFont="1"/>
    <xf numFmtId="9" fontId="8" fillId="0" borderId="0" xfId="0" applyNumberFormat="1" applyFont="1"/>
    <xf numFmtId="0" fontId="8" fillId="5" borderId="14" xfId="0" applyFont="1" applyFill="1" applyBorder="1"/>
    <xf numFmtId="0" fontId="8" fillId="5" borderId="15" xfId="0" applyFont="1" applyFill="1" applyBorder="1"/>
    <xf numFmtId="0" fontId="9" fillId="6" borderId="6" xfId="0" applyFont="1" applyFill="1" applyBorder="1" applyAlignment="1">
      <alignment vertical="top"/>
    </xf>
    <xf numFmtId="0" fontId="9" fillId="6" borderId="0" xfId="0" applyFont="1" applyFill="1" applyAlignment="1">
      <alignment vertical="top"/>
    </xf>
    <xf numFmtId="0" fontId="8" fillId="6" borderId="0" xfId="0" applyFont="1" applyFill="1"/>
    <xf numFmtId="0" fontId="8" fillId="6" borderId="7" xfId="0" applyFont="1" applyFill="1" applyBorder="1"/>
    <xf numFmtId="0" fontId="9" fillId="6" borderId="10" xfId="0" applyFont="1" applyFill="1" applyBorder="1" applyAlignment="1">
      <alignment vertical="top"/>
    </xf>
    <xf numFmtId="0" fontId="9" fillId="6" borderId="11" xfId="0" applyFont="1" applyFill="1" applyBorder="1" applyAlignment="1">
      <alignment vertical="top"/>
    </xf>
    <xf numFmtId="0" fontId="14" fillId="6" borderId="11" xfId="0" applyFont="1" applyFill="1" applyBorder="1"/>
    <xf numFmtId="0" fontId="8" fillId="6" borderId="12" xfId="0" applyFont="1" applyFill="1" applyBorder="1"/>
    <xf numFmtId="0" fontId="8" fillId="0" borderId="0" xfId="0" applyFont="1" applyAlignment="1">
      <alignment vertical="top"/>
    </xf>
    <xf numFmtId="0" fontId="10" fillId="5" borderId="13" xfId="0" applyFont="1" applyFill="1" applyBorder="1" applyAlignment="1">
      <alignment vertical="top" wrapText="1"/>
    </xf>
    <xf numFmtId="0" fontId="10" fillId="5" borderId="15" xfId="0" applyFont="1" applyFill="1" applyBorder="1" applyAlignment="1">
      <alignment vertical="top" wrapText="1"/>
    </xf>
    <xf numFmtId="0" fontId="8" fillId="3" borderId="3" xfId="0" applyFont="1" applyFill="1" applyBorder="1"/>
    <xf numFmtId="0" fontId="8" fillId="3" borderId="4" xfId="0" applyFont="1" applyFill="1" applyBorder="1"/>
    <xf numFmtId="0" fontId="8" fillId="3" borderId="4" xfId="0" applyFont="1" applyFill="1" applyBorder="1" applyAlignment="1">
      <alignment horizontal="center" vertical="center"/>
    </xf>
    <xf numFmtId="0" fontId="8" fillId="3" borderId="5" xfId="0" applyFont="1" applyFill="1" applyBorder="1"/>
    <xf numFmtId="0" fontId="12" fillId="3" borderId="6" xfId="0" applyFont="1" applyFill="1" applyBorder="1" applyAlignment="1">
      <alignment vertical="top"/>
    </xf>
    <xf numFmtId="0" fontId="12" fillId="3" borderId="0" xfId="0" applyFont="1" applyFill="1" applyAlignment="1">
      <alignment vertical="top" wrapText="1"/>
    </xf>
    <xf numFmtId="0" fontId="12" fillId="3" borderId="0" xfId="0" applyFont="1" applyFill="1" applyAlignment="1">
      <alignment horizontal="center" vertical="center" wrapText="1"/>
    </xf>
    <xf numFmtId="0" fontId="8" fillId="3" borderId="0" xfId="0" applyFont="1" applyFill="1"/>
    <xf numFmtId="169" fontId="10" fillId="5" borderId="7" xfId="0" applyNumberFormat="1" applyFont="1" applyFill="1" applyBorder="1"/>
    <xf numFmtId="0" fontId="8" fillId="6" borderId="6" xfId="0" applyFont="1" applyFill="1" applyBorder="1" applyAlignment="1">
      <alignment vertical="top"/>
    </xf>
    <xf numFmtId="0" fontId="8" fillId="6" borderId="0" xfId="0" applyFont="1" applyFill="1" applyAlignment="1">
      <alignment vertical="top"/>
    </xf>
    <xf numFmtId="166" fontId="8" fillId="6" borderId="0" xfId="1" applyNumberFormat="1" applyFont="1" applyFill="1" applyBorder="1" applyAlignment="1" applyProtection="1">
      <alignment vertical="top"/>
    </xf>
    <xf numFmtId="0" fontId="12" fillId="6" borderId="0" xfId="0" applyFont="1" applyFill="1" applyAlignment="1">
      <alignment horizontal="center" vertical="center" wrapText="1"/>
    </xf>
    <xf numFmtId="171" fontId="9" fillId="6" borderId="7" xfId="1" applyNumberFormat="1" applyFont="1" applyFill="1" applyBorder="1" applyAlignment="1" applyProtection="1">
      <alignment vertical="center"/>
    </xf>
    <xf numFmtId="168" fontId="8" fillId="6" borderId="0" xfId="2" applyNumberFormat="1" applyFont="1" applyFill="1" applyBorder="1" applyAlignment="1" applyProtection="1">
      <alignment vertical="top"/>
    </xf>
    <xf numFmtId="171" fontId="8" fillId="6" borderId="0" xfId="1" applyNumberFormat="1" applyFont="1" applyFill="1" applyBorder="1" applyAlignment="1" applyProtection="1">
      <alignment vertical="top"/>
    </xf>
    <xf numFmtId="0" fontId="8" fillId="3" borderId="6" xfId="0" applyFont="1" applyFill="1" applyBorder="1" applyAlignment="1">
      <alignment vertical="top"/>
    </xf>
    <xf numFmtId="0" fontId="8" fillId="3" borderId="0" xfId="0" applyFont="1" applyFill="1" applyAlignment="1">
      <alignment vertical="top"/>
    </xf>
    <xf numFmtId="0" fontId="8" fillId="3" borderId="0" xfId="0" applyFont="1" applyFill="1" applyAlignment="1">
      <alignment horizontal="center" vertical="center"/>
    </xf>
    <xf numFmtId="0" fontId="8" fillId="3" borderId="7" xfId="0" applyFont="1" applyFill="1" applyBorder="1"/>
    <xf numFmtId="0" fontId="12" fillId="3" borderId="0" xfId="0" applyFont="1" applyFill="1" applyAlignment="1">
      <alignment vertical="top"/>
    </xf>
    <xf numFmtId="0" fontId="15" fillId="6" borderId="6" xfId="0" applyFont="1" applyFill="1" applyBorder="1" applyAlignment="1">
      <alignment vertical="top"/>
    </xf>
    <xf numFmtId="0" fontId="15" fillId="6" borderId="0" xfId="0" applyFont="1" applyFill="1" applyAlignment="1">
      <alignment vertical="top"/>
    </xf>
    <xf numFmtId="171" fontId="15" fillId="6" borderId="0" xfId="1" applyNumberFormat="1" applyFont="1" applyFill="1" applyBorder="1" applyAlignment="1" applyProtection="1">
      <alignment vertical="top"/>
    </xf>
    <xf numFmtId="0" fontId="16" fillId="6" borderId="0" xfId="0" applyFont="1" applyFill="1" applyAlignment="1">
      <alignment horizontal="center" vertical="center" wrapText="1"/>
    </xf>
    <xf numFmtId="0" fontId="15" fillId="6" borderId="0" xfId="0" applyFont="1" applyFill="1"/>
    <xf numFmtId="169" fontId="8" fillId="3" borderId="7" xfId="0" applyNumberFormat="1" applyFont="1" applyFill="1" applyBorder="1"/>
    <xf numFmtId="0" fontId="8" fillId="6" borderId="0" xfId="0" applyFont="1" applyFill="1" applyAlignment="1">
      <alignment horizontal="center" vertical="center"/>
    </xf>
    <xf numFmtId="0" fontId="8" fillId="3" borderId="6" xfId="0" applyFont="1" applyFill="1" applyBorder="1"/>
    <xf numFmtId="0" fontId="9" fillId="3" borderId="10" xfId="0" applyFont="1" applyFill="1" applyBorder="1"/>
    <xf numFmtId="0" fontId="9" fillId="3" borderId="11" xfId="0" applyFont="1" applyFill="1" applyBorder="1"/>
    <xf numFmtId="0" fontId="9" fillId="3" borderId="11" xfId="0" applyFont="1" applyFill="1" applyBorder="1" applyAlignment="1">
      <alignment horizontal="center" vertical="center"/>
    </xf>
    <xf numFmtId="0" fontId="8" fillId="3" borderId="11" xfId="0" applyFont="1" applyFill="1" applyBorder="1"/>
    <xf numFmtId="169" fontId="9" fillId="3" borderId="12" xfId="0" applyNumberFormat="1" applyFont="1" applyFill="1" applyBorder="1"/>
    <xf numFmtId="0" fontId="17" fillId="5" borderId="13" xfId="0" applyFont="1" applyFill="1" applyBorder="1"/>
    <xf numFmtId="169" fontId="10" fillId="5" borderId="15" xfId="0" applyNumberFormat="1" applyFont="1" applyFill="1" applyBorder="1"/>
    <xf numFmtId="171" fontId="8" fillId="4" borderId="0" xfId="1" applyNumberFormat="1" applyFont="1" applyFill="1" applyBorder="1" applyProtection="1"/>
    <xf numFmtId="171" fontId="8" fillId="4" borderId="7" xfId="1" applyNumberFormat="1" applyFont="1" applyFill="1" applyBorder="1" applyProtection="1"/>
    <xf numFmtId="0" fontId="8" fillId="3" borderId="10" xfId="0" applyFont="1" applyFill="1" applyBorder="1"/>
    <xf numFmtId="171" fontId="8" fillId="4" borderId="11" xfId="1" applyNumberFormat="1" applyFont="1" applyFill="1" applyBorder="1" applyProtection="1"/>
    <xf numFmtId="171" fontId="8" fillId="4" borderId="12" xfId="1" applyNumberFormat="1" applyFont="1" applyFill="1" applyBorder="1" applyProtection="1"/>
    <xf numFmtId="0" fontId="18" fillId="5" borderId="3" xfId="0" applyFont="1" applyFill="1" applyBorder="1"/>
    <xf numFmtId="0" fontId="8" fillId="5" borderId="4" xfId="0" applyFont="1" applyFill="1" applyBorder="1"/>
    <xf numFmtId="0" fontId="8" fillId="5" borderId="5" xfId="0" applyFont="1" applyFill="1" applyBorder="1"/>
    <xf numFmtId="0" fontId="10" fillId="5" borderId="10" xfId="0" applyFont="1" applyFill="1" applyBorder="1"/>
    <xf numFmtId="0" fontId="10" fillId="5" borderId="12" xfId="0" applyFont="1" applyFill="1" applyBorder="1" applyAlignment="1">
      <alignment horizontal="left" wrapText="1"/>
    </xf>
    <xf numFmtId="0" fontId="8" fillId="0" borderId="6" xfId="0" applyFont="1" applyBorder="1" applyAlignment="1">
      <alignment vertical="top"/>
    </xf>
    <xf numFmtId="9" fontId="8" fillId="6" borderId="7" xfId="0" applyNumberFormat="1" applyFont="1" applyFill="1" applyBorder="1" applyAlignment="1">
      <alignment vertical="top"/>
    </xf>
    <xf numFmtId="0" fontId="8" fillId="0" borderId="10" xfId="0" applyFont="1" applyBorder="1" applyAlignment="1">
      <alignment vertical="top"/>
    </xf>
    <xf numFmtId="9" fontId="8" fillId="6" borderId="12" xfId="0" applyNumberFormat="1" applyFont="1" applyFill="1" applyBorder="1" applyAlignment="1">
      <alignment horizontal="right" vertical="top"/>
    </xf>
    <xf numFmtId="170" fontId="8" fillId="0" borderId="0" xfId="0" applyNumberFormat="1" applyFont="1"/>
    <xf numFmtId="166" fontId="8" fillId="0" borderId="0" xfId="1" applyNumberFormat="1" applyFont="1" applyProtection="1"/>
    <xf numFmtId="0" fontId="9" fillId="0" borderId="0" xfId="0" applyFont="1" applyAlignment="1">
      <alignment horizontal="left" vertical="top"/>
    </xf>
    <xf numFmtId="165" fontId="9" fillId="0" borderId="0" xfId="0" applyNumberFormat="1" applyFont="1"/>
    <xf numFmtId="9" fontId="8" fillId="6" borderId="0" xfId="2" applyFont="1" applyFill="1" applyBorder="1" applyAlignment="1" applyProtection="1">
      <alignment vertical="top"/>
    </xf>
    <xf numFmtId="9" fontId="9" fillId="6" borderId="7" xfId="2" applyFont="1" applyFill="1" applyBorder="1" applyAlignment="1" applyProtection="1">
      <alignment vertical="center"/>
    </xf>
    <xf numFmtId="9" fontId="9" fillId="2" borderId="7" xfId="2" applyFont="1" applyFill="1" applyBorder="1" applyAlignment="1" applyProtection="1">
      <alignment vertical="center"/>
      <protection locked="0"/>
    </xf>
    <xf numFmtId="0" fontId="10" fillId="5" borderId="11" xfId="0" applyFont="1" applyFill="1" applyBorder="1" applyAlignment="1">
      <alignment horizontal="left"/>
    </xf>
    <xf numFmtId="0" fontId="8" fillId="0" borderId="11" xfId="0" applyFont="1" applyBorder="1" applyAlignment="1">
      <alignment horizontal="lef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10" fillId="5" borderId="13" xfId="0" applyFont="1" applyFill="1" applyBorder="1" applyAlignment="1">
      <alignment horizontal="left" vertical="center"/>
    </xf>
    <xf numFmtId="0" fontId="10" fillId="5" borderId="14" xfId="0" applyFont="1" applyFill="1" applyBorder="1" applyAlignment="1">
      <alignment horizontal="left"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8" fillId="0" borderId="6" xfId="0" quotePrefix="1" applyFont="1" applyBorder="1" applyAlignment="1">
      <alignment horizontal="left" vertical="top" wrapText="1"/>
    </xf>
    <xf numFmtId="0" fontId="8" fillId="0" borderId="0" xfId="0" applyFont="1" applyAlignment="1">
      <alignment horizontal="left" vertical="top"/>
    </xf>
    <xf numFmtId="0" fontId="8" fillId="0" borderId="6" xfId="0" applyFont="1" applyBorder="1" applyAlignment="1">
      <alignment horizontal="left" vertical="top"/>
    </xf>
    <xf numFmtId="0" fontId="8" fillId="0" borderId="10" xfId="0" applyFont="1" applyBorder="1" applyAlignment="1">
      <alignment horizontal="left" vertical="top"/>
    </xf>
    <xf numFmtId="0" fontId="8" fillId="0" borderId="11" xfId="0" applyFont="1" applyBorder="1" applyAlignment="1">
      <alignment horizontal="left" vertical="top"/>
    </xf>
  </cellXfs>
  <cellStyles count="12">
    <cellStyle name="Komma" xfId="1" builtinId="3"/>
    <cellStyle name="Komma 2" xfId="7" xr:uid="{E73D14CE-05C9-4162-B3D2-6C4B9D1A72F4}"/>
    <cellStyle name="Komma 3" xfId="10" xr:uid="{4AC249C4-47F4-4CC7-9FE8-1B04A25C7D60}"/>
    <cellStyle name="Procent" xfId="2" builtinId="5"/>
    <cellStyle name="Procent 2" xfId="8" xr:uid="{17BB85A4-21D6-4928-891F-732C2D2ADE41}"/>
    <cellStyle name="Standaard" xfId="0" builtinId="0"/>
    <cellStyle name="Standaard 2" xfId="5" xr:uid="{00000000-0005-0000-0000-000003000000}"/>
    <cellStyle name="Standaard 3" xfId="3" xr:uid="{00000000-0005-0000-0000-000004000000}"/>
    <cellStyle name="Standaard 3 2" xfId="4" xr:uid="{00000000-0005-0000-0000-000005000000}"/>
    <cellStyle name="Standaard 3 4" xfId="11" xr:uid="{698D67B0-B3D4-4A1B-9849-88F3F1DFCFA9}"/>
    <cellStyle name="Standaard 4" xfId="6" xr:uid="{06D74A91-F2E3-42C2-A1C4-8E72FD7C02B0}"/>
    <cellStyle name="Standaard 5" xfId="9" xr:uid="{3ABFBD11-AB96-403D-94E0-8C7791F9E3D7}"/>
  </cellStyles>
  <dxfs count="1">
    <dxf>
      <font>
        <color rgb="FFFF0000"/>
      </font>
    </dxf>
  </dxfs>
  <tableStyles count="0" defaultTableStyle="TableStyleMedium2" defaultPivotStyle="PivotStyleLight16"/>
  <colors>
    <mruColors>
      <color rgb="FF4F287B"/>
      <color rgb="FF00965E"/>
      <color rgb="FFD9EFE7"/>
      <color rgb="FFFD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727D-9704-4BB0-AE1C-144A233F7C63}">
  <dimension ref="B1:AJ166"/>
  <sheetViews>
    <sheetView workbookViewId="0">
      <selection activeCell="E118" sqref="E118"/>
    </sheetView>
  </sheetViews>
  <sheetFormatPr defaultColWidth="9.09765625" defaultRowHeight="14" x14ac:dyDescent="0.45"/>
  <cols>
    <col min="1" max="1" width="1.59765625" style="7" customWidth="1"/>
    <col min="2" max="2" width="10.59765625" style="7" customWidth="1"/>
    <col min="3" max="3" width="48.69921875" style="7" customWidth="1"/>
    <col min="4" max="4" width="17.19921875" style="7" bestFit="1" customWidth="1"/>
    <col min="5" max="5" width="14.8984375" style="8" customWidth="1"/>
    <col min="6" max="6" width="1.59765625" style="8" customWidth="1"/>
    <col min="7" max="7" width="2.69921875" style="8" customWidth="1"/>
    <col min="8" max="8" width="12" style="7" bestFit="1" customWidth="1"/>
    <col min="9" max="9" width="4.69921875" style="7" bestFit="1" customWidth="1"/>
    <col min="10" max="10" width="11" style="7" bestFit="1" customWidth="1"/>
    <col min="11" max="11" width="5.3984375" style="7" bestFit="1" customWidth="1"/>
    <col min="12" max="12" width="10.09765625" style="7" bestFit="1" customWidth="1"/>
    <col min="13" max="13" width="4.69921875" style="7" bestFit="1" customWidth="1"/>
    <col min="14" max="14" width="11" style="7" bestFit="1" customWidth="1"/>
    <col min="15" max="15" width="5.3984375" style="7" bestFit="1" customWidth="1"/>
    <col min="16" max="17" width="15" style="7" customWidth="1"/>
    <col min="18" max="19" width="11.8984375" style="7" bestFit="1" customWidth="1"/>
    <col min="20" max="20" width="2.19921875" style="7" customWidth="1"/>
    <col min="21" max="21" width="3.19921875" style="7" customWidth="1"/>
    <col min="22" max="22" width="10.19921875" style="7" bestFit="1" customWidth="1"/>
    <col min="23" max="30" width="9.09765625" style="7"/>
    <col min="31" max="32" width="3.19921875" style="7" customWidth="1"/>
    <col min="33" max="33" width="9.09765625" style="7"/>
    <col min="34" max="40" width="11.59765625" style="7" bestFit="1" customWidth="1"/>
    <col min="41" max="41" width="3" style="7" customWidth="1"/>
    <col min="42" max="42" width="4.09765625" style="7" customWidth="1"/>
    <col min="43" max="43" width="2.8984375" style="7" customWidth="1"/>
    <col min="44" max="45" width="11.59765625" style="7" bestFit="1" customWidth="1"/>
    <col min="46" max="46" width="11.69921875" style="7" bestFit="1" customWidth="1"/>
    <col min="47" max="47" width="2.8984375" style="7" customWidth="1"/>
    <col min="48" max="48" width="3.19921875" style="7" customWidth="1"/>
    <col min="49" max="16384" width="9.09765625" style="7"/>
  </cols>
  <sheetData>
    <row r="1" spans="2:36" ht="23.5" x14ac:dyDescent="0.7">
      <c r="B1" s="6" t="s">
        <v>86</v>
      </c>
      <c r="AH1" s="9"/>
      <c r="AI1" s="9"/>
      <c r="AJ1" s="9"/>
    </row>
    <row r="2" spans="2:36" ht="14.5" thickBot="1" x14ac:dyDescent="0.5">
      <c r="AH2" s="9"/>
      <c r="AI2" s="9"/>
      <c r="AJ2" s="9"/>
    </row>
    <row r="3" spans="2:36" ht="17" thickBot="1" x14ac:dyDescent="0.55000000000000004">
      <c r="B3" s="10" t="s">
        <v>85</v>
      </c>
      <c r="C3" s="11"/>
      <c r="D3" s="11"/>
      <c r="E3" s="12"/>
      <c r="F3" s="7"/>
      <c r="G3" s="7"/>
      <c r="H3" s="8"/>
    </row>
    <row r="4" spans="2:36" ht="14.5" thickBot="1" x14ac:dyDescent="0.5">
      <c r="B4" s="13" t="s">
        <v>9</v>
      </c>
      <c r="C4" s="14" t="s">
        <v>10</v>
      </c>
      <c r="D4" s="15" t="s">
        <v>12</v>
      </c>
      <c r="E4" s="16" t="s">
        <v>38</v>
      </c>
      <c r="F4" s="7"/>
      <c r="G4" s="7"/>
      <c r="AH4" s="9"/>
      <c r="AI4" s="9"/>
    </row>
    <row r="5" spans="2:36" x14ac:dyDescent="0.45">
      <c r="B5" s="17" t="str">
        <f>'Scores en wegingen'!B11</f>
        <v>G1</v>
      </c>
      <c r="C5" s="18" t="str">
        <f>'Scores en wegingen'!C11</f>
        <v>Vervoersprestatie</v>
      </c>
      <c r="D5" s="19">
        <f>'Scores en wegingen'!H11</f>
        <v>46</v>
      </c>
      <c r="E5" s="20">
        <f>SUM(E6:E10)</f>
        <v>5.2499999999999893</v>
      </c>
      <c r="F5" s="7"/>
      <c r="G5" s="7"/>
      <c r="AH5" s="9"/>
      <c r="AI5" s="9"/>
    </row>
    <row r="6" spans="2:36" x14ac:dyDescent="0.45">
      <c r="B6" s="21" t="str">
        <f>'Scores en wegingen'!B12</f>
        <v>G1.1</v>
      </c>
      <c r="C6" s="22" t="str">
        <f>'Scores en wegingen'!C12</f>
        <v>Vervoeraanbod DRK</v>
      </c>
      <c r="D6" s="23">
        <f>'Scores en wegingen'!H12</f>
        <v>27</v>
      </c>
      <c r="E6" s="24">
        <f>E47</f>
        <v>0</v>
      </c>
      <c r="F6" s="7"/>
      <c r="G6" s="7"/>
      <c r="K6" s="8"/>
      <c r="AH6" s="9"/>
      <c r="AI6" s="9"/>
    </row>
    <row r="7" spans="2:36" x14ac:dyDescent="0.45">
      <c r="B7" s="21" t="str">
        <f>'Scores en wegingen'!B13</f>
        <v>G1.2</v>
      </c>
      <c r="C7" s="22" t="str">
        <f>'Scores en wegingen'!C13</f>
        <v>Punctualiteit</v>
      </c>
      <c r="D7" s="23">
        <f>'Scores en wegingen'!H13</f>
        <v>5</v>
      </c>
      <c r="E7" s="25">
        <f>E59</f>
        <v>1.2499999999999896</v>
      </c>
      <c r="F7" s="7"/>
      <c r="G7" s="7"/>
      <c r="AH7" s="9"/>
      <c r="AI7" s="9"/>
    </row>
    <row r="8" spans="2:36" x14ac:dyDescent="0.45">
      <c r="B8" s="21" t="str">
        <f>'Scores en wegingen'!B14</f>
        <v>G1.3</v>
      </c>
      <c r="C8" s="22" t="str">
        <f>'Scores en wegingen'!C14</f>
        <v>(Rit)Uitval</v>
      </c>
      <c r="D8" s="23">
        <f>'Scores en wegingen'!H14</f>
        <v>6</v>
      </c>
      <c r="E8" s="26">
        <f>E71</f>
        <v>0</v>
      </c>
      <c r="F8" s="7"/>
      <c r="G8" s="7"/>
      <c r="AH8" s="9"/>
      <c r="AI8" s="9"/>
    </row>
    <row r="9" spans="2:36" x14ac:dyDescent="0.45">
      <c r="B9" s="21" t="str">
        <f>'Scores en wegingen'!B15</f>
        <v>G1.4</v>
      </c>
      <c r="C9" s="22" t="str">
        <f>'Scores en wegingen'!C15</f>
        <v>Omvang treinvloot</v>
      </c>
      <c r="D9" s="23">
        <f>'Scores en wegingen'!H15</f>
        <v>8</v>
      </c>
      <c r="E9" s="26">
        <f>E83</f>
        <v>4</v>
      </c>
      <c r="F9" s="7"/>
      <c r="G9" s="7"/>
      <c r="AH9" s="9"/>
      <c r="AI9" s="9"/>
    </row>
    <row r="10" spans="2:36" x14ac:dyDescent="0.45">
      <c r="B10" s="27"/>
      <c r="D10" s="23"/>
      <c r="E10" s="20"/>
      <c r="F10" s="7"/>
      <c r="G10" s="7"/>
      <c r="K10" s="8"/>
      <c r="AH10" s="9"/>
      <c r="AI10" s="9"/>
    </row>
    <row r="11" spans="2:36" x14ac:dyDescent="0.45">
      <c r="B11" s="17" t="str">
        <f>'Scores en wegingen'!B17</f>
        <v>G2</v>
      </c>
      <c r="C11" s="28" t="str">
        <f>'Scores en wegingen'!C17</f>
        <v>Gebruiksgemak / comfort</v>
      </c>
      <c r="D11" s="19">
        <f>'Scores en wegingen'!H17</f>
        <v>17</v>
      </c>
      <c r="E11" s="20">
        <f>SUM(E12:E16)</f>
        <v>5.25</v>
      </c>
      <c r="F11" s="7"/>
      <c r="G11" s="7"/>
      <c r="AH11" s="9"/>
      <c r="AI11" s="9"/>
    </row>
    <row r="12" spans="2:36" x14ac:dyDescent="0.45">
      <c r="B12" s="27" t="str">
        <f>'Scores en wegingen'!B18</f>
        <v>G2.1</v>
      </c>
      <c r="C12" s="7" t="str">
        <f>'Scores en wegingen'!C18</f>
        <v>Aantal zitplaatsen treinvloot</v>
      </c>
      <c r="D12" s="23">
        <f>'Scores en wegingen'!H18</f>
        <v>10</v>
      </c>
      <c r="E12" s="25">
        <f>E96</f>
        <v>3.75</v>
      </c>
      <c r="F12" s="7"/>
      <c r="G12" s="7"/>
      <c r="AH12" s="9"/>
      <c r="AI12" s="9"/>
    </row>
    <row r="13" spans="2:36" x14ac:dyDescent="0.45">
      <c r="B13" s="27" t="str">
        <f>'Scores en wegingen'!B19</f>
        <v>G2.2</v>
      </c>
      <c r="C13" s="7" t="str">
        <f>'Scores en wegingen'!C19</f>
        <v>Beschikbaarheid stilte of werkcoupe</v>
      </c>
      <c r="D13" s="23">
        <f>'Scores en wegingen'!H19</f>
        <v>2</v>
      </c>
      <c r="E13" s="24">
        <f>E108</f>
        <v>0</v>
      </c>
      <c r="F13" s="7"/>
      <c r="G13" s="7"/>
      <c r="AH13" s="9"/>
      <c r="AI13" s="9"/>
    </row>
    <row r="14" spans="2:36" x14ac:dyDescent="0.45">
      <c r="B14" s="27" t="str">
        <f>'Scores en wegingen'!B20</f>
        <v>G2.3</v>
      </c>
      <c r="C14" s="7" t="str">
        <f>'Scores en wegingen'!C20</f>
        <v>Beschikbaarheid stroomvoorziening</v>
      </c>
      <c r="D14" s="23">
        <f>'Scores en wegingen'!H20</f>
        <v>3</v>
      </c>
      <c r="E14" s="25">
        <f>E120</f>
        <v>1.5</v>
      </c>
      <c r="F14" s="7"/>
      <c r="G14" s="7"/>
      <c r="K14" s="8"/>
      <c r="AH14" s="9"/>
      <c r="AI14" s="9"/>
    </row>
    <row r="15" spans="2:36" x14ac:dyDescent="0.45">
      <c r="B15" s="27" t="str">
        <f>'Scores en wegingen'!B21</f>
        <v>G2.4</v>
      </c>
      <c r="C15" s="7" t="str">
        <f>'Scores en wegingen'!C21</f>
        <v>Kwaliteit reisinformatie in voertuig</v>
      </c>
      <c r="D15" s="23">
        <f>'Scores en wegingen'!H21</f>
        <v>2</v>
      </c>
      <c r="E15" s="25">
        <f>E132</f>
        <v>0</v>
      </c>
      <c r="F15" s="7"/>
      <c r="G15" s="7"/>
      <c r="K15" s="8"/>
      <c r="AH15" s="9"/>
      <c r="AI15" s="9"/>
    </row>
    <row r="16" spans="2:36" x14ac:dyDescent="0.45">
      <c r="B16" s="27"/>
      <c r="D16" s="23"/>
      <c r="E16" s="20"/>
      <c r="F16" s="7"/>
      <c r="G16" s="7"/>
      <c r="AH16" s="9"/>
      <c r="AI16" s="9"/>
    </row>
    <row r="17" spans="2:35" x14ac:dyDescent="0.45">
      <c r="B17" s="17" t="str">
        <f>'Scores en wegingen'!B23</f>
        <v>G3</v>
      </c>
      <c r="C17" s="18" t="str">
        <f>'Scores en wegingen'!C23</f>
        <v>Beleving / toegevoegde waarde</v>
      </c>
      <c r="D17" s="19">
        <f>'Scores en wegingen'!H23</f>
        <v>6</v>
      </c>
      <c r="E17" s="20">
        <f>SUM(E18:E19)</f>
        <v>1.153846153846154</v>
      </c>
      <c r="F17" s="7"/>
      <c r="G17" s="7"/>
      <c r="K17" s="8"/>
      <c r="AH17" s="9"/>
      <c r="AI17" s="9"/>
    </row>
    <row r="18" spans="2:35" x14ac:dyDescent="0.45">
      <c r="B18" s="27" t="str">
        <f>'Scores en wegingen'!B24</f>
        <v>G3.1</v>
      </c>
      <c r="C18" s="7" t="str">
        <f>'Scores en wegingen'!C24</f>
        <v>Reinheid interieur</v>
      </c>
      <c r="D18" s="23">
        <f>'Scores en wegingen'!H24</f>
        <v>6</v>
      </c>
      <c r="E18" s="25">
        <f>E145</f>
        <v>1.153846153846154</v>
      </c>
      <c r="F18" s="7"/>
      <c r="G18" s="7"/>
      <c r="K18" s="8"/>
      <c r="AH18" s="9"/>
      <c r="AI18" s="9"/>
    </row>
    <row r="19" spans="2:35" x14ac:dyDescent="0.45">
      <c r="B19" s="17"/>
      <c r="C19" s="18"/>
      <c r="D19" s="19"/>
      <c r="E19" s="20"/>
      <c r="F19" s="7"/>
      <c r="G19" s="7"/>
      <c r="K19" s="8"/>
      <c r="AH19" s="9"/>
      <c r="AI19" s="9"/>
    </row>
    <row r="20" spans="2:35" x14ac:dyDescent="0.45">
      <c r="B20" s="17" t="str">
        <f>'Scores en wegingen'!B26</f>
        <v>G4</v>
      </c>
      <c r="C20" s="18" t="str">
        <f>'Scores en wegingen'!C26</f>
        <v>Kwaliteitsplan</v>
      </c>
      <c r="D20" s="19">
        <f>'Scores en wegingen'!H26</f>
        <v>23</v>
      </c>
      <c r="E20" s="20">
        <f>SUM(E21:E23)</f>
        <v>20.75</v>
      </c>
      <c r="F20" s="7"/>
      <c r="G20" s="7"/>
      <c r="K20" s="8"/>
      <c r="AH20" s="9"/>
      <c r="AI20" s="9"/>
    </row>
    <row r="21" spans="2:35" x14ac:dyDescent="0.45">
      <c r="B21" s="27" t="str">
        <f>'Scores en wegingen'!B27</f>
        <v>G4.1</v>
      </c>
      <c r="C21" s="7" t="str">
        <f>'Scores en wegingen'!C27</f>
        <v>Kwaliteit van de uitvoering</v>
      </c>
      <c r="D21" s="23">
        <f>'Scores en wegingen'!H27</f>
        <v>9</v>
      </c>
      <c r="E21" s="25">
        <f>IF(D21*E32=0,"Ongeldig",D21*E32)</f>
        <v>6.75</v>
      </c>
      <c r="F21" s="7"/>
      <c r="G21" s="7"/>
      <c r="K21" s="8"/>
      <c r="AH21" s="9"/>
      <c r="AI21" s="9"/>
    </row>
    <row r="22" spans="2:35" x14ac:dyDescent="0.45">
      <c r="B22" s="27" t="str">
        <f>'Scores en wegingen'!B28</f>
        <v>G4.2</v>
      </c>
      <c r="C22" s="7" t="str">
        <f>'Scores en wegingen'!C28</f>
        <v>Kwaliteit van het materieel</v>
      </c>
      <c r="D22" s="23">
        <f>'Scores en wegingen'!H28</f>
        <v>14</v>
      </c>
      <c r="E22" s="25">
        <f>IF(D22*E33=0,"Ongeldig",D22*E33)</f>
        <v>14</v>
      </c>
      <c r="F22" s="7"/>
      <c r="G22" s="7"/>
      <c r="K22" s="8"/>
      <c r="AH22" s="9"/>
      <c r="AI22" s="9"/>
    </row>
    <row r="23" spans="2:35" x14ac:dyDescent="0.45">
      <c r="B23" s="27"/>
      <c r="D23" s="23"/>
      <c r="E23" s="20"/>
      <c r="F23" s="7"/>
      <c r="G23" s="7"/>
      <c r="K23" s="8"/>
      <c r="AH23" s="9"/>
      <c r="AI23" s="9"/>
    </row>
    <row r="24" spans="2:35" x14ac:dyDescent="0.45">
      <c r="B24" s="17" t="str">
        <f>'Scores en wegingen'!B30</f>
        <v>G5</v>
      </c>
      <c r="C24" s="18" t="s">
        <v>44</v>
      </c>
      <c r="D24" s="19">
        <f>'Scores en wegingen'!H30</f>
        <v>8</v>
      </c>
      <c r="E24" s="20">
        <f>SUM(E25:E26)</f>
        <v>4</v>
      </c>
      <c r="F24" s="7"/>
      <c r="G24" s="7"/>
      <c r="AH24" s="9"/>
      <c r="AI24" s="9"/>
    </row>
    <row r="25" spans="2:35" x14ac:dyDescent="0.45">
      <c r="B25" s="27" t="str">
        <f>'Scores en wegingen'!B31</f>
        <v>G5.1</v>
      </c>
      <c r="C25" s="7" t="str">
        <f>'Scores en wegingen'!C31</f>
        <v>Prijs</v>
      </c>
      <c r="D25" s="23">
        <f>'Scores en wegingen'!H31</f>
        <v>8</v>
      </c>
      <c r="E25" s="25">
        <f>E157</f>
        <v>4</v>
      </c>
      <c r="F25" s="7"/>
      <c r="G25" s="7"/>
      <c r="AH25" s="9"/>
      <c r="AI25" s="9"/>
    </row>
    <row r="26" spans="2:35" x14ac:dyDescent="0.45">
      <c r="B26" s="29"/>
      <c r="C26" s="30"/>
      <c r="D26" s="31"/>
      <c r="E26" s="32"/>
      <c r="F26" s="7"/>
      <c r="G26" s="7"/>
      <c r="AH26" s="9"/>
      <c r="AI26" s="9"/>
    </row>
    <row r="27" spans="2:35" ht="14.5" thickBot="1" x14ac:dyDescent="0.5">
      <c r="B27" s="33"/>
      <c r="C27" s="34" t="s">
        <v>25</v>
      </c>
      <c r="D27" s="35">
        <f>D5+D11+D17+D20+D24</f>
        <v>100</v>
      </c>
      <c r="E27" s="36">
        <f>_xlfn.XLOOKUP("ongeldig",E5:E26,E5:E26,ROUND(E24+E20+E17+E11+E5,2))</f>
        <v>36.4</v>
      </c>
      <c r="F27" s="7"/>
      <c r="G27" s="7"/>
      <c r="AH27" s="9"/>
      <c r="AI27" s="9"/>
    </row>
    <row r="28" spans="2:35" x14ac:dyDescent="0.45">
      <c r="D28" s="8"/>
      <c r="F28" s="7"/>
      <c r="G28" s="7"/>
      <c r="AH28" s="9"/>
      <c r="AI28" s="9"/>
    </row>
    <row r="29" spans="2:35" ht="16.5" x14ac:dyDescent="0.5">
      <c r="B29" s="37" t="s">
        <v>39</v>
      </c>
      <c r="F29" s="7"/>
      <c r="G29" s="7"/>
      <c r="K29" s="8"/>
      <c r="AH29" s="9"/>
      <c r="AI29" s="9"/>
    </row>
    <row r="30" spans="2:35" ht="14.5" thickBot="1" x14ac:dyDescent="0.5">
      <c r="B30" s="18"/>
      <c r="F30" s="7"/>
      <c r="G30" s="7"/>
      <c r="AH30" s="9"/>
      <c r="AI30" s="9"/>
    </row>
    <row r="31" spans="2:35" x14ac:dyDescent="0.45">
      <c r="B31" s="38"/>
      <c r="C31" s="39"/>
      <c r="D31" s="39"/>
      <c r="E31" s="40"/>
      <c r="F31" s="7"/>
      <c r="G31" s="7"/>
      <c r="AH31" s="9"/>
      <c r="AI31" s="9"/>
    </row>
    <row r="32" spans="2:35" x14ac:dyDescent="0.45">
      <c r="B32" s="27" t="s">
        <v>80</v>
      </c>
      <c r="C32" s="7" t="str">
        <f>C21</f>
        <v>Kwaliteit van de uitvoering</v>
      </c>
      <c r="D32" s="1" t="s">
        <v>29</v>
      </c>
      <c r="E32" s="41">
        <f>VLOOKUP(D32,'Scores en wegingen'!$B$39:$H$43,7,FALSE)</f>
        <v>0.75</v>
      </c>
      <c r="F32" s="7"/>
      <c r="G32" s="7"/>
      <c r="AH32" s="9"/>
      <c r="AI32" s="9"/>
    </row>
    <row r="33" spans="2:35" x14ac:dyDescent="0.45">
      <c r="B33" s="27" t="s">
        <v>81</v>
      </c>
      <c r="C33" s="7" t="str">
        <f>C22</f>
        <v>Kwaliteit van het materieel</v>
      </c>
      <c r="D33" s="1" t="s">
        <v>27</v>
      </c>
      <c r="E33" s="41">
        <f>VLOOKUP(D33,'Scores en wegingen'!$B$39:$H$43,7,FALSE)</f>
        <v>1</v>
      </c>
      <c r="F33" s="7"/>
      <c r="G33" s="7"/>
      <c r="AH33" s="9"/>
      <c r="AI33" s="9"/>
    </row>
    <row r="34" spans="2:35" ht="14.5" thickBot="1" x14ac:dyDescent="0.5">
      <c r="B34" s="33"/>
      <c r="C34" s="42"/>
      <c r="D34" s="43"/>
      <c r="E34" s="44"/>
      <c r="F34" s="7"/>
      <c r="G34" s="7"/>
      <c r="AH34" s="9"/>
      <c r="AI34" s="9"/>
    </row>
    <row r="35" spans="2:35" x14ac:dyDescent="0.45">
      <c r="D35" s="8"/>
      <c r="F35" s="7"/>
      <c r="G35" s="7"/>
      <c r="AH35" s="9"/>
      <c r="AI35" s="9"/>
    </row>
    <row r="36" spans="2:35" ht="16.5" x14ac:dyDescent="0.5">
      <c r="B36" s="37" t="s">
        <v>40</v>
      </c>
      <c r="F36" s="7"/>
      <c r="G36" s="7"/>
      <c r="AH36" s="9"/>
      <c r="AI36" s="9"/>
    </row>
    <row r="37" spans="2:35" x14ac:dyDescent="0.45">
      <c r="F37" s="7"/>
      <c r="G37" s="7"/>
      <c r="AH37" s="9"/>
      <c r="AI37" s="9"/>
    </row>
    <row r="38" spans="2:35" x14ac:dyDescent="0.45">
      <c r="B38" s="18" t="str">
        <f>B6</f>
        <v>G1.1</v>
      </c>
      <c r="C38" s="45" t="str">
        <f>C6</f>
        <v>Vervoeraanbod DRK</v>
      </c>
      <c r="E38" s="7"/>
      <c r="F38" s="7"/>
      <c r="G38" s="7"/>
      <c r="AH38" s="9"/>
      <c r="AI38" s="9"/>
    </row>
    <row r="39" spans="2:35" ht="14.5" thickBot="1" x14ac:dyDescent="0.5">
      <c r="B39" s="18"/>
      <c r="C39" s="45"/>
      <c r="E39" s="7"/>
      <c r="F39" s="7"/>
      <c r="G39" s="7"/>
      <c r="AH39" s="9"/>
      <c r="AI39" s="9"/>
    </row>
    <row r="40" spans="2:35" ht="11.25" customHeight="1" thickBot="1" x14ac:dyDescent="0.5">
      <c r="B40" s="154" t="s">
        <v>26</v>
      </c>
      <c r="C40" s="155"/>
      <c r="D40" s="156" t="s">
        <v>45</v>
      </c>
      <c r="E40" s="157"/>
      <c r="F40" s="7"/>
      <c r="G40" s="7"/>
      <c r="H40" s="46"/>
      <c r="AH40" s="9"/>
      <c r="AI40" s="9"/>
    </row>
    <row r="41" spans="2:35" ht="10.5" customHeight="1" x14ac:dyDescent="0.45">
      <c r="B41" s="158" t="s">
        <v>88</v>
      </c>
      <c r="C41" s="159"/>
      <c r="D41" s="48" t="s">
        <v>46</v>
      </c>
      <c r="E41" s="49">
        <f>'Scores en wegingen'!D12</f>
        <v>1450000</v>
      </c>
      <c r="H41" s="50"/>
    </row>
    <row r="42" spans="2:35" x14ac:dyDescent="0.45">
      <c r="B42" s="160"/>
      <c r="C42" s="159"/>
      <c r="D42" s="48" t="s">
        <v>82</v>
      </c>
      <c r="E42" s="51">
        <f>'Scores en wegingen'!E12</f>
        <v>1300000</v>
      </c>
    </row>
    <row r="43" spans="2:35" x14ac:dyDescent="0.45">
      <c r="B43" s="160"/>
      <c r="C43" s="159"/>
      <c r="D43" s="47" t="s">
        <v>41</v>
      </c>
      <c r="E43" s="52">
        <f>'Scores en wegingen'!H12</f>
        <v>27</v>
      </c>
    </row>
    <row r="44" spans="2:35" x14ac:dyDescent="0.45">
      <c r="B44" s="160"/>
      <c r="C44" s="159"/>
      <c r="D44" s="53"/>
      <c r="E44" s="54"/>
    </row>
    <row r="45" spans="2:35" x14ac:dyDescent="0.45">
      <c r="B45" s="160"/>
      <c r="C45" s="159"/>
      <c r="D45" s="47" t="s">
        <v>42</v>
      </c>
      <c r="E45" s="2">
        <v>1300000</v>
      </c>
    </row>
    <row r="46" spans="2:35" x14ac:dyDescent="0.45">
      <c r="B46" s="160"/>
      <c r="C46" s="159"/>
      <c r="D46" s="53"/>
      <c r="E46" s="54"/>
    </row>
    <row r="47" spans="2:35" x14ac:dyDescent="0.45">
      <c r="B47" s="160"/>
      <c r="C47" s="159"/>
      <c r="D47" s="47" t="s">
        <v>43</v>
      </c>
      <c r="E47" s="55">
        <f>IF(E45&gt;E41,E43,IF(AND(E45&gt;=E42,E45&lt;=E41),100%*SQRT((E45-E42)/(E41-E42))*E43,"ongeldig"))</f>
        <v>0</v>
      </c>
    </row>
    <row r="48" spans="2:35" ht="14.5" thickBot="1" x14ac:dyDescent="0.5">
      <c r="B48" s="161"/>
      <c r="C48" s="162"/>
      <c r="D48" s="42"/>
      <c r="E48" s="56"/>
    </row>
    <row r="49" spans="2:7" x14ac:dyDescent="0.45">
      <c r="B49" s="18"/>
      <c r="E49" s="7"/>
    </row>
    <row r="50" spans="2:7" x14ac:dyDescent="0.45">
      <c r="B50" s="18" t="str">
        <f>'Scores en wegingen'!B13</f>
        <v>G1.2</v>
      </c>
      <c r="C50" s="45" t="str">
        <f>'Scores en wegingen'!C13</f>
        <v>Punctualiteit</v>
      </c>
      <c r="D50" s="57"/>
      <c r="E50" s="57"/>
      <c r="F50" s="7"/>
      <c r="G50" s="7"/>
    </row>
    <row r="51" spans="2:7" ht="14.5" thickBot="1" x14ac:dyDescent="0.5">
      <c r="B51" s="18"/>
      <c r="C51" s="45"/>
      <c r="D51" s="57"/>
      <c r="E51" s="57"/>
      <c r="F51" s="7"/>
      <c r="G51" s="7"/>
    </row>
    <row r="52" spans="2:7" ht="14.5" thickBot="1" x14ac:dyDescent="0.5">
      <c r="B52" s="154" t="s">
        <v>26</v>
      </c>
      <c r="C52" s="155"/>
      <c r="D52" s="156" t="s">
        <v>45</v>
      </c>
      <c r="E52" s="157"/>
      <c r="F52" s="7"/>
      <c r="G52" s="7"/>
    </row>
    <row r="53" spans="2:7" ht="13.25" customHeight="1" x14ac:dyDescent="0.45">
      <c r="B53" s="158" t="s">
        <v>97</v>
      </c>
      <c r="C53" s="159"/>
      <c r="D53" s="58" t="s">
        <v>46</v>
      </c>
      <c r="E53" s="59">
        <f>'Scores en wegingen'!D13</f>
        <v>0.97</v>
      </c>
      <c r="F53" s="7"/>
      <c r="G53" s="7"/>
    </row>
    <row r="54" spans="2:7" x14ac:dyDescent="0.45">
      <c r="B54" s="160"/>
      <c r="C54" s="159"/>
      <c r="D54" s="48" t="s">
        <v>59</v>
      </c>
      <c r="E54" s="60">
        <f>'Scores en wegingen'!E13</f>
        <v>0.93</v>
      </c>
      <c r="F54" s="7"/>
      <c r="G54" s="7"/>
    </row>
    <row r="55" spans="2:7" x14ac:dyDescent="0.45">
      <c r="B55" s="160"/>
      <c r="C55" s="159"/>
      <c r="D55" s="48" t="s">
        <v>41</v>
      </c>
      <c r="E55" s="61">
        <f>'Scores en wegingen'!H13</f>
        <v>5</v>
      </c>
      <c r="F55" s="7"/>
      <c r="G55" s="7"/>
    </row>
    <row r="56" spans="2:7" x14ac:dyDescent="0.45">
      <c r="B56" s="160"/>
      <c r="C56" s="159"/>
      <c r="D56" s="62"/>
      <c r="E56" s="63"/>
      <c r="F56" s="7"/>
      <c r="G56" s="7"/>
    </row>
    <row r="57" spans="2:7" x14ac:dyDescent="0.45">
      <c r="B57" s="160"/>
      <c r="C57" s="159"/>
      <c r="D57" s="48" t="s">
        <v>42</v>
      </c>
      <c r="E57" s="3">
        <v>0.94</v>
      </c>
      <c r="F57" s="7"/>
      <c r="G57" s="7"/>
    </row>
    <row r="58" spans="2:7" x14ac:dyDescent="0.45">
      <c r="B58" s="160"/>
      <c r="C58" s="159"/>
      <c r="D58" s="62"/>
      <c r="E58" s="63"/>
      <c r="F58" s="7"/>
      <c r="G58" s="7"/>
    </row>
    <row r="59" spans="2:7" x14ac:dyDescent="0.45">
      <c r="B59" s="160"/>
      <c r="C59" s="159"/>
      <c r="D59" s="48" t="s">
        <v>43</v>
      </c>
      <c r="E59" s="64">
        <f>IF(E57&gt;E53,E55,IF(AND(E57&gt;=E54,E57&lt;=E53),E55/(E53-E54)*(E57-E54),"ongeldig"))</f>
        <v>1.2499999999999896</v>
      </c>
      <c r="F59" s="7"/>
      <c r="G59" s="7"/>
    </row>
    <row r="60" spans="2:7" ht="14.5" thickBot="1" x14ac:dyDescent="0.5">
      <c r="B60" s="161"/>
      <c r="C60" s="162"/>
      <c r="D60" s="65"/>
      <c r="E60" s="66"/>
      <c r="F60" s="7"/>
      <c r="G60" s="7"/>
    </row>
    <row r="61" spans="2:7" x14ac:dyDescent="0.45">
      <c r="D61" s="57"/>
      <c r="E61" s="57"/>
      <c r="F61" s="7"/>
      <c r="G61" s="7"/>
    </row>
    <row r="62" spans="2:7" x14ac:dyDescent="0.45">
      <c r="B62" s="18" t="str">
        <f>'Scores en wegingen'!B14</f>
        <v>G1.3</v>
      </c>
      <c r="C62" s="45" t="str">
        <f>'Scores en wegingen'!C14</f>
        <v>(Rit)Uitval</v>
      </c>
      <c r="D62" s="57"/>
      <c r="E62" s="57"/>
      <c r="F62" s="7"/>
      <c r="G62" s="7"/>
    </row>
    <row r="63" spans="2:7" ht="14.5" thickBot="1" x14ac:dyDescent="0.5">
      <c r="B63" s="18"/>
      <c r="C63" s="45"/>
      <c r="D63" s="57"/>
      <c r="E63" s="57"/>
      <c r="F63" s="7"/>
      <c r="G63" s="7"/>
    </row>
    <row r="64" spans="2:7" ht="14.5" thickBot="1" x14ac:dyDescent="0.5">
      <c r="B64" s="154" t="s">
        <v>87</v>
      </c>
      <c r="C64" s="155"/>
      <c r="D64" s="156" t="s">
        <v>45</v>
      </c>
      <c r="E64" s="157"/>
      <c r="G64" s="7"/>
    </row>
    <row r="65" spans="2:7" x14ac:dyDescent="0.45">
      <c r="B65" s="158" t="s">
        <v>96</v>
      </c>
      <c r="C65" s="159"/>
      <c r="D65" s="57" t="s">
        <v>46</v>
      </c>
      <c r="E65" s="60">
        <f>'Scores en wegingen'!D14</f>
        <v>0.98</v>
      </c>
      <c r="G65" s="7"/>
    </row>
    <row r="66" spans="2:7" x14ac:dyDescent="0.45">
      <c r="B66" s="160"/>
      <c r="C66" s="159"/>
      <c r="D66" s="57" t="s">
        <v>59</v>
      </c>
      <c r="E66" s="60">
        <f>'Scores en wegingen'!E14</f>
        <v>0.96</v>
      </c>
      <c r="G66" s="7"/>
    </row>
    <row r="67" spans="2:7" x14ac:dyDescent="0.45">
      <c r="B67" s="160"/>
      <c r="C67" s="159"/>
      <c r="D67" s="48" t="s">
        <v>41</v>
      </c>
      <c r="E67" s="61">
        <f>'Scores en wegingen'!H14</f>
        <v>6</v>
      </c>
      <c r="G67" s="7"/>
    </row>
    <row r="68" spans="2:7" x14ac:dyDescent="0.45">
      <c r="B68" s="160"/>
      <c r="C68" s="159"/>
      <c r="D68" s="67"/>
      <c r="E68" s="68"/>
      <c r="F68" s="7"/>
      <c r="G68" s="7"/>
    </row>
    <row r="69" spans="2:7" x14ac:dyDescent="0.45">
      <c r="B69" s="160"/>
      <c r="C69" s="159"/>
      <c r="D69" s="48" t="s">
        <v>42</v>
      </c>
      <c r="E69" s="3">
        <v>0.96</v>
      </c>
      <c r="F69" s="7"/>
      <c r="G69" s="7"/>
    </row>
    <row r="70" spans="2:7" x14ac:dyDescent="0.45">
      <c r="B70" s="160"/>
      <c r="C70" s="159"/>
      <c r="D70" s="67"/>
      <c r="E70" s="68"/>
      <c r="F70" s="7"/>
      <c r="G70" s="7"/>
    </row>
    <row r="71" spans="2:7" x14ac:dyDescent="0.45">
      <c r="B71" s="160"/>
      <c r="C71" s="159"/>
      <c r="D71" s="48" t="s">
        <v>43</v>
      </c>
      <c r="E71" s="64">
        <f>IF(E69&gt;E65,E67,IF(AND(E69&gt;=E66,E69&lt;=E65),E67/(E65-E66)*(E69-E66),"ongeldig"))</f>
        <v>0</v>
      </c>
      <c r="F71" s="7"/>
      <c r="G71" s="7"/>
    </row>
    <row r="72" spans="2:7" ht="14.5" thickBot="1" x14ac:dyDescent="0.5">
      <c r="B72" s="161"/>
      <c r="C72" s="162"/>
      <c r="D72" s="65"/>
      <c r="E72" s="66"/>
      <c r="F72" s="18"/>
      <c r="G72" s="7"/>
    </row>
    <row r="73" spans="2:7" x14ac:dyDescent="0.45">
      <c r="G73" s="7"/>
    </row>
    <row r="74" spans="2:7" x14ac:dyDescent="0.45">
      <c r="B74" s="18" t="str">
        <f>'Scores en wegingen'!B15</f>
        <v>G1.4</v>
      </c>
      <c r="C74" s="45" t="str">
        <f>'Scores en wegingen'!C15</f>
        <v>Omvang treinvloot</v>
      </c>
      <c r="D74" s="57"/>
      <c r="E74" s="57"/>
      <c r="F74" s="7"/>
      <c r="G74" s="7"/>
    </row>
    <row r="75" spans="2:7" ht="14.5" thickBot="1" x14ac:dyDescent="0.5">
      <c r="B75" s="18"/>
      <c r="C75" s="45"/>
      <c r="D75" s="57"/>
      <c r="E75" s="57"/>
      <c r="F75" s="7"/>
      <c r="G75" s="7"/>
    </row>
    <row r="76" spans="2:7" ht="14.5" thickBot="1" x14ac:dyDescent="0.5">
      <c r="B76" s="154" t="s">
        <v>87</v>
      </c>
      <c r="C76" s="155"/>
      <c r="D76" s="156" t="s">
        <v>45</v>
      </c>
      <c r="E76" s="157"/>
      <c r="G76" s="7"/>
    </row>
    <row r="77" spans="2:7" x14ac:dyDescent="0.45">
      <c r="B77" s="158" t="s">
        <v>95</v>
      </c>
      <c r="C77" s="159"/>
      <c r="D77" s="57" t="s">
        <v>46</v>
      </c>
      <c r="E77" s="49">
        <f>'Scores en wegingen'!D15</f>
        <v>11</v>
      </c>
      <c r="G77" s="7"/>
    </row>
    <row r="78" spans="2:7" x14ac:dyDescent="0.45">
      <c r="B78" s="160"/>
      <c r="C78" s="159"/>
      <c r="D78" s="57" t="s">
        <v>59</v>
      </c>
      <c r="E78" s="49">
        <f>'Scores en wegingen'!E15</f>
        <v>9</v>
      </c>
      <c r="G78" s="7"/>
    </row>
    <row r="79" spans="2:7" x14ac:dyDescent="0.45">
      <c r="B79" s="160"/>
      <c r="C79" s="159"/>
      <c r="D79" s="48" t="s">
        <v>41</v>
      </c>
      <c r="E79" s="61">
        <f>'Scores en wegingen'!H15</f>
        <v>8</v>
      </c>
      <c r="G79" s="7"/>
    </row>
    <row r="80" spans="2:7" x14ac:dyDescent="0.45">
      <c r="B80" s="160"/>
      <c r="C80" s="159"/>
      <c r="D80" s="67"/>
      <c r="E80" s="68"/>
      <c r="F80" s="7"/>
      <c r="G80" s="7"/>
    </row>
    <row r="81" spans="2:17" x14ac:dyDescent="0.45">
      <c r="B81" s="160"/>
      <c r="C81" s="159"/>
      <c r="D81" s="48" t="s">
        <v>42</v>
      </c>
      <c r="E81" s="4">
        <v>10</v>
      </c>
      <c r="F81" s="7"/>
      <c r="G81" s="7"/>
    </row>
    <row r="82" spans="2:17" x14ac:dyDescent="0.45">
      <c r="B82" s="160"/>
      <c r="C82" s="159"/>
      <c r="D82" s="67"/>
      <c r="E82" s="68"/>
      <c r="F82" s="7"/>
      <c r="G82" s="7"/>
    </row>
    <row r="83" spans="2:17" x14ac:dyDescent="0.45">
      <c r="B83" s="160"/>
      <c r="C83" s="159"/>
      <c r="D83" s="48" t="s">
        <v>43</v>
      </c>
      <c r="E83" s="64">
        <f>IF(E81&gt;E77,E79,IF(AND(E81&gt;=E78,E81&lt;=E77),E79/(E77-E78)*(E81-E78),"ongeldig"))</f>
        <v>4</v>
      </c>
      <c r="F83" s="7"/>
      <c r="G83" s="7"/>
    </row>
    <row r="84" spans="2:17" ht="14.5" thickBot="1" x14ac:dyDescent="0.5">
      <c r="B84" s="161"/>
      <c r="C84" s="162"/>
      <c r="D84" s="65"/>
      <c r="E84" s="66"/>
      <c r="F84" s="18"/>
      <c r="G84" s="7"/>
    </row>
    <row r="85" spans="2:17" x14ac:dyDescent="0.45">
      <c r="G85" s="7"/>
    </row>
    <row r="86" spans="2:17" x14ac:dyDescent="0.45">
      <c r="H86" s="8"/>
      <c r="I86" s="8"/>
      <c r="J86" s="8"/>
      <c r="N86" s="69"/>
      <c r="O86" s="70"/>
      <c r="P86" s="71"/>
      <c r="Q86" s="71"/>
    </row>
    <row r="87" spans="2:17" x14ac:dyDescent="0.45">
      <c r="B87" s="18" t="str">
        <f>'Scores en wegingen'!B18</f>
        <v>G2.1</v>
      </c>
      <c r="C87" s="45" t="str">
        <f>'Scores en wegingen'!C18</f>
        <v>Aantal zitplaatsen treinvloot</v>
      </c>
      <c r="D87" s="57"/>
      <c r="E87" s="57"/>
      <c r="F87" s="7"/>
      <c r="G87" s="7"/>
    </row>
    <row r="88" spans="2:17" ht="14.5" thickBot="1" x14ac:dyDescent="0.5">
      <c r="B88" s="18"/>
      <c r="C88" s="45"/>
      <c r="D88" s="57"/>
      <c r="E88" s="57"/>
      <c r="F88" s="7"/>
      <c r="G88" s="7"/>
    </row>
    <row r="89" spans="2:17" ht="14.5" thickBot="1" x14ac:dyDescent="0.5">
      <c r="B89" s="154" t="s">
        <v>87</v>
      </c>
      <c r="C89" s="155"/>
      <c r="D89" s="156" t="s">
        <v>45</v>
      </c>
      <c r="E89" s="157"/>
      <c r="G89" s="7"/>
    </row>
    <row r="90" spans="2:17" x14ac:dyDescent="0.45">
      <c r="B90" s="158" t="s">
        <v>94</v>
      </c>
      <c r="C90" s="159"/>
      <c r="D90" s="57" t="s">
        <v>46</v>
      </c>
      <c r="E90" s="49">
        <f>'Scores en wegingen'!D18</f>
        <v>1350</v>
      </c>
      <c r="G90" s="7"/>
    </row>
    <row r="91" spans="2:17" x14ac:dyDescent="0.45">
      <c r="B91" s="160"/>
      <c r="C91" s="159"/>
      <c r="D91" s="57" t="s">
        <v>59</v>
      </c>
      <c r="E91" s="49">
        <f>'Scores en wegingen'!E18</f>
        <v>1110</v>
      </c>
      <c r="G91" s="7"/>
    </row>
    <row r="92" spans="2:17" x14ac:dyDescent="0.45">
      <c r="B92" s="160"/>
      <c r="C92" s="159"/>
      <c r="D92" s="48" t="s">
        <v>41</v>
      </c>
      <c r="E92" s="61">
        <f>'Scores en wegingen'!H18</f>
        <v>10</v>
      </c>
      <c r="G92" s="7"/>
    </row>
    <row r="93" spans="2:17" x14ac:dyDescent="0.45">
      <c r="B93" s="160"/>
      <c r="C93" s="159"/>
      <c r="D93" s="67"/>
      <c r="E93" s="68"/>
      <c r="F93" s="7"/>
      <c r="G93" s="7"/>
    </row>
    <row r="94" spans="2:17" x14ac:dyDescent="0.45">
      <c r="B94" s="160"/>
      <c r="C94" s="159"/>
      <c r="D94" s="48" t="s">
        <v>42</v>
      </c>
      <c r="E94" s="4">
        <v>1200</v>
      </c>
      <c r="F94" s="7"/>
      <c r="G94" s="7"/>
    </row>
    <row r="95" spans="2:17" x14ac:dyDescent="0.45">
      <c r="B95" s="160"/>
      <c r="C95" s="159"/>
      <c r="D95" s="67"/>
      <c r="E95" s="68"/>
      <c r="F95" s="7"/>
      <c r="G95" s="7"/>
    </row>
    <row r="96" spans="2:17" x14ac:dyDescent="0.45">
      <c r="B96" s="160"/>
      <c r="C96" s="159"/>
      <c r="D96" s="48" t="s">
        <v>43</v>
      </c>
      <c r="E96" s="64">
        <f>IF(E94&gt;E90,E92,IF(AND(E94&gt;=E91,E94&lt;=E90),E92/(E90-E91)*(E94-E91),"ongeldig"))</f>
        <v>3.75</v>
      </c>
      <c r="F96" s="7"/>
      <c r="G96" s="7"/>
    </row>
    <row r="97" spans="2:7" ht="14.5" thickBot="1" x14ac:dyDescent="0.5">
      <c r="B97" s="161"/>
      <c r="C97" s="162"/>
      <c r="D97" s="65"/>
      <c r="E97" s="66"/>
      <c r="F97" s="18"/>
      <c r="G97" s="7"/>
    </row>
    <row r="98" spans="2:7" x14ac:dyDescent="0.45">
      <c r="G98" s="7"/>
    </row>
    <row r="99" spans="2:7" x14ac:dyDescent="0.45">
      <c r="B99" s="18" t="str">
        <f>'Scores en wegingen'!B19</f>
        <v>G2.2</v>
      </c>
      <c r="C99" s="45" t="str">
        <f>'Scores en wegingen'!C19</f>
        <v>Beschikbaarheid stilte of werkcoupe</v>
      </c>
      <c r="D99" s="57"/>
      <c r="E99" s="57"/>
      <c r="F99" s="7"/>
      <c r="G99" s="7"/>
    </row>
    <row r="100" spans="2:7" ht="14.5" thickBot="1" x14ac:dyDescent="0.5">
      <c r="B100" s="18"/>
      <c r="C100" s="45"/>
      <c r="D100" s="57"/>
      <c r="E100" s="57"/>
      <c r="F100" s="7"/>
      <c r="G100" s="7"/>
    </row>
    <row r="101" spans="2:7" ht="14.5" thickBot="1" x14ac:dyDescent="0.5">
      <c r="B101" s="154" t="s">
        <v>87</v>
      </c>
      <c r="C101" s="155"/>
      <c r="D101" s="156" t="s">
        <v>45</v>
      </c>
      <c r="E101" s="157"/>
      <c r="G101" s="7"/>
    </row>
    <row r="102" spans="2:7" x14ac:dyDescent="0.45">
      <c r="B102" s="158" t="s">
        <v>93</v>
      </c>
      <c r="C102" s="159"/>
      <c r="D102" s="57" t="s">
        <v>46</v>
      </c>
      <c r="E102" s="49">
        <f>'Scores en wegingen'!D19</f>
        <v>16</v>
      </c>
      <c r="G102" s="7"/>
    </row>
    <row r="103" spans="2:7" x14ac:dyDescent="0.45">
      <c r="B103" s="160"/>
      <c r="C103" s="159"/>
      <c r="D103" s="57" t="s">
        <v>59</v>
      </c>
      <c r="E103" s="49">
        <f>'Scores en wegingen'!E19</f>
        <v>0</v>
      </c>
      <c r="G103" s="7"/>
    </row>
    <row r="104" spans="2:7" x14ac:dyDescent="0.45">
      <c r="B104" s="160"/>
      <c r="C104" s="159"/>
      <c r="D104" s="48" t="s">
        <v>41</v>
      </c>
      <c r="E104" s="61">
        <f>'Scores en wegingen'!H19</f>
        <v>2</v>
      </c>
      <c r="G104" s="7"/>
    </row>
    <row r="105" spans="2:7" x14ac:dyDescent="0.45">
      <c r="B105" s="160"/>
      <c r="C105" s="159"/>
      <c r="D105" s="67"/>
      <c r="E105" s="68"/>
      <c r="F105" s="7"/>
      <c r="G105" s="7"/>
    </row>
    <row r="106" spans="2:7" x14ac:dyDescent="0.45">
      <c r="B106" s="160"/>
      <c r="C106" s="159"/>
      <c r="D106" s="48" t="s">
        <v>42</v>
      </c>
      <c r="E106" s="4">
        <v>0</v>
      </c>
      <c r="F106" s="7"/>
      <c r="G106" s="7"/>
    </row>
    <row r="107" spans="2:7" x14ac:dyDescent="0.45">
      <c r="B107" s="160"/>
      <c r="C107" s="159"/>
      <c r="D107" s="67"/>
      <c r="E107" s="68"/>
      <c r="F107" s="7"/>
      <c r="G107" s="7"/>
    </row>
    <row r="108" spans="2:7" x14ac:dyDescent="0.45">
      <c r="B108" s="160"/>
      <c r="C108" s="159"/>
      <c r="D108" s="48" t="s">
        <v>43</v>
      </c>
      <c r="E108" s="64">
        <f>IF(E106&gt;E102,E104,IF(AND(E106&gt;=E103,E106&lt;=E102),E104/(E102-E103)*(E106-E103),"ongeldig"))</f>
        <v>0</v>
      </c>
      <c r="F108" s="7"/>
      <c r="G108" s="7"/>
    </row>
    <row r="109" spans="2:7" ht="14.5" thickBot="1" x14ac:dyDescent="0.5">
      <c r="B109" s="161"/>
      <c r="C109" s="162"/>
      <c r="D109" s="65"/>
      <c r="E109" s="66"/>
      <c r="F109" s="18"/>
      <c r="G109" s="7"/>
    </row>
    <row r="110" spans="2:7" x14ac:dyDescent="0.45">
      <c r="G110" s="7"/>
    </row>
    <row r="111" spans="2:7" x14ac:dyDescent="0.45">
      <c r="B111" s="18" t="str">
        <f>'Scores en wegingen'!B20</f>
        <v>G2.3</v>
      </c>
      <c r="C111" s="45" t="str">
        <f>'Scores en wegingen'!C20</f>
        <v>Beschikbaarheid stroomvoorziening</v>
      </c>
      <c r="D111" s="57"/>
      <c r="E111" s="57"/>
      <c r="F111" s="7"/>
      <c r="G111" s="7"/>
    </row>
    <row r="112" spans="2:7" ht="14.5" thickBot="1" x14ac:dyDescent="0.5">
      <c r="B112" s="18"/>
      <c r="C112" s="45"/>
      <c r="D112" s="57"/>
      <c r="E112" s="57"/>
      <c r="F112" s="7"/>
      <c r="G112" s="7"/>
    </row>
    <row r="113" spans="2:7" ht="14.5" thickBot="1" x14ac:dyDescent="0.5">
      <c r="B113" s="154" t="s">
        <v>87</v>
      </c>
      <c r="C113" s="155"/>
      <c r="D113" s="156" t="s">
        <v>45</v>
      </c>
      <c r="E113" s="157"/>
      <c r="G113" s="7"/>
    </row>
    <row r="114" spans="2:7" x14ac:dyDescent="0.45">
      <c r="B114" s="158" t="s">
        <v>92</v>
      </c>
      <c r="C114" s="159"/>
      <c r="D114" s="57" t="s">
        <v>46</v>
      </c>
      <c r="E114" s="148">
        <f>'Scores en wegingen'!D20</f>
        <v>1</v>
      </c>
      <c r="G114" s="7"/>
    </row>
    <row r="115" spans="2:7" x14ac:dyDescent="0.45">
      <c r="B115" s="160"/>
      <c r="C115" s="159"/>
      <c r="D115" s="57" t="s">
        <v>59</v>
      </c>
      <c r="E115" s="148">
        <f>'Scores en wegingen'!E20</f>
        <v>0</v>
      </c>
      <c r="G115" s="7"/>
    </row>
    <row r="116" spans="2:7" x14ac:dyDescent="0.45">
      <c r="B116" s="160"/>
      <c r="C116" s="159"/>
      <c r="D116" s="48" t="s">
        <v>41</v>
      </c>
      <c r="E116" s="61">
        <f>'Scores en wegingen'!H20</f>
        <v>3</v>
      </c>
      <c r="G116" s="7"/>
    </row>
    <row r="117" spans="2:7" x14ac:dyDescent="0.45">
      <c r="B117" s="160"/>
      <c r="C117" s="159"/>
      <c r="D117" s="67"/>
      <c r="E117" s="68"/>
      <c r="F117" s="7"/>
      <c r="G117" s="7"/>
    </row>
    <row r="118" spans="2:7" x14ac:dyDescent="0.45">
      <c r="B118" s="160"/>
      <c r="C118" s="159"/>
      <c r="D118" s="48" t="s">
        <v>42</v>
      </c>
      <c r="E118" s="149">
        <v>0.5</v>
      </c>
      <c r="F118" s="7"/>
      <c r="G118" s="7"/>
    </row>
    <row r="119" spans="2:7" x14ac:dyDescent="0.45">
      <c r="B119" s="160"/>
      <c r="C119" s="159"/>
      <c r="D119" s="67"/>
      <c r="E119" s="68"/>
      <c r="F119" s="7"/>
      <c r="G119" s="7"/>
    </row>
    <row r="120" spans="2:7" x14ac:dyDescent="0.45">
      <c r="B120" s="160"/>
      <c r="C120" s="159"/>
      <c r="D120" s="48" t="s">
        <v>43</v>
      </c>
      <c r="E120" s="64">
        <f>IF(E118&gt;E114,E116,IF(AND(E118&gt;=E115,E118&lt;=E114),E116/(E114-E115)*(E118-E115),"ongeldig"))</f>
        <v>1.5</v>
      </c>
      <c r="F120" s="7"/>
      <c r="G120" s="7"/>
    </row>
    <row r="121" spans="2:7" ht="14.5" thickBot="1" x14ac:dyDescent="0.5">
      <c r="B121" s="161"/>
      <c r="C121" s="162"/>
      <c r="D121" s="65"/>
      <c r="E121" s="66"/>
      <c r="F121" s="18"/>
      <c r="G121" s="7"/>
    </row>
    <row r="122" spans="2:7" x14ac:dyDescent="0.45">
      <c r="G122" s="7"/>
    </row>
    <row r="123" spans="2:7" x14ac:dyDescent="0.45">
      <c r="B123" s="18" t="str">
        <f>'Scores en wegingen'!B21</f>
        <v>G2.4</v>
      </c>
      <c r="C123" s="45" t="str">
        <f>'Scores en wegingen'!C21</f>
        <v>Kwaliteit reisinformatie in voertuig</v>
      </c>
      <c r="D123" s="57"/>
      <c r="E123" s="57"/>
      <c r="F123" s="7"/>
      <c r="G123" s="7"/>
    </row>
    <row r="124" spans="2:7" ht="14.5" thickBot="1" x14ac:dyDescent="0.5">
      <c r="B124" s="18"/>
      <c r="C124" s="45"/>
      <c r="D124" s="57"/>
      <c r="E124" s="57"/>
      <c r="F124" s="7"/>
      <c r="G124" s="7"/>
    </row>
    <row r="125" spans="2:7" ht="14.5" thickBot="1" x14ac:dyDescent="0.5">
      <c r="B125" s="154" t="s">
        <v>87</v>
      </c>
      <c r="C125" s="155"/>
      <c r="D125" s="156" t="s">
        <v>45</v>
      </c>
      <c r="E125" s="157"/>
      <c r="G125" s="7"/>
    </row>
    <row r="126" spans="2:7" x14ac:dyDescent="0.45">
      <c r="B126" s="158" t="s">
        <v>91</v>
      </c>
      <c r="C126" s="159"/>
      <c r="D126" s="57" t="s">
        <v>46</v>
      </c>
      <c r="E126" s="72">
        <f>'Scores en wegingen'!D21</f>
        <v>7.8</v>
      </c>
      <c r="G126" s="7"/>
    </row>
    <row r="127" spans="2:7" x14ac:dyDescent="0.45">
      <c r="B127" s="160"/>
      <c r="C127" s="159"/>
      <c r="D127" s="57" t="s">
        <v>59</v>
      </c>
      <c r="E127" s="72">
        <f>'Scores en wegingen'!E21</f>
        <v>6.5</v>
      </c>
      <c r="G127" s="7"/>
    </row>
    <row r="128" spans="2:7" x14ac:dyDescent="0.45">
      <c r="B128" s="160"/>
      <c r="C128" s="159"/>
      <c r="D128" s="48" t="s">
        <v>41</v>
      </c>
      <c r="E128" s="61">
        <f>'Scores en wegingen'!H21</f>
        <v>2</v>
      </c>
      <c r="G128" s="7"/>
    </row>
    <row r="129" spans="2:17" x14ac:dyDescent="0.45">
      <c r="B129" s="160"/>
      <c r="C129" s="159"/>
      <c r="D129" s="67"/>
      <c r="E129" s="68"/>
      <c r="F129" s="7"/>
      <c r="G129" s="7"/>
    </row>
    <row r="130" spans="2:17" x14ac:dyDescent="0.45">
      <c r="B130" s="160"/>
      <c r="C130" s="159"/>
      <c r="D130" s="48" t="s">
        <v>42</v>
      </c>
      <c r="E130" s="5">
        <v>6.5</v>
      </c>
      <c r="F130" s="7"/>
      <c r="G130" s="7"/>
    </row>
    <row r="131" spans="2:17" x14ac:dyDescent="0.45">
      <c r="B131" s="160"/>
      <c r="C131" s="159"/>
      <c r="D131" s="67"/>
      <c r="E131" s="68"/>
      <c r="F131" s="7"/>
      <c r="G131" s="7"/>
    </row>
    <row r="132" spans="2:17" x14ac:dyDescent="0.45">
      <c r="B132" s="160"/>
      <c r="C132" s="159"/>
      <c r="D132" s="48" t="s">
        <v>43</v>
      </c>
      <c r="E132" s="64">
        <f>IF(E130&gt;E126,E128,IF(AND(E130&gt;=E127,E130&lt;=E126),E128/(E126-E127)*(E130-E127),"ongeldig"))</f>
        <v>0</v>
      </c>
      <c r="F132" s="7"/>
      <c r="G132" s="7"/>
    </row>
    <row r="133" spans="2:17" ht="14.5" thickBot="1" x14ac:dyDescent="0.5">
      <c r="B133" s="161"/>
      <c r="C133" s="162"/>
      <c r="D133" s="65"/>
      <c r="E133" s="66"/>
      <c r="F133" s="18"/>
      <c r="G133" s="7"/>
    </row>
    <row r="134" spans="2:17" x14ac:dyDescent="0.45">
      <c r="G134" s="7"/>
    </row>
    <row r="135" spans="2:17" x14ac:dyDescent="0.45">
      <c r="H135" s="8"/>
      <c r="I135" s="8"/>
      <c r="J135" s="8"/>
      <c r="N135" s="69"/>
      <c r="O135" s="70"/>
      <c r="P135" s="71"/>
      <c r="Q135" s="71"/>
    </row>
    <row r="136" spans="2:17" x14ac:dyDescent="0.45">
      <c r="B136" s="18" t="str">
        <f>'Scores en wegingen'!B24</f>
        <v>G3.1</v>
      </c>
      <c r="C136" s="45" t="str">
        <f>'Scores en wegingen'!C24</f>
        <v>Reinheid interieur</v>
      </c>
      <c r="D136" s="57"/>
      <c r="E136" s="57"/>
      <c r="F136" s="7"/>
      <c r="G136" s="7"/>
    </row>
    <row r="137" spans="2:17" ht="14.5" thickBot="1" x14ac:dyDescent="0.5">
      <c r="B137" s="18"/>
      <c r="C137" s="45"/>
      <c r="D137" s="57"/>
      <c r="E137" s="57"/>
      <c r="F137" s="7"/>
      <c r="G137" s="7"/>
    </row>
    <row r="138" spans="2:17" ht="14.5" thickBot="1" x14ac:dyDescent="0.5">
      <c r="B138" s="154" t="s">
        <v>87</v>
      </c>
      <c r="C138" s="155"/>
      <c r="D138" s="156" t="s">
        <v>45</v>
      </c>
      <c r="E138" s="157"/>
      <c r="G138" s="7"/>
    </row>
    <row r="139" spans="2:17" x14ac:dyDescent="0.45">
      <c r="B139" s="158" t="s">
        <v>90</v>
      </c>
      <c r="C139" s="159"/>
      <c r="D139" s="57" t="s">
        <v>46</v>
      </c>
      <c r="E139" s="72">
        <f>'Scores en wegingen'!D24</f>
        <v>7.8</v>
      </c>
      <c r="G139" s="7"/>
    </row>
    <row r="140" spans="2:17" x14ac:dyDescent="0.45">
      <c r="B140" s="160"/>
      <c r="C140" s="159"/>
      <c r="D140" s="57" t="s">
        <v>59</v>
      </c>
      <c r="E140" s="72">
        <f>'Scores en wegingen'!E24</f>
        <v>6.5</v>
      </c>
      <c r="G140" s="7"/>
    </row>
    <row r="141" spans="2:17" x14ac:dyDescent="0.45">
      <c r="B141" s="160"/>
      <c r="C141" s="159"/>
      <c r="D141" s="48" t="s">
        <v>41</v>
      </c>
      <c r="E141" s="61">
        <f>'Scores en wegingen'!H24</f>
        <v>6</v>
      </c>
      <c r="G141" s="7"/>
    </row>
    <row r="142" spans="2:17" x14ac:dyDescent="0.45">
      <c r="B142" s="160"/>
      <c r="C142" s="159"/>
      <c r="D142" s="67"/>
      <c r="E142" s="68"/>
      <c r="F142" s="7"/>
      <c r="G142" s="7"/>
    </row>
    <row r="143" spans="2:17" x14ac:dyDescent="0.45">
      <c r="B143" s="160"/>
      <c r="C143" s="159"/>
      <c r="D143" s="48" t="s">
        <v>42</v>
      </c>
      <c r="E143" s="5">
        <v>6.75</v>
      </c>
      <c r="F143" s="7"/>
      <c r="G143" s="7"/>
    </row>
    <row r="144" spans="2:17" x14ac:dyDescent="0.45">
      <c r="B144" s="160"/>
      <c r="C144" s="159"/>
      <c r="D144" s="67"/>
      <c r="E144" s="68"/>
      <c r="F144" s="7"/>
      <c r="G144" s="7"/>
    </row>
    <row r="145" spans="2:22" x14ac:dyDescent="0.45">
      <c r="B145" s="160"/>
      <c r="C145" s="159"/>
      <c r="D145" s="48" t="s">
        <v>43</v>
      </c>
      <c r="E145" s="64">
        <f>IF(E143&gt;E139,E141,IF(AND(E143&gt;=E140,E143&lt;=E139),E141/(E139-E140)*(E143-E140),"ongeldig"))</f>
        <v>1.153846153846154</v>
      </c>
      <c r="F145" s="7"/>
      <c r="G145" s="7"/>
    </row>
    <row r="146" spans="2:22" ht="14.5" thickBot="1" x14ac:dyDescent="0.5">
      <c r="B146" s="161"/>
      <c r="C146" s="162"/>
      <c r="D146" s="65"/>
      <c r="E146" s="66"/>
      <c r="F146" s="18"/>
      <c r="G146" s="7"/>
    </row>
    <row r="147" spans="2:22" x14ac:dyDescent="0.45">
      <c r="G147" s="7"/>
    </row>
    <row r="148" spans="2:22" x14ac:dyDescent="0.45">
      <c r="B148" s="18" t="str">
        <f>'Scores en wegingen'!B31</f>
        <v>G5.1</v>
      </c>
      <c r="C148" s="45" t="str">
        <f>'Scores en wegingen'!C31</f>
        <v>Prijs</v>
      </c>
      <c r="D148" s="57"/>
      <c r="E148" s="57"/>
      <c r="H148" s="8"/>
      <c r="I148" s="8"/>
      <c r="J148" s="8"/>
      <c r="N148" s="69"/>
      <c r="O148" s="70"/>
      <c r="P148" s="71"/>
      <c r="Q148" s="71"/>
    </row>
    <row r="149" spans="2:22" ht="14.5" thickBot="1" x14ac:dyDescent="0.5">
      <c r="B149" s="18"/>
      <c r="C149" s="45"/>
      <c r="D149" s="57"/>
      <c r="E149" s="57"/>
      <c r="H149" s="8"/>
      <c r="I149" s="73"/>
      <c r="J149" s="73"/>
      <c r="N149" s="69"/>
      <c r="O149" s="70"/>
      <c r="P149" s="74"/>
      <c r="Q149" s="71"/>
    </row>
    <row r="150" spans="2:22" ht="14.5" thickBot="1" x14ac:dyDescent="0.5">
      <c r="B150" s="154" t="s">
        <v>87</v>
      </c>
      <c r="C150" s="155"/>
      <c r="D150" s="156" t="s">
        <v>45</v>
      </c>
      <c r="E150" s="157"/>
      <c r="H150" s="8"/>
      <c r="I150" s="73"/>
      <c r="J150" s="73"/>
      <c r="P150" s="74"/>
      <c r="Q150" s="71"/>
      <c r="V150" s="75"/>
    </row>
    <row r="151" spans="2:22" x14ac:dyDescent="0.45">
      <c r="B151" s="158" t="s">
        <v>89</v>
      </c>
      <c r="C151" s="159"/>
      <c r="D151" s="57" t="s">
        <v>46</v>
      </c>
      <c r="E151" s="76">
        <f>'Scores en wegingen'!D31</f>
        <v>15700000</v>
      </c>
      <c r="H151" s="8"/>
      <c r="I151" s="8"/>
      <c r="J151" s="8"/>
    </row>
    <row r="152" spans="2:22" x14ac:dyDescent="0.45">
      <c r="B152" s="160"/>
      <c r="C152" s="159"/>
      <c r="D152" s="57" t="s">
        <v>59</v>
      </c>
      <c r="E152" s="76">
        <f>'Scores en wegingen'!E31</f>
        <v>14700000</v>
      </c>
      <c r="H152" s="8"/>
      <c r="I152" s="8"/>
      <c r="J152" s="8"/>
    </row>
    <row r="153" spans="2:22" x14ac:dyDescent="0.45">
      <c r="B153" s="160"/>
      <c r="C153" s="159"/>
      <c r="D153" s="48" t="s">
        <v>41</v>
      </c>
      <c r="E153" s="61">
        <f>'Scores en wegingen'!H31</f>
        <v>8</v>
      </c>
    </row>
    <row r="154" spans="2:22" x14ac:dyDescent="0.45">
      <c r="B154" s="160"/>
      <c r="C154" s="159"/>
      <c r="D154" s="67"/>
      <c r="E154" s="68"/>
      <c r="I154" s="18"/>
      <c r="J154" s="18"/>
      <c r="N154" s="77"/>
      <c r="O154" s="78"/>
    </row>
    <row r="155" spans="2:22" x14ac:dyDescent="0.45">
      <c r="B155" s="160"/>
      <c r="C155" s="159"/>
      <c r="D155" s="48" t="s">
        <v>42</v>
      </c>
      <c r="E155" s="4">
        <v>15200000</v>
      </c>
      <c r="I155" s="18"/>
      <c r="J155" s="146"/>
      <c r="N155" s="77"/>
      <c r="O155" s="78"/>
    </row>
    <row r="156" spans="2:22" x14ac:dyDescent="0.45">
      <c r="B156" s="160"/>
      <c r="C156" s="159"/>
      <c r="D156" s="67"/>
      <c r="E156" s="68"/>
    </row>
    <row r="157" spans="2:22" x14ac:dyDescent="0.45">
      <c r="B157" s="160"/>
      <c r="C157" s="159"/>
      <c r="D157" s="48" t="s">
        <v>43</v>
      </c>
      <c r="E157" s="64">
        <f>IF(E155&gt;E151,"ongeldig",IF(AND(E155&gt;=E152,E155&lt;=E151),(E151-E155)/(E151-E152)*E153,E153))</f>
        <v>4</v>
      </c>
    </row>
    <row r="158" spans="2:22" ht="14.5" thickBot="1" x14ac:dyDescent="0.5">
      <c r="B158" s="161"/>
      <c r="C158" s="162"/>
      <c r="D158" s="65"/>
      <c r="E158" s="66"/>
    </row>
    <row r="166" spans="4:4" x14ac:dyDescent="0.45">
      <c r="D166" s="79"/>
    </row>
  </sheetData>
  <sheetProtection sheet="1" objects="1" scenarios="1"/>
  <mergeCells count="30">
    <mergeCell ref="B53:C60"/>
    <mergeCell ref="B139:C146"/>
    <mergeCell ref="B52:C52"/>
    <mergeCell ref="D52:E52"/>
    <mergeCell ref="B40:C40"/>
    <mergeCell ref="D40:E40"/>
    <mergeCell ref="B138:C138"/>
    <mergeCell ref="D138:E138"/>
    <mergeCell ref="B41:C48"/>
    <mergeCell ref="B114:C121"/>
    <mergeCell ref="B101:C101"/>
    <mergeCell ref="D101:E101"/>
    <mergeCell ref="B102:C109"/>
    <mergeCell ref="B76:C76"/>
    <mergeCell ref="D76:E76"/>
    <mergeCell ref="B77:C84"/>
    <mergeCell ref="B89:C89"/>
    <mergeCell ref="D89:E89"/>
    <mergeCell ref="B90:C97"/>
    <mergeCell ref="B64:C64"/>
    <mergeCell ref="D64:E64"/>
    <mergeCell ref="B65:C72"/>
    <mergeCell ref="B113:C113"/>
    <mergeCell ref="D113:E113"/>
    <mergeCell ref="B150:C150"/>
    <mergeCell ref="D150:E150"/>
    <mergeCell ref="B151:C158"/>
    <mergeCell ref="B125:C125"/>
    <mergeCell ref="D125:E125"/>
    <mergeCell ref="B126:C133"/>
  </mergeCells>
  <conditionalFormatting sqref="E5:E27">
    <cfRule type="cellIs" dxfId="0" priority="1" operator="equal">
      <formula>"ongeldig"</formula>
    </cfRule>
  </conditionalFormatting>
  <dataValidations count="1">
    <dataValidation type="list" allowBlank="1" showInputMessage="1" showErrorMessage="1" sqref="D32:D33" xr:uid="{9938168E-7576-499B-97EF-38C5BD85E2F1}">
      <formula1>"Zeer goed,Goed,Ruim voldoende,Voldoende,Onvoldoende"</formula1>
    </dataValidation>
  </dataValidations>
  <pageMargins left="0.7" right="0.7" top="0.75" bottom="0.75" header="0.3" footer="0.3"/>
  <pageSetup paperSize="9" orientation="portrait" r:id="rId1"/>
  <rowBreaks count="1" manualBreakCount="1">
    <brk id="9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K73"/>
  <sheetViews>
    <sheetView tabSelected="1" topLeftCell="A39" workbookViewId="0">
      <selection activeCell="K23" sqref="K23"/>
    </sheetView>
  </sheetViews>
  <sheetFormatPr defaultColWidth="9" defaultRowHeight="14" x14ac:dyDescent="0.45"/>
  <cols>
    <col min="1" max="1" width="1.59765625" style="7" customWidth="1"/>
    <col min="2" max="2" width="15.19921875" style="7" customWidth="1"/>
    <col min="3" max="3" width="31.8984375" style="7" customWidth="1"/>
    <col min="4" max="5" width="12.59765625" style="7" customWidth="1"/>
    <col min="6" max="6" width="9.09765625" style="7" customWidth="1"/>
    <col min="7" max="7" width="12.19921875" style="7" customWidth="1"/>
    <col min="8" max="8" width="10.19921875" style="7" customWidth="1"/>
    <col min="9" max="9" width="1.59765625" style="7" customWidth="1"/>
    <col min="10" max="18" width="11.59765625" style="7" customWidth="1"/>
    <col min="19" max="16384" width="9" style="7"/>
  </cols>
  <sheetData>
    <row r="1" spans="2:8" ht="23.5" x14ac:dyDescent="0.7">
      <c r="B1" s="6" t="s">
        <v>0</v>
      </c>
    </row>
    <row r="2" spans="2:8" ht="14.5" thickBot="1" x14ac:dyDescent="0.5"/>
    <row r="3" spans="2:8" ht="17" thickBot="1" x14ac:dyDescent="0.55000000000000004">
      <c r="B3" s="10" t="s">
        <v>1</v>
      </c>
      <c r="C3" s="80"/>
      <c r="D3" s="80"/>
      <c r="E3" s="80"/>
      <c r="F3" s="80"/>
      <c r="G3" s="80"/>
      <c r="H3" s="81"/>
    </row>
    <row r="4" spans="2:8" x14ac:dyDescent="0.45">
      <c r="B4" s="82" t="s">
        <v>2</v>
      </c>
      <c r="C4" s="83" t="s">
        <v>3</v>
      </c>
      <c r="D4" s="83"/>
      <c r="E4" s="83"/>
      <c r="F4" s="83"/>
      <c r="G4" s="84"/>
      <c r="H4" s="85"/>
    </row>
    <row r="5" spans="2:8" x14ac:dyDescent="0.45">
      <c r="B5" s="82" t="s">
        <v>4</v>
      </c>
      <c r="C5" s="83" t="s">
        <v>5</v>
      </c>
      <c r="D5" s="83"/>
      <c r="E5" s="83"/>
      <c r="F5" s="83"/>
      <c r="G5" s="84"/>
      <c r="H5" s="85"/>
    </row>
    <row r="6" spans="2:8" ht="14.5" thickBot="1" x14ac:dyDescent="0.5">
      <c r="B6" s="86" t="s">
        <v>6</v>
      </c>
      <c r="C6" s="87" t="s">
        <v>7</v>
      </c>
      <c r="D6" s="87"/>
      <c r="E6" s="87"/>
      <c r="F6" s="87"/>
      <c r="G6" s="88"/>
      <c r="H6" s="89"/>
    </row>
    <row r="7" spans="2:8" ht="14.5" thickBot="1" x14ac:dyDescent="0.5">
      <c r="B7" s="90"/>
      <c r="C7" s="90"/>
      <c r="D7" s="90"/>
      <c r="E7" s="90"/>
      <c r="F7" s="90"/>
    </row>
    <row r="8" spans="2:8" ht="17" thickBot="1" x14ac:dyDescent="0.55000000000000004">
      <c r="B8" s="10" t="s">
        <v>8</v>
      </c>
      <c r="C8" s="11"/>
      <c r="D8" s="11"/>
      <c r="E8" s="11"/>
      <c r="F8" s="11"/>
      <c r="G8" s="11"/>
      <c r="H8" s="12"/>
    </row>
    <row r="9" spans="2:8" ht="28.5" thickBot="1" x14ac:dyDescent="0.5">
      <c r="B9" s="91" t="s">
        <v>9</v>
      </c>
      <c r="C9" s="14" t="s">
        <v>10</v>
      </c>
      <c r="D9" s="14" t="s">
        <v>46</v>
      </c>
      <c r="E9" s="14" t="s">
        <v>59</v>
      </c>
      <c r="F9" s="14" t="s">
        <v>37</v>
      </c>
      <c r="G9" s="14" t="s">
        <v>11</v>
      </c>
      <c r="H9" s="92" t="s">
        <v>12</v>
      </c>
    </row>
    <row r="10" spans="2:8" x14ac:dyDescent="0.45">
      <c r="B10" s="93"/>
      <c r="C10" s="94"/>
      <c r="D10" s="94"/>
      <c r="E10" s="94"/>
      <c r="F10" s="95"/>
      <c r="G10" s="94"/>
      <c r="H10" s="96"/>
    </row>
    <row r="11" spans="2:8" x14ac:dyDescent="0.45">
      <c r="B11" s="97" t="s">
        <v>13</v>
      </c>
      <c r="C11" s="98" t="s">
        <v>75</v>
      </c>
      <c r="D11" s="98"/>
      <c r="E11" s="98"/>
      <c r="F11" s="99"/>
      <c r="G11" s="100"/>
      <c r="H11" s="101">
        <f>SUM(H12:H15)</f>
        <v>46</v>
      </c>
    </row>
    <row r="12" spans="2:8" x14ac:dyDescent="0.45">
      <c r="B12" s="102" t="s">
        <v>14</v>
      </c>
      <c r="C12" s="103" t="s">
        <v>55</v>
      </c>
      <c r="D12" s="104">
        <v>1450000</v>
      </c>
      <c r="E12" s="104">
        <v>1300000</v>
      </c>
      <c r="F12" s="105" t="s">
        <v>70</v>
      </c>
      <c r="G12" s="84" t="s">
        <v>17</v>
      </c>
      <c r="H12" s="106">
        <v>27</v>
      </c>
    </row>
    <row r="13" spans="2:8" x14ac:dyDescent="0.45">
      <c r="B13" s="102" t="s">
        <v>16</v>
      </c>
      <c r="C13" s="103" t="s">
        <v>58</v>
      </c>
      <c r="D13" s="107">
        <v>0.97</v>
      </c>
      <c r="E13" s="107">
        <v>0.93</v>
      </c>
      <c r="F13" s="105" t="s">
        <v>62</v>
      </c>
      <c r="G13" s="84" t="s">
        <v>17</v>
      </c>
      <c r="H13" s="106">
        <v>5</v>
      </c>
    </row>
    <row r="14" spans="2:8" x14ac:dyDescent="0.45">
      <c r="B14" s="102" t="s">
        <v>56</v>
      </c>
      <c r="C14" s="103" t="s">
        <v>83</v>
      </c>
      <c r="D14" s="107">
        <v>0.98</v>
      </c>
      <c r="E14" s="107">
        <v>0.96</v>
      </c>
      <c r="F14" s="105" t="s">
        <v>63</v>
      </c>
      <c r="G14" s="84" t="s">
        <v>17</v>
      </c>
      <c r="H14" s="106">
        <v>6</v>
      </c>
    </row>
    <row r="15" spans="2:8" x14ac:dyDescent="0.45">
      <c r="B15" s="102" t="s">
        <v>57</v>
      </c>
      <c r="C15" s="103" t="s">
        <v>79</v>
      </c>
      <c r="D15" s="108">
        <v>11</v>
      </c>
      <c r="E15" s="108">
        <v>9</v>
      </c>
      <c r="F15" s="105" t="s">
        <v>65</v>
      </c>
      <c r="G15" s="84" t="s">
        <v>17</v>
      </c>
      <c r="H15" s="106">
        <v>8</v>
      </c>
    </row>
    <row r="16" spans="2:8" x14ac:dyDescent="0.45">
      <c r="B16" s="109"/>
      <c r="C16" s="110"/>
      <c r="D16" s="110"/>
      <c r="E16" s="110"/>
      <c r="F16" s="111"/>
      <c r="G16" s="100"/>
      <c r="H16" s="112"/>
    </row>
    <row r="17" spans="2:8" x14ac:dyDescent="0.45">
      <c r="B17" s="97" t="s">
        <v>18</v>
      </c>
      <c r="C17" s="113" t="s">
        <v>49</v>
      </c>
      <c r="D17" s="113"/>
      <c r="E17" s="113"/>
      <c r="F17" s="99"/>
      <c r="G17" s="100"/>
      <c r="H17" s="101">
        <f>SUM(H18:H22)</f>
        <v>17</v>
      </c>
    </row>
    <row r="18" spans="2:8" x14ac:dyDescent="0.45">
      <c r="B18" s="114" t="s">
        <v>19</v>
      </c>
      <c r="C18" s="115" t="s">
        <v>74</v>
      </c>
      <c r="D18" s="116">
        <v>1350</v>
      </c>
      <c r="E18" s="116">
        <v>1110</v>
      </c>
      <c r="F18" s="117" t="s">
        <v>66</v>
      </c>
      <c r="G18" s="118" t="s">
        <v>17</v>
      </c>
      <c r="H18" s="106">
        <v>10</v>
      </c>
    </row>
    <row r="19" spans="2:8" x14ac:dyDescent="0.45">
      <c r="B19" s="102" t="s">
        <v>20</v>
      </c>
      <c r="C19" s="103" t="s">
        <v>73</v>
      </c>
      <c r="D19" s="108">
        <v>16</v>
      </c>
      <c r="E19" s="108">
        <v>0</v>
      </c>
      <c r="F19" s="105" t="s">
        <v>99</v>
      </c>
      <c r="G19" s="84" t="s">
        <v>17</v>
      </c>
      <c r="H19" s="106">
        <v>2</v>
      </c>
    </row>
    <row r="20" spans="2:8" x14ac:dyDescent="0.45">
      <c r="B20" s="102" t="s">
        <v>53</v>
      </c>
      <c r="C20" s="103" t="s">
        <v>69</v>
      </c>
      <c r="D20" s="147">
        <v>1</v>
      </c>
      <c r="E20" s="147">
        <v>0</v>
      </c>
      <c r="F20" s="105" t="s">
        <v>67</v>
      </c>
      <c r="G20" s="84" t="s">
        <v>17</v>
      </c>
      <c r="H20" s="106">
        <v>3</v>
      </c>
    </row>
    <row r="21" spans="2:8" x14ac:dyDescent="0.45">
      <c r="B21" s="102" t="s">
        <v>60</v>
      </c>
      <c r="C21" s="103" t="s">
        <v>68</v>
      </c>
      <c r="D21" s="108">
        <v>7.8</v>
      </c>
      <c r="E21" s="108">
        <v>6.5</v>
      </c>
      <c r="F21" s="105" t="s">
        <v>71</v>
      </c>
      <c r="G21" s="84" t="s">
        <v>17</v>
      </c>
      <c r="H21" s="106">
        <v>2</v>
      </c>
    </row>
    <row r="22" spans="2:8" x14ac:dyDescent="0.45">
      <c r="B22" s="109"/>
      <c r="C22" s="110"/>
      <c r="D22" s="110"/>
      <c r="E22" s="110"/>
      <c r="F22" s="111"/>
      <c r="G22" s="100"/>
      <c r="H22" s="119"/>
    </row>
    <row r="23" spans="2:8" x14ac:dyDescent="0.45">
      <c r="B23" s="97" t="s">
        <v>21</v>
      </c>
      <c r="C23" s="113" t="s">
        <v>54</v>
      </c>
      <c r="D23" s="113"/>
      <c r="E23" s="113"/>
      <c r="F23" s="99"/>
      <c r="G23" s="100"/>
      <c r="H23" s="101">
        <f>SUM(H24:H25)</f>
        <v>6</v>
      </c>
    </row>
    <row r="24" spans="2:8" x14ac:dyDescent="0.45">
      <c r="B24" s="102" t="s">
        <v>22</v>
      </c>
      <c r="C24" s="103" t="s">
        <v>61</v>
      </c>
      <c r="D24" s="108">
        <v>7.8</v>
      </c>
      <c r="E24" s="108">
        <v>6.5</v>
      </c>
      <c r="F24" s="105" t="s">
        <v>64</v>
      </c>
      <c r="G24" s="84" t="s">
        <v>17</v>
      </c>
      <c r="H24" s="106">
        <v>6</v>
      </c>
    </row>
    <row r="25" spans="2:8" x14ac:dyDescent="0.45">
      <c r="B25" s="109"/>
      <c r="C25" s="110"/>
      <c r="D25" s="110"/>
      <c r="E25" s="110"/>
      <c r="F25" s="111"/>
      <c r="G25" s="100"/>
      <c r="H25" s="119"/>
    </row>
    <row r="26" spans="2:8" x14ac:dyDescent="0.45">
      <c r="B26" s="97" t="s">
        <v>23</v>
      </c>
      <c r="C26" s="98" t="s">
        <v>77</v>
      </c>
      <c r="D26" s="98"/>
      <c r="E26" s="98"/>
      <c r="F26" s="99"/>
      <c r="G26" s="100"/>
      <c r="H26" s="101">
        <f>SUM(H27:H29)</f>
        <v>23</v>
      </c>
    </row>
    <row r="27" spans="2:8" x14ac:dyDescent="0.45">
      <c r="B27" s="102" t="s">
        <v>24</v>
      </c>
      <c r="C27" s="103" t="s">
        <v>47</v>
      </c>
      <c r="D27" s="103"/>
      <c r="E27" s="103"/>
      <c r="F27" s="120"/>
      <c r="G27" s="84" t="s">
        <v>15</v>
      </c>
      <c r="H27" s="106">
        <v>9</v>
      </c>
    </row>
    <row r="28" spans="2:8" x14ac:dyDescent="0.45">
      <c r="B28" s="102" t="s">
        <v>52</v>
      </c>
      <c r="C28" s="103" t="s">
        <v>48</v>
      </c>
      <c r="D28" s="103"/>
      <c r="E28" s="103"/>
      <c r="F28" s="120"/>
      <c r="G28" s="84" t="s">
        <v>15</v>
      </c>
      <c r="H28" s="106">
        <v>14</v>
      </c>
    </row>
    <row r="29" spans="2:8" x14ac:dyDescent="0.45">
      <c r="B29" s="121"/>
      <c r="C29" s="100"/>
      <c r="D29" s="100"/>
      <c r="E29" s="100"/>
      <c r="F29" s="111"/>
      <c r="G29" s="100"/>
      <c r="H29" s="112"/>
    </row>
    <row r="30" spans="2:8" x14ac:dyDescent="0.45">
      <c r="B30" s="97" t="s">
        <v>50</v>
      </c>
      <c r="C30" s="98" t="s">
        <v>76</v>
      </c>
      <c r="D30" s="98"/>
      <c r="E30" s="98"/>
      <c r="F30" s="99"/>
      <c r="G30" s="100"/>
      <c r="H30" s="101">
        <f>H31</f>
        <v>8</v>
      </c>
    </row>
    <row r="31" spans="2:8" x14ac:dyDescent="0.45">
      <c r="B31" s="102" t="s">
        <v>51</v>
      </c>
      <c r="C31" s="103" t="s">
        <v>44</v>
      </c>
      <c r="D31" s="104">
        <v>15700000</v>
      </c>
      <c r="E31" s="104">
        <v>14700000</v>
      </c>
      <c r="F31" s="105" t="s">
        <v>72</v>
      </c>
      <c r="G31" s="84" t="s">
        <v>17</v>
      </c>
      <c r="H31" s="106">
        <v>8</v>
      </c>
    </row>
    <row r="32" spans="2:8" ht="14.5" thickBot="1" x14ac:dyDescent="0.5">
      <c r="B32" s="122"/>
      <c r="C32" s="123"/>
      <c r="D32" s="123"/>
      <c r="E32" s="123"/>
      <c r="F32" s="124"/>
      <c r="G32" s="125"/>
      <c r="H32" s="126"/>
    </row>
    <row r="33" spans="2:8" ht="14.5" thickBot="1" x14ac:dyDescent="0.5">
      <c r="B33" s="127"/>
      <c r="C33" s="15" t="s">
        <v>25</v>
      </c>
      <c r="D33" s="15"/>
      <c r="E33" s="15"/>
      <c r="F33" s="15"/>
      <c r="G33" s="11"/>
      <c r="H33" s="128">
        <f>H11+H17+H23+H26+H30</f>
        <v>100</v>
      </c>
    </row>
    <row r="34" spans="2:8" x14ac:dyDescent="0.45">
      <c r="B34" s="121"/>
      <c r="C34" s="100"/>
      <c r="D34" s="100"/>
      <c r="E34" s="100" t="s">
        <v>44</v>
      </c>
      <c r="F34" s="129">
        <f>H31+H12</f>
        <v>35</v>
      </c>
      <c r="G34" s="100" t="s">
        <v>17</v>
      </c>
      <c r="H34" s="130">
        <f>SUMIF($G$11:$G$32,$G34,H$11:H$32)</f>
        <v>77</v>
      </c>
    </row>
    <row r="35" spans="2:8" ht="14.5" thickBot="1" x14ac:dyDescent="0.5">
      <c r="B35" s="131"/>
      <c r="C35" s="125"/>
      <c r="D35" s="125"/>
      <c r="E35" s="125" t="s">
        <v>78</v>
      </c>
      <c r="F35" s="132">
        <f>100-F34</f>
        <v>65</v>
      </c>
      <c r="G35" s="125" t="s">
        <v>15</v>
      </c>
      <c r="H35" s="133">
        <f>SUMIF($G$11:$G$32,$G35,H$11:H$32)</f>
        <v>23</v>
      </c>
    </row>
    <row r="36" spans="2:8" ht="14.5" thickBot="1" x14ac:dyDescent="0.5"/>
    <row r="37" spans="2:8" ht="16.5" x14ac:dyDescent="0.5">
      <c r="B37" s="134" t="s">
        <v>84</v>
      </c>
      <c r="C37" s="135"/>
      <c r="D37" s="135"/>
      <c r="E37" s="135"/>
      <c r="F37" s="135"/>
      <c r="G37" s="135"/>
      <c r="H37" s="136"/>
    </row>
    <row r="38" spans="2:8" ht="14.5" thickBot="1" x14ac:dyDescent="0.5">
      <c r="B38" s="137" t="s">
        <v>98</v>
      </c>
      <c r="C38" s="150" t="s">
        <v>26</v>
      </c>
      <c r="D38" s="150"/>
      <c r="E38" s="150"/>
      <c r="F38" s="150"/>
      <c r="G38" s="150"/>
      <c r="H38" s="138" t="s">
        <v>38</v>
      </c>
    </row>
    <row r="39" spans="2:8" ht="54.65" customHeight="1" x14ac:dyDescent="0.45">
      <c r="B39" s="139" t="s">
        <v>27</v>
      </c>
      <c r="C39" s="153" t="s">
        <v>28</v>
      </c>
      <c r="D39" s="153"/>
      <c r="E39" s="153"/>
      <c r="F39" s="153"/>
      <c r="G39" s="153"/>
      <c r="H39" s="140">
        <v>1</v>
      </c>
    </row>
    <row r="40" spans="2:8" ht="54.65" customHeight="1" x14ac:dyDescent="0.45">
      <c r="B40" s="139" t="s">
        <v>29</v>
      </c>
      <c r="C40" s="152" t="s">
        <v>30</v>
      </c>
      <c r="D40" s="152"/>
      <c r="E40" s="152"/>
      <c r="F40" s="152"/>
      <c r="G40" s="152"/>
      <c r="H40" s="140">
        <v>0.75</v>
      </c>
    </row>
    <row r="41" spans="2:8" ht="54.65" customHeight="1" x14ac:dyDescent="0.45">
      <c r="B41" s="139" t="s">
        <v>31</v>
      </c>
      <c r="C41" s="152" t="s">
        <v>32</v>
      </c>
      <c r="D41" s="152"/>
      <c r="E41" s="152"/>
      <c r="F41" s="152"/>
      <c r="G41" s="152"/>
      <c r="H41" s="140">
        <v>0.3</v>
      </c>
    </row>
    <row r="42" spans="2:8" ht="54.65" customHeight="1" x14ac:dyDescent="0.45">
      <c r="B42" s="139" t="s">
        <v>33</v>
      </c>
      <c r="C42" s="152" t="s">
        <v>34</v>
      </c>
      <c r="D42" s="152"/>
      <c r="E42" s="152"/>
      <c r="F42" s="152"/>
      <c r="G42" s="152"/>
      <c r="H42" s="140">
        <v>0.15</v>
      </c>
    </row>
    <row r="43" spans="2:8" ht="54.65" customHeight="1" thickBot="1" x14ac:dyDescent="0.5">
      <c r="B43" s="141" t="s">
        <v>35</v>
      </c>
      <c r="C43" s="151" t="s">
        <v>36</v>
      </c>
      <c r="D43" s="151"/>
      <c r="E43" s="151"/>
      <c r="F43" s="151"/>
      <c r="G43" s="151"/>
      <c r="H43" s="142">
        <v>0</v>
      </c>
    </row>
    <row r="45" spans="2:8" x14ac:dyDescent="0.45">
      <c r="B45" s="45"/>
    </row>
    <row r="46" spans="2:8" x14ac:dyDescent="0.45">
      <c r="B46" s="45"/>
    </row>
    <row r="47" spans="2:8" x14ac:dyDescent="0.45">
      <c r="B47" s="45"/>
    </row>
    <row r="48" spans="2:8" x14ac:dyDescent="0.45">
      <c r="B48" s="45"/>
    </row>
    <row r="49" spans="2:11" x14ac:dyDescent="0.45">
      <c r="B49" s="45"/>
    </row>
    <row r="50" spans="2:11" x14ac:dyDescent="0.45">
      <c r="B50" s="45"/>
      <c r="I50" s="143"/>
      <c r="J50" s="144"/>
      <c r="K50" s="144"/>
    </row>
    <row r="51" spans="2:11" x14ac:dyDescent="0.45">
      <c r="B51" s="45"/>
      <c r="I51" s="143"/>
      <c r="J51" s="144"/>
      <c r="K51" s="144"/>
    </row>
    <row r="52" spans="2:11" x14ac:dyDescent="0.45">
      <c r="B52" s="45"/>
      <c r="I52" s="143"/>
      <c r="J52" s="144"/>
      <c r="K52" s="144"/>
    </row>
    <row r="53" spans="2:11" x14ac:dyDescent="0.45">
      <c r="B53" s="45"/>
      <c r="I53" s="143"/>
      <c r="J53" s="144"/>
      <c r="K53" s="144"/>
    </row>
    <row r="54" spans="2:11" x14ac:dyDescent="0.45">
      <c r="B54" s="45"/>
      <c r="I54" s="143"/>
      <c r="J54" s="144"/>
      <c r="K54" s="144"/>
    </row>
    <row r="55" spans="2:11" x14ac:dyDescent="0.45">
      <c r="B55" s="45"/>
      <c r="I55" s="143"/>
      <c r="J55" s="144"/>
      <c r="K55" s="144"/>
    </row>
    <row r="56" spans="2:11" x14ac:dyDescent="0.45">
      <c r="B56" s="45"/>
    </row>
    <row r="57" spans="2:11" x14ac:dyDescent="0.45">
      <c r="B57" s="45"/>
    </row>
    <row r="58" spans="2:11" x14ac:dyDescent="0.45">
      <c r="B58" s="45"/>
    </row>
    <row r="59" spans="2:11" x14ac:dyDescent="0.45">
      <c r="B59" s="45"/>
    </row>
    <row r="60" spans="2:11" x14ac:dyDescent="0.45">
      <c r="B60" s="45"/>
    </row>
    <row r="61" spans="2:11" x14ac:dyDescent="0.45">
      <c r="B61" s="45"/>
    </row>
    <row r="62" spans="2:11" x14ac:dyDescent="0.45">
      <c r="B62" s="45"/>
    </row>
    <row r="63" spans="2:11" x14ac:dyDescent="0.45">
      <c r="B63" s="45"/>
    </row>
    <row r="64" spans="2:11" x14ac:dyDescent="0.45">
      <c r="B64" s="45"/>
    </row>
    <row r="65" spans="2:7" x14ac:dyDescent="0.45">
      <c r="B65" s="45"/>
    </row>
    <row r="66" spans="2:7" x14ac:dyDescent="0.45">
      <c r="G66" s="145"/>
    </row>
    <row r="67" spans="2:7" x14ac:dyDescent="0.45">
      <c r="G67" s="145"/>
    </row>
    <row r="68" spans="2:7" x14ac:dyDescent="0.45">
      <c r="G68" s="145"/>
    </row>
    <row r="69" spans="2:7" x14ac:dyDescent="0.45">
      <c r="G69" s="145"/>
    </row>
    <row r="70" spans="2:7" x14ac:dyDescent="0.45">
      <c r="G70" s="145"/>
    </row>
    <row r="71" spans="2:7" x14ac:dyDescent="0.45">
      <c r="G71" s="145"/>
    </row>
    <row r="72" spans="2:7" x14ac:dyDescent="0.45">
      <c r="G72" s="145"/>
    </row>
    <row r="73" spans="2:7" x14ac:dyDescent="0.45">
      <c r="G73" s="145"/>
    </row>
  </sheetData>
  <sheetProtection sheet="1" objects="1" scenarios="1"/>
  <mergeCells count="6">
    <mergeCell ref="C38:G38"/>
    <mergeCell ref="C43:G43"/>
    <mergeCell ref="C42:G42"/>
    <mergeCell ref="C41:G41"/>
    <mergeCell ref="C40:G40"/>
    <mergeCell ref="C39:G39"/>
  </mergeCells>
  <phoneticPr fontId="5" type="noConversion"/>
  <pageMargins left="0.25" right="0.25" top="0.75" bottom="0.75" header="0.3" footer="0.3"/>
  <pageSetup paperSize="9" orientation="portrait" r:id="rId1"/>
  <rowBreaks count="1" manualBreakCount="1">
    <brk id="3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81A2996EDA59794389956023C7B5D088" ma:contentTypeVersion="7" ma:contentTypeDescription="Standaard document met de generieke eigenschappen." ma:contentTypeScope="" ma:versionID="7a74a4e29ea51dac544b68693cd4025d">
  <xsd:schema xmlns:xsd="http://www.w3.org/2001/XMLSchema" xmlns:xs="http://www.w3.org/2001/XMLSchema" xmlns:p="http://schemas.microsoft.com/office/2006/metadata/properties" xmlns:ns2="ba4790f2-98c4-4268-a930-bdc80538f7bb" xmlns:ns3="4acbeb18-ac9e-4cef-960b-11086eb40b49" targetNamespace="http://schemas.microsoft.com/office/2006/metadata/properties" ma:root="true" ma:fieldsID="e31fefc47099a32e95d6e38e87751824" ns2:_="" ns3:_="">
    <xsd:import namespace="ba4790f2-98c4-4268-a930-bdc80538f7bb"/>
    <xsd:import namespace="4acbeb18-ac9e-4cef-960b-11086eb40b49"/>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b81a7171-84c7-4c26-815b-a6a6e59521fe}" ma:internalName="TaxCatchAll" ma:showField="CatchAllData" ma:web="4acbeb18-ac9e-4cef-960b-11086eb40b49">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b81a7171-84c7-4c26-815b-a6a6e59521fe}" ma:internalName="TaxCatchAllLabel" ma:readOnly="true" ma:showField="CatchAllDataLabel" ma:web="4acbeb18-ac9e-4cef-960b-11086eb40b49">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cbeb18-ac9e-4cef-960b-11086eb40b49"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61134e7c-f487-4f3e-b234-30d43b5f02e1" ContentTypeId="0x010100A00871B6ADF1FF46A0727E13CD234E7E" PreviousValue="false"/>
</file>

<file path=customXml/item4.xml><?xml version="1.0" encoding="utf-8"?>
<p:properties xmlns:p="http://schemas.microsoft.com/office/2006/metadata/properties" xmlns:xsi="http://www.w3.org/2001/XMLSchema-instance" xmlns:pc="http://schemas.microsoft.com/office/infopath/2007/PartnerControls">
  <documentManagement>
    <ExternSysteemIdentificatiekenmerk xmlns="ba4790f2-98c4-4268-a930-bdc80538f7bb" xsi:nil="true"/>
    <ae6d95edee634b2792e6f1a4ecf2da08 xmlns="ba4790f2-98c4-4268-a930-bdc80538f7bb">
      <Terms xmlns="http://schemas.microsoft.com/office/infopath/2007/PartnerControls"/>
    </ae6d95edee634b2792e6f1a4ecf2da08>
    <Bijvoegen xmlns="ba4790f2-98c4-4268-a930-bdc80538f7bb">false</Bijvoegen>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TaxCatchAll xmlns="ba4790f2-98c4-4268-a930-bdc80538f7bb">
      <Value>2</Value>
      <Value>1</Value>
    </TaxCatchAll>
    <_dlc_DocId xmlns="4acbeb18-ac9e-4cef-960b-11086eb40b49">POV365-1456469620-1140</_dlc_DocId>
    <_dlc_DocIdUrl xmlns="4acbeb18-ac9e-4cef-960b-11086eb40b49">
      <Url>https://overijssel.sharepoint.com/sites/PROJ-RBMOVAanbestedingconcessieZHO2028-2032/_layouts/15/DocIdRedir.aspx?ID=POV365-1456469620-1140</Url>
      <Description>POV365-1456469620-1140</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DC8524-143A-4C51-BC7A-6B4479067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4acbeb18-ac9e-4cef-960b-11086eb40b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E4FDC6-98E3-40DC-A2E0-A66F443EE388}">
  <ds:schemaRefs>
    <ds:schemaRef ds:uri="http://schemas.microsoft.com/sharepoint/v3/contenttype/forms"/>
  </ds:schemaRefs>
</ds:datastoreItem>
</file>

<file path=customXml/itemProps3.xml><?xml version="1.0" encoding="utf-8"?>
<ds:datastoreItem xmlns:ds="http://schemas.openxmlformats.org/officeDocument/2006/customXml" ds:itemID="{14B8BF4E-54F1-4638-87BD-4B153C014A25}">
  <ds:schemaRefs>
    <ds:schemaRef ds:uri="Microsoft.SharePoint.Taxonomy.ContentTypeSync"/>
  </ds:schemaRefs>
</ds:datastoreItem>
</file>

<file path=customXml/itemProps4.xml><?xml version="1.0" encoding="utf-8"?>
<ds:datastoreItem xmlns:ds="http://schemas.openxmlformats.org/officeDocument/2006/customXml" ds:itemID="{81050D99-77F1-4534-A077-32C257B8D34F}">
  <ds:schemaRefs>
    <ds:schemaRef ds:uri="ba4790f2-98c4-4268-a930-bdc80538f7bb"/>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schemas.openxmlformats.org/package/2006/metadata/core-properties"/>
    <ds:schemaRef ds:uri="4acbeb18-ac9e-4cef-960b-11086eb40b49"/>
    <ds:schemaRef ds:uri="http://purl.org/dc/terms/"/>
  </ds:schemaRefs>
</ds:datastoreItem>
</file>

<file path=customXml/itemProps5.xml><?xml version="1.0" encoding="utf-8"?>
<ds:datastoreItem xmlns:ds="http://schemas.openxmlformats.org/officeDocument/2006/customXml" ds:itemID="{5349B304-EB3E-4D7C-A8E7-9063E25AFA6F}">
  <ds:schemaRefs>
    <ds:schemaRef ds:uri="http://schemas.microsoft.com/sharepoint/events"/>
  </ds:schemaRefs>
</ds:datastoreItem>
</file>

<file path=docMetadata/LabelInfo.xml><?xml version="1.0" encoding="utf-8"?>
<clbl:labelList xmlns:clbl="http://schemas.microsoft.com/office/2020/mipLabelMetadata">
  <clbl:label id="{1f7c1374-3856-4efe-8a20-c736d592c69d}" enabled="1" method="Standard" siteId="{198fc6c4-dbc7-4471-82ef-764d9e62caf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Rekenvoorbeeld</vt:lpstr>
      <vt:lpstr>Scores en wegingen</vt:lpstr>
      <vt:lpstr>Rekenvoorbeeld!Afdrukbereik</vt:lpstr>
      <vt:lpstr>'Scores en wegingen'!Afdrukbereik</vt:lpstr>
    </vt:vector>
  </TitlesOfParts>
  <Manager/>
  <Company>Provincie Overijssel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Provincie Overijssel</dc:creator>
  <cp:keywords/>
  <dc:description/>
  <cp:lastModifiedBy>Emma Kolk</cp:lastModifiedBy>
  <cp:revision/>
  <cp:lastPrinted>2026-08-20T06:14:05Z</cp:lastPrinted>
  <dcterms:created xsi:type="dcterms:W3CDTF">2018-11-05T09:55:18Z</dcterms:created>
  <dcterms:modified xsi:type="dcterms:W3CDTF">2026-09-15T14:26:17Z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2024-01-15T08:24:58Z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5550f165-708c-48eb-8b2d-5e89f69c987e</vt:lpwstr>
  </property>
  <property fmtid="{D5CDD505-2E9C-101B-9397-08002B2CF9AE}" pid="8" name="MSIP_Label_1f7c1374-3856-4efe-8a20-c736d592c69d_ContentBits">
    <vt:lpwstr>0</vt:lpwstr>
  </property>
  <property fmtid="{D5CDD505-2E9C-101B-9397-08002B2CF9AE}" pid="9" name="ContentTypeId">
    <vt:lpwstr>0x010100A00871B6ADF1FF46A0727E13CD234E7E0081A2996EDA59794389956023C7B5D088</vt:lpwstr>
  </property>
  <property fmtid="{D5CDD505-2E9C-101B-9397-08002B2CF9AE}" pid="10" name="hc177bb5d1a84cadb04e5c71ff211ad4">
    <vt:lpwstr>Verkeer en vervoer|1067d225-fad3-46b5-babf-1d4fb2eab7e5</vt:lpwstr>
  </property>
  <property fmtid="{D5CDD505-2E9C-101B-9397-08002B2CF9AE}" pid="11" name="g4911d1be07a4422a8ee2ce893e0df3b">
    <vt:lpwstr>RBM|b7234c63-dd4e-4fcf-aa01-b20216e1330f</vt:lpwstr>
  </property>
  <property fmtid="{D5CDD505-2E9C-101B-9397-08002B2CF9AE}" pid="12" name="_dlc_DocIdItemGuid">
    <vt:lpwstr>e1d182c8-cb14-4a2c-86a2-2f48c9cfb612</vt:lpwstr>
  </property>
  <property fmtid="{D5CDD505-2E9C-101B-9397-08002B2CF9AE}" pid="13" name="MediaServiceImageTags">
    <vt:lpwstr/>
  </property>
  <property fmtid="{D5CDD505-2E9C-101B-9397-08002B2CF9AE}" pid="14" name="gdee63a8b651439cb8bd2cdd061035cb">
    <vt:lpwstr/>
  </property>
  <property fmtid="{D5CDD505-2E9C-101B-9397-08002B2CF9AE}" pid="15" name="Verantwoordelijk organisatieonderdeel">
    <vt:lpwstr>2;#RBM|b7234c63-dd4e-4fcf-aa01-b20216e1330f</vt:lpwstr>
  </property>
  <property fmtid="{D5CDD505-2E9C-101B-9397-08002B2CF9AE}" pid="16" name="Documenttype">
    <vt:lpwstr/>
  </property>
  <property fmtid="{D5CDD505-2E9C-101B-9397-08002B2CF9AE}" pid="17" name="Documentstatus">
    <vt:lpwstr/>
  </property>
  <property fmtid="{D5CDD505-2E9C-101B-9397-08002B2CF9AE}" pid="18" name="Proces">
    <vt:lpwstr/>
  </property>
  <property fmtid="{D5CDD505-2E9C-101B-9397-08002B2CF9AE}" pid="19" name="Secretariaat">
    <vt:lpwstr/>
  </property>
  <property fmtid="{D5CDD505-2E9C-101B-9397-08002B2CF9AE}" pid="20" name="b7d5404cb2a5404d83710578ba68e687">
    <vt:lpwstr/>
  </property>
  <property fmtid="{D5CDD505-2E9C-101B-9397-08002B2CF9AE}" pid="21" name="i3a97997f2484179be2952c5602acc27">
    <vt:lpwstr/>
  </property>
  <property fmtid="{D5CDD505-2E9C-101B-9397-08002B2CF9AE}" pid="22" name="Hotspot">
    <vt:lpwstr/>
  </property>
  <property fmtid="{D5CDD505-2E9C-101B-9397-08002B2CF9AE}" pid="23" name="lcf76f155ced4ddcb4097134ff3c332f">
    <vt:lpwstr/>
  </property>
  <property fmtid="{D5CDD505-2E9C-101B-9397-08002B2CF9AE}" pid="24" name="Taakveld">
    <vt:lpwstr>1;#Verkeer en vervoer|1067d225-fad3-46b5-babf-1d4fb2eab7e5</vt:lpwstr>
  </property>
  <property fmtid="{D5CDD505-2E9C-101B-9397-08002B2CF9AE}" pid="25" name="Verantwoordelijk_x0020_organisatieonderdeel">
    <vt:lpwstr>2;#RBM|b7234c63-dd4e-4fcf-aa01-b20216e1330f</vt:lpwstr>
  </property>
  <property fmtid="{D5CDD505-2E9C-101B-9397-08002B2CF9AE}" pid="26" name="Selectielijstnummer">
    <vt:lpwstr/>
  </property>
  <property fmtid="{D5CDD505-2E9C-101B-9397-08002B2CF9AE}" pid="27" name="leedccc8b8a64a658e7b6cf4fb0de248">
    <vt:lpwstr/>
  </property>
  <property fmtid="{D5CDD505-2E9C-101B-9397-08002B2CF9AE}" pid="28" name="a9d9304080c442a390f71e3ceccb5a7c">
    <vt:lpwstr/>
  </property>
  <property fmtid="{D5CDD505-2E9C-101B-9397-08002B2CF9AE}" pid="29" name="Bewaartermijn">
    <vt:lpwstr/>
  </property>
</Properties>
</file>