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Infra/Gedeelde documenten/Infra/CM00155 ROK Relinen WF 2026-2034/4. Aanbestedingsdocumenten/Bijlagen/"/>
    </mc:Choice>
  </mc:AlternateContent>
  <xr:revisionPtr revIDLastSave="198" documentId="8_{F8B14E68-26A7-4F98-80B4-A4459FFBC7C6}" xr6:coauthVersionLast="47" xr6:coauthVersionMax="47" xr10:uidLastSave="{4669E51E-123C-47CD-80FD-37B15ACF323E}"/>
  <workbookProtection workbookAlgorithmName="SHA-512" workbookHashValue="ERHffRvQLW9WYFjtn96vSxqsWQNReNASfrfRiPC0cdRyHbe0yje273L6By1H3HdA31tF98PMm/UfW6vjMSZtQQ==" workbookSaltValue="lktD4GqIV7omInRtuEGEkQ==" workbookSpinCount="100000" lockStructure="1"/>
  <bookViews>
    <workbookView xWindow="28680" yWindow="-3405" windowWidth="51840" windowHeight="21120" xr2:uid="{3BCDD938-2639-4A74-BE85-0EFD43C902EB}"/>
  </bookViews>
  <sheets>
    <sheet name="Invulblad inschrijver" sheetId="2" r:id="rId1"/>
    <sheet name="dropdownmenu" sheetId="3" state="hidden" r:id="rId2"/>
    <sheet name="rekenblad hoogtes fictieve kort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4" l="1"/>
  <c r="C45" i="4"/>
  <c r="A45" i="4"/>
  <c r="F29" i="4"/>
  <c r="E29" i="4"/>
  <c r="D28" i="4"/>
  <c r="G28" i="4" s="1"/>
  <c r="D27" i="4"/>
  <c r="G27" i="4" s="1"/>
  <c r="D26" i="4"/>
  <c r="G26" i="4" s="1"/>
  <c r="D25" i="4"/>
  <c r="G25" i="4" s="1"/>
  <c r="E11" i="4"/>
  <c r="B12" i="4" s="1"/>
  <c r="D24" i="4"/>
  <c r="D23" i="4"/>
  <c r="D9" i="4"/>
  <c r="D10" i="4" s="1"/>
  <c r="C9" i="4"/>
  <c r="C10" i="4" s="1"/>
  <c r="B9" i="4"/>
  <c r="B10" i="4" s="1"/>
  <c r="D22" i="4"/>
  <c r="E8" i="4"/>
  <c r="D21" i="4"/>
  <c r="B7" i="4"/>
  <c r="D20" i="4"/>
  <c r="F33" i="4"/>
  <c r="F42" i="4" s="1"/>
  <c r="D33" i="4"/>
  <c r="D42" i="4" s="1"/>
  <c r="B33" i="4"/>
  <c r="B36" i="4" s="1"/>
  <c r="F24" i="3" s="1"/>
  <c r="H27" i="3"/>
  <c r="H29" i="3" s="1"/>
  <c r="H26" i="3"/>
  <c r="G29" i="3"/>
  <c r="B14" i="3"/>
  <c r="B15" i="3"/>
  <c r="B16" i="3"/>
  <c r="B17" i="3"/>
  <c r="B22" i="3"/>
  <c r="B23" i="3"/>
  <c r="B24" i="3"/>
  <c r="B25" i="3"/>
  <c r="B26" i="3"/>
  <c r="B27" i="3"/>
  <c r="B28" i="3"/>
  <c r="B29" i="3"/>
  <c r="B21" i="3"/>
  <c r="B13" i="3"/>
  <c r="B41" i="4" l="1"/>
  <c r="C12" i="4"/>
  <c r="D12" i="4"/>
  <c r="F41" i="4"/>
  <c r="B39" i="4"/>
  <c r="D39" i="4"/>
  <c r="D37" i="4"/>
  <c r="G24" i="3" s="1"/>
  <c r="G26" i="3" s="1"/>
  <c r="G29" i="4"/>
  <c r="D41" i="4"/>
  <c r="D36" i="4"/>
  <c r="F39" i="4"/>
  <c r="F43" i="4"/>
  <c r="E12" i="4"/>
  <c r="B37" i="4"/>
  <c r="E10" i="4"/>
  <c r="F26" i="3"/>
  <c r="F25" i="3"/>
  <c r="B43" i="4"/>
  <c r="D43" i="4"/>
  <c r="E9" i="4"/>
  <c r="B35" i="4"/>
  <c r="B38" i="4"/>
  <c r="F21" i="3" s="1"/>
  <c r="D15" i="2" s="1"/>
  <c r="B40" i="4"/>
  <c r="F13" i="3" s="1"/>
  <c r="D17" i="2" s="1"/>
  <c r="B42" i="4"/>
  <c r="D38" i="4"/>
  <c r="G21" i="3" s="1"/>
  <c r="G22" i="3" s="1"/>
  <c r="D40" i="4"/>
  <c r="G13" i="3" s="1"/>
  <c r="G17" i="3" s="1"/>
  <c r="F17" i="2"/>
  <c r="F20" i="2"/>
  <c r="F38" i="4"/>
  <c r="F40" i="4"/>
  <c r="H13" i="3" s="1"/>
  <c r="H17" i="2" s="1"/>
  <c r="H25" i="3"/>
  <c r="H28" i="3"/>
  <c r="G28" i="3"/>
  <c r="D13" i="2"/>
  <c r="D14" i="2"/>
  <c r="D16" i="2"/>
  <c r="D19" i="2"/>
  <c r="D18" i="2"/>
  <c r="D20" i="2" l="1"/>
  <c r="F18" i="2"/>
  <c r="F16" i="2"/>
  <c r="H14" i="3"/>
  <c r="F15" i="2"/>
  <c r="G25" i="3"/>
  <c r="F14" i="2"/>
  <c r="I14" i="2" s="1"/>
  <c r="H16" i="3"/>
  <c r="F13" i="2"/>
  <c r="I13" i="2" s="1"/>
  <c r="H15" i="3"/>
  <c r="F44" i="4"/>
  <c r="H21" i="3"/>
  <c r="H18" i="2"/>
  <c r="I18" i="2" s="1"/>
  <c r="G16" i="3"/>
  <c r="G15" i="3"/>
  <c r="F19" i="2"/>
  <c r="G23" i="3"/>
  <c r="D44" i="4"/>
  <c r="H19" i="2"/>
  <c r="I19" i="2" s="1"/>
  <c r="H20" i="2"/>
  <c r="H17" i="3"/>
  <c r="G14" i="3"/>
  <c r="F16" i="3"/>
  <c r="F15" i="3"/>
  <c r="F14" i="3"/>
  <c r="F17" i="3"/>
  <c r="F23" i="3"/>
  <c r="F22" i="3"/>
  <c r="F27" i="3"/>
  <c r="B44" i="4"/>
  <c r="I17" i="2"/>
  <c r="I20" i="2" l="1"/>
  <c r="G44" i="4"/>
  <c r="B2" i="4" s="1"/>
  <c r="F28" i="3"/>
  <c r="F29" i="3"/>
  <c r="D12" i="2"/>
  <c r="I12" i="2" s="1"/>
  <c r="H23" i="3"/>
  <c r="H22" i="3"/>
  <c r="H15" i="2"/>
  <c r="I15" i="2" s="1"/>
  <c r="H16" i="2"/>
  <c r="I16" i="2" s="1"/>
  <c r="I21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<sst xmlns="http://schemas.openxmlformats.org/spreadsheetml/2006/main" count="142" uniqueCount="80">
  <si>
    <t>Totale fictieve korting</t>
  </si>
  <si>
    <t>Naam Inschrijver</t>
  </si>
  <si>
    <t>Opmerkingen bij het invullen van bovenstaande schema’s:</t>
  </si>
  <si>
    <t xml:space="preserve">Ondergetekende verklaart dat hij/ zij deze verklaring naar waarheid heeft ondertekend en tevens dat hij/zij daartoe, namens Inschrijver, bevoegd is. </t>
  </si>
  <si>
    <t>Plaats</t>
  </si>
  <si>
    <t>Datum</t>
  </si>
  <si>
    <t>Naam</t>
  </si>
  <si>
    <t>Functie</t>
  </si>
  <si>
    <t>Handtekening</t>
  </si>
  <si>
    <t>Materieelstuk/voertuig</t>
  </si>
  <si>
    <t>Inspectiebus (categorie N2)</t>
  </si>
  <si>
    <t>Freesunit (voertuig incl. opbouw, categorie N2)</t>
  </si>
  <si>
    <t>Kraanwagen (vrachtwagen + kraan, categorie N3)</t>
  </si>
  <si>
    <t>Alle categorie N1 voertuigen</t>
  </si>
  <si>
    <t>Totalen fictieve korting</t>
  </si>
  <si>
    <t>Vrachtwagen t.b.v. UV unit (categorie N3)</t>
  </si>
  <si>
    <t>Verplicht conform routekaart</t>
  </si>
  <si>
    <t>motor</t>
  </si>
  <si>
    <t>energiedrager</t>
  </si>
  <si>
    <t>weegfactor</t>
  </si>
  <si>
    <t>Biogas / Bio-ethanol / Bio-methanol / Groene waterstof</t>
  </si>
  <si>
    <t>HVO100</t>
  </si>
  <si>
    <t>Fossiele brandstoffen</t>
  </si>
  <si>
    <t>BOUWWERKTUIGEN (A1, A2, B3)</t>
  </si>
  <si>
    <t>BOUWVOERTUIGEN EN TRANSPORTMIDDELEN (N1, N2, N3)</t>
  </si>
  <si>
    <t>Elektriciteit of groene waterstof (fuel cell)</t>
  </si>
  <si>
    <t>HVO100 / Biogas / Bio-ethanol / Bio-methanol /Groene waterstof</t>
  </si>
  <si>
    <t>Fossiele brandstof</t>
  </si>
  <si>
    <t>Lier aanhanger *</t>
  </si>
  <si>
    <t>Compressor t.b.v. UV unit *</t>
  </si>
  <si>
    <t>Aggregaat t.b.v. UV unit *</t>
  </si>
  <si>
    <t>Compressor t.b.v. kraanwagen *</t>
  </si>
  <si>
    <t>Fictieve korting periode</t>
  </si>
  <si>
    <t>Periode 2026-2027
Motor + Energiedrager</t>
  </si>
  <si>
    <t>Periode 2028-2029
Motor + Energiedrager</t>
  </si>
  <si>
    <t>Periode 2030-2033
Motor + Energiedrager</t>
  </si>
  <si>
    <r>
      <t xml:space="preserve">·       </t>
    </r>
    <r>
      <rPr>
        <b/>
        <sz val="10"/>
        <color theme="0"/>
        <rFont val="Arial"/>
        <family val="2"/>
      </rPr>
      <t>Vul alleen de gele cellen in;</t>
    </r>
  </si>
  <si>
    <r>
      <t xml:space="preserve">·       </t>
    </r>
    <r>
      <rPr>
        <b/>
        <sz val="10"/>
        <color theme="0"/>
        <rFont val="Arial"/>
        <family val="2"/>
      </rPr>
      <t> Materieelstukken /voertuigen  welke zijn aangeduid met * vormen een uitzondering op de routekaart SEB 2024. Zie bestek 01 27 01 lid 22</t>
    </r>
  </si>
  <si>
    <r>
      <t xml:space="preserve">Bijlage C: </t>
    </r>
    <r>
      <rPr>
        <sz val="14"/>
        <color theme="1"/>
        <rFont val="Arial"/>
        <family val="2"/>
      </rPr>
      <t xml:space="preserve"> Inschrijfformulier Schoon emissieloos bouwen (SEB):</t>
    </r>
  </si>
  <si>
    <t xml:space="preserve">Elektromotor + </t>
  </si>
  <si>
    <t xml:space="preserve">Stage IV / V + </t>
  </si>
  <si>
    <t xml:space="preserve">Stage IIIb + </t>
  </si>
  <si>
    <t xml:space="preserve">N3 - elektromotor en/of fuel cell + </t>
  </si>
  <si>
    <t xml:space="preserve">N3 - Euro 6 + </t>
  </si>
  <si>
    <t xml:space="preserve">N2 - elektromotor en/of fuel cell + </t>
  </si>
  <si>
    <t xml:space="preserve">N2 - Euro 6 + </t>
  </si>
  <si>
    <t xml:space="preserve">N1 - elektromotor en/of fuel cell + </t>
  </si>
  <si>
    <t xml:space="preserve">N1 - Euro 6 + </t>
  </si>
  <si>
    <t>N1 - elektromotor en/of fuel cell + Elektriciteit of groene waterstof (fuel cell)</t>
  </si>
  <si>
    <t>N2 - elektromotor en/of fuel cell + Elektriciteit of groene waterstof (fuel cell)</t>
  </si>
  <si>
    <t>N3 - elektromotor en/of fuel cell + Elektriciteit of groene waterstof (fuel cell)</t>
  </si>
  <si>
    <t>Elektromotor + Elektriciteit of groene waterstof (fuel cell)</t>
  </si>
  <si>
    <t>Biogas / Bio-ethanol / Bio-methanol / Groene waterstof / HVO100 / Fossiele brandstoffen</t>
  </si>
  <si>
    <t>Totalen</t>
  </si>
  <si>
    <t>verhouding</t>
  </si>
  <si>
    <t>Werkelijke korting per periode</t>
  </si>
  <si>
    <t>Afgeronde korting per periode</t>
  </si>
  <si>
    <t>Periode 1</t>
  </si>
  <si>
    <t>Periode 2</t>
  </si>
  <si>
    <t>Periode 3</t>
  </si>
  <si>
    <t>Fictive korting per jaar</t>
  </si>
  <si>
    <t>Aantal jaren</t>
  </si>
  <si>
    <t>gebruik</t>
  </si>
  <si>
    <t>vervuilend</t>
  </si>
  <si>
    <t>Weegfactor</t>
  </si>
  <si>
    <t>materieelstukken</t>
  </si>
  <si>
    <t>Oude waardering</t>
  </si>
  <si>
    <t>Nieuwe waardering voor weegfactor</t>
  </si>
  <si>
    <t xml:space="preserve">Na weegfactor en afronding </t>
  </si>
  <si>
    <t>Jaren per periode</t>
  </si>
  <si>
    <t>-</t>
  </si>
  <si>
    <t>per jaar</t>
  </si>
  <si>
    <t>totaal</t>
  </si>
  <si>
    <t>aantal jaren</t>
  </si>
  <si>
    <t>waardering periode 1</t>
  </si>
  <si>
    <t>waardering periode 2</t>
  </si>
  <si>
    <t>waardering periode 3</t>
  </si>
  <si>
    <t>Geraamde waarde</t>
  </si>
  <si>
    <t>% subgunningscriteria SEB</t>
  </si>
  <si>
    <r>
      <t xml:space="preserve">·       </t>
    </r>
    <r>
      <rPr>
        <b/>
        <sz val="10"/>
        <color theme="0"/>
        <rFont val="Arial"/>
        <family val="2"/>
      </rPr>
      <t>Vul 'Motor + Energiedrager' in als vanaf de eerste dag van deze periode het betreffende materieelstuk of voertuig emissieloos wordt ingezet.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</si>
</sst>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%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u/>
      <sz val="10"/>
      <color theme="0"/>
      <name val="Arial"/>
      <family val="2"/>
    </font>
    <font>
      <u/>
      <sz val="10"/>
      <color theme="0"/>
      <name val="Arial"/>
      <family val="2"/>
    </font>
    <font>
      <b/>
      <sz val="11"/>
      <color rgb="FF3F3F3F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rgb="FF000000"/>
      <name val="Times New Roman"/>
      <family val="1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color rgb="FF3F3F3F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273273"/>
        <bgColor indexed="64"/>
      </patternFill>
    </fill>
    <fill>
      <patternFill patternType="solid">
        <fgColor rgb="FFA5A5A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2" borderId="21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0" fontId="9" fillId="8" borderId="35" applyNumberForma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</cellStyleXfs>
  <cellXfs count="128">
    <xf numFmtId="0" fontId="0" fillId="0" borderId="0" xfId="0"/>
    <xf numFmtId="0" fontId="2" fillId="0" borderId="0" xfId="0" applyFont="1" applyAlignment="1">
      <alignment vertical="center"/>
    </xf>
    <xf numFmtId="44" fontId="3" fillId="0" borderId="12" xfId="1" applyFont="1" applyBorder="1" applyAlignment="1">
      <alignment horizontal="center" wrapText="1"/>
    </xf>
    <xf numFmtId="44" fontId="3" fillId="0" borderId="26" xfId="1" applyFont="1" applyBorder="1" applyAlignment="1">
      <alignment horizontal="center" wrapText="1"/>
    </xf>
    <xf numFmtId="44" fontId="3" fillId="0" borderId="19" xfId="1" applyFont="1" applyBorder="1" applyAlignment="1">
      <alignment horizontal="center" vertical="center" wrapText="1"/>
    </xf>
    <xf numFmtId="44" fontId="3" fillId="0" borderId="19" xfId="1" applyFont="1" applyBorder="1" applyAlignment="1">
      <alignment horizontal="center" wrapText="1"/>
    </xf>
    <xf numFmtId="44" fontId="3" fillId="0" borderId="11" xfId="1" applyFont="1" applyBorder="1" applyAlignment="1">
      <alignment horizontal="center" wrapText="1"/>
    </xf>
    <xf numFmtId="0" fontId="3" fillId="0" borderId="29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right" vertical="center"/>
    </xf>
    <xf numFmtId="0" fontId="9" fillId="5" borderId="22" xfId="0" applyFont="1" applyFill="1" applyBorder="1" applyAlignment="1">
      <alignment vertical="center" wrapText="1"/>
    </xf>
    <xf numFmtId="0" fontId="9" fillId="5" borderId="28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/>
    </xf>
    <xf numFmtId="0" fontId="9" fillId="5" borderId="24" xfId="0" applyFont="1" applyFill="1" applyBorder="1" applyAlignment="1">
      <alignment vertical="center" wrapText="1"/>
    </xf>
    <xf numFmtId="0" fontId="3" fillId="0" borderId="29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9" fontId="3" fillId="0" borderId="27" xfId="2" applyFont="1" applyBorder="1" applyAlignment="1">
      <alignment horizontal="center" vertical="center"/>
    </xf>
    <xf numFmtId="9" fontId="3" fillId="0" borderId="31" xfId="2" applyFont="1" applyBorder="1" applyAlignment="1">
      <alignment horizontal="center" vertical="center"/>
    </xf>
    <xf numFmtId="9" fontId="3" fillId="0" borderId="7" xfId="2" applyFont="1" applyBorder="1" applyAlignment="1">
      <alignment horizontal="center" vertical="center"/>
    </xf>
    <xf numFmtId="9" fontId="3" fillId="0" borderId="8" xfId="2" applyFont="1" applyBorder="1" applyAlignment="1">
      <alignment horizontal="center" vertical="center"/>
    </xf>
    <xf numFmtId="9" fontId="3" fillId="3" borderId="8" xfId="2" applyFont="1" applyFill="1" applyBorder="1" applyAlignment="1">
      <alignment horizontal="center"/>
    </xf>
    <xf numFmtId="9" fontId="3" fillId="0" borderId="17" xfId="2" applyFont="1" applyBorder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  <xf numFmtId="0" fontId="4" fillId="7" borderId="14" xfId="0" applyFont="1" applyFill="1" applyBorder="1" applyAlignment="1">
      <alignment vertical="center" wrapText="1"/>
    </xf>
    <xf numFmtId="0" fontId="4" fillId="7" borderId="15" xfId="0" applyFont="1" applyFill="1" applyBorder="1" applyAlignment="1">
      <alignment vertical="center" wrapText="1"/>
    </xf>
    <xf numFmtId="0" fontId="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vertical="top"/>
    </xf>
    <xf numFmtId="44" fontId="13" fillId="0" borderId="0" xfId="0" applyNumberFormat="1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15" fillId="0" borderId="0" xfId="0" applyFont="1" applyAlignment="1">
      <alignment vertical="top"/>
    </xf>
    <xf numFmtId="0" fontId="4" fillId="7" borderId="19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33" xfId="0" applyFont="1" applyFill="1" applyBorder="1" applyAlignment="1">
      <alignment vertical="center" wrapText="1"/>
    </xf>
    <xf numFmtId="164" fontId="4" fillId="7" borderId="2" xfId="1" applyNumberFormat="1" applyFont="1" applyFill="1" applyBorder="1" applyAlignment="1" applyProtection="1">
      <alignment vertical="center" wrapText="1"/>
    </xf>
    <xf numFmtId="164" fontId="14" fillId="2" borderId="5" xfId="3" applyNumberFormat="1" applyFont="1" applyBorder="1" applyAlignment="1" applyProtection="1">
      <alignment vertical="center" wrapText="1"/>
    </xf>
    <xf numFmtId="1" fontId="14" fillId="2" borderId="5" xfId="3" applyNumberFormat="1" applyFont="1" applyBorder="1" applyAlignment="1">
      <alignment horizontal="center" vertical="center" wrapText="1"/>
    </xf>
    <xf numFmtId="44" fontId="14" fillId="2" borderId="5" xfId="3" applyNumberFormat="1" applyFont="1" applyBorder="1" applyAlignment="1" applyProtection="1">
      <alignment vertical="center" wrapText="1"/>
    </xf>
    <xf numFmtId="1" fontId="14" fillId="6" borderId="5" xfId="3" applyNumberFormat="1" applyFont="1" applyFill="1" applyBorder="1" applyAlignment="1" applyProtection="1">
      <alignment horizontal="center" vertical="center" wrapText="1"/>
      <protection locked="0"/>
    </xf>
    <xf numFmtId="0" fontId="4" fillId="7" borderId="24" xfId="0" applyFont="1" applyFill="1" applyBorder="1" applyAlignment="1">
      <alignment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vertical="center" wrapText="1"/>
    </xf>
    <xf numFmtId="164" fontId="14" fillId="2" borderId="8" xfId="3" applyNumberFormat="1" applyFont="1" applyBorder="1" applyAlignment="1" applyProtection="1">
      <alignment vertical="center" wrapText="1"/>
    </xf>
    <xf numFmtId="44" fontId="2" fillId="0" borderId="0" xfId="1" applyFont="1"/>
    <xf numFmtId="9" fontId="2" fillId="0" borderId="0" xfId="2" applyFont="1"/>
    <xf numFmtId="9" fontId="0" fillId="0" borderId="0" xfId="2" applyFont="1"/>
    <xf numFmtId="44" fontId="0" fillId="0" borderId="0" xfId="1" applyFont="1"/>
    <xf numFmtId="9" fontId="9" fillId="8" borderId="35" xfId="8" applyNumberFormat="1"/>
    <xf numFmtId="0" fontId="0" fillId="11" borderId="0" xfId="11" applyFont="1"/>
    <xf numFmtId="0" fontId="0" fillId="10" borderId="0" xfId="10" applyFont="1"/>
    <xf numFmtId="0" fontId="0" fillId="9" borderId="0" xfId="9" applyFont="1"/>
    <xf numFmtId="44" fontId="1" fillId="11" borderId="0" xfId="1" applyFill="1"/>
    <xf numFmtId="2" fontId="9" fillId="8" borderId="35" xfId="8" applyNumberFormat="1"/>
    <xf numFmtId="44" fontId="1" fillId="9" borderId="0" xfId="1" applyFill="1"/>
    <xf numFmtId="44" fontId="1" fillId="10" borderId="0" xfId="1" applyFill="1"/>
    <xf numFmtId="44" fontId="0" fillId="11" borderId="0" xfId="1" applyFont="1" applyFill="1"/>
    <xf numFmtId="0" fontId="0" fillId="12" borderId="0" xfId="11" applyFont="1" applyFill="1"/>
    <xf numFmtId="44" fontId="0" fillId="12" borderId="0" xfId="1" applyFont="1" applyFill="1"/>
    <xf numFmtId="1" fontId="1" fillId="11" borderId="0" xfId="1" applyNumberFormat="1" applyFill="1"/>
    <xf numFmtId="1" fontId="1" fillId="10" borderId="0" xfId="1" applyNumberFormat="1" applyFill="1"/>
    <xf numFmtId="1" fontId="1" fillId="9" borderId="0" xfId="1" applyNumberFormat="1" applyFill="1"/>
    <xf numFmtId="164" fontId="0" fillId="11" borderId="0" xfId="11" applyNumberFormat="1" applyFont="1"/>
    <xf numFmtId="164" fontId="1" fillId="11" borderId="0" xfId="1" applyNumberFormat="1" applyFill="1"/>
    <xf numFmtId="164" fontId="0" fillId="10" borderId="0" xfId="10" applyNumberFormat="1" applyFont="1"/>
    <xf numFmtId="164" fontId="1" fillId="10" borderId="0" xfId="1" applyNumberFormat="1" applyFill="1"/>
    <xf numFmtId="164" fontId="0" fillId="9" borderId="0" xfId="9" applyNumberFormat="1" applyFont="1"/>
    <xf numFmtId="164" fontId="1" fillId="9" borderId="0" xfId="1" applyNumberFormat="1" applyFill="1"/>
    <xf numFmtId="164" fontId="1" fillId="10" borderId="0" xfId="10" applyNumberFormat="1"/>
    <xf numFmtId="164" fontId="1" fillId="9" borderId="0" xfId="9" applyNumberFormat="1"/>
    <xf numFmtId="164" fontId="0" fillId="0" borderId="0" xfId="2" applyNumberFormat="1" applyFont="1"/>
    <xf numFmtId="164" fontId="0" fillId="0" borderId="0" xfId="0" applyNumberFormat="1"/>
    <xf numFmtId="164" fontId="2" fillId="0" borderId="0" xfId="1" applyNumberFormat="1" applyFont="1"/>
    <xf numFmtId="164" fontId="9" fillId="8" borderId="35" xfId="1" applyNumberFormat="1" applyFont="1" applyFill="1" applyBorder="1"/>
    <xf numFmtId="0" fontId="10" fillId="4" borderId="36" xfId="0" applyFont="1" applyFill="1" applyBorder="1" applyAlignment="1">
      <alignment horizontal="right" vertical="center"/>
    </xf>
    <xf numFmtId="0" fontId="9" fillId="5" borderId="37" xfId="0" applyFont="1" applyFill="1" applyBorder="1" applyAlignment="1">
      <alignment vertical="center" wrapText="1"/>
    </xf>
    <xf numFmtId="44" fontId="3" fillId="0" borderId="38" xfId="1" applyFont="1" applyBorder="1" applyAlignment="1">
      <alignment horizontal="center" wrapText="1"/>
    </xf>
    <xf numFmtId="44" fontId="3" fillId="0" borderId="39" xfId="1" applyFont="1" applyBorder="1" applyAlignment="1">
      <alignment horizontal="center" wrapText="1"/>
    </xf>
    <xf numFmtId="0" fontId="3" fillId="0" borderId="40" xfId="0" applyFont="1" applyBorder="1" applyAlignment="1">
      <alignment wrapText="1"/>
    </xf>
    <xf numFmtId="0" fontId="3" fillId="0" borderId="9" xfId="0" applyFont="1" applyBorder="1" applyAlignment="1">
      <alignment wrapText="1"/>
    </xf>
    <xf numFmtId="9" fontId="3" fillId="0" borderId="10" xfId="2" applyFont="1" applyBorder="1" applyAlignment="1">
      <alignment horizontal="center" vertical="center"/>
    </xf>
    <xf numFmtId="44" fontId="3" fillId="0" borderId="13" xfId="1" applyFont="1" applyBorder="1" applyAlignment="1">
      <alignment horizontal="center" wrapText="1"/>
    </xf>
    <xf numFmtId="44" fontId="3" fillId="0" borderId="41" xfId="1" applyFont="1" applyBorder="1" applyAlignment="1">
      <alignment horizontal="center" wrapText="1"/>
    </xf>
    <xf numFmtId="44" fontId="3" fillId="0" borderId="14" xfId="1" applyFont="1" applyBorder="1" applyAlignment="1">
      <alignment horizontal="center" wrapText="1"/>
    </xf>
    <xf numFmtId="44" fontId="3" fillId="0" borderId="15" xfId="1" applyFont="1" applyBorder="1" applyAlignment="1">
      <alignment horizontal="center" wrapText="1"/>
    </xf>
    <xf numFmtId="44" fontId="3" fillId="0" borderId="15" xfId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wrapText="1"/>
    </xf>
    <xf numFmtId="9" fontId="3" fillId="0" borderId="42" xfId="2" applyFont="1" applyBorder="1" applyAlignment="1">
      <alignment horizontal="center" vertical="center"/>
    </xf>
    <xf numFmtId="44" fontId="3" fillId="0" borderId="43" xfId="1" applyFont="1" applyBorder="1" applyAlignment="1">
      <alignment horizontal="center" vertical="center" wrapText="1"/>
    </xf>
    <xf numFmtId="44" fontId="3" fillId="0" borderId="16" xfId="1" applyFont="1" applyBorder="1" applyAlignment="1">
      <alignment horizontal="center" vertical="center" wrapText="1"/>
    </xf>
    <xf numFmtId="0" fontId="17" fillId="0" borderId="0" xfId="0" applyFont="1"/>
    <xf numFmtId="164" fontId="17" fillId="0" borderId="0" xfId="0" applyNumberFormat="1" applyFont="1"/>
    <xf numFmtId="164" fontId="17" fillId="0" borderId="0" xfId="2" applyNumberFormat="1" applyFont="1"/>
    <xf numFmtId="164" fontId="17" fillId="0" borderId="0" xfId="1" applyNumberFormat="1" applyFont="1"/>
    <xf numFmtId="9" fontId="17" fillId="0" borderId="0" xfId="2" applyFont="1"/>
    <xf numFmtId="165" fontId="2" fillId="0" borderId="0" xfId="2" applyNumberFormat="1" applyFont="1"/>
    <xf numFmtId="165" fontId="0" fillId="0" borderId="0" xfId="0" applyNumberFormat="1"/>
    <xf numFmtId="165" fontId="9" fillId="5" borderId="22" xfId="0" applyNumberFormat="1" applyFont="1" applyFill="1" applyBorder="1" applyAlignment="1">
      <alignment vertical="center" wrapText="1"/>
    </xf>
    <xf numFmtId="165" fontId="9" fillId="5" borderId="28" xfId="0" applyNumberFormat="1" applyFont="1" applyFill="1" applyBorder="1" applyAlignment="1">
      <alignment vertical="center" wrapText="1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horizontal="left" vertical="center" wrapText="1"/>
      <protection locked="0"/>
    </xf>
    <xf numFmtId="0" fontId="4" fillId="7" borderId="15" xfId="0" applyFont="1" applyFill="1" applyBorder="1" applyAlignment="1">
      <alignment vertical="center" wrapText="1"/>
    </xf>
    <xf numFmtId="0" fontId="4" fillId="7" borderId="16" xfId="0" applyFont="1" applyFill="1" applyBorder="1" applyAlignment="1">
      <alignment vertical="center" wrapText="1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0" fontId="2" fillId="6" borderId="9" xfId="0" applyFont="1" applyFill="1" applyBorder="1" applyAlignment="1" applyProtection="1">
      <alignment horizontal="left" vertical="center" wrapText="1"/>
      <protection locked="0"/>
    </xf>
    <xf numFmtId="0" fontId="2" fillId="6" borderId="1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5" fillId="7" borderId="32" xfId="0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7" borderId="25" xfId="0" applyFont="1" applyFill="1" applyBorder="1" applyAlignment="1">
      <alignment horizontal="left" vertical="center"/>
    </xf>
    <xf numFmtId="0" fontId="5" fillId="7" borderId="20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/>
    </xf>
    <xf numFmtId="0" fontId="2" fillId="6" borderId="11" xfId="0" applyFont="1" applyFill="1" applyBorder="1" applyAlignment="1" applyProtection="1">
      <alignment horizontal="left" vertical="center" wrapText="1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3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6" fillId="7" borderId="22" xfId="0" applyFont="1" applyFill="1" applyBorder="1" applyAlignment="1">
      <alignment horizontal="left" vertical="center"/>
    </xf>
    <xf numFmtId="0" fontId="7" fillId="7" borderId="30" xfId="0" applyFont="1" applyFill="1" applyBorder="1" applyAlignment="1">
      <alignment horizontal="left" vertical="center"/>
    </xf>
    <xf numFmtId="0" fontId="7" fillId="7" borderId="23" xfId="0" applyFont="1" applyFill="1" applyBorder="1" applyAlignment="1">
      <alignment horizontal="left" vertical="center"/>
    </xf>
  </cellXfs>
  <cellStyles count="12">
    <cellStyle name="40% - Accent2" xfId="9" builtinId="35"/>
    <cellStyle name="40% - Accent5" xfId="10" builtinId="47"/>
    <cellStyle name="40% - Accent6" xfId="11" builtinId="51"/>
    <cellStyle name="Controlecel" xfId="8" builtinId="23"/>
    <cellStyle name="Procent" xfId="2" builtinId="5"/>
    <cellStyle name="Standaard" xfId="0" builtinId="0"/>
    <cellStyle name="Standaard 2" xfId="6" xr:uid="{CE285C85-36FE-4657-BF01-1EA446A9C2CD}"/>
    <cellStyle name="Uitvoer" xfId="3" builtinId="21"/>
    <cellStyle name="Valuta" xfId="1" builtinId="4"/>
    <cellStyle name="Valuta 2" xfId="5" xr:uid="{15AAFDC1-1FD0-4356-A79E-FCF134A96889}"/>
    <cellStyle name="Valuta 3" xfId="7" xr:uid="{75FCDC7A-4150-432F-BB28-7EC5A007DC0D}"/>
    <cellStyle name="Valuta 4" xfId="4" xr:uid="{D7BCB842-B365-4A63-9539-D4D6D316E7BE}"/>
  </cellStyles>
  <dxfs count="0"/>
  <tableStyles count="0" defaultTableStyle="TableStyleMedium2" defaultPivotStyle="PivotStyleLight16"/>
  <colors>
    <mruColors>
      <color rgb="FF8994D7"/>
      <color rgb="FFA1AADF"/>
      <color rgb="FF273273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Home - Regio Westfriesland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Arnhem">
      <a:dk1>
        <a:srgbClr val="000000"/>
      </a:dk1>
      <a:lt1>
        <a:sysClr val="window" lastClr="FFFFFF"/>
      </a:lt1>
      <a:dk2>
        <a:srgbClr val="954F72"/>
      </a:dk2>
      <a:lt2>
        <a:srgbClr val="0070C0"/>
      </a:lt2>
      <a:accent1>
        <a:srgbClr val="12636B"/>
      </a:accent1>
      <a:accent2>
        <a:srgbClr val="E6086E"/>
      </a:accent2>
      <a:accent3>
        <a:srgbClr val="C4DB0D"/>
      </a:accent3>
      <a:accent4>
        <a:srgbClr val="F27D00"/>
      </a:accent4>
      <a:accent5>
        <a:srgbClr val="F7D417"/>
      </a:accent5>
      <a:accent6>
        <a:srgbClr val="78B3E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C30B9-C1D9-4273-B555-6E030EB725EE}">
  <sheetPr>
    <pageSetUpPr fitToPage="1"/>
  </sheetPr>
  <dimension ref="A2:N32"/>
  <sheetViews>
    <sheetView showGridLines="0" tabSelected="1" zoomScale="110" zoomScaleNormal="110" workbookViewId="0">
      <selection activeCell="C27" sqref="C27:I27"/>
    </sheetView>
  </sheetViews>
  <sheetFormatPr defaultColWidth="8.5546875" defaultRowHeight="13.2" x14ac:dyDescent="0.25"/>
  <cols>
    <col min="1" max="1" width="8.5546875" style="29"/>
    <col min="2" max="2" width="41.5546875" style="29" customWidth="1"/>
    <col min="3" max="9" width="26.44140625" style="29" customWidth="1"/>
    <col min="10" max="11" width="8.5546875" style="29"/>
    <col min="12" max="13" width="14.109375" style="29" bestFit="1" customWidth="1"/>
    <col min="14" max="14" width="8.5546875" style="29"/>
    <col min="15" max="15" width="14.109375" style="29" bestFit="1" customWidth="1"/>
    <col min="16" max="17" width="8.5546875" style="29"/>
    <col min="18" max="18" width="41.6640625" style="29" bestFit="1" customWidth="1"/>
    <col min="19" max="16384" width="8.5546875" style="29"/>
  </cols>
  <sheetData>
    <row r="2" spans="1:14" ht="63.6" customHeight="1" x14ac:dyDescent="0.25">
      <c r="B2" s="36" t="s">
        <v>38</v>
      </c>
      <c r="C2" s="30"/>
      <c r="D2" s="30"/>
      <c r="E2" s="30"/>
      <c r="F2" s="30"/>
      <c r="G2" s="30"/>
      <c r="H2" s="112" t="e" vm="1">
        <v>#VALUE!</v>
      </c>
      <c r="I2" s="112"/>
      <c r="J2" s="31"/>
      <c r="K2" s="31"/>
      <c r="L2" s="31"/>
      <c r="M2" s="31"/>
      <c r="N2" s="31"/>
    </row>
    <row r="3" spans="1:14" ht="13.8" thickBot="1" x14ac:dyDescent="0.3">
      <c r="B3" s="32"/>
      <c r="J3" s="31"/>
      <c r="K3" s="33"/>
      <c r="L3" s="31"/>
      <c r="M3" s="31"/>
      <c r="N3" s="31"/>
    </row>
    <row r="4" spans="1:14" ht="19.5" customHeight="1" thickBot="1" x14ac:dyDescent="0.3">
      <c r="B4" s="26" t="s">
        <v>1</v>
      </c>
      <c r="C4" s="122"/>
      <c r="D4" s="123"/>
      <c r="E4" s="123"/>
      <c r="F4" s="123"/>
      <c r="G4" s="123"/>
      <c r="H4" s="123"/>
      <c r="I4" s="124"/>
      <c r="J4" s="31"/>
      <c r="K4" s="31"/>
      <c r="L4" s="31"/>
      <c r="M4" s="31"/>
      <c r="N4" s="31"/>
    </row>
    <row r="5" spans="1:14" ht="13.8" thickBot="1" x14ac:dyDescent="0.3"/>
    <row r="6" spans="1:14" x14ac:dyDescent="0.25">
      <c r="B6" s="125" t="s">
        <v>2</v>
      </c>
      <c r="C6" s="126"/>
      <c r="D6" s="126"/>
      <c r="E6" s="126"/>
      <c r="F6" s="126"/>
      <c r="G6" s="126"/>
      <c r="H6" s="126"/>
      <c r="I6" s="127"/>
    </row>
    <row r="7" spans="1:14" x14ac:dyDescent="0.25">
      <c r="B7" s="113" t="s">
        <v>36</v>
      </c>
      <c r="C7" s="114"/>
      <c r="D7" s="114"/>
      <c r="E7" s="114"/>
      <c r="F7" s="114"/>
      <c r="G7" s="114"/>
      <c r="H7" s="114"/>
      <c r="I7" s="115"/>
    </row>
    <row r="8" spans="1:14" x14ac:dyDescent="0.25">
      <c r="B8" s="113" t="s">
        <v>79</v>
      </c>
      <c r="C8" s="114"/>
      <c r="D8" s="114"/>
      <c r="E8" s="114"/>
      <c r="F8" s="114"/>
      <c r="G8" s="114"/>
      <c r="H8" s="114"/>
      <c r="I8" s="115"/>
    </row>
    <row r="9" spans="1:14" ht="13.8" thickBot="1" x14ac:dyDescent="0.3">
      <c r="B9" s="116" t="s">
        <v>37</v>
      </c>
      <c r="C9" s="117"/>
      <c r="D9" s="117"/>
      <c r="E9" s="117"/>
      <c r="F9" s="117"/>
      <c r="G9" s="117"/>
      <c r="H9" s="117"/>
      <c r="I9" s="118"/>
    </row>
    <row r="10" spans="1:14" ht="13.8" thickBot="1" x14ac:dyDescent="0.3">
      <c r="J10" s="31"/>
      <c r="K10" s="31"/>
      <c r="L10" s="31"/>
      <c r="M10" s="31"/>
      <c r="N10" s="31"/>
    </row>
    <row r="11" spans="1:14" ht="39.6" customHeight="1" x14ac:dyDescent="0.25">
      <c r="B11" s="45" t="s">
        <v>9</v>
      </c>
      <c r="C11" s="46" t="s">
        <v>33</v>
      </c>
      <c r="D11" s="46" t="s">
        <v>32</v>
      </c>
      <c r="E11" s="46" t="s">
        <v>34</v>
      </c>
      <c r="F11" s="46" t="s">
        <v>32</v>
      </c>
      <c r="G11" s="46" t="s">
        <v>35</v>
      </c>
      <c r="H11" s="46" t="s">
        <v>32</v>
      </c>
      <c r="I11" s="47" t="s">
        <v>14</v>
      </c>
      <c r="J11" s="31"/>
      <c r="K11" s="31"/>
      <c r="L11" s="31"/>
      <c r="M11" s="31"/>
      <c r="N11" s="31"/>
    </row>
    <row r="12" spans="1:14" ht="39.6" customHeight="1" x14ac:dyDescent="0.25">
      <c r="A12" s="34"/>
      <c r="B12" s="37" t="s">
        <v>13</v>
      </c>
      <c r="C12" s="44" t="s">
        <v>48</v>
      </c>
      <c r="D12" s="41">
        <f>_xlfn.XLOOKUP(C12,dropdownmenu!B:B,dropdownmenu!F:F,"niet gevonden")</f>
        <v>25000</v>
      </c>
      <c r="E12" s="42" t="s">
        <v>16</v>
      </c>
      <c r="F12" s="41">
        <v>0</v>
      </c>
      <c r="G12" s="42" t="s">
        <v>16</v>
      </c>
      <c r="H12" s="43">
        <v>0</v>
      </c>
      <c r="I12" s="48">
        <f>D12+F12+H12</f>
        <v>25000</v>
      </c>
      <c r="J12" s="31"/>
      <c r="K12" s="31"/>
      <c r="L12" s="31"/>
      <c r="M12" s="31"/>
      <c r="N12" s="31"/>
    </row>
    <row r="13" spans="1:14" ht="39.6" customHeight="1" x14ac:dyDescent="0.25">
      <c r="A13" s="34"/>
      <c r="B13" s="37" t="s">
        <v>10</v>
      </c>
      <c r="C13" s="44" t="s">
        <v>49</v>
      </c>
      <c r="D13" s="41">
        <f>_xlfn.XLOOKUP(C13,dropdownmenu!B:B,dropdownmenu!F:F,"niet gevonden")</f>
        <v>25000</v>
      </c>
      <c r="E13" s="44" t="s">
        <v>49</v>
      </c>
      <c r="F13" s="41">
        <f>_xlfn.XLOOKUP(E13,dropdownmenu!B:B,dropdownmenu!G:G)</f>
        <v>50000</v>
      </c>
      <c r="G13" s="42" t="s">
        <v>16</v>
      </c>
      <c r="H13" s="43">
        <v>0</v>
      </c>
      <c r="I13" s="48">
        <f>D13+F13+H13</f>
        <v>75000</v>
      </c>
      <c r="J13" s="31"/>
      <c r="K13" s="31"/>
      <c r="M13" s="31"/>
      <c r="N13" s="31"/>
    </row>
    <row r="14" spans="1:14" ht="39.6" customHeight="1" x14ac:dyDescent="0.25">
      <c r="A14" s="34"/>
      <c r="B14" s="37" t="s">
        <v>11</v>
      </c>
      <c r="C14" s="44" t="s">
        <v>49</v>
      </c>
      <c r="D14" s="41">
        <f>_xlfn.XLOOKUP(C14,dropdownmenu!B:B,dropdownmenu!F:F,"niet gevonden")</f>
        <v>25000</v>
      </c>
      <c r="E14" s="44" t="s">
        <v>49</v>
      </c>
      <c r="F14" s="41">
        <f>_xlfn.XLOOKUP(E14,dropdownmenu!B:B,dropdownmenu!G:G)</f>
        <v>50000</v>
      </c>
      <c r="G14" s="42" t="s">
        <v>16</v>
      </c>
      <c r="H14" s="43">
        <v>0</v>
      </c>
      <c r="I14" s="48">
        <f>D14+F14+H14</f>
        <v>75000</v>
      </c>
      <c r="J14" s="31"/>
      <c r="K14" s="31"/>
      <c r="L14" s="35"/>
      <c r="M14" s="31"/>
      <c r="N14" s="31"/>
    </row>
    <row r="15" spans="1:14" ht="39.6" customHeight="1" x14ac:dyDescent="0.25">
      <c r="A15" s="34"/>
      <c r="B15" s="37" t="s">
        <v>15</v>
      </c>
      <c r="C15" s="44" t="s">
        <v>50</v>
      </c>
      <c r="D15" s="41">
        <f>_xlfn.XLOOKUP(C15,dropdownmenu!B:B,dropdownmenu!F:F,"niet gevonden")</f>
        <v>40000</v>
      </c>
      <c r="E15" s="44" t="s">
        <v>50</v>
      </c>
      <c r="F15" s="41">
        <f>_xlfn.XLOOKUP(E15,dropdownmenu!B:B,dropdownmenu!G:G)</f>
        <v>100000</v>
      </c>
      <c r="G15" s="44" t="s">
        <v>50</v>
      </c>
      <c r="H15" s="41">
        <f>_xlfn.XLOOKUP(G15,dropdownmenu!B:B,dropdownmenu!H:H)</f>
        <v>250000</v>
      </c>
      <c r="I15" s="48">
        <f t="shared" ref="I15:I20" si="0">D15+F15+H15</f>
        <v>390000</v>
      </c>
      <c r="J15" s="31"/>
      <c r="K15" s="31"/>
      <c r="L15" s="31"/>
      <c r="M15" s="31"/>
      <c r="N15" s="31"/>
    </row>
    <row r="16" spans="1:14" ht="39.6" customHeight="1" x14ac:dyDescent="0.25">
      <c r="A16" s="34"/>
      <c r="B16" s="37" t="s">
        <v>12</v>
      </c>
      <c r="C16" s="44" t="s">
        <v>50</v>
      </c>
      <c r="D16" s="41">
        <f>_xlfn.XLOOKUP(C16,dropdownmenu!B:B,dropdownmenu!F:F,"niet gevonden")</f>
        <v>40000</v>
      </c>
      <c r="E16" s="44" t="s">
        <v>50</v>
      </c>
      <c r="F16" s="41">
        <f>_xlfn.XLOOKUP(E16,dropdownmenu!B:B,dropdownmenu!G:G)</f>
        <v>100000</v>
      </c>
      <c r="G16" s="44" t="s">
        <v>50</v>
      </c>
      <c r="H16" s="41">
        <f>_xlfn.XLOOKUP(G16,dropdownmenu!B:B,dropdownmenu!H:H)</f>
        <v>250000</v>
      </c>
      <c r="I16" s="48">
        <f>D16+F16+H16</f>
        <v>390000</v>
      </c>
      <c r="J16" s="31"/>
      <c r="K16" s="31"/>
      <c r="L16" s="31"/>
      <c r="M16" s="31"/>
      <c r="N16" s="31"/>
    </row>
    <row r="17" spans="1:14" ht="39.6" customHeight="1" x14ac:dyDescent="0.25">
      <c r="A17" s="34"/>
      <c r="B17" s="37" t="s">
        <v>28</v>
      </c>
      <c r="C17" s="44" t="s">
        <v>51</v>
      </c>
      <c r="D17" s="41">
        <f>_xlfn.XLOOKUP(C17,dropdownmenu!B:B,dropdownmenu!F:F,"niet gevonden")</f>
        <v>12500</v>
      </c>
      <c r="E17" s="44" t="s">
        <v>51</v>
      </c>
      <c r="F17" s="41">
        <f>_xlfn.XLOOKUP(E17,dropdownmenu!B:B,dropdownmenu!G:G)</f>
        <v>30000</v>
      </c>
      <c r="G17" s="44" t="s">
        <v>51</v>
      </c>
      <c r="H17" s="41">
        <f>_xlfn.XLOOKUP(G17,dropdownmenu!B:B,dropdownmenu!H:H)</f>
        <v>87500</v>
      </c>
      <c r="I17" s="48">
        <f t="shared" si="0"/>
        <v>130000</v>
      </c>
      <c r="J17" s="31"/>
      <c r="K17" s="31"/>
      <c r="L17" s="31"/>
      <c r="M17" s="31"/>
      <c r="N17" s="31"/>
    </row>
    <row r="18" spans="1:14" ht="39.6" customHeight="1" x14ac:dyDescent="0.25">
      <c r="A18" s="34"/>
      <c r="B18" s="37" t="s">
        <v>29</v>
      </c>
      <c r="C18" s="44" t="s">
        <v>51</v>
      </c>
      <c r="D18" s="41">
        <f>_xlfn.XLOOKUP(C18,dropdownmenu!B:B,dropdownmenu!F:F,"niet gevonden")</f>
        <v>12500</v>
      </c>
      <c r="E18" s="44" t="s">
        <v>51</v>
      </c>
      <c r="F18" s="41">
        <f>_xlfn.XLOOKUP(E18,dropdownmenu!B:B,dropdownmenu!G:G)</f>
        <v>30000</v>
      </c>
      <c r="G18" s="44" t="s">
        <v>51</v>
      </c>
      <c r="H18" s="41">
        <f>_xlfn.XLOOKUP(G18,dropdownmenu!B:B,dropdownmenu!H:H)</f>
        <v>87500</v>
      </c>
      <c r="I18" s="48">
        <f t="shared" si="0"/>
        <v>130000</v>
      </c>
      <c r="J18" s="31"/>
      <c r="K18" s="31"/>
      <c r="L18" s="31"/>
      <c r="M18" s="31"/>
      <c r="N18" s="31"/>
    </row>
    <row r="19" spans="1:14" ht="39.6" customHeight="1" x14ac:dyDescent="0.25">
      <c r="A19" s="34"/>
      <c r="B19" s="37" t="s">
        <v>30</v>
      </c>
      <c r="C19" s="44" t="s">
        <v>51</v>
      </c>
      <c r="D19" s="41">
        <f>_xlfn.XLOOKUP(C19,dropdownmenu!B:B,dropdownmenu!F:F,"niet gevonden")</f>
        <v>12500</v>
      </c>
      <c r="E19" s="44" t="s">
        <v>51</v>
      </c>
      <c r="F19" s="41">
        <f>_xlfn.XLOOKUP(E19,dropdownmenu!B:B,dropdownmenu!G:G)</f>
        <v>30000</v>
      </c>
      <c r="G19" s="44" t="s">
        <v>51</v>
      </c>
      <c r="H19" s="41">
        <f>_xlfn.XLOOKUP(G19,dropdownmenu!B:B,dropdownmenu!H:H)</f>
        <v>87500</v>
      </c>
      <c r="I19" s="48">
        <f t="shared" si="0"/>
        <v>130000</v>
      </c>
      <c r="J19" s="31"/>
      <c r="K19" s="31"/>
      <c r="L19" s="31"/>
      <c r="M19" s="31"/>
      <c r="N19" s="31"/>
    </row>
    <row r="20" spans="1:14" ht="39.6" customHeight="1" x14ac:dyDescent="0.25">
      <c r="A20" s="34"/>
      <c r="B20" s="37" t="s">
        <v>31</v>
      </c>
      <c r="C20" s="44" t="s">
        <v>51</v>
      </c>
      <c r="D20" s="41">
        <f>_xlfn.XLOOKUP(C20,dropdownmenu!B:B,dropdownmenu!F:F,"niet gevonden")</f>
        <v>12500</v>
      </c>
      <c r="E20" s="44" t="s">
        <v>51</v>
      </c>
      <c r="F20" s="41">
        <f>_xlfn.XLOOKUP(E20,dropdownmenu!B:B,dropdownmenu!G:G)</f>
        <v>30000</v>
      </c>
      <c r="G20" s="44" t="s">
        <v>51</v>
      </c>
      <c r="H20" s="41">
        <f>_xlfn.XLOOKUP(G20,dropdownmenu!B:B,dropdownmenu!H:H)</f>
        <v>87500</v>
      </c>
      <c r="I20" s="48">
        <f t="shared" si="0"/>
        <v>130000</v>
      </c>
      <c r="J20" s="31"/>
      <c r="K20" s="31"/>
      <c r="L20" s="31"/>
      <c r="M20" s="31"/>
      <c r="N20" s="31"/>
    </row>
    <row r="21" spans="1:14" ht="18.600000000000001" customHeight="1" thickBot="1" x14ac:dyDescent="0.3">
      <c r="A21" s="34"/>
      <c r="B21" s="38" t="s">
        <v>0</v>
      </c>
      <c r="C21" s="39"/>
      <c r="D21" s="39"/>
      <c r="E21" s="39"/>
      <c r="F21" s="39"/>
      <c r="G21" s="39"/>
      <c r="H21" s="39"/>
      <c r="I21" s="40">
        <f>SUM(I12:I20)</f>
        <v>1475000</v>
      </c>
      <c r="K21" s="31"/>
      <c r="L21" s="31"/>
      <c r="M21" s="31"/>
    </row>
    <row r="22" spans="1:14" x14ac:dyDescent="0.25">
      <c r="A22" s="34"/>
    </row>
    <row r="23" spans="1:14" x14ac:dyDescent="0.25">
      <c r="B23" s="1" t="s">
        <v>3</v>
      </c>
    </row>
    <row r="24" spans="1:14" x14ac:dyDescent="0.25">
      <c r="B24" s="1"/>
    </row>
    <row r="25" spans="1:14" ht="13.8" thickBot="1" x14ac:dyDescent="0.3">
      <c r="B25" s="1"/>
    </row>
    <row r="26" spans="1:14" ht="20.100000000000001" customHeight="1" x14ac:dyDescent="0.25">
      <c r="B26" s="27" t="s">
        <v>4</v>
      </c>
      <c r="C26" s="119"/>
      <c r="D26" s="119"/>
      <c r="E26" s="120"/>
      <c r="F26" s="120"/>
      <c r="G26" s="120"/>
      <c r="H26" s="120"/>
      <c r="I26" s="121"/>
    </row>
    <row r="27" spans="1:14" ht="20.100000000000001" customHeight="1" x14ac:dyDescent="0.25">
      <c r="B27" s="28" t="s">
        <v>5</v>
      </c>
      <c r="C27" s="104"/>
      <c r="D27" s="104"/>
      <c r="E27" s="105"/>
      <c r="F27" s="105"/>
      <c r="G27" s="105"/>
      <c r="H27" s="105"/>
      <c r="I27" s="106"/>
    </row>
    <row r="28" spans="1:14" ht="20.100000000000001" customHeight="1" x14ac:dyDescent="0.25">
      <c r="B28" s="28" t="s">
        <v>6</v>
      </c>
      <c r="C28" s="104"/>
      <c r="D28" s="104"/>
      <c r="E28" s="105"/>
      <c r="F28" s="105"/>
      <c r="G28" s="105"/>
      <c r="H28" s="105"/>
      <c r="I28" s="106"/>
    </row>
    <row r="29" spans="1:14" ht="20.100000000000001" customHeight="1" x14ac:dyDescent="0.25">
      <c r="B29" s="28" t="s">
        <v>7</v>
      </c>
      <c r="C29" s="104"/>
      <c r="D29" s="104"/>
      <c r="E29" s="105"/>
      <c r="F29" s="105"/>
      <c r="G29" s="105"/>
      <c r="H29" s="105"/>
      <c r="I29" s="106"/>
    </row>
    <row r="30" spans="1:14" x14ac:dyDescent="0.25">
      <c r="B30" s="107" t="s">
        <v>8</v>
      </c>
      <c r="C30" s="104"/>
      <c r="D30" s="104"/>
      <c r="E30" s="105"/>
      <c r="F30" s="105"/>
      <c r="G30" s="105"/>
      <c r="H30" s="105"/>
      <c r="I30" s="106"/>
    </row>
    <row r="31" spans="1:14" x14ac:dyDescent="0.25">
      <c r="B31" s="107"/>
      <c r="C31" s="104"/>
      <c r="D31" s="104"/>
      <c r="E31" s="105"/>
      <c r="F31" s="105"/>
      <c r="G31" s="105"/>
      <c r="H31" s="105"/>
      <c r="I31" s="106"/>
    </row>
    <row r="32" spans="1:14" ht="13.8" thickBot="1" x14ac:dyDescent="0.3">
      <c r="B32" s="108"/>
      <c r="C32" s="109"/>
      <c r="D32" s="109"/>
      <c r="E32" s="110"/>
      <c r="F32" s="110"/>
      <c r="G32" s="110"/>
      <c r="H32" s="110"/>
      <c r="I32" s="111"/>
    </row>
  </sheetData>
  <mergeCells count="12">
    <mergeCell ref="C29:I29"/>
    <mergeCell ref="B30:B32"/>
    <mergeCell ref="C30:I32"/>
    <mergeCell ref="H2:I2"/>
    <mergeCell ref="B8:I8"/>
    <mergeCell ref="B9:I9"/>
    <mergeCell ref="C26:I26"/>
    <mergeCell ref="C27:I27"/>
    <mergeCell ref="C28:I28"/>
    <mergeCell ref="C4:I4"/>
    <mergeCell ref="B6:I6"/>
    <mergeCell ref="B7:I7"/>
  </mergeCells>
  <pageMargins left="0.38" right="0.36" top="0.52" bottom="0.5" header="0.31496062992125984" footer="0.31496062992125984"/>
  <pageSetup paperSize="9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Maak een keuze" prompt="Selecteer de combinatie motor en energiedrager" xr:uid="{C9A2338E-2FD2-4AF7-9933-03758B11BFA4}">
          <x14:formula1>
            <xm:f>dropdownmenu!$B$27:$B$29</xm:f>
          </x14:formula1>
          <xm:sqref>C12</xm:sqref>
        </x14:dataValidation>
        <x14:dataValidation type="list" allowBlank="1" showInputMessage="1" showErrorMessage="1" promptTitle="Maak een keuze" prompt="Selecteer de combinatie motor en energiedrager" xr:uid="{39AC8819-6AAA-4D67-9EE7-1CF84FB3EA28}">
          <x14:formula1>
            <xm:f>dropdownmenu!$B$21:$B$23</xm:f>
          </x14:formula1>
          <xm:sqref>G15:G16 C15:C16 E15:E16</xm:sqref>
        </x14:dataValidation>
        <x14:dataValidation type="list" allowBlank="1" showInputMessage="1" showErrorMessage="1" promptTitle="Maak een keuze" prompt="Selecteer de combinatie motor en energiedrager" xr:uid="{0B5464EC-3DF4-4ACD-B226-546884AB23A1}">
          <x14:formula1>
            <xm:f>dropdownmenu!$B$24:$B$26</xm:f>
          </x14:formula1>
          <xm:sqref>E13:E14 C13:C14</xm:sqref>
        </x14:dataValidation>
        <x14:dataValidation type="list" allowBlank="1" showInputMessage="1" showErrorMessage="1" promptTitle="Maak een keuze" prompt="Selecteer de combinatie motor en energiedrager" xr:uid="{C524D1B1-211F-4887-9274-3FFDC10C4163}">
          <x14:formula1>
            <xm:f>dropdownmenu!$B$13:$B$17</xm:f>
          </x14:formula1>
          <xm:sqref>C17:C20 G17:G20 E17:E20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56E6-CB9F-4D90-A9C0-33DA14EE8365}">
  <dimension ref="B9:H29"/>
  <sheetViews>
    <sheetView zoomScale="115" zoomScaleNormal="115" workbookViewId="0">
      <selection activeCell="E43" sqref="E43"/>
    </sheetView>
  </sheetViews>
  <sheetFormatPr defaultRowHeight="14.4" x14ac:dyDescent="0.3"/>
  <cols>
    <col min="2" max="2" width="90.44140625" bestFit="1" customWidth="1"/>
    <col min="3" max="3" width="66" bestFit="1" customWidth="1"/>
    <col min="4" max="4" width="47.88671875" customWidth="1"/>
    <col min="5" max="5" width="10.44140625" bestFit="1" customWidth="1"/>
    <col min="6" max="8" width="30.5546875" customWidth="1"/>
  </cols>
  <sheetData>
    <row r="9" spans="2:8" x14ac:dyDescent="0.3">
      <c r="B9" s="101"/>
      <c r="D9" s="101"/>
    </row>
    <row r="10" spans="2:8" ht="15" thickBot="1" x14ac:dyDescent="0.35"/>
    <row r="11" spans="2:8" ht="18.600000000000001" thickBot="1" x14ac:dyDescent="0.35">
      <c r="C11" s="11" t="s">
        <v>23</v>
      </c>
      <c r="D11" s="12"/>
      <c r="E11" s="12"/>
      <c r="F11" s="13"/>
      <c r="G11" s="13"/>
      <c r="H11" s="79"/>
    </row>
    <row r="12" spans="2:8" ht="15" thickBot="1" x14ac:dyDescent="0.35">
      <c r="B12" s="101"/>
      <c r="C12" s="102" t="s">
        <v>17</v>
      </c>
      <c r="D12" s="103" t="s">
        <v>18</v>
      </c>
      <c r="E12" s="16" t="s">
        <v>19</v>
      </c>
      <c r="F12" s="17" t="s">
        <v>74</v>
      </c>
      <c r="G12" s="17" t="s">
        <v>75</v>
      </c>
      <c r="H12" s="80" t="s">
        <v>76</v>
      </c>
    </row>
    <row r="13" spans="2:8" x14ac:dyDescent="0.3">
      <c r="B13" t="str">
        <f>_xlfn.CONCAT(C13,D13)</f>
        <v>Elektromotor + Elektriciteit of groene waterstof (fuel cell)</v>
      </c>
      <c r="C13" s="7" t="s">
        <v>39</v>
      </c>
      <c r="D13" s="10" t="s">
        <v>25</v>
      </c>
      <c r="E13" s="22">
        <v>1</v>
      </c>
      <c r="F13" s="6">
        <f>'rekenblad hoogtes fictieve kort'!B40</f>
        <v>12500</v>
      </c>
      <c r="G13" s="6">
        <f>'rekenblad hoogtes fictieve kort'!D40</f>
        <v>30000</v>
      </c>
      <c r="H13" s="81">
        <f>'rekenblad hoogtes fictieve kort'!F40</f>
        <v>87500</v>
      </c>
    </row>
    <row r="14" spans="2:8" x14ac:dyDescent="0.3">
      <c r="B14" t="str">
        <f>_xlfn.CONCAT(C14,D14)</f>
        <v>Stage IV / V + Biogas / Bio-ethanol / Bio-methanol / Groene waterstof</v>
      </c>
      <c r="C14" s="8" t="s">
        <v>40</v>
      </c>
      <c r="D14" s="10" t="s">
        <v>20</v>
      </c>
      <c r="E14" s="23">
        <v>0.4</v>
      </c>
      <c r="F14" s="2">
        <f>$E$14*F13</f>
        <v>5000</v>
      </c>
      <c r="G14" s="2">
        <f>$E$14*G13</f>
        <v>12000</v>
      </c>
      <c r="H14" s="82">
        <f>$E$14*H13</f>
        <v>35000</v>
      </c>
    </row>
    <row r="15" spans="2:8" x14ac:dyDescent="0.3">
      <c r="B15" t="str">
        <f>_xlfn.CONCAT(C15,D15)</f>
        <v>Stage IV / V + HVO100</v>
      </c>
      <c r="C15" s="8" t="s">
        <v>40</v>
      </c>
      <c r="D15" s="10" t="s">
        <v>21</v>
      </c>
      <c r="E15" s="23">
        <v>0.2</v>
      </c>
      <c r="F15" s="2">
        <f>$E$15*F13</f>
        <v>2500</v>
      </c>
      <c r="G15" s="2">
        <f>$E$15*G13</f>
        <v>6000</v>
      </c>
      <c r="H15" s="82">
        <f>$E$15*H13</f>
        <v>17500</v>
      </c>
    </row>
    <row r="16" spans="2:8" x14ac:dyDescent="0.3">
      <c r="B16" t="str">
        <f>_xlfn.CONCAT(C16,D16)</f>
        <v>Stage IV / V + Fossiele brandstoffen</v>
      </c>
      <c r="C16" s="8" t="s">
        <v>40</v>
      </c>
      <c r="D16" s="9" t="s">
        <v>22</v>
      </c>
      <c r="E16" s="24">
        <v>0</v>
      </c>
      <c r="F16" s="2">
        <f>$E$16*F13</f>
        <v>0</v>
      </c>
      <c r="G16" s="2">
        <f>$E$16*G13</f>
        <v>0</v>
      </c>
      <c r="H16" s="82">
        <f>$E$16*H13</f>
        <v>0</v>
      </c>
    </row>
    <row r="17" spans="2:8" ht="29.4" thickBot="1" x14ac:dyDescent="0.35">
      <c r="B17" t="str">
        <f>_xlfn.CONCAT(C17,D17)</f>
        <v>Stage IIIb + Biogas / Bio-ethanol / Bio-methanol / Groene waterstof / HVO100 / Fossiele brandstoffen</v>
      </c>
      <c r="C17" s="83" t="s">
        <v>41</v>
      </c>
      <c r="D17" s="84" t="s">
        <v>52</v>
      </c>
      <c r="E17" s="85">
        <v>0</v>
      </c>
      <c r="F17" s="86">
        <f>$E$17*F13</f>
        <v>0</v>
      </c>
      <c r="G17" s="86">
        <f>$E$17*G13</f>
        <v>0</v>
      </c>
      <c r="H17" s="87">
        <f>$E$17*H13</f>
        <v>0</v>
      </c>
    </row>
    <row r="18" spans="2:8" ht="15" thickBot="1" x14ac:dyDescent="0.35"/>
    <row r="19" spans="2:8" ht="18.600000000000001" thickBot="1" x14ac:dyDescent="0.35">
      <c r="C19" s="11" t="s">
        <v>24</v>
      </c>
      <c r="D19" s="12"/>
      <c r="E19" s="12"/>
      <c r="F19" s="13"/>
      <c r="G19" s="13"/>
      <c r="H19" s="79"/>
    </row>
    <row r="20" spans="2:8" ht="15" thickBot="1" x14ac:dyDescent="0.35">
      <c r="C20" s="14" t="s">
        <v>17</v>
      </c>
      <c r="D20" s="15" t="s">
        <v>18</v>
      </c>
      <c r="E20" s="16" t="s">
        <v>19</v>
      </c>
      <c r="F20" s="17" t="s">
        <v>74</v>
      </c>
      <c r="G20" s="17" t="s">
        <v>75</v>
      </c>
      <c r="H20" s="80" t="s">
        <v>76</v>
      </c>
    </row>
    <row r="21" spans="2:8" x14ac:dyDescent="0.3">
      <c r="B21" t="str">
        <f t="shared" ref="B21:B29" si="0">_xlfn.CONCAT(C21,D21)</f>
        <v>N3 - elektromotor en/of fuel cell + Elektriciteit of groene waterstof (fuel cell)</v>
      </c>
      <c r="C21" s="18" t="s">
        <v>42</v>
      </c>
      <c r="D21" s="10" t="s">
        <v>25</v>
      </c>
      <c r="E21" s="20">
        <v>1</v>
      </c>
      <c r="F21" s="3">
        <f>'rekenblad hoogtes fictieve kort'!B38</f>
        <v>40000</v>
      </c>
      <c r="G21" s="3">
        <f>'rekenblad hoogtes fictieve kort'!D38</f>
        <v>100000</v>
      </c>
      <c r="H21" s="88">
        <f>'rekenblad hoogtes fictieve kort'!F38</f>
        <v>250000</v>
      </c>
    </row>
    <row r="22" spans="2:8" ht="28.8" x14ac:dyDescent="0.3">
      <c r="B22" t="str">
        <f t="shared" si="0"/>
        <v>N3 - Euro 6 + HVO100 / Biogas / Bio-ethanol / Bio-methanol /Groene waterstof</v>
      </c>
      <c r="C22" s="19" t="s">
        <v>43</v>
      </c>
      <c r="D22" s="10" t="s">
        <v>26</v>
      </c>
      <c r="E22" s="21">
        <v>0.2</v>
      </c>
      <c r="F22" s="5">
        <f>$E$22*F21</f>
        <v>8000</v>
      </c>
      <c r="G22" s="5">
        <f>$E$22*G21</f>
        <v>20000</v>
      </c>
      <c r="H22" s="89">
        <f>$E$22*H21</f>
        <v>50000</v>
      </c>
    </row>
    <row r="23" spans="2:8" x14ac:dyDescent="0.3">
      <c r="B23" t="str">
        <f t="shared" si="0"/>
        <v>N3 - Euro 6 + Fossiele brandstof</v>
      </c>
      <c r="C23" s="19" t="s">
        <v>43</v>
      </c>
      <c r="D23" s="10" t="s">
        <v>27</v>
      </c>
      <c r="E23" s="23">
        <v>0</v>
      </c>
      <c r="F23" s="5">
        <f>$E$23*F21</f>
        <v>0</v>
      </c>
      <c r="G23" s="5">
        <f>$E$23*G21</f>
        <v>0</v>
      </c>
      <c r="H23" s="89">
        <f>$E$23*H21</f>
        <v>0</v>
      </c>
    </row>
    <row r="24" spans="2:8" x14ac:dyDescent="0.3">
      <c r="B24" t="str">
        <f t="shared" si="0"/>
        <v>N2 - elektromotor en/of fuel cell + Elektriciteit of groene waterstof (fuel cell)</v>
      </c>
      <c r="C24" s="19" t="s">
        <v>44</v>
      </c>
      <c r="D24" s="10" t="s">
        <v>25</v>
      </c>
      <c r="E24" s="25">
        <v>1</v>
      </c>
      <c r="F24" s="5">
        <f>'rekenblad hoogtes fictieve kort'!B36</f>
        <v>25000</v>
      </c>
      <c r="G24" s="5">
        <f>'rekenblad hoogtes fictieve kort'!D37</f>
        <v>50000</v>
      </c>
      <c r="H24" s="89"/>
    </row>
    <row r="25" spans="2:8" ht="28.8" x14ac:dyDescent="0.3">
      <c r="B25" t="str">
        <f t="shared" si="0"/>
        <v>N2 - Euro 6 + HVO100 / Biogas / Bio-ethanol / Bio-methanol /Groene waterstof</v>
      </c>
      <c r="C25" s="19" t="s">
        <v>45</v>
      </c>
      <c r="D25" s="10" t="s">
        <v>26</v>
      </c>
      <c r="E25" s="21">
        <v>0.2</v>
      </c>
      <c r="F25" s="5">
        <f>$E$25*F24</f>
        <v>5000</v>
      </c>
      <c r="G25" s="5">
        <f>$E$25*G24</f>
        <v>10000</v>
      </c>
      <c r="H25" s="89">
        <f>$E$25*H24</f>
        <v>0</v>
      </c>
    </row>
    <row r="26" spans="2:8" x14ac:dyDescent="0.3">
      <c r="B26" t="str">
        <f t="shared" si="0"/>
        <v>N2 - Euro 6 + Fossiele brandstof</v>
      </c>
      <c r="C26" s="19" t="s">
        <v>45</v>
      </c>
      <c r="D26" s="10" t="s">
        <v>27</v>
      </c>
      <c r="E26" s="23">
        <v>0</v>
      </c>
      <c r="F26" s="5">
        <f>$E$26*F24</f>
        <v>0</v>
      </c>
      <c r="G26" s="5">
        <f>$E$26*G24</f>
        <v>0</v>
      </c>
      <c r="H26" s="89">
        <f>$E$26*H24</f>
        <v>0</v>
      </c>
    </row>
    <row r="27" spans="2:8" x14ac:dyDescent="0.3">
      <c r="B27" t="str">
        <f t="shared" si="0"/>
        <v>N1 - elektromotor en/of fuel cell + Elektriciteit of groene waterstof (fuel cell)</v>
      </c>
      <c r="C27" s="19" t="s">
        <v>46</v>
      </c>
      <c r="D27" s="10" t="s">
        <v>25</v>
      </c>
      <c r="E27" s="25">
        <v>1</v>
      </c>
      <c r="F27" s="5">
        <f>'rekenblad hoogtes fictieve kort'!B35</f>
        <v>25000</v>
      </c>
      <c r="G27" s="5"/>
      <c r="H27" s="89">
        <f>'rekenblad hoogtes fictieve kort'!D35</f>
        <v>0</v>
      </c>
    </row>
    <row r="28" spans="2:8" ht="28.8" x14ac:dyDescent="0.3">
      <c r="B28" t="str">
        <f t="shared" si="0"/>
        <v>N1 - Euro 6 + HVO100 / Biogas / Bio-ethanol / Bio-methanol /Groene waterstof</v>
      </c>
      <c r="C28" s="19" t="s">
        <v>47</v>
      </c>
      <c r="D28" s="10" t="s">
        <v>26</v>
      </c>
      <c r="E28" s="21">
        <v>0.2</v>
      </c>
      <c r="F28" s="4">
        <f>$E$28*F27</f>
        <v>5000</v>
      </c>
      <c r="G28" s="4">
        <f>$E$28*G27</f>
        <v>0</v>
      </c>
      <c r="H28" s="90">
        <f>$E$28*H27</f>
        <v>0</v>
      </c>
    </row>
    <row r="29" spans="2:8" ht="15" thickBot="1" x14ac:dyDescent="0.35">
      <c r="B29" t="str">
        <f t="shared" si="0"/>
        <v>N1 - Euro 6 + Fossiele brandstof</v>
      </c>
      <c r="C29" s="91" t="s">
        <v>47</v>
      </c>
      <c r="D29" s="84" t="s">
        <v>27</v>
      </c>
      <c r="E29" s="92">
        <v>0</v>
      </c>
      <c r="F29" s="93">
        <f>$E$29*F27</f>
        <v>0</v>
      </c>
      <c r="G29" s="93">
        <f>$E$29*G27</f>
        <v>0</v>
      </c>
      <c r="H29" s="94">
        <f>$E$29*H27</f>
        <v>0</v>
      </c>
    </row>
  </sheetData>
  <sheetProtection algorithmName="SHA-512" hashValue="dWZD0bUkIdZAMBY7LUmwTS0oRW+sXdf6ghJadc80RzmUu1ylQvjQjWNIKrlYKPplCTHv6SHyK5KzOc6jl94dNg==" saltValue="5bUTdZiYszmtfbUiBY8k7A==" spinCount="100000" sheet="1" objects="1" scenarios="1"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9199-D6C7-41A2-9D9C-676F1BB5361D}">
  <dimension ref="A1:U45"/>
  <sheetViews>
    <sheetView topLeftCell="A16" workbookViewId="0">
      <selection activeCell="E43" sqref="E43"/>
    </sheetView>
  </sheetViews>
  <sheetFormatPr defaultRowHeight="14.4" x14ac:dyDescent="0.3"/>
  <cols>
    <col min="1" max="1" width="41.33203125" bestFit="1" customWidth="1"/>
    <col min="2" max="2" width="18.109375" bestFit="1" customWidth="1"/>
    <col min="3" max="4" width="12.5546875" bestFit="1" customWidth="1"/>
    <col min="5" max="5" width="15.44140625" bestFit="1" customWidth="1"/>
    <col min="6" max="6" width="12.5546875" bestFit="1" customWidth="1"/>
    <col min="7" max="7" width="41.33203125" customWidth="1"/>
    <col min="8" max="8" width="14.44140625" bestFit="1" customWidth="1"/>
    <col min="9" max="9" width="12.5546875" style="51" customWidth="1"/>
    <col min="10" max="10" width="12.5546875" bestFit="1" customWidth="1"/>
    <col min="11" max="13" width="14.6640625" style="51" customWidth="1"/>
    <col min="14" max="14" width="14.6640625" customWidth="1"/>
    <col min="15" max="15" width="14.6640625" style="51" customWidth="1"/>
    <col min="16" max="16" width="14.6640625" style="52" customWidth="1"/>
    <col min="17" max="17" width="14.6640625" customWidth="1"/>
    <col min="18" max="18" width="14.6640625" style="52" customWidth="1"/>
    <col min="19" max="19" width="14.6640625" customWidth="1"/>
    <col min="20" max="21" width="14.6640625" style="52" customWidth="1"/>
  </cols>
  <sheetData>
    <row r="1" spans="1:6" x14ac:dyDescent="0.3">
      <c r="A1" t="s">
        <v>77</v>
      </c>
      <c r="B1" s="98">
        <v>8200000</v>
      </c>
    </row>
    <row r="2" spans="1:6" x14ac:dyDescent="0.3">
      <c r="A2" t="s">
        <v>78</v>
      </c>
      <c r="B2" s="99">
        <f>G44/B1</f>
        <v>0.1798780487804878</v>
      </c>
    </row>
    <row r="5" spans="1:6" x14ac:dyDescent="0.3">
      <c r="A5" t="s">
        <v>61</v>
      </c>
      <c r="B5" s="95">
        <v>8</v>
      </c>
      <c r="C5" s="50"/>
      <c r="D5" s="49"/>
      <c r="E5" s="50"/>
      <c r="F5" s="50"/>
    </row>
    <row r="6" spans="1:6" x14ac:dyDescent="0.3">
      <c r="A6" t="s">
        <v>0</v>
      </c>
      <c r="B6" s="96">
        <v>1475000</v>
      </c>
      <c r="C6" s="50"/>
      <c r="D6" s="29"/>
      <c r="E6" s="50"/>
      <c r="F6" s="50"/>
    </row>
    <row r="7" spans="1:6" ht="15" thickBot="1" x14ac:dyDescent="0.35">
      <c r="A7" t="s">
        <v>60</v>
      </c>
      <c r="B7" s="96">
        <f>B6/B5</f>
        <v>184375</v>
      </c>
      <c r="C7" s="50"/>
      <c r="D7" s="29"/>
      <c r="E7" s="50"/>
      <c r="F7" s="50"/>
    </row>
    <row r="8" spans="1:6" ht="15.6" thickTop="1" thickBot="1" x14ac:dyDescent="0.35">
      <c r="A8" s="29" t="s">
        <v>69</v>
      </c>
      <c r="B8" s="29">
        <v>1</v>
      </c>
      <c r="C8" s="29">
        <v>2</v>
      </c>
      <c r="D8" s="29">
        <v>5</v>
      </c>
      <c r="E8" s="58">
        <f>SUM(B8:D8)</f>
        <v>8</v>
      </c>
      <c r="F8" s="50"/>
    </row>
    <row r="9" spans="1:6" ht="15.6" thickTop="1" thickBot="1" x14ac:dyDescent="0.35">
      <c r="A9" s="29" t="s">
        <v>54</v>
      </c>
      <c r="B9" s="100">
        <f>B8/$B$5</f>
        <v>0.125</v>
      </c>
      <c r="C9" s="50">
        <f>C8/$B$5</f>
        <v>0.25</v>
      </c>
      <c r="D9" s="100">
        <f>D8/$B$5</f>
        <v>0.625</v>
      </c>
      <c r="E9" s="53">
        <f>SUM(B9:D9)</f>
        <v>1</v>
      </c>
      <c r="F9" s="50"/>
    </row>
    <row r="10" spans="1:6" ht="15.6" thickTop="1" thickBot="1" x14ac:dyDescent="0.35">
      <c r="A10" s="29" t="s">
        <v>55</v>
      </c>
      <c r="B10" s="77">
        <f>$B$6*B9</f>
        <v>184375</v>
      </c>
      <c r="C10" s="77">
        <f>$B$6*C9</f>
        <v>368750</v>
      </c>
      <c r="D10" s="77">
        <f>$B$6*D9</f>
        <v>921875</v>
      </c>
      <c r="E10" s="78">
        <f>SUM(B10:D10)</f>
        <v>1475000</v>
      </c>
      <c r="F10" s="50"/>
    </row>
    <row r="11" spans="1:6" ht="15.6" thickTop="1" thickBot="1" x14ac:dyDescent="0.35">
      <c r="A11" s="29" t="s">
        <v>56</v>
      </c>
      <c r="B11" s="77">
        <v>200000</v>
      </c>
      <c r="C11" s="77">
        <v>400000</v>
      </c>
      <c r="D11" s="77">
        <v>850000</v>
      </c>
      <c r="E11" s="78">
        <f>SUM(B11:D11)</f>
        <v>1450000</v>
      </c>
      <c r="F11" s="50"/>
    </row>
    <row r="12" spans="1:6" ht="15.6" thickTop="1" thickBot="1" x14ac:dyDescent="0.35">
      <c r="A12" s="29" t="s">
        <v>54</v>
      </c>
      <c r="B12" s="100">
        <f>B11/$E$11</f>
        <v>0.13793103448275862</v>
      </c>
      <c r="C12" s="100">
        <f>C11/$E$11</f>
        <v>0.27586206896551724</v>
      </c>
      <c r="D12" s="100">
        <f>D11/$E$11</f>
        <v>0.58620689655172409</v>
      </c>
      <c r="E12" s="53">
        <f>SUM(B12:D12)</f>
        <v>1</v>
      </c>
      <c r="F12" s="50"/>
    </row>
    <row r="13" spans="1:6" ht="15" thickTop="1" x14ac:dyDescent="0.3"/>
    <row r="17" spans="1:17" x14ac:dyDescent="0.3">
      <c r="C17" s="51"/>
      <c r="E17" s="51"/>
      <c r="F17" s="51"/>
      <c r="G17" s="51"/>
    </row>
    <row r="18" spans="1:17" x14ac:dyDescent="0.3">
      <c r="C18" s="51"/>
      <c r="E18" s="51"/>
      <c r="F18" s="51"/>
      <c r="G18" s="51"/>
      <c r="P18" s="49"/>
      <c r="Q18" s="29"/>
    </row>
    <row r="19" spans="1:17" x14ac:dyDescent="0.3">
      <c r="A19" s="95" t="s">
        <v>65</v>
      </c>
      <c r="B19" s="95" t="s">
        <v>62</v>
      </c>
      <c r="C19" s="95" t="s">
        <v>63</v>
      </c>
      <c r="D19" s="95" t="s">
        <v>64</v>
      </c>
      <c r="E19" s="95" t="s">
        <v>66</v>
      </c>
      <c r="F19" s="95" t="s">
        <v>67</v>
      </c>
      <c r="G19" s="95" t="s">
        <v>68</v>
      </c>
      <c r="P19" s="49"/>
      <c r="Q19" s="29"/>
    </row>
    <row r="20" spans="1:17" x14ac:dyDescent="0.3">
      <c r="A20" s="29" t="s">
        <v>13</v>
      </c>
      <c r="B20">
        <v>5</v>
      </c>
      <c r="C20">
        <v>3</v>
      </c>
      <c r="D20" s="51">
        <f t="shared" ref="D20:D28" si="0">(B20+C20)/10</f>
        <v>0.8</v>
      </c>
      <c r="E20" s="75">
        <v>50000</v>
      </c>
      <c r="F20" s="75">
        <v>25000</v>
      </c>
      <c r="G20" s="75">
        <v>25000</v>
      </c>
      <c r="P20" s="49"/>
      <c r="Q20" s="29"/>
    </row>
    <row r="21" spans="1:17" x14ac:dyDescent="0.3">
      <c r="A21" s="29" t="s">
        <v>10</v>
      </c>
      <c r="B21">
        <v>5</v>
      </c>
      <c r="C21">
        <v>3</v>
      </c>
      <c r="D21" s="51">
        <f t="shared" si="0"/>
        <v>0.8</v>
      </c>
      <c r="E21" s="75">
        <v>50000</v>
      </c>
      <c r="F21" s="75">
        <v>25000</v>
      </c>
      <c r="G21" s="75">
        <v>25000</v>
      </c>
      <c r="H21" s="29"/>
      <c r="P21" s="49"/>
      <c r="Q21" s="29"/>
    </row>
    <row r="22" spans="1:17" x14ac:dyDescent="0.3">
      <c r="A22" s="29" t="s">
        <v>11</v>
      </c>
      <c r="B22">
        <v>5</v>
      </c>
      <c r="C22">
        <v>5</v>
      </c>
      <c r="D22" s="51">
        <f t="shared" si="0"/>
        <v>1</v>
      </c>
      <c r="E22" s="75">
        <v>50000</v>
      </c>
      <c r="F22" s="75">
        <v>27500</v>
      </c>
      <c r="G22" s="75">
        <v>25000</v>
      </c>
      <c r="H22" s="29"/>
      <c r="P22" s="49"/>
      <c r="Q22" s="29"/>
    </row>
    <row r="23" spans="1:17" x14ac:dyDescent="0.3">
      <c r="A23" s="29" t="s">
        <v>15</v>
      </c>
      <c r="B23">
        <v>2</v>
      </c>
      <c r="C23">
        <v>5</v>
      </c>
      <c r="D23" s="51">
        <f t="shared" si="0"/>
        <v>0.7</v>
      </c>
      <c r="E23" s="75">
        <v>100000</v>
      </c>
      <c r="F23" s="75">
        <v>60000</v>
      </c>
      <c r="G23" s="76">
        <v>40000</v>
      </c>
      <c r="H23" s="29"/>
      <c r="P23" s="49"/>
      <c r="Q23" s="29"/>
    </row>
    <row r="24" spans="1:17" x14ac:dyDescent="0.3">
      <c r="A24" s="29" t="s">
        <v>12</v>
      </c>
      <c r="B24">
        <v>3</v>
      </c>
      <c r="C24">
        <v>5</v>
      </c>
      <c r="D24" s="51">
        <f t="shared" si="0"/>
        <v>0.8</v>
      </c>
      <c r="E24" s="75">
        <v>100000</v>
      </c>
      <c r="F24" s="75">
        <v>60000</v>
      </c>
      <c r="G24" s="76">
        <v>40000</v>
      </c>
      <c r="H24" s="29"/>
      <c r="P24" s="49"/>
      <c r="Q24" s="29"/>
    </row>
    <row r="25" spans="1:17" x14ac:dyDescent="0.3">
      <c r="A25" s="29" t="s">
        <v>28</v>
      </c>
      <c r="B25">
        <v>3</v>
      </c>
      <c r="C25">
        <v>2</v>
      </c>
      <c r="D25" s="51">
        <f t="shared" si="0"/>
        <v>0.5</v>
      </c>
      <c r="E25" s="75">
        <v>50000</v>
      </c>
      <c r="F25" s="75">
        <v>25000</v>
      </c>
      <c r="G25" s="76">
        <f>D25*F25</f>
        <v>12500</v>
      </c>
      <c r="H25" s="29"/>
      <c r="P25" s="49"/>
      <c r="Q25" s="29"/>
    </row>
    <row r="26" spans="1:17" x14ac:dyDescent="0.3">
      <c r="A26" s="29" t="s">
        <v>29</v>
      </c>
      <c r="B26">
        <v>2</v>
      </c>
      <c r="C26">
        <v>3</v>
      </c>
      <c r="D26" s="51">
        <f t="shared" si="0"/>
        <v>0.5</v>
      </c>
      <c r="E26" s="75">
        <v>50000</v>
      </c>
      <c r="F26" s="75">
        <v>25000</v>
      </c>
      <c r="G26" s="76">
        <f>D26*F26</f>
        <v>12500</v>
      </c>
      <c r="H26" s="29"/>
    </row>
    <row r="27" spans="1:17" x14ac:dyDescent="0.3">
      <c r="A27" s="29" t="s">
        <v>30</v>
      </c>
      <c r="B27">
        <v>2</v>
      </c>
      <c r="C27">
        <v>3</v>
      </c>
      <c r="D27" s="51">
        <f t="shared" si="0"/>
        <v>0.5</v>
      </c>
      <c r="E27" s="75">
        <v>50000</v>
      </c>
      <c r="F27" s="75">
        <v>25000</v>
      </c>
      <c r="G27" s="76">
        <f>D27*F27</f>
        <v>12500</v>
      </c>
      <c r="H27" s="29"/>
    </row>
    <row r="28" spans="1:17" x14ac:dyDescent="0.3">
      <c r="A28" s="29" t="s">
        <v>31</v>
      </c>
      <c r="B28">
        <v>3</v>
      </c>
      <c r="C28">
        <v>3</v>
      </c>
      <c r="D28" s="51">
        <f t="shared" si="0"/>
        <v>0.6</v>
      </c>
      <c r="E28" s="75">
        <v>50000</v>
      </c>
      <c r="F28" s="75">
        <v>25000</v>
      </c>
      <c r="G28" s="76">
        <f>D28*F28</f>
        <v>15000</v>
      </c>
      <c r="H28" s="29"/>
    </row>
    <row r="29" spans="1:17" x14ac:dyDescent="0.3">
      <c r="A29" s="29" t="s">
        <v>53</v>
      </c>
      <c r="E29" s="76">
        <f>SUM(E20:E28)</f>
        <v>550000</v>
      </c>
      <c r="F29" s="76">
        <f>SUM(F20:F28)</f>
        <v>297500</v>
      </c>
      <c r="G29" s="76">
        <f>SUM(G20:G28)</f>
        <v>207500</v>
      </c>
      <c r="H29" s="29"/>
    </row>
    <row r="30" spans="1:17" x14ac:dyDescent="0.3">
      <c r="C30" s="51"/>
      <c r="E30" s="51"/>
      <c r="F30" s="51"/>
      <c r="G30" s="51"/>
      <c r="H30" s="29"/>
    </row>
    <row r="32" spans="1:17" x14ac:dyDescent="0.3">
      <c r="A32" s="54" t="s">
        <v>57</v>
      </c>
      <c r="B32" s="57"/>
      <c r="C32" s="55" t="s">
        <v>58</v>
      </c>
      <c r="D32" s="60"/>
      <c r="E32" s="56" t="s">
        <v>59</v>
      </c>
      <c r="F32" s="59"/>
      <c r="G32" s="52"/>
    </row>
    <row r="33" spans="1:17" x14ac:dyDescent="0.3">
      <c r="A33" s="54" t="s">
        <v>73</v>
      </c>
      <c r="B33" s="64">
        <f>B8</f>
        <v>1</v>
      </c>
      <c r="C33" s="55" t="s">
        <v>73</v>
      </c>
      <c r="D33" s="65">
        <f>C8</f>
        <v>2</v>
      </c>
      <c r="E33" s="56" t="s">
        <v>73</v>
      </c>
      <c r="F33" s="66">
        <f>D8</f>
        <v>5</v>
      </c>
    </row>
    <row r="34" spans="1:17" x14ac:dyDescent="0.3">
      <c r="A34" s="54" t="s">
        <v>71</v>
      </c>
      <c r="B34" s="61" t="s">
        <v>72</v>
      </c>
      <c r="C34" s="62" t="s">
        <v>71</v>
      </c>
      <c r="D34" s="63" t="s">
        <v>72</v>
      </c>
      <c r="E34" s="56" t="s">
        <v>71</v>
      </c>
      <c r="F34" s="59" t="s">
        <v>72</v>
      </c>
      <c r="H34" s="29"/>
      <c r="I34" s="50"/>
      <c r="J34" s="29"/>
      <c r="K34" s="50"/>
      <c r="L34" s="50"/>
      <c r="M34" s="50"/>
      <c r="N34" s="29"/>
      <c r="O34" s="50"/>
      <c r="P34" s="49"/>
      <c r="Q34" s="29"/>
    </row>
    <row r="35" spans="1:17" x14ac:dyDescent="0.3">
      <c r="A35" s="67">
        <v>25000</v>
      </c>
      <c r="B35" s="68">
        <f t="shared" ref="B35:B43" si="1">$B$33*A35</f>
        <v>25000</v>
      </c>
      <c r="C35" s="69" t="s">
        <v>70</v>
      </c>
      <c r="D35" s="70"/>
      <c r="E35" s="71" t="s">
        <v>70</v>
      </c>
      <c r="F35" s="72"/>
    </row>
    <row r="36" spans="1:17" x14ac:dyDescent="0.3">
      <c r="A36" s="68">
        <v>25000</v>
      </c>
      <c r="B36" s="68">
        <f t="shared" si="1"/>
        <v>25000</v>
      </c>
      <c r="C36" s="73">
        <v>25000</v>
      </c>
      <c r="D36" s="70">
        <f t="shared" ref="D36:D43" si="2">$D$33*C36</f>
        <v>50000</v>
      </c>
      <c r="E36" s="71" t="s">
        <v>70</v>
      </c>
      <c r="F36" s="72"/>
    </row>
    <row r="37" spans="1:17" x14ac:dyDescent="0.3">
      <c r="A37" s="68">
        <v>25000</v>
      </c>
      <c r="B37" s="68">
        <f t="shared" si="1"/>
        <v>25000</v>
      </c>
      <c r="C37" s="73">
        <v>25000</v>
      </c>
      <c r="D37" s="70">
        <f t="shared" si="2"/>
        <v>50000</v>
      </c>
      <c r="E37" s="71" t="s">
        <v>70</v>
      </c>
      <c r="F37" s="72"/>
    </row>
    <row r="38" spans="1:17" x14ac:dyDescent="0.3">
      <c r="A38" s="68">
        <v>40000</v>
      </c>
      <c r="B38" s="68">
        <f t="shared" si="1"/>
        <v>40000</v>
      </c>
      <c r="C38" s="73">
        <v>50000</v>
      </c>
      <c r="D38" s="70">
        <f t="shared" si="2"/>
        <v>100000</v>
      </c>
      <c r="E38" s="74">
        <v>50000</v>
      </c>
      <c r="F38" s="72">
        <f t="shared" ref="F38:F43" si="3">$F$33*E38</f>
        <v>250000</v>
      </c>
    </row>
    <row r="39" spans="1:17" x14ac:dyDescent="0.3">
      <c r="A39" s="68">
        <v>40000</v>
      </c>
      <c r="B39" s="68">
        <f t="shared" si="1"/>
        <v>40000</v>
      </c>
      <c r="C39" s="73">
        <v>50000</v>
      </c>
      <c r="D39" s="70">
        <f t="shared" si="2"/>
        <v>100000</v>
      </c>
      <c r="E39" s="74">
        <v>50000</v>
      </c>
      <c r="F39" s="72">
        <f t="shared" si="3"/>
        <v>250000</v>
      </c>
    </row>
    <row r="40" spans="1:17" x14ac:dyDescent="0.3">
      <c r="A40" s="68">
        <v>12500</v>
      </c>
      <c r="B40" s="68">
        <f t="shared" si="1"/>
        <v>12500</v>
      </c>
      <c r="C40" s="73">
        <v>15000</v>
      </c>
      <c r="D40" s="70">
        <f t="shared" si="2"/>
        <v>30000</v>
      </c>
      <c r="E40" s="74">
        <v>17500</v>
      </c>
      <c r="F40" s="72">
        <f t="shared" si="3"/>
        <v>87500</v>
      </c>
    </row>
    <row r="41" spans="1:17" x14ac:dyDescent="0.3">
      <c r="A41" s="68">
        <v>12500</v>
      </c>
      <c r="B41" s="68">
        <f t="shared" si="1"/>
        <v>12500</v>
      </c>
      <c r="C41" s="73">
        <v>15000</v>
      </c>
      <c r="D41" s="70">
        <f t="shared" si="2"/>
        <v>30000</v>
      </c>
      <c r="E41" s="74">
        <v>17500</v>
      </c>
      <c r="F41" s="72">
        <f t="shared" si="3"/>
        <v>87500</v>
      </c>
    </row>
    <row r="42" spans="1:17" x14ac:dyDescent="0.3">
      <c r="A42" s="68">
        <v>12500</v>
      </c>
      <c r="B42" s="68">
        <f t="shared" si="1"/>
        <v>12500</v>
      </c>
      <c r="C42" s="73">
        <v>15000</v>
      </c>
      <c r="D42" s="70">
        <f t="shared" si="2"/>
        <v>30000</v>
      </c>
      <c r="E42" s="74">
        <v>17500</v>
      </c>
      <c r="F42" s="72">
        <f t="shared" si="3"/>
        <v>87500</v>
      </c>
    </row>
    <row r="43" spans="1:17" x14ac:dyDescent="0.3">
      <c r="A43" s="68">
        <v>12500</v>
      </c>
      <c r="B43" s="68">
        <f t="shared" si="1"/>
        <v>12500</v>
      </c>
      <c r="C43" s="73">
        <v>15000</v>
      </c>
      <c r="D43" s="70">
        <f t="shared" si="2"/>
        <v>30000</v>
      </c>
      <c r="E43" s="74">
        <v>17500</v>
      </c>
      <c r="F43" s="72">
        <f t="shared" si="3"/>
        <v>87500</v>
      </c>
    </row>
    <row r="44" spans="1:17" x14ac:dyDescent="0.3">
      <c r="A44" s="68"/>
      <c r="B44" s="68">
        <f>SUM(B35:B43)</f>
        <v>205000</v>
      </c>
      <c r="C44" s="73"/>
      <c r="D44" s="70">
        <f>SUM(D35:D43)</f>
        <v>420000</v>
      </c>
      <c r="E44" s="74"/>
      <c r="F44" s="72">
        <f>SUM(F35:F43)</f>
        <v>850000</v>
      </c>
      <c r="G44" s="96">
        <f>SUM(A44:F44)</f>
        <v>1475000</v>
      </c>
    </row>
    <row r="45" spans="1:17" x14ac:dyDescent="0.3">
      <c r="A45" s="97">
        <f>B11</f>
        <v>200000</v>
      </c>
      <c r="B45" s="98"/>
      <c r="C45" s="96">
        <f>C11</f>
        <v>400000</v>
      </c>
      <c r="D45" s="98"/>
      <c r="E45" s="96">
        <f>D11</f>
        <v>850000</v>
      </c>
      <c r="F45" s="52"/>
      <c r="G45" s="52"/>
    </row>
  </sheetData>
  <sheetProtection algorithmName="SHA-512" hashValue="94T24IDRumfj0fyC55AdkLBE5Bn3r9xlAQ+tbm8JfhmpGAaio7ZRo2J7peDWPxcmBk9kIqSju3z95ymrEk9afw==" saltValue="XW1YCfInRtrbMJ9JWjyTm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16" ma:contentTypeDescription="Een nieuw document maken." ma:contentTypeScope="" ma:versionID="74a0c285bff2e75d89c27c17c589c65c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c3a05f0d4ce671877717291fc27463ae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Inkoper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koper" ma:index="21" nillable="true" ma:displayName="Inkoper" ma:format="Dropdown" ma:list="UserInfo" ma:SharePointGroup="0" ma:internalName="Inkop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22" nillable="true" ma:displayName="Status" ma:format="Dropdown" ma:internalName="Status">
      <xsd:simpleType>
        <xsd:restriction base="dms:Choice">
          <xsd:enumeration value="Inkoop aangemeld"/>
          <xsd:enumeration value="Inkoop gestart"/>
          <xsd:enumeration value="Inkoop afgero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51f16b-6971-42bd-ad33-5e2bb52cb201">
      <Terms xmlns="http://schemas.microsoft.com/office/infopath/2007/PartnerControls"/>
    </lcf76f155ced4ddcb4097134ff3c332f>
    <Inkoper xmlns="6d51f16b-6971-42bd-ad33-5e2bb52cb201">
      <UserInfo>
        <DisplayName/>
        <AccountId xsi:nil="true"/>
        <AccountType/>
      </UserInfo>
    </Inkoper>
    <Status xmlns="6d51f16b-6971-42bd-ad33-5e2bb52cb201" xsi:nil="true"/>
  </documentManagement>
</p:properties>
</file>

<file path=customXml/itemProps1.xml><?xml version="1.0" encoding="utf-8"?>
<ds:datastoreItem xmlns:ds="http://schemas.openxmlformats.org/officeDocument/2006/customXml" ds:itemID="{487F80AE-8DB2-4FEF-83B6-A9DE2FE66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99FBBE-1224-4260-B3F4-81235884B1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1f16b-6971-42bd-ad33-5e2bb52cb201"/>
    <ds:schemaRef ds:uri="a89afb74-1e0d-4848-88c4-4d8eb5b75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60C2A7-6620-47DF-A60B-B39683A43C58}">
  <ds:schemaRefs>
    <ds:schemaRef ds:uri="a89afb74-1e0d-4848-88c4-4d8eb5b75cc9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6d51f16b-6971-42bd-ad33-5e2bb52cb201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Invulblad inschrijver</vt:lpstr>
      <vt:lpstr>dropdownmenu</vt:lpstr>
      <vt:lpstr>rekenblad hoogtes fictieve kort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Inschrijfformulier SEB WF7 ROK Relinen </dc:title>
  <dc:creator>Melroy Huuskes</dc:creator>
  <cp:lastModifiedBy>Ramon Otto</cp:lastModifiedBy>
  <cp:lastPrinted>2026-08-11T09:13:58Z</cp:lastPrinted>
  <dcterms:created xsi:type="dcterms:W3CDTF">2024-08-19T07:05:14Z</dcterms:created>
  <dcterms:modified xsi:type="dcterms:W3CDTF">2026-08-11T09:14:13Z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0x0101000AE74F9614CE5D418268523BE12B6CDD</vt:lpwstr>
  </property>
  <property fmtid="{D5CDD505-2E9C-101B-9397-08002B2CF9AE}" pid="3" name="Order">
    <vt:r8>101329100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