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elcuk.sari\Downloads\"/>
    </mc:Choice>
  </mc:AlternateContent>
  <xr:revisionPtr revIDLastSave="0" documentId="8_{C317CAD0-BF50-415A-BC09-8F6CD7D3A0FD}" xr6:coauthVersionLast="47" xr6:coauthVersionMax="47" xr10:uidLastSave="{00000000-0000-0000-0000-000000000000}"/>
  <bookViews>
    <workbookView xWindow="-120" yWindow="-120" windowWidth="29040" windowHeight="15720" tabRatio="807" xr2:uid="{8FD22503-9B37-4AD9-98FC-D301045E1D0F}"/>
  </bookViews>
  <sheets>
    <sheet name="Algemeen &amp; Ondertekening" sheetId="5" r:id="rId1"/>
    <sheet name="VERBERGEN - WERKWIJZE" sheetId="13" state="hidden" r:id="rId2"/>
    <sheet name="VERBERGEN BIV-eisen" sheetId="21" state="hidden" r:id="rId3"/>
    <sheet name="VERBERGEN - Hulptabellen" sheetId="4" state="hidden" r:id="rId4"/>
    <sheet name="AAN TE VULLEN door INSCHRIJVER" sheetId="7" r:id="rId5"/>
    <sheet name="1. EISEN Oplossing" sheetId="18" r:id="rId6"/>
    <sheet name="2. EISEN Presentatielaag-GUI" sheetId="20" r:id="rId7"/>
    <sheet name="Begrippen" sheetId="6" r:id="rId8"/>
  </sheets>
  <definedNames>
    <definedName name="Beschikbaarheid">'AAN TE VULLEN door INSCHRIJVER'!$C$24</definedName>
    <definedName name="Integriteit">'AAN TE VULLEN door INSCHRIJVER'!$C$25</definedName>
    <definedName name="Vertrouwelijkheid">'AAN TE VULLEN door INSCHRIJVER'!$C$26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18" l="1"/>
  <c r="O19" i="18"/>
  <c r="O18" i="18"/>
  <c r="O17" i="18"/>
  <c r="O16" i="18"/>
  <c r="O15" i="18"/>
  <c r="O122" i="18"/>
  <c r="O85" i="18" l="1"/>
  <c r="D24" i="7" l="1"/>
  <c r="D25" i="7"/>
  <c r="D26" i="7"/>
  <c r="O114" i="18"/>
  <c r="O84" i="18"/>
  <c r="O286" i="18"/>
  <c r="O285" i="18"/>
  <c r="O284" i="18"/>
  <c r="O283" i="18"/>
  <c r="O282" i="18"/>
  <c r="O281" i="18"/>
  <c r="O212" i="18"/>
  <c r="O210" i="18"/>
  <c r="O83" i="18" l="1"/>
  <c r="O209" i="18"/>
  <c r="O208" i="18"/>
  <c r="O207" i="18"/>
  <c r="O206" i="18"/>
  <c r="O205" i="18"/>
  <c r="O204" i="18"/>
  <c r="O203" i="18"/>
  <c r="O113" i="18"/>
  <c r="O289" i="18"/>
  <c r="O46" i="18"/>
  <c r="O45" i="18"/>
  <c r="O44" i="18"/>
  <c r="O72" i="18"/>
  <c r="O71" i="18"/>
  <c r="O70" i="18"/>
  <c r="O69" i="18"/>
  <c r="O68" i="18"/>
  <c r="O67" i="18"/>
  <c r="O66" i="18"/>
  <c r="O65" i="18"/>
  <c r="O64" i="18"/>
  <c r="O63" i="18"/>
  <c r="O62" i="18"/>
  <c r="O61" i="18"/>
  <c r="O60" i="18"/>
  <c r="O59" i="18"/>
  <c r="O58" i="18"/>
  <c r="O57" i="18"/>
  <c r="O56" i="18"/>
  <c r="O55" i="18"/>
  <c r="O54" i="18"/>
  <c r="O53" i="18"/>
  <c r="O52" i="18"/>
  <c r="O51" i="18"/>
  <c r="O50" i="18"/>
  <c r="O49" i="18"/>
  <c r="O48" i="18"/>
  <c r="O47" i="18"/>
  <c r="E195" i="18" l="1"/>
  <c r="O195" i="18"/>
  <c r="E194" i="18"/>
  <c r="O194" i="18"/>
  <c r="E193" i="18"/>
  <c r="O193" i="18" l="1"/>
  <c r="E192" i="18"/>
  <c r="O192" i="18"/>
  <c r="E191" i="18"/>
  <c r="O191" i="18"/>
  <c r="E190" i="18"/>
  <c r="O190" i="18"/>
  <c r="E189" i="18"/>
  <c r="O189" i="18"/>
  <c r="E188" i="18"/>
  <c r="O188" i="18"/>
  <c r="E186" i="18"/>
  <c r="O186" i="18"/>
  <c r="E185" i="18"/>
  <c r="E184" i="18"/>
  <c r="E183" i="18"/>
  <c r="O185" i="18"/>
  <c r="O184" i="18"/>
  <c r="O183" i="18"/>
  <c r="E182" i="18"/>
  <c r="E180" i="18"/>
  <c r="E181" i="18"/>
  <c r="O182" i="18"/>
  <c r="O181" i="18"/>
  <c r="O180" i="18"/>
  <c r="E26" i="7" l="1"/>
  <c r="E25" i="7"/>
  <c r="E24" i="7"/>
  <c r="C27" i="7" l="1"/>
  <c r="D27" i="7" s="1"/>
  <c r="O187" i="18" l="1"/>
  <c r="O127" i="18"/>
  <c r="O82" i="18" l="1"/>
  <c r="O121" i="18"/>
  <c r="O14" i="18"/>
  <c r="O13" i="18"/>
  <c r="O12" i="18"/>
  <c r="O81" i="18"/>
  <c r="O80" i="18"/>
  <c r="O11" i="18"/>
  <c r="O112" i="18"/>
  <c r="O10" i="18" l="1"/>
  <c r="O9" i="18"/>
  <c r="N20" i="20"/>
  <c r="N19" i="20"/>
  <c r="N18" i="20"/>
  <c r="N17" i="20"/>
  <c r="N16" i="20"/>
  <c r="N15" i="20"/>
  <c r="N14" i="20"/>
  <c r="N13" i="20"/>
  <c r="N12" i="20"/>
  <c r="N11" i="20"/>
  <c r="N10" i="20"/>
  <c r="N9" i="20"/>
  <c r="N8" i="20"/>
  <c r="N7" i="20"/>
  <c r="N6" i="20"/>
  <c r="N5" i="20"/>
  <c r="B5" i="20"/>
  <c r="A5" i="20" s="1"/>
  <c r="B6" i="20" l="1"/>
  <c r="A6" i="20" s="1"/>
  <c r="O288" i="18"/>
  <c r="O7" i="18"/>
  <c r="O8" i="18"/>
  <c r="O21" i="18"/>
  <c r="O25" i="18"/>
  <c r="O22" i="18"/>
  <c r="O23" i="18"/>
  <c r="O24" i="18"/>
  <c r="O26" i="18"/>
  <c r="O30" i="18"/>
  <c r="O290" i="18"/>
  <c r="O27" i="18"/>
  <c r="O28" i="18"/>
  <c r="O73" i="18"/>
  <c r="O74" i="18"/>
  <c r="O75" i="18"/>
  <c r="O76" i="18"/>
  <c r="O77" i="18"/>
  <c r="O78" i="18"/>
  <c r="O79" i="18"/>
  <c r="O86" i="18"/>
  <c r="O87" i="18"/>
  <c r="O291" i="18"/>
  <c r="O88" i="18"/>
  <c r="O89" i="18"/>
  <c r="O90" i="18"/>
  <c r="O91" i="18"/>
  <c r="O92" i="18"/>
  <c r="O98" i="18"/>
  <c r="O99" i="18"/>
  <c r="O100" i="18"/>
  <c r="O101" i="18"/>
  <c r="O93" i="18"/>
  <c r="O94" i="18"/>
  <c r="O95" i="18"/>
  <c r="O96" i="18"/>
  <c r="O97" i="18"/>
  <c r="O102" i="18"/>
  <c r="O104" i="18"/>
  <c r="O105" i="18"/>
  <c r="O106" i="18"/>
  <c r="O107" i="18"/>
  <c r="O108" i="18"/>
  <c r="O109" i="18"/>
  <c r="O110" i="18"/>
  <c r="O111" i="18"/>
  <c r="O29" i="18"/>
  <c r="O31" i="18"/>
  <c r="O115" i="18"/>
  <c r="O116" i="18"/>
  <c r="O117" i="18"/>
  <c r="O118" i="18"/>
  <c r="O119" i="18"/>
  <c r="O120" i="18"/>
  <c r="O32" i="18"/>
  <c r="O33" i="18"/>
  <c r="O34" i="18"/>
  <c r="O35" i="18"/>
  <c r="O36" i="18"/>
  <c r="O37" i="18"/>
  <c r="O38" i="18"/>
  <c r="O39" i="18"/>
  <c r="O40" i="18"/>
  <c r="O41" i="18"/>
  <c r="O42" i="18"/>
  <c r="O43" i="18"/>
  <c r="O123" i="18"/>
  <c r="O124" i="18"/>
  <c r="O130" i="18"/>
  <c r="O125" i="18"/>
  <c r="O126" i="18"/>
  <c r="O128" i="18"/>
  <c r="O129" i="18"/>
  <c r="O131" i="18"/>
  <c r="O103" i="18"/>
  <c r="O132" i="18"/>
  <c r="O133" i="18"/>
  <c r="O134" i="18"/>
  <c r="O135" i="18"/>
  <c r="O136" i="18"/>
  <c r="O137" i="18"/>
  <c r="O138" i="18"/>
  <c r="O144" i="18"/>
  <c r="O145" i="18"/>
  <c r="O146" i="18"/>
  <c r="O147" i="18"/>
  <c r="O148" i="18"/>
  <c r="O149" i="18"/>
  <c r="O150" i="18"/>
  <c r="O151" i="18"/>
  <c r="O152" i="18"/>
  <c r="O153" i="18"/>
  <c r="O154" i="18"/>
  <c r="O155" i="18"/>
  <c r="O156" i="18"/>
  <c r="O157" i="18"/>
  <c r="O158" i="18"/>
  <c r="O159" i="18"/>
  <c r="O160" i="18"/>
  <c r="O292" i="18"/>
  <c r="O139" i="18"/>
  <c r="O140" i="18"/>
  <c r="O141" i="18"/>
  <c r="O142" i="18"/>
  <c r="O143" i="18"/>
  <c r="O161" i="18"/>
  <c r="O162" i="18"/>
  <c r="O163" i="18"/>
  <c r="O164" i="18"/>
  <c r="O165" i="18"/>
  <c r="O166" i="18"/>
  <c r="O167" i="18"/>
  <c r="O174" i="18"/>
  <c r="O168" i="18"/>
  <c r="O169" i="18"/>
  <c r="O177" i="18"/>
  <c r="O170" i="18"/>
  <c r="O171" i="18"/>
  <c r="O172" i="18"/>
  <c r="O173" i="18"/>
  <c r="O293" i="18"/>
  <c r="O175" i="18"/>
  <c r="O176" i="18"/>
  <c r="O178" i="18"/>
  <c r="O179" i="18"/>
  <c r="O196" i="18"/>
  <c r="O197" i="18"/>
  <c r="O198" i="18"/>
  <c r="O294" i="18"/>
  <c r="O295" i="18"/>
  <c r="O199" i="18"/>
  <c r="O200" i="18"/>
  <c r="O201" i="18"/>
  <c r="O211" i="18"/>
  <c r="O20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6" i="18"/>
  <c r="O287" i="18"/>
  <c r="O5" i="18"/>
  <c r="B5" i="18"/>
  <c r="A5" i="18" s="1"/>
  <c r="C18" i="7"/>
  <c r="M20" i="18" l="1"/>
  <c r="M16" i="18"/>
  <c r="M15" i="18"/>
  <c r="M122" i="18"/>
  <c r="M19" i="18"/>
  <c r="M18" i="18"/>
  <c r="M17" i="18"/>
  <c r="M85" i="18"/>
  <c r="M283" i="18"/>
  <c r="M84" i="18"/>
  <c r="M114" i="18"/>
  <c r="M282" i="18"/>
  <c r="M281" i="18"/>
  <c r="M286" i="18"/>
  <c r="M212" i="18"/>
  <c r="M285" i="18"/>
  <c r="M210" i="18"/>
  <c r="M284" i="18"/>
  <c r="M83" i="18"/>
  <c r="M205" i="18"/>
  <c r="M209" i="18"/>
  <c r="M204" i="18"/>
  <c r="M208" i="18"/>
  <c r="M203" i="18"/>
  <c r="M207" i="18"/>
  <c r="M113" i="18"/>
  <c r="M206" i="18"/>
  <c r="M67" i="18"/>
  <c r="M289" i="18"/>
  <c r="M46" i="18"/>
  <c r="M45" i="18"/>
  <c r="M70" i="18"/>
  <c r="M63" i="18"/>
  <c r="M56" i="18"/>
  <c r="M49" i="18"/>
  <c r="M44" i="18"/>
  <c r="M66" i="18"/>
  <c r="M59" i="18"/>
  <c r="M52" i="18"/>
  <c r="M69" i="18"/>
  <c r="M62" i="18"/>
  <c r="M55" i="18"/>
  <c r="M48" i="18"/>
  <c r="M72" i="18"/>
  <c r="M65" i="18"/>
  <c r="M58" i="18"/>
  <c r="M51" i="18"/>
  <c r="M68" i="18"/>
  <c r="M61" i="18"/>
  <c r="M54" i="18"/>
  <c r="M47" i="18"/>
  <c r="M71" i="18"/>
  <c r="M64" i="18"/>
  <c r="M57" i="18"/>
  <c r="M50" i="18"/>
  <c r="M60" i="18"/>
  <c r="M53" i="18"/>
  <c r="M194" i="18"/>
  <c r="M195" i="18"/>
  <c r="M191" i="18"/>
  <c r="M182" i="18"/>
  <c r="M188" i="18"/>
  <c r="M193" i="18"/>
  <c r="M184" i="18"/>
  <c r="M192" i="18"/>
  <c r="M185" i="18"/>
  <c r="M181" i="18"/>
  <c r="M190" i="18"/>
  <c r="M183" i="18"/>
  <c r="M180" i="18"/>
  <c r="M189" i="18"/>
  <c r="M186" i="18"/>
  <c r="M127" i="18"/>
  <c r="M187" i="18"/>
  <c r="M82" i="18"/>
  <c r="M11" i="18"/>
  <c r="M112" i="18"/>
  <c r="M12" i="18"/>
  <c r="M121" i="18"/>
  <c r="M81" i="18"/>
  <c r="M14" i="18"/>
  <c r="M80" i="18"/>
  <c r="M13" i="18"/>
  <c r="B7" i="20"/>
  <c r="A7" i="20" s="1"/>
  <c r="M202" i="18"/>
  <c r="M10" i="18"/>
  <c r="M9" i="18"/>
  <c r="M267" i="18"/>
  <c r="M251" i="18"/>
  <c r="M236" i="18"/>
  <c r="M220" i="18"/>
  <c r="M279" i="18"/>
  <c r="M263" i="18"/>
  <c r="M247" i="18"/>
  <c r="M232" i="18"/>
  <c r="M216" i="18"/>
  <c r="M275" i="18"/>
  <c r="M259" i="18"/>
  <c r="M244" i="18"/>
  <c r="M228" i="18"/>
  <c r="M288" i="18"/>
  <c r="M271" i="18"/>
  <c r="M255" i="18"/>
  <c r="M240" i="18"/>
  <c r="M224" i="18"/>
  <c r="M199" i="18"/>
  <c r="M197" i="18"/>
  <c r="M176" i="18"/>
  <c r="M172" i="18"/>
  <c r="M169" i="18"/>
  <c r="M166" i="18"/>
  <c r="M163" i="18"/>
  <c r="M140" i="18"/>
  <c r="M159" i="18"/>
  <c r="M155" i="18"/>
  <c r="M151" i="18"/>
  <c r="M147" i="18"/>
  <c r="M138" i="18"/>
  <c r="M134" i="18"/>
  <c r="M131" i="18"/>
  <c r="M124" i="18"/>
  <c r="M41" i="18"/>
  <c r="M37" i="18"/>
  <c r="M33" i="18"/>
  <c r="M118" i="18"/>
  <c r="M31" i="18"/>
  <c r="M109" i="18"/>
  <c r="M105" i="18"/>
  <c r="M96" i="18"/>
  <c r="M101" i="18"/>
  <c r="M92" i="18"/>
  <c r="M88" i="18"/>
  <c r="M79" i="18"/>
  <c r="M75" i="18"/>
  <c r="M27" i="18"/>
  <c r="M24" i="18"/>
  <c r="M21" i="18"/>
  <c r="M278" i="18"/>
  <c r="M274" i="18"/>
  <c r="M270" i="18"/>
  <c r="M266" i="18"/>
  <c r="M262" i="18"/>
  <c r="M258" i="18"/>
  <c r="M254" i="18"/>
  <c r="M250" i="18"/>
  <c r="M246" i="18"/>
  <c r="M243" i="18"/>
  <c r="M239" i="18"/>
  <c r="M235" i="18"/>
  <c r="M231" i="18"/>
  <c r="M227" i="18"/>
  <c r="M223" i="18"/>
  <c r="M219" i="18"/>
  <c r="M215" i="18"/>
  <c r="M211" i="18"/>
  <c r="M295" i="18"/>
  <c r="M196" i="18"/>
  <c r="M175" i="18"/>
  <c r="M171" i="18"/>
  <c r="M168" i="18"/>
  <c r="M162" i="18"/>
  <c r="M142" i="18"/>
  <c r="M139" i="18"/>
  <c r="M158" i="18"/>
  <c r="M154" i="18"/>
  <c r="M150" i="18"/>
  <c r="M146" i="18"/>
  <c r="M137" i="18"/>
  <c r="M133" i="18"/>
  <c r="M129" i="18"/>
  <c r="M125" i="18"/>
  <c r="M123" i="18"/>
  <c r="M40" i="18"/>
  <c r="M36" i="18"/>
  <c r="M32" i="18"/>
  <c r="M117" i="18"/>
  <c r="M29" i="18"/>
  <c r="M108" i="18"/>
  <c r="M104" i="18"/>
  <c r="M95" i="18"/>
  <c r="M100" i="18"/>
  <c r="M91" i="18"/>
  <c r="M291" i="18"/>
  <c r="M78" i="18"/>
  <c r="M74" i="18"/>
  <c r="M290" i="18"/>
  <c r="M23" i="18"/>
  <c r="M8" i="18"/>
  <c r="M5" i="18"/>
  <c r="M287" i="18"/>
  <c r="M6" i="18"/>
  <c r="M277" i="18"/>
  <c r="M273" i="18"/>
  <c r="M269" i="18"/>
  <c r="M265" i="18"/>
  <c r="M261" i="18"/>
  <c r="M257" i="18"/>
  <c r="M253" i="18"/>
  <c r="M249" i="18"/>
  <c r="M245" i="18"/>
  <c r="M242" i="18"/>
  <c r="M238" i="18"/>
  <c r="M234" i="18"/>
  <c r="M230" i="18"/>
  <c r="M226" i="18"/>
  <c r="M222" i="18"/>
  <c r="M218" i="18"/>
  <c r="M214" i="18"/>
  <c r="M201" i="18"/>
  <c r="M294" i="18"/>
  <c r="M179" i="18"/>
  <c r="M293" i="18"/>
  <c r="M170" i="18"/>
  <c r="M174" i="18"/>
  <c r="M165" i="18"/>
  <c r="M161" i="18"/>
  <c r="M292" i="18"/>
  <c r="M157" i="18"/>
  <c r="M153" i="18"/>
  <c r="M149" i="18"/>
  <c r="M145" i="18"/>
  <c r="M136" i="18"/>
  <c r="M132" i="18"/>
  <c r="M128" i="18"/>
  <c r="M43" i="18"/>
  <c r="M39" i="18"/>
  <c r="M35" i="18"/>
  <c r="M120" i="18"/>
  <c r="M116" i="18"/>
  <c r="M111" i="18"/>
  <c r="M107" i="18"/>
  <c r="M102" i="18"/>
  <c r="M94" i="18"/>
  <c r="M99" i="18"/>
  <c r="M90" i="18"/>
  <c r="M87" i="18"/>
  <c r="M77" i="18"/>
  <c r="M73" i="18"/>
  <c r="M30" i="18"/>
  <c r="M22" i="18"/>
  <c r="M7" i="18"/>
  <c r="M280" i="18"/>
  <c r="M276" i="18"/>
  <c r="M272" i="18"/>
  <c r="M268" i="18"/>
  <c r="M264" i="18"/>
  <c r="M260" i="18"/>
  <c r="M256" i="18"/>
  <c r="M252" i="18"/>
  <c r="M248" i="18"/>
  <c r="M241" i="18"/>
  <c r="M237" i="18"/>
  <c r="M233" i="18"/>
  <c r="M229" i="18"/>
  <c r="M225" i="18"/>
  <c r="M221" i="18"/>
  <c r="M217" i="18"/>
  <c r="M213" i="18"/>
  <c r="M200" i="18"/>
  <c r="M198" i="18"/>
  <c r="M178" i="18"/>
  <c r="M173" i="18"/>
  <c r="M177" i="18"/>
  <c r="M167" i="18"/>
  <c r="M164" i="18"/>
  <c r="M143" i="18"/>
  <c r="M141" i="18"/>
  <c r="M160" i="18"/>
  <c r="M156" i="18"/>
  <c r="M152" i="18"/>
  <c r="M148" i="18"/>
  <c r="M144" i="18"/>
  <c r="M135" i="18"/>
  <c r="M103" i="18"/>
  <c r="M126" i="18"/>
  <c r="M130" i="18"/>
  <c r="M42" i="18"/>
  <c r="M38" i="18"/>
  <c r="M34" i="18"/>
  <c r="M119" i="18"/>
  <c r="M115" i="18"/>
  <c r="M110" i="18"/>
  <c r="M106" i="18"/>
  <c r="M97" i="18"/>
  <c r="M93" i="18"/>
  <c r="M98" i="18"/>
  <c r="M89" i="18"/>
  <c r="M86" i="18"/>
  <c r="M76" i="18"/>
  <c r="M28" i="18"/>
  <c r="M26" i="18"/>
  <c r="M25" i="18"/>
  <c r="C17" i="7"/>
  <c r="L22" i="18" s="1"/>
  <c r="C16" i="7"/>
  <c r="K20" i="18" l="1"/>
  <c r="K19" i="18"/>
  <c r="K16" i="18"/>
  <c r="K15" i="18"/>
  <c r="K122" i="18"/>
  <c r="K18" i="18"/>
  <c r="K17" i="18"/>
  <c r="K85" i="18"/>
  <c r="L17" i="18"/>
  <c r="L16" i="18"/>
  <c r="L19" i="18"/>
  <c r="N19" i="18" s="1"/>
  <c r="P19" i="18" s="1"/>
  <c r="L15" i="18"/>
  <c r="L20" i="18"/>
  <c r="L122" i="18"/>
  <c r="N122" i="18" s="1"/>
  <c r="P122" i="18" s="1"/>
  <c r="L18" i="18"/>
  <c r="L85" i="18"/>
  <c r="B6" i="18"/>
  <c r="B8" i="20"/>
  <c r="A8" i="20" s="1"/>
  <c r="L285" i="18"/>
  <c r="L114" i="18"/>
  <c r="L284" i="18"/>
  <c r="L212" i="18"/>
  <c r="L84" i="18"/>
  <c r="L283" i="18"/>
  <c r="L210" i="18"/>
  <c r="L286" i="18"/>
  <c r="L282" i="18"/>
  <c r="L281" i="18"/>
  <c r="K283" i="18"/>
  <c r="K286" i="18"/>
  <c r="K212" i="18"/>
  <c r="K114" i="18"/>
  <c r="K285" i="18"/>
  <c r="K210" i="18"/>
  <c r="K282" i="18"/>
  <c r="K84" i="18"/>
  <c r="K284" i="18"/>
  <c r="K281" i="18"/>
  <c r="L203" i="18"/>
  <c r="L113" i="18"/>
  <c r="L207" i="18"/>
  <c r="L204" i="18"/>
  <c r="L209" i="18"/>
  <c r="L208" i="18"/>
  <c r="L206" i="18"/>
  <c r="L83" i="18"/>
  <c r="L205" i="18"/>
  <c r="K206" i="18"/>
  <c r="K113" i="18"/>
  <c r="K205" i="18"/>
  <c r="K203" i="18"/>
  <c r="K209" i="18"/>
  <c r="K83" i="18"/>
  <c r="K204" i="18"/>
  <c r="K207" i="18"/>
  <c r="K208" i="18"/>
  <c r="L289" i="18"/>
  <c r="L69" i="18"/>
  <c r="L62" i="18"/>
  <c r="L55" i="18"/>
  <c r="L48" i="18"/>
  <c r="L58" i="18"/>
  <c r="L51" i="18"/>
  <c r="L61" i="18"/>
  <c r="L47" i="18"/>
  <c r="L64" i="18"/>
  <c r="L60" i="18"/>
  <c r="L53" i="18"/>
  <c r="L72" i="18"/>
  <c r="L46" i="18"/>
  <c r="L71" i="18"/>
  <c r="L45" i="18"/>
  <c r="L70" i="18"/>
  <c r="L63" i="18"/>
  <c r="L56" i="18"/>
  <c r="L49" i="18"/>
  <c r="L66" i="18"/>
  <c r="L59" i="18"/>
  <c r="L44" i="18"/>
  <c r="L52" i="18"/>
  <c r="L65" i="18"/>
  <c r="L68" i="18"/>
  <c r="L54" i="18"/>
  <c r="L57" i="18"/>
  <c r="L50" i="18"/>
  <c r="L67" i="18"/>
  <c r="L194" i="18"/>
  <c r="L195" i="18"/>
  <c r="K289" i="18"/>
  <c r="K72" i="18"/>
  <c r="K65" i="18"/>
  <c r="K58" i="18"/>
  <c r="K51" i="18"/>
  <c r="K68" i="18"/>
  <c r="K61" i="18"/>
  <c r="K54" i="18"/>
  <c r="K47" i="18"/>
  <c r="K71" i="18"/>
  <c r="K64" i="18"/>
  <c r="K57" i="18"/>
  <c r="K50" i="18"/>
  <c r="K67" i="18"/>
  <c r="K60" i="18"/>
  <c r="K53" i="18"/>
  <c r="K63" i="18"/>
  <c r="K56" i="18"/>
  <c r="K49" i="18"/>
  <c r="K46" i="18"/>
  <c r="K45" i="18"/>
  <c r="K66" i="18"/>
  <c r="K59" i="18"/>
  <c r="K52" i="18"/>
  <c r="K44" i="18"/>
  <c r="K69" i="18"/>
  <c r="K62" i="18"/>
  <c r="K55" i="18"/>
  <c r="K48" i="18"/>
  <c r="K70" i="18"/>
  <c r="K194" i="18"/>
  <c r="K195" i="18"/>
  <c r="L188" i="18"/>
  <c r="L193" i="18"/>
  <c r="L184" i="18"/>
  <c r="L181" i="18"/>
  <c r="L185" i="18"/>
  <c r="L190" i="18"/>
  <c r="L186" i="18"/>
  <c r="L183" i="18"/>
  <c r="L192" i="18"/>
  <c r="L191" i="18"/>
  <c r="L182" i="18"/>
  <c r="L180" i="18"/>
  <c r="L189" i="18"/>
  <c r="K193" i="18"/>
  <c r="K184" i="18"/>
  <c r="K181" i="18"/>
  <c r="K190" i="18"/>
  <c r="K191" i="18"/>
  <c r="K186" i="18"/>
  <c r="K183" i="18"/>
  <c r="K192" i="18"/>
  <c r="K180" i="18"/>
  <c r="K189" i="18"/>
  <c r="K185" i="18"/>
  <c r="K182" i="18"/>
  <c r="K188" i="18"/>
  <c r="L187" i="18"/>
  <c r="L127" i="18"/>
  <c r="L12" i="18"/>
  <c r="L112" i="18"/>
  <c r="L121" i="18"/>
  <c r="L81" i="18"/>
  <c r="L14" i="18"/>
  <c r="L80" i="18"/>
  <c r="L13" i="18"/>
  <c r="L82" i="18"/>
  <c r="L11" i="18"/>
  <c r="K127" i="18"/>
  <c r="K187" i="18"/>
  <c r="K12" i="18"/>
  <c r="K112" i="18"/>
  <c r="K81" i="18"/>
  <c r="K80" i="18"/>
  <c r="K13" i="18"/>
  <c r="K82" i="18"/>
  <c r="K11" i="18"/>
  <c r="K121" i="18"/>
  <c r="K14" i="18"/>
  <c r="L10" i="18"/>
  <c r="L9" i="18"/>
  <c r="K10" i="18"/>
  <c r="K9" i="18"/>
  <c r="L5" i="20"/>
  <c r="L6" i="20"/>
  <c r="L10" i="20"/>
  <c r="L14" i="20"/>
  <c r="L18" i="20"/>
  <c r="L7" i="20"/>
  <c r="L11" i="20"/>
  <c r="L15" i="20"/>
  <c r="L19" i="20"/>
  <c r="L8" i="20"/>
  <c r="L12" i="20"/>
  <c r="L16" i="20"/>
  <c r="L20" i="20"/>
  <c r="L9" i="20"/>
  <c r="L13" i="20"/>
  <c r="L17" i="20"/>
  <c r="J5" i="20"/>
  <c r="J9" i="20"/>
  <c r="J13" i="20"/>
  <c r="J17" i="20"/>
  <c r="J12" i="20"/>
  <c r="J6" i="20"/>
  <c r="J10" i="20"/>
  <c r="J14" i="20"/>
  <c r="J18" i="20"/>
  <c r="J7" i="20"/>
  <c r="J11" i="20"/>
  <c r="J15" i="20"/>
  <c r="J19" i="20"/>
  <c r="J8" i="20"/>
  <c r="J16" i="20"/>
  <c r="J20" i="20"/>
  <c r="L8" i="18"/>
  <c r="L23" i="18"/>
  <c r="L290" i="18"/>
  <c r="L74" i="18"/>
  <c r="L78" i="18"/>
  <c r="L291" i="18"/>
  <c r="L91" i="18"/>
  <c r="L100" i="18"/>
  <c r="L95" i="18"/>
  <c r="L104" i="18"/>
  <c r="L108" i="18"/>
  <c r="L29" i="18"/>
  <c r="L117" i="18"/>
  <c r="L32" i="18"/>
  <c r="L36" i="18"/>
  <c r="L40" i="18"/>
  <c r="L123" i="18"/>
  <c r="L125" i="18"/>
  <c r="L129" i="18"/>
  <c r="L133" i="18"/>
  <c r="L137" i="18"/>
  <c r="L146" i="18"/>
  <c r="L150" i="18"/>
  <c r="L154" i="18"/>
  <c r="L158" i="18"/>
  <c r="L139" i="18"/>
  <c r="L142" i="18"/>
  <c r="L162" i="18"/>
  <c r="L168" i="18"/>
  <c r="L171" i="18"/>
  <c r="L175" i="18"/>
  <c r="L196" i="18"/>
  <c r="L295" i="18"/>
  <c r="L211" i="18"/>
  <c r="L215" i="18"/>
  <c r="L219" i="18"/>
  <c r="L223" i="18"/>
  <c r="L227" i="18"/>
  <c r="L231" i="18"/>
  <c r="L235" i="18"/>
  <c r="L239" i="18"/>
  <c r="L243" i="18"/>
  <c r="L246" i="18"/>
  <c r="L250" i="18"/>
  <c r="L254" i="18"/>
  <c r="L258" i="18"/>
  <c r="L262" i="18"/>
  <c r="L266" i="18"/>
  <c r="L270" i="18"/>
  <c r="L274" i="18"/>
  <c r="L278" i="18"/>
  <c r="L21" i="18"/>
  <c r="L24" i="18"/>
  <c r="L27" i="18"/>
  <c r="L75" i="18"/>
  <c r="L79" i="18"/>
  <c r="L88" i="18"/>
  <c r="L92" i="18"/>
  <c r="L101" i="18"/>
  <c r="L96" i="18"/>
  <c r="L105" i="18"/>
  <c r="L109" i="18"/>
  <c r="L31" i="18"/>
  <c r="L118" i="18"/>
  <c r="L33" i="18"/>
  <c r="L37" i="18"/>
  <c r="L41" i="18"/>
  <c r="L124" i="18"/>
  <c r="L131" i="18"/>
  <c r="L134" i="18"/>
  <c r="L138" i="18"/>
  <c r="L147" i="18"/>
  <c r="L151" i="18"/>
  <c r="L155" i="18"/>
  <c r="L159" i="18"/>
  <c r="L140" i="18"/>
  <c r="L163" i="18"/>
  <c r="L166" i="18"/>
  <c r="L169" i="18"/>
  <c r="L172" i="18"/>
  <c r="L176" i="18"/>
  <c r="L197" i="18"/>
  <c r="L199" i="18"/>
  <c r="L202" i="18"/>
  <c r="L216" i="18"/>
  <c r="L220" i="18"/>
  <c r="L224" i="18"/>
  <c r="L228" i="18"/>
  <c r="L232" i="18"/>
  <c r="L236" i="18"/>
  <c r="L240" i="18"/>
  <c r="L244" i="18"/>
  <c r="L247" i="18"/>
  <c r="L251" i="18"/>
  <c r="L255" i="18"/>
  <c r="L259" i="18"/>
  <c r="L263" i="18"/>
  <c r="L267" i="18"/>
  <c r="L271" i="18"/>
  <c r="L275" i="18"/>
  <c r="L279" i="18"/>
  <c r="L287" i="18"/>
  <c r="L7" i="18"/>
  <c r="L30" i="18"/>
  <c r="L73" i="18"/>
  <c r="L77" i="18"/>
  <c r="L87" i="18"/>
  <c r="L90" i="18"/>
  <c r="L99" i="18"/>
  <c r="L94" i="18"/>
  <c r="L102" i="18"/>
  <c r="L107" i="18"/>
  <c r="L111" i="18"/>
  <c r="L116" i="18"/>
  <c r="L120" i="18"/>
  <c r="L35" i="18"/>
  <c r="L39" i="18"/>
  <c r="L43" i="18"/>
  <c r="L128" i="18"/>
  <c r="L132" i="18"/>
  <c r="L136" i="18"/>
  <c r="L145" i="18"/>
  <c r="L149" i="18"/>
  <c r="L153" i="18"/>
  <c r="L157" i="18"/>
  <c r="L292" i="18"/>
  <c r="L161" i="18"/>
  <c r="L165" i="18"/>
  <c r="L174" i="18"/>
  <c r="L170" i="18"/>
  <c r="L293" i="18"/>
  <c r="L288" i="18"/>
  <c r="L25" i="18"/>
  <c r="L26" i="18"/>
  <c r="L28" i="18"/>
  <c r="L76" i="18"/>
  <c r="L86" i="18"/>
  <c r="L89" i="18"/>
  <c r="L98" i="18"/>
  <c r="L93" i="18"/>
  <c r="L97" i="18"/>
  <c r="L106" i="18"/>
  <c r="L110" i="18"/>
  <c r="L115" i="18"/>
  <c r="L119" i="18"/>
  <c r="L34" i="18"/>
  <c r="L38" i="18"/>
  <c r="L42" i="18"/>
  <c r="L130" i="18"/>
  <c r="L126" i="18"/>
  <c r="L103" i="18"/>
  <c r="L135" i="18"/>
  <c r="L144" i="18"/>
  <c r="L148" i="18"/>
  <c r="L152" i="18"/>
  <c r="L156" i="18"/>
  <c r="L160" i="18"/>
  <c r="L141" i="18"/>
  <c r="L143" i="18"/>
  <c r="L164" i="18"/>
  <c r="L167" i="18"/>
  <c r="L177" i="18"/>
  <c r="L173" i="18"/>
  <c r="L178" i="18"/>
  <c r="L198" i="18"/>
  <c r="L200" i="18"/>
  <c r="L213" i="18"/>
  <c r="L217" i="18"/>
  <c r="L221" i="18"/>
  <c r="L225" i="18"/>
  <c r="L229" i="18"/>
  <c r="L233" i="18"/>
  <c r="L237" i="18"/>
  <c r="L241" i="18"/>
  <c r="L248" i="18"/>
  <c r="L252" i="18"/>
  <c r="L256" i="18"/>
  <c r="L260" i="18"/>
  <c r="L264" i="18"/>
  <c r="L268" i="18"/>
  <c r="L272" i="18"/>
  <c r="L276" i="18"/>
  <c r="L280" i="18"/>
  <c r="L6" i="18"/>
  <c r="L201" i="18"/>
  <c r="L226" i="18"/>
  <c r="L242" i="18"/>
  <c r="L257" i="18"/>
  <c r="L273" i="18"/>
  <c r="L5" i="18"/>
  <c r="L179" i="18"/>
  <c r="L234" i="18"/>
  <c r="L249" i="18"/>
  <c r="L265" i="18"/>
  <c r="L294" i="18"/>
  <c r="L253" i="18"/>
  <c r="L269" i="18"/>
  <c r="L214" i="18"/>
  <c r="L230" i="18"/>
  <c r="L245" i="18"/>
  <c r="L261" i="18"/>
  <c r="L277" i="18"/>
  <c r="L222" i="18"/>
  <c r="L218" i="18"/>
  <c r="L238" i="18"/>
  <c r="K6" i="20"/>
  <c r="K10" i="20"/>
  <c r="K14" i="20"/>
  <c r="K18" i="20"/>
  <c r="K12" i="20"/>
  <c r="K5" i="20"/>
  <c r="K13" i="20"/>
  <c r="K7" i="20"/>
  <c r="K11" i="20"/>
  <c r="K15" i="20"/>
  <c r="K19" i="20"/>
  <c r="K16" i="20"/>
  <c r="K9" i="20"/>
  <c r="K17" i="20"/>
  <c r="K8" i="20"/>
  <c r="K20" i="20"/>
  <c r="B9" i="20"/>
  <c r="A9" i="20" s="1"/>
  <c r="K288" i="18"/>
  <c r="K25" i="18"/>
  <c r="K26" i="18"/>
  <c r="K28" i="18"/>
  <c r="K76" i="18"/>
  <c r="K86" i="18"/>
  <c r="K89" i="18"/>
  <c r="K98" i="18"/>
  <c r="K93" i="18"/>
  <c r="K97" i="18"/>
  <c r="K106" i="18"/>
  <c r="K110" i="18"/>
  <c r="K115" i="18"/>
  <c r="K119" i="18"/>
  <c r="K34" i="18"/>
  <c r="K38" i="18"/>
  <c r="K42" i="18"/>
  <c r="K130" i="18"/>
  <c r="K126" i="18"/>
  <c r="K103" i="18"/>
  <c r="K135" i="18"/>
  <c r="K144" i="18"/>
  <c r="K148" i="18"/>
  <c r="K152" i="18"/>
  <c r="K156" i="18"/>
  <c r="K160" i="18"/>
  <c r="K141" i="18"/>
  <c r="K143" i="18"/>
  <c r="K164" i="18"/>
  <c r="K167" i="18"/>
  <c r="K177" i="18"/>
  <c r="K173" i="18"/>
  <c r="K178" i="18"/>
  <c r="K198" i="18"/>
  <c r="K200" i="18"/>
  <c r="K213" i="18"/>
  <c r="K217" i="18"/>
  <c r="K221" i="18"/>
  <c r="K225" i="18"/>
  <c r="K229" i="18"/>
  <c r="K233" i="18"/>
  <c r="K237" i="18"/>
  <c r="K241" i="18"/>
  <c r="K248" i="18"/>
  <c r="K252" i="18"/>
  <c r="K256" i="18"/>
  <c r="K260" i="18"/>
  <c r="K264" i="18"/>
  <c r="K268" i="18"/>
  <c r="K272" i="18"/>
  <c r="K276" i="18"/>
  <c r="K280" i="18"/>
  <c r="K287" i="18"/>
  <c r="K8" i="18"/>
  <c r="K117" i="18"/>
  <c r="K40" i="18"/>
  <c r="K123" i="18"/>
  <c r="K125" i="18"/>
  <c r="K133" i="18"/>
  <c r="K137" i="18"/>
  <c r="K150" i="18"/>
  <c r="K154" i="18"/>
  <c r="K158" i="18"/>
  <c r="K139" i="18"/>
  <c r="K142" i="18"/>
  <c r="K162" i="18"/>
  <c r="K7" i="18"/>
  <c r="K22" i="18"/>
  <c r="K30" i="18"/>
  <c r="K73" i="18"/>
  <c r="K77" i="18"/>
  <c r="K87" i="18"/>
  <c r="K90" i="18"/>
  <c r="K99" i="18"/>
  <c r="K94" i="18"/>
  <c r="K102" i="18"/>
  <c r="K107" i="18"/>
  <c r="K111" i="18"/>
  <c r="K116" i="18"/>
  <c r="K120" i="18"/>
  <c r="K35" i="18"/>
  <c r="K39" i="18"/>
  <c r="K43" i="18"/>
  <c r="K128" i="18"/>
  <c r="K132" i="18"/>
  <c r="K136" i="18"/>
  <c r="K145" i="18"/>
  <c r="K149" i="18"/>
  <c r="K153" i="18"/>
  <c r="K157" i="18"/>
  <c r="K292" i="18"/>
  <c r="K161" i="18"/>
  <c r="K165" i="18"/>
  <c r="K174" i="18"/>
  <c r="K170" i="18"/>
  <c r="K293" i="18"/>
  <c r="K179" i="18"/>
  <c r="K294" i="18"/>
  <c r="K201" i="18"/>
  <c r="K214" i="18"/>
  <c r="K218" i="18"/>
  <c r="K222" i="18"/>
  <c r="K226" i="18"/>
  <c r="K230" i="18"/>
  <c r="K234" i="18"/>
  <c r="K238" i="18"/>
  <c r="K242" i="18"/>
  <c r="K245" i="18"/>
  <c r="K249" i="18"/>
  <c r="K253" i="18"/>
  <c r="K257" i="18"/>
  <c r="K261" i="18"/>
  <c r="K265" i="18"/>
  <c r="K269" i="18"/>
  <c r="K273" i="18"/>
  <c r="K277" i="18"/>
  <c r="K5" i="18"/>
  <c r="K23" i="18"/>
  <c r="K290" i="18"/>
  <c r="K74" i="18"/>
  <c r="K78" i="18"/>
  <c r="K291" i="18"/>
  <c r="K91" i="18"/>
  <c r="K100" i="18"/>
  <c r="K95" i="18"/>
  <c r="K104" i="18"/>
  <c r="K108" i="18"/>
  <c r="K29" i="18"/>
  <c r="K32" i="18"/>
  <c r="K36" i="18"/>
  <c r="K129" i="18"/>
  <c r="K21" i="18"/>
  <c r="K79" i="18"/>
  <c r="K96" i="18"/>
  <c r="K118" i="18"/>
  <c r="K124" i="18"/>
  <c r="K138" i="18"/>
  <c r="K155" i="18"/>
  <c r="K163" i="18"/>
  <c r="K169" i="18"/>
  <c r="K176" i="18"/>
  <c r="K199" i="18"/>
  <c r="K216" i="18"/>
  <c r="K224" i="18"/>
  <c r="K232" i="18"/>
  <c r="K240" i="18"/>
  <c r="K247" i="18"/>
  <c r="K255" i="18"/>
  <c r="K263" i="18"/>
  <c r="K271" i="18"/>
  <c r="K279" i="18"/>
  <c r="K75" i="18"/>
  <c r="K101" i="18"/>
  <c r="K31" i="18"/>
  <c r="K41" i="18"/>
  <c r="K151" i="18"/>
  <c r="K168" i="18"/>
  <c r="K175" i="18"/>
  <c r="K295" i="18"/>
  <c r="K215" i="18"/>
  <c r="K223" i="18"/>
  <c r="K239" i="18"/>
  <c r="K246" i="18"/>
  <c r="K254" i="18"/>
  <c r="K262" i="18"/>
  <c r="K278" i="18"/>
  <c r="K24" i="18"/>
  <c r="K88" i="18"/>
  <c r="K105" i="18"/>
  <c r="K33" i="18"/>
  <c r="K146" i="18"/>
  <c r="K159" i="18"/>
  <c r="K171" i="18"/>
  <c r="K196" i="18"/>
  <c r="K211" i="18"/>
  <c r="K219" i="18"/>
  <c r="K227" i="18"/>
  <c r="K235" i="18"/>
  <c r="K243" i="18"/>
  <c r="K250" i="18"/>
  <c r="K258" i="18"/>
  <c r="K266" i="18"/>
  <c r="K274" i="18"/>
  <c r="K231" i="18"/>
  <c r="K270" i="18"/>
  <c r="K27" i="18"/>
  <c r="K92" i="18"/>
  <c r="K109" i="18"/>
  <c r="K37" i="18"/>
  <c r="K131" i="18"/>
  <c r="K147" i="18"/>
  <c r="K140" i="18"/>
  <c r="K166" i="18"/>
  <c r="K172" i="18"/>
  <c r="K197" i="18"/>
  <c r="K202" i="18"/>
  <c r="K220" i="18"/>
  <c r="K228" i="18"/>
  <c r="K236" i="18"/>
  <c r="K244" i="18"/>
  <c r="K251" i="18"/>
  <c r="K259" i="18"/>
  <c r="K267" i="18"/>
  <c r="K275" i="18"/>
  <c r="K134" i="18"/>
  <c r="K6" i="18"/>
  <c r="B4" i="7"/>
  <c r="B16" i="7" s="1"/>
  <c r="B5" i="7"/>
  <c r="B17" i="7" s="1"/>
  <c r="B10" i="7"/>
  <c r="B19" i="7" s="1"/>
  <c r="B11" i="7"/>
  <c r="B20" i="7" s="1"/>
  <c r="B12" i="7"/>
  <c r="B21" i="7" s="1"/>
  <c r="A17" i="6"/>
  <c r="A16" i="6"/>
  <c r="A18" i="6"/>
  <c r="N20" i="18" l="1"/>
  <c r="P20" i="18" s="1"/>
  <c r="N15" i="18"/>
  <c r="P15" i="18" s="1"/>
  <c r="N16" i="18"/>
  <c r="P16" i="18" s="1"/>
  <c r="N85" i="18"/>
  <c r="P85" i="18" s="1"/>
  <c r="N18" i="18"/>
  <c r="P18" i="18" s="1"/>
  <c r="N17" i="18"/>
  <c r="P17" i="18" s="1"/>
  <c r="N284" i="18"/>
  <c r="P284" i="18" s="1"/>
  <c r="N166" i="18"/>
  <c r="P166" i="18" s="1"/>
  <c r="N114" i="18"/>
  <c r="P114" i="18" s="1"/>
  <c r="N286" i="18"/>
  <c r="P286" i="18" s="1"/>
  <c r="N84" i="18"/>
  <c r="P84" i="18" s="1"/>
  <c r="N285" i="18"/>
  <c r="P285" i="18" s="1"/>
  <c r="N281" i="18"/>
  <c r="P281" i="18" s="1"/>
  <c r="N282" i="18"/>
  <c r="P282" i="18" s="1"/>
  <c r="N212" i="18"/>
  <c r="P212" i="18" s="1"/>
  <c r="N283" i="18"/>
  <c r="P283" i="18" s="1"/>
  <c r="N210" i="18"/>
  <c r="P210" i="18" s="1"/>
  <c r="N205" i="18"/>
  <c r="P205" i="18" s="1"/>
  <c r="N113" i="18"/>
  <c r="P113" i="18" s="1"/>
  <c r="N83" i="18"/>
  <c r="P83" i="18" s="1"/>
  <c r="N65" i="18"/>
  <c r="P65" i="18" s="1"/>
  <c r="N206" i="18"/>
  <c r="P206" i="18" s="1"/>
  <c r="N203" i="18"/>
  <c r="P203" i="18" s="1"/>
  <c r="N208" i="18"/>
  <c r="P208" i="18" s="1"/>
  <c r="N209" i="18"/>
  <c r="P209" i="18" s="1"/>
  <c r="N207" i="18"/>
  <c r="P207" i="18" s="1"/>
  <c r="N204" i="18"/>
  <c r="P204" i="18" s="1"/>
  <c r="N70" i="18"/>
  <c r="P70" i="18" s="1"/>
  <c r="N63" i="18"/>
  <c r="P63" i="18" s="1"/>
  <c r="N277" i="18"/>
  <c r="P277" i="18" s="1"/>
  <c r="N289" i="18"/>
  <c r="P289" i="18" s="1"/>
  <c r="N53" i="18"/>
  <c r="P53" i="18" s="1"/>
  <c r="N56" i="18"/>
  <c r="P56" i="18" s="1"/>
  <c r="N69" i="18"/>
  <c r="P69" i="18" s="1"/>
  <c r="N48" i="18"/>
  <c r="P48" i="18" s="1"/>
  <c r="N55" i="18"/>
  <c r="P55" i="18" s="1"/>
  <c r="N62" i="18"/>
  <c r="P62" i="18" s="1"/>
  <c r="N50" i="18"/>
  <c r="P50" i="18" s="1"/>
  <c r="N67" i="18"/>
  <c r="P67" i="18" s="1"/>
  <c r="N71" i="18"/>
  <c r="P71" i="18" s="1"/>
  <c r="N44" i="18"/>
  <c r="P44" i="18" s="1"/>
  <c r="N64" i="18"/>
  <c r="P64" i="18" s="1"/>
  <c r="N52" i="18"/>
  <c r="P52" i="18" s="1"/>
  <c r="N47" i="18"/>
  <c r="P47" i="18" s="1"/>
  <c r="N58" i="18"/>
  <c r="P58" i="18" s="1"/>
  <c r="N72" i="18"/>
  <c r="P72" i="18" s="1"/>
  <c r="N60" i="18"/>
  <c r="P60" i="18" s="1"/>
  <c r="N195" i="18"/>
  <c r="P195" i="18" s="1"/>
  <c r="N57" i="18"/>
  <c r="P57" i="18" s="1"/>
  <c r="N59" i="18"/>
  <c r="P59" i="18" s="1"/>
  <c r="N66" i="18"/>
  <c r="P66" i="18" s="1"/>
  <c r="N54" i="18"/>
  <c r="P54" i="18" s="1"/>
  <c r="N45" i="18"/>
  <c r="P45" i="18" s="1"/>
  <c r="N61" i="18"/>
  <c r="P61" i="18" s="1"/>
  <c r="N46" i="18"/>
  <c r="P46" i="18" s="1"/>
  <c r="N68" i="18"/>
  <c r="P68" i="18" s="1"/>
  <c r="N194" i="18"/>
  <c r="P194" i="18" s="1"/>
  <c r="N49" i="18"/>
  <c r="P49" i="18" s="1"/>
  <c r="N51" i="18"/>
  <c r="P51" i="18" s="1"/>
  <c r="N193" i="18"/>
  <c r="P193" i="18" s="1"/>
  <c r="N182" i="18"/>
  <c r="P182" i="18" s="1"/>
  <c r="N185" i="18"/>
  <c r="P185" i="18" s="1"/>
  <c r="N12" i="18"/>
  <c r="P12" i="18" s="1"/>
  <c r="N188" i="18"/>
  <c r="P188" i="18" s="1"/>
  <c r="N181" i="18"/>
  <c r="P181" i="18" s="1"/>
  <c r="N180" i="18"/>
  <c r="P180" i="18" s="1"/>
  <c r="N192" i="18"/>
  <c r="P192" i="18" s="1"/>
  <c r="N183" i="18"/>
  <c r="P183" i="18" s="1"/>
  <c r="N186" i="18"/>
  <c r="P186" i="18" s="1"/>
  <c r="M10" i="20"/>
  <c r="O10" i="20" s="1"/>
  <c r="N191" i="18"/>
  <c r="P191" i="18" s="1"/>
  <c r="N189" i="18"/>
  <c r="P189" i="18" s="1"/>
  <c r="N190" i="18"/>
  <c r="P190" i="18" s="1"/>
  <c r="N184" i="18"/>
  <c r="P184" i="18" s="1"/>
  <c r="N187" i="18"/>
  <c r="P187" i="18" s="1"/>
  <c r="N127" i="18"/>
  <c r="P127" i="18" s="1"/>
  <c r="N121" i="18"/>
  <c r="P121" i="18" s="1"/>
  <c r="N14" i="18"/>
  <c r="P14" i="18" s="1"/>
  <c r="N11" i="18"/>
  <c r="P11" i="18" s="1"/>
  <c r="N82" i="18"/>
  <c r="P82" i="18" s="1"/>
  <c r="M6" i="20"/>
  <c r="O6" i="20" s="1"/>
  <c r="N13" i="18"/>
  <c r="P13" i="18" s="1"/>
  <c r="N80" i="18"/>
  <c r="P80" i="18" s="1"/>
  <c r="N81" i="18"/>
  <c r="P81" i="18" s="1"/>
  <c r="N112" i="18"/>
  <c r="P112" i="18" s="1"/>
  <c r="N5" i="18"/>
  <c r="P5" i="18" s="1"/>
  <c r="M8" i="20"/>
  <c r="O8" i="20" s="1"/>
  <c r="M5" i="20"/>
  <c r="O5" i="20" s="1"/>
  <c r="M19" i="20"/>
  <c r="O19" i="20" s="1"/>
  <c r="M18" i="20"/>
  <c r="O18" i="20" s="1"/>
  <c r="N234" i="18"/>
  <c r="P234" i="18" s="1"/>
  <c r="N174" i="18"/>
  <c r="P174" i="18" s="1"/>
  <c r="N22" i="18"/>
  <c r="P22" i="18" s="1"/>
  <c r="N118" i="18"/>
  <c r="P118" i="18" s="1"/>
  <c r="N39" i="18"/>
  <c r="P39" i="18" s="1"/>
  <c r="N6" i="18"/>
  <c r="P6" i="18" s="1"/>
  <c r="N95" i="18"/>
  <c r="P95" i="18" s="1"/>
  <c r="N21" i="18"/>
  <c r="P21" i="18" s="1"/>
  <c r="N253" i="18"/>
  <c r="P253" i="18" s="1"/>
  <c r="N269" i="18"/>
  <c r="P269" i="18" s="1"/>
  <c r="N276" i="18"/>
  <c r="P276" i="18" s="1"/>
  <c r="N266" i="18"/>
  <c r="P266" i="18" s="1"/>
  <c r="N137" i="18"/>
  <c r="P137" i="18" s="1"/>
  <c r="N152" i="18"/>
  <c r="P152" i="18" s="1"/>
  <c r="N228" i="18"/>
  <c r="P228" i="18" s="1"/>
  <c r="N263" i="18"/>
  <c r="P263" i="18" s="1"/>
  <c r="N251" i="18"/>
  <c r="P251" i="18" s="1"/>
  <c r="N171" i="18"/>
  <c r="P171" i="18" s="1"/>
  <c r="N287" i="18"/>
  <c r="P287" i="18" s="1"/>
  <c r="N229" i="18"/>
  <c r="P229" i="18" s="1"/>
  <c r="N110" i="18"/>
  <c r="P110" i="18" s="1"/>
  <c r="N27" i="18"/>
  <c r="P27" i="18" s="1"/>
  <c r="N79" i="18"/>
  <c r="P79" i="18" s="1"/>
  <c r="N238" i="18"/>
  <c r="P238" i="18" s="1"/>
  <c r="N161" i="18"/>
  <c r="P161" i="18" s="1"/>
  <c r="N120" i="18"/>
  <c r="P120" i="18" s="1"/>
  <c r="N294" i="18"/>
  <c r="P294" i="18" s="1"/>
  <c r="N219" i="18"/>
  <c r="P219" i="18" s="1"/>
  <c r="N259" i="18"/>
  <c r="P259" i="18" s="1"/>
  <c r="N87" i="18"/>
  <c r="P87" i="18" s="1"/>
  <c r="N235" i="18"/>
  <c r="P235" i="18" s="1"/>
  <c r="N261" i="18"/>
  <c r="P261" i="18" s="1"/>
  <c r="N132" i="18"/>
  <c r="P132" i="18" s="1"/>
  <c r="N176" i="18"/>
  <c r="P176" i="18" s="1"/>
  <c r="N131" i="18"/>
  <c r="P131" i="18" s="1"/>
  <c r="N172" i="18"/>
  <c r="P172" i="18" s="1"/>
  <c r="N124" i="18"/>
  <c r="P124" i="18" s="1"/>
  <c r="N244" i="18"/>
  <c r="P244" i="18" s="1"/>
  <c r="N109" i="18"/>
  <c r="P109" i="18" s="1"/>
  <c r="N108" i="18"/>
  <c r="P108" i="18" s="1"/>
  <c r="N91" i="18"/>
  <c r="P91" i="18" s="1"/>
  <c r="N290" i="18"/>
  <c r="P290" i="18" s="1"/>
  <c r="N230" i="18"/>
  <c r="P230" i="18" s="1"/>
  <c r="N92" i="18"/>
  <c r="P92" i="18" s="1"/>
  <c r="N274" i="18"/>
  <c r="P274" i="18" s="1"/>
  <c r="N211" i="18"/>
  <c r="P211" i="18" s="1"/>
  <c r="N36" i="18"/>
  <c r="P36" i="18" s="1"/>
  <c r="N142" i="18"/>
  <c r="P142" i="18" s="1"/>
  <c r="N150" i="18"/>
  <c r="P150" i="18" s="1"/>
  <c r="N221" i="18"/>
  <c r="P221" i="18" s="1"/>
  <c r="N160" i="18"/>
  <c r="P160" i="18" s="1"/>
  <c r="N97" i="18"/>
  <c r="P97" i="18" s="1"/>
  <c r="N158" i="18"/>
  <c r="P158" i="18" s="1"/>
  <c r="N257" i="18"/>
  <c r="P257" i="18" s="1"/>
  <c r="N167" i="18"/>
  <c r="P167" i="18" s="1"/>
  <c r="N38" i="18"/>
  <c r="P38" i="18" s="1"/>
  <c r="N25" i="18"/>
  <c r="P25" i="18" s="1"/>
  <c r="N138" i="18"/>
  <c r="P138" i="18" s="1"/>
  <c r="N293" i="18"/>
  <c r="P293" i="18" s="1"/>
  <c r="N73" i="18"/>
  <c r="P73" i="18" s="1"/>
  <c r="N117" i="18"/>
  <c r="P117" i="18" s="1"/>
  <c r="N237" i="18"/>
  <c r="P237" i="18" s="1"/>
  <c r="N143" i="18"/>
  <c r="P143" i="18" s="1"/>
  <c r="N119" i="18"/>
  <c r="P119" i="18" s="1"/>
  <c r="N196" i="18"/>
  <c r="P196" i="18" s="1"/>
  <c r="N78" i="18"/>
  <c r="P78" i="18" s="1"/>
  <c r="N8" i="18"/>
  <c r="P8" i="18" s="1"/>
  <c r="N292" i="18"/>
  <c r="P292" i="18" s="1"/>
  <c r="N111" i="18"/>
  <c r="P111" i="18" s="1"/>
  <c r="N129" i="18"/>
  <c r="P129" i="18" s="1"/>
  <c r="N144" i="18"/>
  <c r="P144" i="18" s="1"/>
  <c r="N222" i="18"/>
  <c r="P222" i="18" s="1"/>
  <c r="N153" i="18"/>
  <c r="P153" i="18" s="1"/>
  <c r="N102" i="18"/>
  <c r="P102" i="18" s="1"/>
  <c r="N86" i="18"/>
  <c r="P86" i="18" s="1"/>
  <c r="N268" i="18"/>
  <c r="P268" i="18" s="1"/>
  <c r="N258" i="18"/>
  <c r="P258" i="18" s="1"/>
  <c r="N145" i="18"/>
  <c r="P145" i="18" s="1"/>
  <c r="N243" i="18"/>
  <c r="P243" i="18" s="1"/>
  <c r="N265" i="18"/>
  <c r="P265" i="18" s="1"/>
  <c r="N252" i="18"/>
  <c r="P252" i="18" s="1"/>
  <c r="N173" i="18"/>
  <c r="P173" i="18" s="1"/>
  <c r="N130" i="18"/>
  <c r="P130" i="18" s="1"/>
  <c r="N28" i="18"/>
  <c r="P28" i="18" s="1"/>
  <c r="N220" i="18"/>
  <c r="P220" i="18" s="1"/>
  <c r="N98" i="18"/>
  <c r="P98" i="18" s="1"/>
  <c r="N202" i="18"/>
  <c r="P202" i="18" s="1"/>
  <c r="N198" i="18"/>
  <c r="P198" i="18" s="1"/>
  <c r="N250" i="18"/>
  <c r="P250" i="18" s="1"/>
  <c r="N213" i="18"/>
  <c r="P213" i="18" s="1"/>
  <c r="N260" i="18"/>
  <c r="P260" i="18" s="1"/>
  <c r="N103" i="18"/>
  <c r="P103" i="18" s="1"/>
  <c r="N99" i="18"/>
  <c r="P99" i="18" s="1"/>
  <c r="N275" i="18"/>
  <c r="P275" i="18" s="1"/>
  <c r="N134" i="18"/>
  <c r="P134" i="18" s="1"/>
  <c r="N246" i="18"/>
  <c r="P246" i="18" s="1"/>
  <c r="N75" i="18"/>
  <c r="P75" i="18" s="1"/>
  <c r="N29" i="18"/>
  <c r="P29" i="18" s="1"/>
  <c r="N100" i="18"/>
  <c r="P100" i="18" s="1"/>
  <c r="N74" i="18"/>
  <c r="P74" i="18" s="1"/>
  <c r="N249" i="18"/>
  <c r="P249" i="18" s="1"/>
  <c r="N218" i="18"/>
  <c r="P218" i="18" s="1"/>
  <c r="N133" i="18"/>
  <c r="P133" i="18" s="1"/>
  <c r="N231" i="18"/>
  <c r="P231" i="18" s="1"/>
  <c r="N278" i="18"/>
  <c r="P278" i="18" s="1"/>
  <c r="N175" i="18"/>
  <c r="P175" i="18" s="1"/>
  <c r="N41" i="18"/>
  <c r="P41" i="18" s="1"/>
  <c r="N279" i="18"/>
  <c r="P279" i="18" s="1"/>
  <c r="N247" i="18"/>
  <c r="P247" i="18" s="1"/>
  <c r="N216" i="18"/>
  <c r="P216" i="18" s="1"/>
  <c r="N163" i="18"/>
  <c r="P163" i="18" s="1"/>
  <c r="N245" i="18"/>
  <c r="P245" i="18" s="1"/>
  <c r="N162" i="18"/>
  <c r="P162" i="18" s="1"/>
  <c r="N154" i="18"/>
  <c r="P154" i="18" s="1"/>
  <c r="N272" i="18"/>
  <c r="P272" i="18" s="1"/>
  <c r="N256" i="18"/>
  <c r="P256" i="18" s="1"/>
  <c r="N241" i="18"/>
  <c r="P241" i="18" s="1"/>
  <c r="N225" i="18"/>
  <c r="P225" i="18" s="1"/>
  <c r="N200" i="18"/>
  <c r="P200" i="18" s="1"/>
  <c r="N177" i="18"/>
  <c r="P177" i="18" s="1"/>
  <c r="N141" i="18"/>
  <c r="P141" i="18" s="1"/>
  <c r="N148" i="18"/>
  <c r="P148" i="18" s="1"/>
  <c r="N126" i="18"/>
  <c r="P126" i="18" s="1"/>
  <c r="N34" i="18"/>
  <c r="P34" i="18" s="1"/>
  <c r="N106" i="18"/>
  <c r="P106" i="18" s="1"/>
  <c r="N89" i="18"/>
  <c r="P89" i="18" s="1"/>
  <c r="N26" i="18"/>
  <c r="P26" i="18" s="1"/>
  <c r="N262" i="18"/>
  <c r="P262" i="18" s="1"/>
  <c r="N31" i="18"/>
  <c r="P31" i="18" s="1"/>
  <c r="N155" i="18"/>
  <c r="P155" i="18" s="1"/>
  <c r="N273" i="18"/>
  <c r="P273" i="18" s="1"/>
  <c r="N201" i="18"/>
  <c r="P201" i="18" s="1"/>
  <c r="N170" i="18"/>
  <c r="P170" i="18" s="1"/>
  <c r="N149" i="18"/>
  <c r="P149" i="18" s="1"/>
  <c r="N128" i="18"/>
  <c r="P128" i="18" s="1"/>
  <c r="N35" i="18"/>
  <c r="P35" i="18" s="1"/>
  <c r="N107" i="18"/>
  <c r="P107" i="18" s="1"/>
  <c r="N90" i="18"/>
  <c r="P90" i="18" s="1"/>
  <c r="N30" i="18"/>
  <c r="P30" i="18" s="1"/>
  <c r="N147" i="18"/>
  <c r="P147" i="18" s="1"/>
  <c r="N105" i="18"/>
  <c r="P105" i="18" s="1"/>
  <c r="N223" i="18"/>
  <c r="P223" i="18" s="1"/>
  <c r="N168" i="18"/>
  <c r="P168" i="18" s="1"/>
  <c r="N271" i="18"/>
  <c r="P271" i="18" s="1"/>
  <c r="N240" i="18"/>
  <c r="P240" i="18" s="1"/>
  <c r="N199" i="18"/>
  <c r="P199" i="18" s="1"/>
  <c r="N104" i="18"/>
  <c r="P104" i="18" s="1"/>
  <c r="N291" i="18"/>
  <c r="P291" i="18" s="1"/>
  <c r="N23" i="18"/>
  <c r="P23" i="18" s="1"/>
  <c r="N242" i="18"/>
  <c r="P242" i="18" s="1"/>
  <c r="N88" i="18"/>
  <c r="P88" i="18" s="1"/>
  <c r="N32" i="18"/>
  <c r="P32" i="18" s="1"/>
  <c r="N139" i="18"/>
  <c r="P139" i="18" s="1"/>
  <c r="N280" i="18"/>
  <c r="P280" i="18" s="1"/>
  <c r="N264" i="18"/>
  <c r="P264" i="18" s="1"/>
  <c r="N248" i="18"/>
  <c r="P248" i="18" s="1"/>
  <c r="N233" i="18"/>
  <c r="P233" i="18" s="1"/>
  <c r="N217" i="18"/>
  <c r="P217" i="18" s="1"/>
  <c r="N178" i="18"/>
  <c r="P178" i="18" s="1"/>
  <c r="N164" i="18"/>
  <c r="P164" i="18" s="1"/>
  <c r="N156" i="18"/>
  <c r="P156" i="18" s="1"/>
  <c r="N135" i="18"/>
  <c r="P135" i="18" s="1"/>
  <c r="N42" i="18"/>
  <c r="P42" i="18" s="1"/>
  <c r="N115" i="18"/>
  <c r="P115" i="18" s="1"/>
  <c r="N93" i="18"/>
  <c r="P93" i="18" s="1"/>
  <c r="N76" i="18"/>
  <c r="P76" i="18" s="1"/>
  <c r="N288" i="18"/>
  <c r="P288" i="18" s="1"/>
  <c r="N146" i="18"/>
  <c r="P146" i="18" s="1"/>
  <c r="N254" i="18"/>
  <c r="P254" i="18" s="1"/>
  <c r="N270" i="18"/>
  <c r="P270" i="18" s="1"/>
  <c r="N24" i="18"/>
  <c r="P24" i="18" s="1"/>
  <c r="N295" i="18"/>
  <c r="P295" i="18" s="1"/>
  <c r="N255" i="18"/>
  <c r="P255" i="18" s="1"/>
  <c r="N224" i="18"/>
  <c r="P224" i="18" s="1"/>
  <c r="N169" i="18"/>
  <c r="P169" i="18" s="1"/>
  <c r="N179" i="18"/>
  <c r="P179" i="18" s="1"/>
  <c r="N165" i="18"/>
  <c r="P165" i="18" s="1"/>
  <c r="N157" i="18"/>
  <c r="P157" i="18" s="1"/>
  <c r="N136" i="18"/>
  <c r="P136" i="18" s="1"/>
  <c r="N43" i="18"/>
  <c r="P43" i="18" s="1"/>
  <c r="N116" i="18"/>
  <c r="P116" i="18" s="1"/>
  <c r="N94" i="18"/>
  <c r="P94" i="18" s="1"/>
  <c r="N77" i="18"/>
  <c r="P77" i="18" s="1"/>
  <c r="N7" i="18"/>
  <c r="P7" i="18" s="1"/>
  <c r="N227" i="18"/>
  <c r="P227" i="18" s="1"/>
  <c r="N33" i="18"/>
  <c r="P33" i="18" s="1"/>
  <c r="N239" i="18"/>
  <c r="P239" i="18" s="1"/>
  <c r="N214" i="18"/>
  <c r="P214" i="18" s="1"/>
  <c r="N125" i="18"/>
  <c r="P125" i="18" s="1"/>
  <c r="N37" i="18"/>
  <c r="P37" i="18" s="1"/>
  <c r="N140" i="18"/>
  <c r="P140" i="18" s="1"/>
  <c r="N267" i="18"/>
  <c r="P267" i="18" s="1"/>
  <c r="N236" i="18"/>
  <c r="P236" i="18" s="1"/>
  <c r="N197" i="18"/>
  <c r="P197" i="18" s="1"/>
  <c r="N159" i="18"/>
  <c r="P159" i="18" s="1"/>
  <c r="N96" i="18"/>
  <c r="P96" i="18" s="1"/>
  <c r="N226" i="18"/>
  <c r="P226" i="18" s="1"/>
  <c r="N123" i="18"/>
  <c r="P123" i="18" s="1"/>
  <c r="N215" i="18"/>
  <c r="P215" i="18" s="1"/>
  <c r="N101" i="18"/>
  <c r="P101" i="18" s="1"/>
  <c r="N232" i="18"/>
  <c r="P232" i="18" s="1"/>
  <c r="N40" i="18"/>
  <c r="P40" i="18" s="1"/>
  <c r="N9" i="18"/>
  <c r="P9" i="18" s="1"/>
  <c r="N151" i="18"/>
  <c r="P151" i="18" s="1"/>
  <c r="N10" i="18"/>
  <c r="P10" i="18" s="1"/>
  <c r="M9" i="20"/>
  <c r="O9" i="20" s="1"/>
  <c r="M13" i="20"/>
  <c r="O13" i="20" s="1"/>
  <c r="M14" i="20"/>
  <c r="O14" i="20" s="1"/>
  <c r="M7" i="20"/>
  <c r="O7" i="20" s="1"/>
  <c r="M12" i="20"/>
  <c r="O12" i="20" s="1"/>
  <c r="M11" i="20"/>
  <c r="O11" i="20" s="1"/>
  <c r="M17" i="20"/>
  <c r="O17" i="20" s="1"/>
  <c r="M15" i="20"/>
  <c r="O15" i="20" s="1"/>
  <c r="M20" i="20"/>
  <c r="O20" i="20" s="1"/>
  <c r="M16" i="20"/>
  <c r="O16" i="20" s="1"/>
  <c r="B10" i="20"/>
  <c r="A10" i="20" s="1"/>
  <c r="A6" i="18"/>
  <c r="B11" i="20" l="1"/>
  <c r="A11" i="20" s="1"/>
  <c r="B12" i="20" l="1"/>
  <c r="A12" i="20" s="1"/>
  <c r="B13" i="20" l="1"/>
  <c r="A13" i="20" s="1"/>
  <c r="B14" i="20" l="1"/>
  <c r="A14" i="20" s="1"/>
  <c r="B15" i="20" l="1"/>
  <c r="A15" i="20" s="1"/>
  <c r="B16" i="20" l="1"/>
  <c r="A16" i="20" s="1"/>
  <c r="B17" i="20" l="1"/>
  <c r="A17" i="20" s="1"/>
  <c r="B18" i="20" l="1"/>
  <c r="A18" i="20" s="1"/>
  <c r="B19" i="20" l="1"/>
  <c r="A19" i="20" s="1"/>
  <c r="B20" i="20" l="1"/>
  <c r="A20" i="20" s="1"/>
  <c r="B7" i="18" l="1"/>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A287" i="18"/>
  <c r="B288" i="18"/>
  <c r="A288" i="18"/>
  <c r="A7" i="18"/>
  <c r="A8" i="18"/>
  <c r="A9" i="18"/>
  <c r="A10" i="18"/>
  <c r="A11" i="18"/>
  <c r="A12" i="18"/>
  <c r="A13" i="18"/>
  <c r="B289" i="18"/>
  <c r="A14" i="18"/>
  <c r="A289" i="18"/>
  <c r="A15" i="18"/>
  <c r="A16" i="18"/>
  <c r="A17" i="18"/>
  <c r="A18" i="18"/>
  <c r="A19" i="18"/>
  <c r="A20" i="18"/>
  <c r="A21" i="18"/>
  <c r="A25" i="18"/>
  <c r="A22" i="18"/>
  <c r="A23" i="18"/>
  <c r="A24" i="18"/>
  <c r="A26" i="18"/>
  <c r="B290" i="18"/>
  <c r="A30" i="18"/>
  <c r="A290" i="18"/>
  <c r="A27" i="18"/>
  <c r="A28" i="18"/>
  <c r="A29"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B291" i="18"/>
  <c r="A87" i="18"/>
  <c r="A291" i="18"/>
  <c r="A88" i="18"/>
  <c r="A89" i="18"/>
  <c r="A90" i="18"/>
  <c r="A91" i="18"/>
  <c r="A92" i="18"/>
  <c r="A98" i="18"/>
  <c r="A99" i="18"/>
  <c r="A100" i="18"/>
  <c r="A101" i="18"/>
  <c r="A93" i="18"/>
  <c r="A103" i="18"/>
  <c r="A94" i="18"/>
  <c r="A95" i="18"/>
  <c r="A96" i="18"/>
  <c r="A97" i="18"/>
  <c r="A102" i="18"/>
  <c r="A104" i="18"/>
  <c r="A105" i="18"/>
  <c r="A106" i="18"/>
  <c r="A107" i="18"/>
  <c r="A108" i="18"/>
  <c r="A109" i="18"/>
  <c r="A110" i="18"/>
  <c r="A111" i="18"/>
  <c r="A112" i="18"/>
  <c r="A113" i="18"/>
  <c r="A114" i="18"/>
  <c r="A115" i="18"/>
  <c r="A116" i="18"/>
  <c r="A117" i="18"/>
  <c r="A118" i="18"/>
  <c r="A119" i="18"/>
  <c r="A120" i="18"/>
  <c r="A121" i="18"/>
  <c r="A122" i="18"/>
  <c r="A123" i="18"/>
  <c r="A124" i="18"/>
  <c r="A130" i="18"/>
  <c r="A125" i="18"/>
  <c r="A126" i="18"/>
  <c r="A127" i="18"/>
  <c r="A128" i="18"/>
  <c r="A129" i="18"/>
  <c r="A131" i="18"/>
  <c r="A132" i="18"/>
  <c r="A133" i="18"/>
  <c r="A134" i="18"/>
  <c r="A135" i="18"/>
  <c r="A136" i="18"/>
  <c r="A137" i="18"/>
  <c r="A138" i="18"/>
  <c r="A144" i="18"/>
  <c r="A145" i="18"/>
  <c r="A146" i="18"/>
  <c r="A147" i="18"/>
  <c r="A148" i="18"/>
  <c r="A149" i="18"/>
  <c r="A150" i="18"/>
  <c r="A151" i="18"/>
  <c r="A152" i="18"/>
  <c r="A153" i="18"/>
  <c r="A154" i="18"/>
  <c r="A155" i="18"/>
  <c r="A156" i="18"/>
  <c r="A157" i="18"/>
  <c r="A158" i="18"/>
  <c r="A159" i="18"/>
  <c r="A160" i="18"/>
  <c r="B292" i="18"/>
  <c r="A292" i="18"/>
  <c r="A139" i="18"/>
  <c r="A140" i="18"/>
  <c r="A141" i="18"/>
  <c r="A142" i="18"/>
  <c r="A143" i="18"/>
  <c r="A161" i="18"/>
  <c r="A162" i="18"/>
  <c r="A163" i="18"/>
  <c r="A164" i="18"/>
  <c r="A165" i="18"/>
  <c r="A166" i="18"/>
  <c r="A167" i="18"/>
  <c r="A174" i="18"/>
  <c r="A168" i="18"/>
  <c r="A169" i="18"/>
  <c r="A177" i="18"/>
  <c r="A170" i="18"/>
  <c r="A171" i="18"/>
  <c r="A172" i="18"/>
  <c r="B293" i="18"/>
  <c r="A173" i="18"/>
  <c r="A293" i="18"/>
  <c r="A175" i="18"/>
  <c r="A176" i="18"/>
  <c r="A178" i="18"/>
  <c r="A179" i="18"/>
  <c r="A187" i="18"/>
  <c r="A180" i="18"/>
  <c r="A181" i="18"/>
  <c r="A182" i="18"/>
  <c r="A183" i="18"/>
  <c r="A184" i="18"/>
  <c r="A185" i="18"/>
  <c r="A186" i="18"/>
  <c r="A188" i="18"/>
  <c r="A189" i="18"/>
  <c r="A190" i="18"/>
  <c r="A191" i="18"/>
  <c r="A192" i="18"/>
  <c r="A193" i="18"/>
  <c r="A194" i="18"/>
  <c r="A195" i="18"/>
  <c r="A196" i="18"/>
  <c r="A197" i="18"/>
  <c r="A198" i="18"/>
  <c r="B294" i="18"/>
  <c r="A294" i="18"/>
  <c r="B295" i="18"/>
  <c r="A295" i="18"/>
  <c r="A199" i="18"/>
  <c r="A200" i="18"/>
  <c r="A201" i="18"/>
  <c r="A211" i="18"/>
  <c r="A20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03" i="18"/>
  <c r="A204" i="18"/>
  <c r="A205" i="18"/>
  <c r="A206" i="18"/>
  <c r="A207" i="18"/>
  <c r="A208" i="18"/>
  <c r="A209" i="18"/>
  <c r="A210" i="18"/>
  <c r="A212" i="18"/>
  <c r="A281" i="18"/>
  <c r="A282" i="18"/>
  <c r="A283" i="18"/>
  <c r="A284" i="18"/>
  <c r="A285" i="18"/>
  <c r="A28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tc={04A22090-56FD-4AE6-A2C8-4385AC19966B}</author>
    <author>tc={2FA7C4CF-5134-4ADC-84D6-6922A618BB7C}</author>
    <author>tc={09BDBB4B-E225-4CB2-9A60-399313BFBB7F}</author>
    <author>tc={31955A2C-6C87-41F1-8A8F-EEB357D4A60D}</author>
    <author>tc={40FAAEDB-A0BE-49D1-AE17-A5F76981D0C3}</author>
  </authors>
  <commentList>
    <comment ref="B3" authorId="0" shapeId="0" xr:uid="{04A22090-56FD-4AE6-A2C8-4385AC19966B}">
      <text>
        <t>[Opmerkingenthread]
U kunt deze opmerkingenthread lezen in uw versie van Excel. Eventuele wijzigingen aan de thread gaan echter verloren als het bestand wordt geopend in een nieuwere versie van Excel. Meer informatie: https://go.microsoft.com/fwlink/?linkid=870924
Opmerking:
    Primair Richard</t>
      </text>
    </comment>
    <comment ref="G3" authorId="1" shapeId="0" xr:uid="{2FA7C4CF-5134-4ADC-84D6-6922A618BB7C}">
      <text>
        <t>[Opmerkingenthread]
U kunt deze opmerkingenthread lezen in uw versie van Excel. Eventuele wijzigingen aan de thread gaan echter verloren als het bestand wordt geopend in een nieuwere versie van Excel. Meer informatie: https://go.microsoft.com/fwlink/?linkid=870924
Opmerking:
    Ludo Klein Holte</t>
      </text>
    </comment>
    <comment ref="H3" authorId="2" shapeId="0" xr:uid="{09BDBB4B-E225-4CB2-9A60-399313BFBB7F}">
      <text>
        <t>[Opmerkingenthread]
U kunt deze opmerkingenthread lezen in uw versie van Excel. Eventuele wijzigingen aan de thread gaan echter verloren als het bestand wordt geopend in een nieuwere versie van Excel. Meer informatie: https://go.microsoft.com/fwlink/?linkid=870924
Opmerking:
    Adalie  Bruine de Bruin - 't Hoen</t>
      </text>
    </comment>
    <comment ref="I3" authorId="3" shapeId="0" xr:uid="{31955A2C-6C87-41F1-8A8F-EEB357D4A60D}">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Lynn Kuenen-Sharafkhani
operationeel: Pleun Mekkering ??
</t>
      </text>
    </comment>
    <comment ref="N3" authorId="4" shapeId="0" xr:uid="{40FAAEDB-A0BE-49D1-AE17-A5F76981D0C3}">
      <text>
        <t>[Opmerkingenthread]
U kunt deze opmerkingenthread lezen in uw versie van Excel. Eventuele wijzigingen aan de thread gaan echter verloren als het bestand wordt geopend in een nieuwere versie van Excel. Meer informatie: https://go.microsoft.com/fwlink/?linkid=870924
Opmerking:
    Renate Kieftenbeld</t>
      </text>
    </comment>
  </commentList>
</comments>
</file>

<file path=xl/sharedStrings.xml><?xml version="1.0" encoding="utf-8"?>
<sst xmlns="http://schemas.openxmlformats.org/spreadsheetml/2006/main" count="2233" uniqueCount="732">
  <si>
    <t>IV ICT Aansluitvoorwaarden</t>
  </si>
  <si>
    <t>KMS-058</t>
  </si>
  <si>
    <t>versie 2026.1.0, vastgesteld door de Manager ICT dd: 01-04-2026</t>
  </si>
  <si>
    <t xml:space="preserve">             Cluster</t>
  </si>
  <si>
    <t>Geldend voor: Gemeente Arnhem, Gemeente Renkum &amp; Gemeente Rheden</t>
  </si>
  <si>
    <t>Inleiding</t>
  </si>
  <si>
    <t>Voor U liggen de IV ICT Aansluitvoorwaarden welke regionaal zijn vastgesteld door, en van toepassing zijn op ICT aankopen voor gemeente Arnhem, gemeente Renkum &amp; gemeente Rheden. Deze aansluitvoorwaarden zijn algemeen geldend voor alle soorten aanbestedingen en inkopen van ICT middelen: hardware, software, infrastructurele, cloud en on premise.</t>
  </si>
  <si>
    <t>Het belang hiervan is dat ICT oplossingen die voldoen aan de hier gestelde eisen - conform standaard methoden en werkwijzen - eenvoudiger gekoppeld, in productie en in beheer genomen kunnen worden.</t>
  </si>
  <si>
    <r>
      <t xml:space="preserve">Het niet kunnen of willen voldoen aan de eisen uit de aansluitvoorwaarden leidt derhalve tot complexiteit, knelpunten en mogelijk zelfs conflicten tussen de Opdrachtgever en de Inschrijver. </t>
    </r>
    <r>
      <rPr>
        <b/>
        <i/>
        <sz val="10"/>
        <color theme="1"/>
        <rFont val="Calibri"/>
        <family val="2"/>
      </rPr>
      <t>De eisen zijn dan ook knock-out criteria</t>
    </r>
    <r>
      <rPr>
        <sz val="10"/>
        <color theme="1"/>
        <rFont val="Calibri"/>
        <family val="2"/>
      </rPr>
      <t>.</t>
    </r>
  </si>
  <si>
    <t>Indien tijdens de looptijd van de overeenkomst blijkt dat U niet kunt voldoen aan één of meerdere gestelde eisen, zonder dat U Opdrachtgever hiervan op de hoogte heeft gesteld, kan dit leiden tot voortijdige beëindiging van de overeenkomst! Het is dan ook van van belang om volledig transparant en correct te antwoorden.</t>
  </si>
  <si>
    <t>De eisen zijn gerubriceerd in subthema's.</t>
  </si>
  <si>
    <r>
      <t xml:space="preserve">In het tabblad </t>
    </r>
    <r>
      <rPr>
        <b/>
        <sz val="10"/>
        <color theme="7"/>
        <rFont val="Calibri"/>
        <family val="2"/>
      </rPr>
      <t>BEGRIPPEN</t>
    </r>
    <r>
      <rPr>
        <sz val="10"/>
        <color theme="1"/>
        <rFont val="Calibri"/>
        <family val="2"/>
      </rPr>
      <t xml:space="preserve"> staat een toelichting wat Opdrachtgever onder een bepaald begrip verstaat.</t>
    </r>
  </si>
  <si>
    <r>
      <t>Inschrijver vermeld in tabblad</t>
    </r>
    <r>
      <rPr>
        <sz val="10"/>
        <color theme="4"/>
        <rFont val="Calibri"/>
        <family val="2"/>
      </rPr>
      <t xml:space="preserve"> </t>
    </r>
    <r>
      <rPr>
        <b/>
        <sz val="10"/>
        <color theme="7"/>
        <rFont val="Calibri"/>
        <family val="2"/>
      </rPr>
      <t>AAN TE VULLEN door INSCHRIJVER</t>
    </r>
    <r>
      <rPr>
        <sz val="10"/>
        <color theme="4"/>
        <rFont val="Calibri"/>
        <family val="2"/>
      </rPr>
      <t xml:space="preserve">, </t>
    </r>
    <r>
      <rPr>
        <sz val="10"/>
        <color theme="7" tint="-0.249977111117893"/>
        <rFont val="Calibri"/>
        <family val="2"/>
      </rPr>
      <t xml:space="preserve">cellen D4 t/m D7 </t>
    </r>
    <r>
      <rPr>
        <sz val="10"/>
        <color theme="1"/>
        <rFont val="Calibri"/>
        <family val="2"/>
      </rPr>
      <t>in welke aangeboden Oplossing geleverd wordt.</t>
    </r>
  </si>
  <si>
    <r>
      <t xml:space="preserve">Inschrijver vermeld in tabblad </t>
    </r>
    <r>
      <rPr>
        <b/>
        <sz val="10"/>
        <color theme="7"/>
        <rFont val="Calibri"/>
        <family val="2"/>
      </rPr>
      <t>AAN TE VULLEN door INSCHRIJVER</t>
    </r>
    <r>
      <rPr>
        <sz val="10"/>
        <color theme="4"/>
        <rFont val="Calibri"/>
        <family val="2"/>
      </rPr>
      <t xml:space="preserve">, </t>
    </r>
    <r>
      <rPr>
        <sz val="10"/>
        <color theme="7" tint="-0.249977111117893"/>
        <rFont val="Calibri"/>
        <family val="2"/>
      </rPr>
      <t>cellen D10 t/m D12</t>
    </r>
    <r>
      <rPr>
        <sz val="10"/>
        <color theme="1"/>
        <rFont val="Calibri"/>
        <family val="2"/>
      </rPr>
      <t xml:space="preserve"> op welke interface de front-end van de aangeboden Oplossing geïnstalleerd wordt.</t>
    </r>
  </si>
  <si>
    <t>Op alle onderdelen waarop Inschrijver aangeeft dat dit onderdeel (al dan niet optioneel) geleverd wordt, dient er voor die onderdelen wel te worden voldaan aan de gestelde eisen.</t>
  </si>
  <si>
    <t>De aangeboden oplossing dient te passen binnen de context, zoals beschreven in de Project Start Architectuur, zoals opgenomen in het Aanbestedingsdossier.</t>
  </si>
  <si>
    <t>Met het ondertekenen van deze aansluitvoorwaarden accepteert Inschrijver alle gestelde eisen.</t>
  </si>
  <si>
    <t>De Inschrijver verklaart de aansluitvoorwaarden gelezen te hebben, naar waarheid beantwoord en geaccepteerd te hebben</t>
  </si>
  <si>
    <t>Voor akkoord:</t>
  </si>
  <si>
    <t>datum</t>
  </si>
  <si>
    <t>Naam</t>
  </si>
  <si>
    <t>Functie</t>
  </si>
  <si>
    <t>!!! Maak een kopie van dit bestand alvorens mutaties te gaan aanbrengen !!!</t>
  </si>
  <si>
    <t>Thema</t>
  </si>
  <si>
    <t>CLM ICT</t>
  </si>
  <si>
    <t>AREA</t>
  </si>
  <si>
    <t>CISO</t>
  </si>
  <si>
    <t>ISO</t>
  </si>
  <si>
    <t>Manager ICT</t>
  </si>
  <si>
    <t>Strategisch aanjager digitale innovaties</t>
  </si>
  <si>
    <t>AI Compliance Officer</t>
  </si>
  <si>
    <t>MVI Coördinator</t>
  </si>
  <si>
    <t>ICT Algemeen</t>
  </si>
  <si>
    <t>ICT TAB</t>
  </si>
  <si>
    <t>ICT PMO</t>
  </si>
  <si>
    <t>FB</t>
  </si>
  <si>
    <t>Adviseur DIV</t>
  </si>
  <si>
    <t>IM AH / DC</t>
  </si>
  <si>
    <t>0. Penvoerderschap \ Layout \ Initiatiefnemer nieuwe iteratieslag</t>
  </si>
  <si>
    <t>R</t>
  </si>
  <si>
    <t>A</t>
  </si>
  <si>
    <t>0. Controlerend op samenhang</t>
  </si>
  <si>
    <t>0. Accordering nieuwe iteratieslag</t>
  </si>
  <si>
    <t>I</t>
  </si>
  <si>
    <t>A,R</t>
  </si>
  <si>
    <t>1. Algemene eisen</t>
  </si>
  <si>
    <t>C</t>
  </si>
  <si>
    <t>S</t>
  </si>
  <si>
    <t>2. Authenticatie &amp; Autorisatie</t>
  </si>
  <si>
    <t>3. Applicatie - eigendom</t>
  </si>
  <si>
    <t>3. Applicatie - inrichting</t>
  </si>
  <si>
    <t>3. Applicatie - interfaces</t>
  </si>
  <si>
    <t>3. Applicatie - logging</t>
  </si>
  <si>
    <t>3. Applicatie - ontwikkeling</t>
  </si>
  <si>
    <t>3. Applicatie - presentatielaag</t>
  </si>
  <si>
    <t>3. Applicatie - gegevens</t>
  </si>
  <si>
    <t>3. Applicatie - AI
(indien toegepast)</t>
  </si>
  <si>
    <t>4. Beheer - backup &amp; restore</t>
  </si>
  <si>
    <t>4. Beheer - functioneel</t>
  </si>
  <si>
    <t>4. Beheer - technisch</t>
  </si>
  <si>
    <t>5. Exitplan</t>
  </si>
  <si>
    <t>R,A</t>
  </si>
  <si>
    <t>5. IaaS</t>
  </si>
  <si>
    <t>6. PaaS</t>
  </si>
  <si>
    <t>7. Implementatie</t>
  </si>
  <si>
    <t>7. Implementatie - conversie</t>
  </si>
  <si>
    <t>8. Beschikbaarheid, Integriteit, Vertrouwelijkheid</t>
  </si>
  <si>
    <t>9. Inschrijver - Certificering en Compliance</t>
  </si>
  <si>
    <t>9. Inschrijver - Dienstverlening (SLA/DAP)</t>
  </si>
  <si>
    <t>9. Inschrijver - MVOI &amp; Duurzaamheid</t>
  </si>
  <si>
    <t>10. Quantum Cryptografie
(indien toegepast)</t>
  </si>
  <si>
    <t>R - Responsible, verantwoordelijke voor het thema</t>
  </si>
  <si>
    <t>A - Accountable, kaderstellend voor het thema</t>
  </si>
  <si>
    <t>S - Supported, ondersteunend (al dan niet gevraagd) voor het thema</t>
  </si>
  <si>
    <t>C - Consulted, moet geraadpleegd worden voor het thema</t>
  </si>
  <si>
    <t>I - Informed, moet geïnformeerd worden over het thema</t>
  </si>
  <si>
    <t>Proces nieuwe iteratieslag</t>
  </si>
  <si>
    <t>0. 2-3x per jaar uitvraag voor nieuwe iteratieslag naar alle stakeholders.</t>
  </si>
  <si>
    <t>1. Terugkoppeling naar de inbrengers van wijzigingen.</t>
  </si>
  <si>
    <t>2. Ter review nieuwe iteratieslag rondsturen naar ICT_Totaal en alle stakeholders.</t>
  </si>
  <si>
    <t>3. Ter akkoord aanbieden aan Manager ICT</t>
  </si>
  <si>
    <t>4. Door Manager ICT inbrengen en akkoord vragen aan RCIOO</t>
  </si>
  <si>
    <t>Proces Op Maat maken voor uitvraag</t>
  </si>
  <si>
    <r>
      <t xml:space="preserve">1. AREA (primair Frans Loth) vult tabblad </t>
    </r>
    <r>
      <rPr>
        <b/>
        <sz val="11"/>
        <color theme="7"/>
        <rFont val="Calibri"/>
        <family val="2"/>
      </rPr>
      <t>"AAN TE VULLEN door INSCHRIJVER</t>
    </r>
    <r>
      <rPr>
        <sz val="11"/>
        <color theme="1"/>
        <rFont val="Calibri"/>
        <family val="2"/>
      </rPr>
      <t xml:space="preserve">".
--&gt; In de sectie </t>
    </r>
    <r>
      <rPr>
        <b/>
        <sz val="11"/>
        <color theme="1"/>
        <rFont val="Calibri"/>
        <family val="2"/>
      </rPr>
      <t>Levering oplossing voor</t>
    </r>
    <r>
      <rPr>
        <sz val="11"/>
        <color theme="1"/>
        <rFont val="Calibri"/>
        <family val="2"/>
      </rPr>
      <t xml:space="preserve"> en</t>
    </r>
    <r>
      <rPr>
        <b/>
        <sz val="11"/>
        <color theme="1"/>
        <rFont val="Calibri"/>
        <family val="2"/>
      </rPr>
      <t xml:space="preserve"> Presentatielaag / Front-End</t>
    </r>
    <r>
      <rPr>
        <sz val="11"/>
        <color theme="1"/>
        <rFont val="Calibri"/>
        <family val="2"/>
      </rPr>
      <t xml:space="preserve"> dient de juiste uitvraag bepaald te worden: Ja, Nee of Ja (Optioneel)
--&gt; In de sectie </t>
    </r>
    <r>
      <rPr>
        <b/>
        <sz val="11"/>
        <color theme="1"/>
        <rFont val="Calibri"/>
        <family val="2"/>
      </rPr>
      <t>Business Impact Analyse (BIA)</t>
    </r>
    <r>
      <rPr>
        <sz val="11"/>
        <color theme="1"/>
        <rFont val="Calibri"/>
        <family val="2"/>
      </rPr>
      <t xml:space="preserve">, worden de juiste waarde voor </t>
    </r>
    <r>
      <rPr>
        <b/>
        <i/>
        <sz val="11"/>
        <color theme="1"/>
        <rFont val="Calibri"/>
        <family val="2"/>
      </rPr>
      <t>Beschikbaarheid</t>
    </r>
    <r>
      <rPr>
        <sz val="11"/>
        <color theme="1"/>
        <rFont val="Calibri"/>
        <family val="2"/>
      </rPr>
      <t xml:space="preserve">, </t>
    </r>
    <r>
      <rPr>
        <b/>
        <i/>
        <sz val="11"/>
        <color theme="1"/>
        <rFont val="Calibri"/>
        <family val="2"/>
      </rPr>
      <t>Intergriteit</t>
    </r>
    <r>
      <rPr>
        <sz val="11"/>
        <color theme="1"/>
        <rFont val="Calibri"/>
        <family val="2"/>
      </rPr>
      <t xml:space="preserve"> en </t>
    </r>
    <r>
      <rPr>
        <b/>
        <i/>
        <sz val="11"/>
        <color theme="1"/>
        <rFont val="Calibri"/>
        <family val="2"/>
      </rPr>
      <t>Vertrouwelijkheid</t>
    </r>
    <r>
      <rPr>
        <sz val="11"/>
        <color theme="1"/>
        <rFont val="Calibri"/>
        <family val="2"/>
      </rPr>
      <t xml:space="preserve"> bepaald. Primair bepaald de Business ism de betreffend Informatiemanager de BIA-classificaties.</t>
    </r>
  </si>
  <si>
    <r>
      <t xml:space="preserve">2. AREA (primair Frans Loth) controleert tabbladen </t>
    </r>
    <r>
      <rPr>
        <b/>
        <sz val="11"/>
        <color theme="9"/>
        <rFont val="Calibri"/>
        <family val="2"/>
      </rPr>
      <t>1. EISEN Oplossing</t>
    </r>
    <r>
      <rPr>
        <sz val="11"/>
        <color theme="1"/>
        <rFont val="Calibri"/>
        <family val="2"/>
      </rPr>
      <t xml:space="preserve"> en </t>
    </r>
    <r>
      <rPr>
        <b/>
        <sz val="11"/>
        <color theme="9"/>
        <rFont val="Calibri"/>
        <family val="2"/>
      </rPr>
      <t>2. EISEN Presentatielaag-GUI</t>
    </r>
    <r>
      <rPr>
        <sz val="11"/>
        <color theme="1"/>
        <rFont val="Calibri"/>
        <family val="2"/>
      </rPr>
      <t xml:space="preserve"> en zet eventueel eisen uit.</t>
    </r>
  </si>
  <si>
    <r>
      <t xml:space="preserve">3. AREA (primair Frans Loth) schoont het document en zorgt dat document Read Only wordt zodat Inschrijver alleen de cellen in tabblad </t>
    </r>
    <r>
      <rPr>
        <b/>
        <sz val="11"/>
        <color theme="7"/>
        <rFont val="Calibri"/>
        <family val="2"/>
      </rPr>
      <t>AAN TE VULLEN door INSCHRIJVER</t>
    </r>
    <r>
      <rPr>
        <sz val="11"/>
        <color theme="1"/>
        <rFont val="Calibri"/>
        <family val="2"/>
      </rPr>
      <t xml:space="preserve"> die voor Inschrijver bedoeld zijn kan aanpassen.
--&gt; Alle </t>
    </r>
    <r>
      <rPr>
        <b/>
        <sz val="11"/>
        <color rgb="FFFF0000"/>
        <rFont val="Calibri"/>
        <family val="2"/>
      </rPr>
      <t>rood gekleurde</t>
    </r>
    <r>
      <rPr>
        <sz val="11"/>
        <color theme="1"/>
        <rFont val="Calibri"/>
        <family val="2"/>
      </rPr>
      <t xml:space="preserve"> tabbladen kunnen verborgen (niet verwijderd!) worden.
--&gt; Zie tevens op dit tabblad de uitleg bij </t>
    </r>
    <r>
      <rPr>
        <b/>
        <sz val="11"/>
        <color theme="1"/>
        <rFont val="Calibri"/>
        <family val="2"/>
      </rPr>
      <t>Beveiliging</t>
    </r>
    <r>
      <rPr>
        <sz val="11"/>
        <color theme="1"/>
        <rFont val="Calibri"/>
        <family val="2"/>
      </rPr>
      <t xml:space="preserve">.
--&gt; </t>
    </r>
    <r>
      <rPr>
        <b/>
        <sz val="11"/>
        <color rgb="FFFF0000"/>
        <rFont val="Calibri"/>
        <family val="2"/>
      </rPr>
      <t xml:space="preserve">Rode teksten </t>
    </r>
    <r>
      <rPr>
        <sz val="11"/>
        <color theme="1"/>
        <rFont val="Calibri"/>
        <family val="2"/>
      </rPr>
      <t>in de eisen kunnen verwijderd worden.</t>
    </r>
  </si>
  <si>
    <r>
      <t xml:space="preserve">4. CLM ICT stemt met aanvrager af of er voor de dienstverlening SLA eisen uit het tabblad </t>
    </r>
    <r>
      <rPr>
        <b/>
        <sz val="11"/>
        <color theme="9"/>
        <rFont val="Calibri"/>
        <family val="2"/>
      </rPr>
      <t>1. EISEN Oplossing</t>
    </r>
    <r>
      <rPr>
        <sz val="11"/>
        <color theme="1"/>
        <rFont val="Calibri"/>
        <family val="2"/>
      </rPr>
      <t xml:space="preserve"> benodigd zijn en zo ja, past eventuele eisen aan op de wensen van aanvrager. Alle </t>
    </r>
    <r>
      <rPr>
        <b/>
        <sz val="11"/>
        <color rgb="FFFFC000"/>
        <rFont val="Calibri"/>
        <family val="2"/>
      </rPr>
      <t>Oranje teksten</t>
    </r>
    <r>
      <rPr>
        <sz val="11"/>
        <color theme="1"/>
        <rFont val="Calibri"/>
        <family val="2"/>
      </rPr>
      <t xml:space="preserve"> dienen in overleg met de aanvrager/projectgroep van de gewenste waarde voorzien te worden.
 Alternatief is om alle niet-noodzakelijke SLA eisen uit te zetten en een gunningscasus (zie tabblad </t>
    </r>
    <r>
      <rPr>
        <b/>
        <sz val="11"/>
        <color rgb="FFFFC000"/>
        <rFont val="Calibri"/>
        <family val="2"/>
      </rPr>
      <t>GC SLA</t>
    </r>
    <r>
      <rPr>
        <sz val="11"/>
        <color theme="1"/>
        <rFont val="Calibri"/>
        <family val="2"/>
      </rPr>
      <t xml:space="preserve"> als voorbeeld) in de aanbesteding uit te vragen en te laten beoordelen.</t>
    </r>
  </si>
  <si>
    <t>5. AREA laat uitvraag controleren door CISO ?????</t>
  </si>
  <si>
    <t>6. Adviseur Inkoop &amp; Aanbesteding / Projectleider / Opdrachtgever deelt stukken met Inschrijvers.</t>
  </si>
  <si>
    <r>
      <t xml:space="preserve">let op:
</t>
    </r>
    <r>
      <rPr>
        <sz val="11"/>
        <color rgb="FFFFC000"/>
        <rFont val="Calibri"/>
        <family val="2"/>
      </rPr>
      <t>ORANJE</t>
    </r>
    <r>
      <rPr>
        <sz val="11"/>
        <color theme="1"/>
        <rFont val="Calibri"/>
        <family val="2"/>
      </rPr>
      <t xml:space="preserve"> teksten in de eisen dienen altijd op maat gemaakt te worden en altijd iom de projectgroep bepaald te worden.</t>
    </r>
  </si>
  <si>
    <t>Beveiliging</t>
  </si>
  <si>
    <r>
      <t xml:space="preserve">Beveilig voor verzending alle (niet rode) tabbladen:
- Controleren
- Blad Beveiligen
- Kies en borg een wachtwoord. Bijvoorbeeld: </t>
    </r>
    <r>
      <rPr>
        <sz val="11"/>
        <color rgb="FFFF0000"/>
        <rFont val="Calibri"/>
        <family val="2"/>
      </rPr>
      <t>3GC@TD4t</t>
    </r>
    <r>
      <rPr>
        <sz val="11"/>
        <color theme="1"/>
        <rFont val="Calibri"/>
        <family val="2"/>
      </rPr>
      <t xml:space="preserve">
</t>
    </r>
  </si>
  <si>
    <t xml:space="preserve">1: Laag </t>
  </si>
  <si>
    <t>2: Midden</t>
  </si>
  <si>
    <t>3: Hoog</t>
  </si>
  <si>
    <t>Beschikbaarheidseisen</t>
  </si>
  <si>
    <t>Definitie</t>
  </si>
  <si>
    <t>Werktijden:</t>
  </si>
  <si>
    <t>Werktijden - De tijden waarop het systeem beschikbaar moet zijn voor gebruik en waarbinnen eventuele verstoringen moeten zijn opgelost of gemitigeerd.</t>
  </si>
  <si>
    <t xml:space="preserve">
Van 08:00 tot 17:00 op maandag t/m vrijdag behoudens algemene erkende feestdagen.</t>
  </si>
  <si>
    <t xml:space="preserve">
Van 07:00 tot 21:00 op maandag t/m vrijdag behoudens algemene erkende feestdagen.</t>
  </si>
  <si>
    <t xml:space="preserve">
24 uur per dag, 7 dagen per week, behoudens gepland onderhoud.</t>
  </si>
  <si>
    <t>SLA: Beschikbaarheid tijdens werktijd</t>
  </si>
  <si>
    <t xml:space="preserve">SLA: Beschikbaarheid tijdens werktijd 
Service Level Agreement: een afspraak over hoe beschikbaar het systeem moet zijn tijdens werktijden: </t>
  </si>
  <si>
    <t>min 99,6%</t>
  </si>
  <si>
    <t>min 99,9%</t>
  </si>
  <si>
    <t>SLA: Beschikbaarheid buiten werktijd</t>
  </si>
  <si>
    <t xml:space="preserve">SLA: Beschikbaarheid buiten werktijd
Service Level Agreement: een afspraak over de beschikbaarheid van het systeem buiten werktijden: </t>
  </si>
  <si>
    <t>min 96,1%</t>
  </si>
  <si>
    <t>n.v.t.</t>
  </si>
  <si>
    <t>RPO</t>
  </si>
  <si>
    <t xml:space="preserve">RPO
Recovery Point Objective: de maximale hoeveelheid gegevens die verloren mag gaan, uitgedrukt in tijd: </t>
  </si>
  <si>
    <t>max 28 uur</t>
  </si>
  <si>
    <t>max 24 uur</t>
  </si>
  <si>
    <t>max 8 uur</t>
  </si>
  <si>
    <t>RTO</t>
  </si>
  <si>
    <t xml:space="preserve">RTO
Recovery Time Objective: de maximale tijd waarbinnen het systeem weer beschikbaar moet zijn na een storing: </t>
  </si>
  <si>
    <t>max 40 werkuren</t>
  </si>
  <si>
    <t>max 16 werkuren</t>
  </si>
  <si>
    <t>max 8 werkuren</t>
  </si>
  <si>
    <t>Hersteltijd omvangrijke calamiteit</t>
  </si>
  <si>
    <t xml:space="preserve">Hersteltijd
Bij omvangrijke calamiteit: </t>
  </si>
  <si>
    <t>48 uur</t>
  </si>
  <si>
    <t>Integriteitseisen</t>
  </si>
  <si>
    <t>Volledigheid</t>
  </si>
  <si>
    <t xml:space="preserve">Volledigheid
De mate waarin alle benodigde gegevens aanwezig zijn en niets ontbreekt: </t>
  </si>
  <si>
    <t>90% - &lt; 95%</t>
  </si>
  <si>
    <t>95% - &lt; 98%</t>
  </si>
  <si>
    <t xml:space="preserve">98% - 100% </t>
  </si>
  <si>
    <t>Consistentie</t>
  </si>
  <si>
    <t xml:space="preserve">Consistentie
De mate waarin gegevens logisch kloppen en elkaar niet tegenspreken: </t>
  </si>
  <si>
    <t>98% - 100%</t>
  </si>
  <si>
    <t>Uniekheid</t>
  </si>
  <si>
    <t xml:space="preserve">Uniekheid
De mate waarin gegevens die uniek moeten zijn ook echt uniek voorkomen: </t>
  </si>
  <si>
    <t>Validiteit</t>
  </si>
  <si>
    <t xml:space="preserve">Validiteit
De mate waarin gegevens voldoen aan vooraf gedefinieerde regels, zoals correcte formaten of toegestane waarden: </t>
  </si>
  <si>
    <t>Nauwkeurigheid</t>
  </si>
  <si>
    <t xml:space="preserve">Nauwkeurigheid
De mate waarin gegevens juist, foutloos en exact overeenkomen met de werkelijkheid: </t>
  </si>
  <si>
    <t>Vertrouwelijkheidseisen</t>
  </si>
  <si>
    <t>Toegang</t>
  </si>
  <si>
    <t xml:space="preserve">Toegang - Eisen aan hoe toegang wordt verleend tot informatie:
</t>
  </si>
  <si>
    <t>Toegang tot informatie is alleen toegestaan voor medewerkers van de organisatie en geautoriseerde externe partijen.</t>
  </si>
  <si>
    <t>Alleen toegankelijk voor specifiek geautoriseerde medewerkers op basis van een "need-to-know"-principe.</t>
  </si>
  <si>
    <t>Alleen toegankelijk voor strikt beperkte en vooraf goedgekeurde gebruikers.</t>
  </si>
  <si>
    <t>Authenticatie</t>
  </si>
  <si>
    <t xml:space="preserve">Authenticatie - Eisen aan de mate van bevestiging dat iemand is wie hij zegt te zijn, bijvoorbeeld via een wachtwoord of inlogmethode:
</t>
  </si>
  <si>
    <t>* Op locatie van de Gemeente Arnhem of klantorganisaties geen MFA verplicht en te benaderen vanaf elk apparaat
* MFA verplicht binnen NL en EER en te benanderen vanaf elk apparaat
* Buiten EER alleen op aanvraag en enkel op zakelijk apparaat</t>
  </si>
  <si>
    <t>* Op locatie van de Gemeente Arnhem of klantorganisaties MFA verplicht en te benaderen vanaf elk apparaat
* MFA verplicht binnen NL en EER en te benanderen vanaf elk apparaat
* Buiten EER alleen op aanvraag en enkel op zakelijk apparaat</t>
  </si>
  <si>
    <t>* Op locatie van de Gemeente Arnhem of klantorganisaties MFA verplicht  en enkel op zakelijk appraat
* MFA verplicht binnen NL en EER en enkel op zakelijk apparaat
* Buiten EER niet toegestaan</t>
  </si>
  <si>
    <t>Confrom beleid MFA</t>
  </si>
  <si>
    <t>Autorisatie</t>
  </si>
  <si>
    <t xml:space="preserve">Autorisatie - Eisen aan het bepalen van welke informatie en functies een gebruiker mag gebruiken na inloggen:
</t>
  </si>
  <si>
    <t>Geen specifieke maatregel vereist</t>
  </si>
  <si>
    <t>Toegangsrechten op basis van rollen en verantwoordelijkheden (RBAC) is verplicht.</t>
  </si>
  <si>
    <t>Eigen eis</t>
  </si>
  <si>
    <t>Delen van informatie</t>
  </si>
  <si>
    <t xml:space="preserve">Delen van informatie - Eisen aan het delen van informatie:
</t>
  </si>
  <si>
    <t>Informatie mag intern gedeeld worden via goedgekeurde communicatiekanalen zoals e-mail, SharePoint en MS Teams.</t>
  </si>
  <si>
    <t>Delen van informatie met derden is niet toegestaan zonder expliciete goedkeuring van de informatie-eigenaar.</t>
  </si>
  <si>
    <t>Opslag</t>
  </si>
  <si>
    <t xml:space="preserve">Opslag - Eisen aan hoe de opslag plaatsvindt:
</t>
  </si>
  <si>
    <t xml:space="preserve">Opslag moet plaatsvinden op beheerde netwerklocaties of in de cloudomgeving met toegangsbeheer. </t>
  </si>
  <si>
    <t>Informatie moet worden opgeslagen op beveiligde locaties, zoals versleutelde opslag in de cloud of afgeschermde netwerkomgevingen.</t>
  </si>
  <si>
    <t>Elektronische opslag vereist encryptie op bestand- en schijfniveau, evenals extra toegangscontroles.</t>
  </si>
  <si>
    <t>Mailen</t>
  </si>
  <si>
    <t xml:space="preserve">Mailen - Eisen aan de mate van beveiligingsmaatregelen voor mailen:
</t>
  </si>
  <si>
    <t>E-mails met vertrouwelijke informatie moeten worden versleuteld (bijvoorbeeld via veilige e-mailoplossingen).</t>
  </si>
  <si>
    <t>Printen, fysieke documenten</t>
  </si>
  <si>
    <t xml:space="preserve">Printen, fysieke documenten - Eisen aan het printen van informatie:
</t>
  </si>
  <si>
    <t>Printen van vertrouwelijke documenten mag alleen op beveiligde printers met gebruikersauthenticatie.</t>
  </si>
  <si>
    <t>Printen van vertrouwelijke documenten mag alleen op beveiligde printers met gebruikersauthenticatie.
Fysieke documenten moeten worden bewaard in een afgesloten ruimte met beperkte toegang.</t>
  </si>
  <si>
    <t>Classificatie, labeling</t>
  </si>
  <si>
    <t xml:space="preserve">Classificatie, labeling - Eisen aan het (automatisch) labelen van bepaalde informatie:
</t>
  </si>
  <si>
    <t xml:space="preserve">Informatie met deze classificatie dient automatisch gelabeld te worden met metadata in DLP-oplossingen </t>
  </si>
  <si>
    <t>Informatie met deze classificatie dient automatisch gelabeld te worden met metadata in DLP-oplossingen 
Classificatie en toegangsrechten worden minstens jaarlijks herzien door het management en de informatie-eigenaar.</t>
  </si>
  <si>
    <t>Externe toegang</t>
  </si>
  <si>
    <t xml:space="preserve">Externe toegang - Eisen aan externe toegang:
</t>
  </si>
  <si>
    <t>Externe toegang is alleen mogelijk via een streng gecontroleerd autorisatieproces.</t>
  </si>
  <si>
    <t>Vernietiging</t>
  </si>
  <si>
    <t xml:space="preserve">Vernietiging - Eisen aan  vernietiging van bepaalde informatie:
</t>
  </si>
  <si>
    <t>Vernietiging van vertrouwelijk geclassificeerde informatie dient te gebeuren volgens speciale procedures.</t>
  </si>
  <si>
    <t>Vernietiging van geheim geclassificeerde informatie dient te gebeuren volgens speciale procedures.</t>
  </si>
  <si>
    <t>Subthema</t>
  </si>
  <si>
    <t>Van toepassing op</t>
  </si>
  <si>
    <t>Gevraagde infrastructuur</t>
  </si>
  <si>
    <t>Gevraagde oplossing GUI</t>
  </si>
  <si>
    <t>Gevraagd?</t>
  </si>
  <si>
    <t>BIA - Beschikbaarheid</t>
  </si>
  <si>
    <t>BIA - Integriteit</t>
  </si>
  <si>
    <t>BIA - Vertrouwelijkheid</t>
  </si>
  <si>
    <t>01. Algemene eisen</t>
  </si>
  <si>
    <t>Cloud / SaaS</t>
  </si>
  <si>
    <t>Web-based / HTML5 interface</t>
  </si>
  <si>
    <t>Hoog - Essentieel</t>
  </si>
  <si>
    <t>Hoog - Desastreus</t>
  </si>
  <si>
    <t>Hoog - Geheim</t>
  </si>
  <si>
    <t>02. Authenticatie &amp; Autorisatie</t>
  </si>
  <si>
    <t>√</t>
  </si>
  <si>
    <t>On Premise</t>
  </si>
  <si>
    <t>Microsoft Windows Native client</t>
  </si>
  <si>
    <t>Ja</t>
  </si>
  <si>
    <t>Midden - Noodzakelijk</t>
  </si>
  <si>
    <t>Midden - Ernstig</t>
  </si>
  <si>
    <t>Midden - Vertrouwelijk</t>
  </si>
  <si>
    <t>03. Applicatie - eigendom</t>
  </si>
  <si>
    <t>nvt</t>
  </si>
  <si>
    <t>Native App voor Mobile Device (iOS én Android)</t>
  </si>
  <si>
    <t>Nee</t>
  </si>
  <si>
    <t>Laag - Belangrijk</t>
  </si>
  <si>
    <t>Laag - Gering</t>
  </si>
  <si>
    <t>Laag - Intern</t>
  </si>
  <si>
    <t>03. Applicatie - inrichting</t>
  </si>
  <si>
    <t>Combinatie Web-based - HTML5 / Windows Native / iOS én Android Native</t>
  </si>
  <si>
    <t>Ja (Optioneel)</t>
  </si>
  <si>
    <t>03. Applicatie - interfaces</t>
  </si>
  <si>
    <t>03. Applicatie - logging</t>
  </si>
  <si>
    <t>03. Applicatie - ontwikkeling</t>
  </si>
  <si>
    <t>03. Applicatie - presentatielaag</t>
  </si>
  <si>
    <t>03. Applicatie - gegevens</t>
  </si>
  <si>
    <t>03. Applicatie - AI
(indien toegepast)</t>
  </si>
  <si>
    <t>04. Beheer - backup &amp; restore</t>
  </si>
  <si>
    <t>04. Beheer - functioneel</t>
  </si>
  <si>
    <t>04. Beheer - technisch</t>
  </si>
  <si>
    <t>05. Exitplan</t>
  </si>
  <si>
    <t>05. IaaS</t>
  </si>
  <si>
    <t>06. PaaS</t>
  </si>
  <si>
    <t>07. Implementatie</t>
  </si>
  <si>
    <t>07. Implementatie - conversie</t>
  </si>
  <si>
    <t>08. Beschikbaarheid, Integriteit, Vertrouwelijkheid</t>
  </si>
  <si>
    <t>09. Inschrijver - Certificering en Compliance</t>
  </si>
  <si>
    <t>09. Inschrijver - Dienstverlening (SLA/DAP)</t>
  </si>
  <si>
    <t>09. Inschrijver - MVOI &amp; Duurzaamheid</t>
  </si>
  <si>
    <t>AI / Algoritme Ontwikkeling</t>
  </si>
  <si>
    <t>3. Applicatie - toepassing AI</t>
  </si>
  <si>
    <t>AI / Ethische en juridische aspecten</t>
  </si>
  <si>
    <t>AI / Ondersteuning &amp; Onderhoud</t>
  </si>
  <si>
    <t>AI / Test &amp; Validatie</t>
  </si>
  <si>
    <t>Architectuur</t>
  </si>
  <si>
    <t>Audit, Compliance, Certificering &amp; Standaarden</t>
  </si>
  <si>
    <t>9. Certificering en Compliance</t>
  </si>
  <si>
    <t>Authenticatie &amp; Autorisatie</t>
  </si>
  <si>
    <t>Backup &amp; Restore</t>
  </si>
  <si>
    <t>Continuïteit</t>
  </si>
  <si>
    <t>8. Continuiteit, Veiligheid, Beschikbaarheid</t>
  </si>
  <si>
    <t>Conversie</t>
  </si>
  <si>
    <t>Databases &amp; Gegevens</t>
  </si>
  <si>
    <t>Dienstverlening (SLA/DAP)</t>
  </si>
  <si>
    <t>11. Dienstverlening (SLA/DAP)</t>
  </si>
  <si>
    <t>Eigendom</t>
  </si>
  <si>
    <t>1. Applicatie - eigendom</t>
  </si>
  <si>
    <t>Exit</t>
  </si>
  <si>
    <t>Functioneel Beheer</t>
  </si>
  <si>
    <t>IaaS</t>
  </si>
  <si>
    <t>Implementatie &amp; Opleiding</t>
  </si>
  <si>
    <t>7. Implementatie - opleiding</t>
  </si>
  <si>
    <t>Inrichting</t>
  </si>
  <si>
    <t>Interfaces</t>
  </si>
  <si>
    <t>Logging</t>
  </si>
  <si>
    <t>MVOI &amp; Duurzaamheid</t>
  </si>
  <si>
    <t>10. MVOI &amp; Duurzaamheid</t>
  </si>
  <si>
    <t>PaaS</t>
  </si>
  <si>
    <t>Privacy, Beveiliging &amp; Bedrijfszekerheid</t>
  </si>
  <si>
    <t>Remote Beheer</t>
  </si>
  <si>
    <t>Security &amp; Management</t>
  </si>
  <si>
    <t>Standaarden</t>
  </si>
  <si>
    <t>Test &amp; Validatie</t>
  </si>
  <si>
    <t>Presentatielaag</t>
  </si>
  <si>
    <t>Veilige software &amp; ontwikkeling</t>
  </si>
  <si>
    <t>Wet- en Regelgeving / AVG</t>
  </si>
  <si>
    <t>BIA</t>
  </si>
  <si>
    <t>score</t>
  </si>
  <si>
    <t>Omschrijving</t>
  </si>
  <si>
    <t>Beschikbaarheid - Laag</t>
  </si>
  <si>
    <t>Incidentele uitval van maximaal twee weken is toegestaan, met beperkte gevolgen zoals interne negatieve publiciteit of irritatie bij burgers. Maximale hersteltijd is 40 kantooruren.</t>
  </si>
  <si>
    <t>Beschikbaarheid - Midden</t>
  </si>
  <si>
    <t>Het systeem mag maximaal één week uitvallen, wat kan leiden tot beperkte schade zoals politieke verantwoording, financiële problemen of negatieve publiciteit. Maximale hersteltijd is 16 kantooruren.</t>
  </si>
  <si>
    <t>Beschikbaarheid - Hoog</t>
  </si>
  <si>
    <t>Informatie of diensten mogen alleen in zeer uitzonderlijke situaties uitvallen, met maximaal 8 uren uitval toegestaan. Uitval kan leiden tot ernstige politieke, financiële en organisatorische gevolgen.</t>
  </si>
  <si>
    <t>Integriteit - Laag</t>
  </si>
  <si>
    <t>Geen bijzondere maatregelen zijn noodzakelijk. Verlies van integriteit kan leiden tot beperkte schade zoals negatieve publiciteit of irritatie bij burgers, maar heeft verder beperkte impact.</t>
  </si>
  <si>
    <t>Integriteit - Midden</t>
  </si>
  <si>
    <t>Passende maatregelen zijn vereist om de juistheid, tijdigheid en volledigheid van informatie te waarborgen. Verlies van integriteit kan leiden tot forse schade zoals politieke schade, financiële gevolgen of organisatiebrede negatieve publiciteit.</t>
  </si>
  <si>
    <t>Integriteit - Hoog</t>
  </si>
  <si>
    <t>Zware maatregelen zijn nodig om de integriteit van informatie te waarborgen. Verlies van integriteit kan leiden tot zware maatschappelijke schade, onherstelbaar gegevensverlies en het stilvallen van kritieke processen.</t>
  </si>
  <si>
    <t>Vertrouwelijkheid - Laag</t>
  </si>
  <si>
    <t>Kennisname door ongeautoriseerden is onwenselijk maar veroorzaakt geen grote schade. Openbaarmaking kan leiden tot beperkte financiële gevolgen, irritatie bij burgers, of interne negatieve publiciteit.</t>
  </si>
  <si>
    <t>Vertrouwelijkheid - Midden</t>
  </si>
  <si>
    <t>Bescherming van gevoelige informatie in overheidsprocessen is noodzakelijk. Openbaarmaking kan leiden tot politieke schade, financiële gevolgen, verlies van publiek respect of negatieve publiciteit en kan juridische gevolgen hebben zoals bindende aanwijzingen van de AP.</t>
  </si>
  <si>
    <t>Vertrouwelijkheid - Hoog</t>
  </si>
  <si>
    <t>Verlies van informatie heeft een grote impact en moet beschermd worden om de veiligheid te waarborgen. Weerstand tegen statelijke actoren en de bescherming van gerubriceerde informatie zijn essentieel.</t>
  </si>
  <si>
    <t>Classificatie - Nuttig</t>
  </si>
  <si>
    <t>groen</t>
  </si>
  <si>
    <t>Een nuttig geclassificeerd element ondersteunt de organisatie, maar is niet kritisch voor de bedrijfsvoering. Uitval of verlies van integriteit van een dergelijk element heeft slechts beperkte operationele impact en de organisatie kan zonder ernstige verstoringen doorgaan.</t>
  </si>
  <si>
    <t>Classificatie - Belangrijk</t>
  </si>
  <si>
    <t>oranje</t>
  </si>
  <si>
    <t>Een belangrijk geclassificeerd element ondersteunt belangrijke bedrijfsfuncties en operationele processen, maar heeft bij uitval of integriteitsverlies geen directe en ernstige impact op de gehele organisatie. Echter langdurige verstoringen kunnen leiden tot ernstige gevolgen voor de dienstverlening en interne processen.</t>
  </si>
  <si>
    <t>Classificatie - Vitaal</t>
  </si>
  <si>
    <t>rood</t>
  </si>
  <si>
    <t>Een vitaal geclassificeerd element is kritisch voor de continuïteit van de organisatie. Uitval of schending van de integriteit of vertrouwelijkheid van dit proces, systeem of leverancier heeft directe en ernstige impact op de dienstverlening, bedrijfsvoering en/of wettelijke verplichtingen.</t>
  </si>
  <si>
    <t>In te vullen door Opdrachtgever en Inschrijver</t>
  </si>
  <si>
    <t>Levering oplossing voor</t>
  </si>
  <si>
    <t>Gevraagd door Opdrachtgever</t>
  </si>
  <si>
    <t>Geleverd door Inschrijver / In te vullen door Inschrijver</t>
  </si>
  <si>
    <t>Dienstverleningsopdracht</t>
  </si>
  <si>
    <t>Geleverde Oplossing Inschrijver bevat AI (Artificial Intelligence)</t>
  </si>
  <si>
    <t>Presentatielaag / Front-End</t>
  </si>
  <si>
    <t>Inschrijving moet voldoen aan onderstaande eisen:</t>
  </si>
  <si>
    <t>Aansluitvoorwaarden mbt:</t>
  </si>
  <si>
    <t>MOET voldoen</t>
  </si>
  <si>
    <t>Business Impact Analyse (BIA)</t>
  </si>
  <si>
    <t>Score</t>
  </si>
  <si>
    <t>Toelichting</t>
  </si>
  <si>
    <t>Puntenscore</t>
  </si>
  <si>
    <t>Beschikbaarheid</t>
  </si>
  <si>
    <t>Integriteit</t>
  </si>
  <si>
    <t>Vertrouwelijkheid</t>
  </si>
  <si>
    <t>Classificatie van het Systeem</t>
  </si>
  <si>
    <t>Werkwijze Inschrijver:</t>
  </si>
  <si>
    <r>
      <t>Inschrijver dient de cellen</t>
    </r>
    <r>
      <rPr>
        <sz val="11"/>
        <color theme="7"/>
        <rFont val="Calibri"/>
        <family val="2"/>
      </rPr>
      <t xml:space="preserve"> D4 t/m D7 en D10 t/m D12</t>
    </r>
    <r>
      <rPr>
        <sz val="11"/>
        <color theme="1"/>
        <rFont val="Calibri"/>
        <family val="2"/>
      </rPr>
      <t xml:space="preserve"> te beantwoorden.</t>
    </r>
  </si>
  <si>
    <r>
      <t xml:space="preserve">Geleverde of optioneel leverbare componenten dienen te voldoen aan de gestelde eisen uit de tabbladen </t>
    </r>
    <r>
      <rPr>
        <b/>
        <sz val="11"/>
        <color theme="9"/>
        <rFont val="Calibri"/>
        <family val="2"/>
      </rPr>
      <t>1. EISEN Oplossing</t>
    </r>
    <r>
      <rPr>
        <sz val="11"/>
        <color theme="1"/>
        <rFont val="Calibri"/>
        <family val="2"/>
      </rPr>
      <t xml:space="preserve"> en </t>
    </r>
    <r>
      <rPr>
        <b/>
        <sz val="11"/>
        <color theme="9"/>
        <rFont val="Calibri"/>
        <family val="2"/>
      </rPr>
      <t>2. EISEN Presentatielaag-GUI</t>
    </r>
    <r>
      <rPr>
        <sz val="11"/>
        <color theme="1"/>
        <rFont val="Calibri"/>
        <family val="2"/>
      </rPr>
      <t>.</t>
    </r>
  </si>
  <si>
    <r>
      <t xml:space="preserve">In de tabbladen </t>
    </r>
    <r>
      <rPr>
        <b/>
        <sz val="11"/>
        <color theme="9"/>
        <rFont val="Calibri"/>
        <family val="2"/>
      </rPr>
      <t>1. EISEN Oplossing</t>
    </r>
    <r>
      <rPr>
        <sz val="11"/>
        <color theme="1"/>
        <rFont val="Calibri"/>
        <family val="2"/>
      </rPr>
      <t xml:space="preserve"> en </t>
    </r>
    <r>
      <rPr>
        <b/>
        <sz val="11"/>
        <color theme="9"/>
        <rFont val="Calibri"/>
        <family val="2"/>
      </rPr>
      <t xml:space="preserve">2. EISEN Presentatielaag-GUI </t>
    </r>
    <r>
      <rPr>
        <sz val="11"/>
        <color theme="1"/>
        <rFont val="Calibri"/>
        <family val="2"/>
      </rPr>
      <t xml:space="preserve">dient Inschrijver te voldoen aan regels met zwarte tekst. </t>
    </r>
  </si>
  <si>
    <r>
      <t xml:space="preserve">Om het document leesbaarder te maken kan Inschrijver een filter kiezen in respectievelijk cel </t>
    </r>
    <r>
      <rPr>
        <b/>
        <sz val="11"/>
        <color theme="9"/>
        <rFont val="Calibri"/>
        <family val="2"/>
      </rPr>
      <t>A4, tabblad 1. EISEN Oplossing</t>
    </r>
    <r>
      <rPr>
        <sz val="11"/>
        <color theme="7"/>
        <rFont val="Calibri"/>
        <family val="2"/>
      </rPr>
      <t xml:space="preserve"> </t>
    </r>
    <r>
      <rPr>
        <sz val="11"/>
        <color theme="1"/>
        <rFont val="Calibri"/>
        <family val="2"/>
      </rPr>
      <t>en</t>
    </r>
    <r>
      <rPr>
        <sz val="11"/>
        <color theme="7"/>
        <rFont val="Calibri"/>
        <family val="2"/>
      </rPr>
      <t xml:space="preserve"> </t>
    </r>
    <r>
      <rPr>
        <b/>
        <sz val="11"/>
        <color theme="9"/>
        <rFont val="Calibri"/>
        <family val="2"/>
      </rPr>
      <t>A4, tabblad 2. EISEN Presentatielaag-GUI</t>
    </r>
    <r>
      <rPr>
        <sz val="11"/>
        <color theme="1"/>
        <rFont val="Calibri"/>
        <family val="2"/>
      </rPr>
      <t xml:space="preserve"> om alleen de eisen waaraan voldaan moet worden zichtbaar te maken.
&gt;&gt; Filter op Kleur ("automatisch") zetten
&gt;&gt; kleur = Automatisch of zwart</t>
    </r>
  </si>
  <si>
    <t xml:space="preserve">Zien waar uw Inschrijving aan moet voldoen?              Kies in Cel A4 (kolom EIS) voor een Filteren op Kleur \ Tekstkleur = automatisch of zwart
</t>
  </si>
  <si>
    <t>ICT Aansluitvoorwaarden mbt de aan te bieden Oplossing</t>
  </si>
  <si>
    <t>Eis</t>
  </si>
  <si>
    <t>teller</t>
  </si>
  <si>
    <t>Eis nodig?</t>
  </si>
  <si>
    <t>Beschrijving</t>
  </si>
  <si>
    <t>Aanvulling / Afwijking op</t>
  </si>
  <si>
    <t>Dienst-ver-lening</t>
  </si>
  <si>
    <t>Op verzoek toelichting aanleveren</t>
  </si>
  <si>
    <t>toon_Cloud / SaaS</t>
  </si>
  <si>
    <t>toon_On Premise</t>
  </si>
  <si>
    <t>toon_Dienstverlening</t>
  </si>
  <si>
    <t>TOON obv GEVRAAGDE?</t>
  </si>
  <si>
    <t>tmp_Nodig</t>
  </si>
  <si>
    <t>REGEL VERBERGEN?</t>
  </si>
  <si>
    <t xml:space="preserve">De aangeboden oplossing dient te passen binnen de context, zoals beschreven in de meegeleverde Project Start Architectuur.
</t>
  </si>
  <si>
    <r>
      <t xml:space="preserve">Inschrijver verwerkt (persoons)gegevens in beginsel uitsluitend binnen de Europese Economische Ruimte (EER). Doorgifte van (persoons)gegevens naar landen buiten de EER is uitsluitend toegestaan indien en voor zover voldaan wordt aan de voorwaarden uit Hoofdstuk V van de AVG (artikelen 44 t/m 49).
</t>
    </r>
    <r>
      <rPr>
        <b/>
        <sz val="10"/>
        <color rgb="FFFF0000"/>
        <rFont val="Calibri"/>
        <family val="2"/>
      </rPr>
      <t>** 
Zet kolom C "Eis nodig?" op "Nee" indien een aanbestedingsleidraad wordt meegestuurd
**</t>
    </r>
  </si>
  <si>
    <t>AVG art. 44 en 49</t>
  </si>
  <si>
    <t>Inschrijver ondersteunt opdrachtgever in het uitvoeren van een Data Protection Impact Analyse (DPIA) en/of Business Impact Analyse (BIA). Inschrijver beantwoordt daarvoor relevante vragen vanuit opdrachtgever.
Inschrijver werkt - indien van toepassing - mee aan een voorafgaande raadpleging zoals bedoeld in artikel 35 en 36 AVG.
De daarvoor benodigde werkzaamheden zijn onderdeel van de dienstverlening, ook in het geval van een veranderd risico op de (persoons)gegevensverwerking gedurende de looptijd van de overeenkomst.
Inschrijver brengt geen extra kosten in rekening voor de ondersteuning van opdrachtgever.</t>
  </si>
  <si>
    <t>AVG art. 35 en 36</t>
  </si>
  <si>
    <r>
      <t xml:space="preserve">Indien en voor zover Inschrijver bij de uitvoering van de overeenkomst optreedt als verwerker in de zin van de Algemene Verordening Gegevensbescherming (AVG), gaat Inschrijver akkoord met het sluiten van een Verwerkersovereenkomst. Daarbij geniet het de voorkeur om het standaardformat van opdrachtgever — gebaseerd op het VNG-format — te hanteren. 
Indien echter sprake is van (gezamenlijke of zelfstandige) verwerkingsverantwoordelijkheid, zullen partijen voor dat deel van de verwerking een afzonderlijke Gegevensuitwisselingsovereenkomst sluiten, waarbij eveneens het standaard format van opdrachtgever de voorkeur geniet, waarin de onderlinge verantwoordelijkheden en verplichtingen conform de AVG worden vastgelegd.
</t>
    </r>
    <r>
      <rPr>
        <b/>
        <sz val="10"/>
        <color rgb="FFFF0000"/>
        <rFont val="Calibri"/>
        <family val="2"/>
      </rPr>
      <t>** 
Zet kolom C "Eis nodig?" op "Nee" indien een aanbestedingsleidraad wordt meegestuurd
**</t>
    </r>
  </si>
  <si>
    <t xml:space="preserve">Opdrachtnemer voldoet gedurende de gehele looptijd van de overeenkomst met haar aangeboden oplossing aan:
- AVG en UAVG
- BIO 2.0
- Forum Standaardisatie (voorgeschreven normen en standaarden)
- WOO
- WDT
- DUTO
- WCAG
- Archiefwet
- SDG verordening
- Cyberbeveiligingswet (zodra die is vastgesteld)
- EU Data Act
- EU AI Act
</t>
  </si>
  <si>
    <t>Gibit 2025 art. 8.1</t>
  </si>
  <si>
    <t xml:space="preserve">De Inschrijver moet wijzigingen in wet- en regelgeving tijdig doorvoeren in de aangeboden oplossing. 
Deze diensten zijn in beginsel onderdeel van de Overeenkomst en maken onderdeel uit van de overeengekomen prijs. Inschrijver mag achteraf geen extra kosten in rekening brengen voor het doorvoeren van aanpassingen in de oplossing om aan gewijzigde wet- en regelgeving te blijven voldoen. Dit geldt ook voor eventueel opgenomen maatwerk binnen de oplossing. 
In uitzonderingsgevallen dient contact gezocht te worden met de opdrachtgever.
</t>
  </si>
  <si>
    <t>Gibit 2025 art. 10.12</t>
  </si>
  <si>
    <t>Indien de oplossing bedoeld is voor communicatie, al dan niet geïnitieerd door de burger, dient deze te voldoen aan de Wet Modernisering Elektronisch Bestuurlijk Verkeer (WMEBV)</t>
  </si>
  <si>
    <t>Inschrijver is transparant over welke data vanuit de geleverde Oplossing wordt doorgezet naar derden. Onder derden worden mede begrepen alle overheden of overheidsorganen, zowel binnen Nederland als daarbuiten.
Inschrijver betracht deze transparantie bij inschrijving. Gedurende de opdracht informeert Inschrijver actief en uit eigen beweging Opdrachtgever over iedere wijziging in met wie data wordt gedeeld, en welke data dit betreft.
De Inschrijver (inclusief de geleverde Oplossing) verzamelt geen data anders dan data die krachtens deze overeenkomst met Inschrijver wordt gedeeld ter uitvoering van deze overeenkomst. Inschrijver draagt er zorg voor dat de geleverde Oplossing niet in staat is andere data op te staan en/of te verzenden.
Data mag slechts worden gedeeld met derden na voorafgaand schriftelijke toestemming van Opdrachtgever. Inschrijver bewerkstelligt dat derden die de data met goedkeuring van Opdrachtgever ontvangen, eveneens gebonden zijn aan dit toestemmingsvereiste.
Indien blijkt dat data door of via Inschrijver of de geleverde Oplossing zonder voorafgaande schriftelijke goedkeuring is gedeeld met derden is Opdrachtgever gerechtigd de overeenkomst per direct buitengerechtelijk te ontbinden. Voornoemde wordt zonder meer gezien als tekortkoming die de ontbinding rechtvaardigt. Dit geldt ook indien de data ongeoorloofd is gedeeld door een derde, die deze data via Inschrijver of geleverde Oplossing heeft verkregen. Opdrachtgever is bij buitengerechtelijke ontbinding geen enkele vergoeding of schadeloosstelling verschuldigd.
Inschrijver is aansprakelijk voor alle schade geleden door Opdrachtgever vanwege het ongeoorloofd delen van data door Inschrijver, de geleverde Oplossing of derden, en het op dit grond eindigen van de overeenkomst, daaronder mede begrepen kosten die Opdrachtgever maakt in verband met het vervangen van de Oplossing.
Indien tussen Opdrachtgever en Inschrijver een Verwerkersovereenkomst tot stand komt gelden deze afspraken in aanvulling op de Verwerkersovereenkomst.</t>
  </si>
  <si>
    <t>Inschrijver stelt opdrachtgever vooraf en tijdig op de hoogte wanneer er een wijziging van derde partijen (onderaannemers) plaatsvindt en borgt dat de nieuwe derde partij zich conformeert aan de initieel overeengekomen aansluitvoorwaarden en werkwijzen. 
Indien de nieuwe derde partij zich hieraan niet kan of wil conformeren, initieert inschrijver een overleg met opdrachtgever om de knelpunten te bespreken, met als doel om te komen tot een wederzijdse overeenstemming. 
Indien er met de komst van een nieuwe derde partij onoverkomelijke verschillen in voorwaarden of werkwijzen ontstaan, is opdrachtgever gerechtigd het contract met Inschrijver voortijdig te beëindigen. Vooraf betaalde vergoeding worden naar rato door Inschrijver gecrediteerd.</t>
  </si>
  <si>
    <t xml:space="preserve">Medewerkering DPIA
Inschrijver is verplicht volledige, tijdige en kosteloze medewerking te verlenen aan het uitvoeren, actualiseren en vaststellen van een Data Protection Impact Assessment (DPIA). Hieronder wordt in ieder geval verstaan:
* het beschikbaar stellen van technische en organisatorische documentatie;
* het toelichten van processen, systemen en beveiligingsmaatregelen;
* het deelnemen aan interviews en review sessies;
* het aanleveren van aanvullende informatie binnen tien (10) werkdagen na verzoek van de opdrachtgever.
</t>
  </si>
  <si>
    <t xml:space="preserve">Aan te leveren documentatie tbv DPIA
Inschrijver levert direct (binnen 1 week) na gunning, en waar relevant aangevuld bij oplevering, de volgende documentatie aan:
* gedetailleerde beschrijving van de gegevensverwerkingen, inclusief doeleinden, categorieën gegevens en betrokkenen;
* dataflowdiagrammen van alle gegevensstromen binnen en buiten de dienst;
* beschrijving van alle beveiligingsmaatregelen conform ISO 27001 of gelijkwaardig;
* overzicht van subverwerkers en de aard van hun dienstverlening;
* documentatie over audit  en loggingmechanismen, bewaartermijnen en toegangsbeheer.
</t>
  </si>
  <si>
    <t>Verplichte opvolging DPIA-bevinden
Inschrijver committeert zich aan het uitvoeren van alle risico mitigerende maatregelen die voortkomen uit de vastgestelde DPIA, binnen de door de opdrachtgever vastgestelde termijn(en). Indien een maatregel aantoonbaar niet uitvoerbaar is, levert de Opdrachtnemer binnen tien (10) werkdagen een gemotiveerde onderbouwing en voorstel voor een gelijkwaardig alternatief.</t>
  </si>
  <si>
    <t>Inschrijver past de TOOI‑standaard (Thesauri en Ontologieën voor Overheidsinformatie) toe voor semantische modellering, classificatie en metadata‑beschrijving van alle informatieobjecten.
Dit omvat ten minste de TOOI‑ontologie (tooiont), de relevante TOOI‑thesauri (waaronder tooikern en tooitop) en de toepasselijke waardelijsten.
Inschrijver gebruikt voor alle data‑ en metadata‑elementen de door TOOI voorgeschreven klassen, properties en URIs en levert op verzoek informatie aan in een formaat dat interoperabel is met op RDF gebaseerde TOOI‑modellen.
Toepassing van TOOI wordt op verzoek aantoonbaar gemaakt via validatie‑rapportages en technische documentatie. 
Updates of nieuwe versies van TOOI worden binnen 3 maanden geïmplementeerd, tenzij anders overeengekomen.
Inschrijver erkent dat de TOOI‑specificaties zoals gepubliceerd op standaarden.overheid.nl leidend zijn.</t>
  </si>
  <si>
    <t>Geheimhouding
Partijen maken hetgeen hun bij de uitvoering van de Overeenkomst ter kennis komt, en waarvan zij het vertrouwelijke karakter kennen of redelijkerwijs kunnen vermoeden, op geen enkele wijze verder bekend, behalve wanneer:
i) een wettelijk voorschrift dit verplicht;
ii) een bevoegde toezichthouder dit verplicht in het kader van een onderzoek;
iii) de rechter of een door Partijen aangewezen geschillenbeslechter hen in een uitspraak
tot bekendmaking verplicht;
iv) bekendmaking noodzakelijk is voor uitvoering van de Overeenkomst;
v) bekendmaking noodzakelijk is voor intern beraad.</t>
  </si>
  <si>
    <t>Gelijk aan Gibit 2025 art. 19.1</t>
  </si>
  <si>
    <t>Geheimhouding
De in het vorige lid bedoelde verplichting duurt voort tot twee (2) jaar na afloop van de Overeenkomst.</t>
  </si>
  <si>
    <t>Gelijk aan Gibit 2025 art. 19.2</t>
  </si>
  <si>
    <t>Geheimhouding
Partijen verplichten hun Personeel om de geheimhoudingsverplichting opgenomen in de vorige leden na te komen.</t>
  </si>
  <si>
    <t>Gelijk aan Gibit 2025 art. 19.3</t>
  </si>
  <si>
    <t>Geheimhouding
De inhoud van de onder de Inkoopvoorwaarden gesloten Overeenkomst(en) als zodanig mag met andere gemeenten, aan gemeenten gelieerde rechtspersonen en gemeentelijke samenwerkingsverbanden worden gedeeld.</t>
  </si>
  <si>
    <t>Gelijk aan Gibit 2025 art. 19.4</t>
  </si>
  <si>
    <t>Geheimhouding
Partijen geven alle gegevens die zij van elkaar hebben ontvangen en die vertrouwelijk van
aard zijn op eerste schriftelijke verzoek terug.</t>
  </si>
  <si>
    <t>Gelijk aan Gibit 2025 art. 19.5</t>
  </si>
  <si>
    <t>Geheimhouding
De Partij die de in dit artikel opgenomen geheimhoudingsverplichting schendt, is aan de andere Partij een onmiddellijk opeisbare boete verschuldigd van € 10.000,- per overtreding. Samenhangende overtredingen worden daarbij aangemerkt als één overtreding. Het bepaalde in dit artikel is onverminderd het recht de daadwerkelijk geleden schade te verhalen (met inachtneming van artikel 17), waarbij betaalde boetes in mindering worden gebracht op de schadevergoeding.</t>
  </si>
  <si>
    <t>Gelijk aan Gibit 2025 art. 19.6</t>
  </si>
  <si>
    <t xml:space="preserve">De opdrachtgever past centraal Identity en Access Management toe op basis van on premise Active Directory en/of Entra ID. 
Na authenticatie hebben gebruikers door middel van Single Sign On (SSO) toegang tot het systeem.
De gebruiker hoeft daardoor niet opnieuw in te loggen in de aangeboden oplossing wanneer de gebruiker al geautoriseerd en geauthentiseerd is vanuit het bedrijfsnetwerk van opdrachtgever. 
LET OP: De toekenning van rechten van een gebruiker binnen de aangeboden oplossing wordt ingeregeld in de aangeboden oplossing door Functioneel Beheer.
Inschrijver sluit aan op de werkwijzen van de opdrachtgever, zoals in deze aansluitvoorwaarden beschreven, en draagt samen met opdrachtgever zorg dat dit proces continu op een passend veiligheidsniveau blijft.
</t>
  </si>
  <si>
    <t>Zowel vanuit de VDI omgeving van opdrachtgever als op de door haar gemanagede Intune devices dient Single Sign On (SSO) ondersteund te worden door On-Premise applicaties op basis van On-Premise Active Directory Integrated Sign On.</t>
  </si>
  <si>
    <t xml:space="preserve">Single Sign On (SSO) dient ondersteund te worden door Cloud/SaaS applicaties op basis van:
- Azure Enterprise Application (AEA);
- Authenticatie tegen de Entra ID (voorheen Azure Active Directory) van opdrachtgever o.b.v. SAML of OIDC;
- Twee-Factor-Authenticatie (2FA) d.m.v. Microsoft MFA. 
Het systeem (de cloud applicatie) kan uitsluitend op basis van de rechten van de gebruiker (delegation) inzage krijgen in die informatiebronnen in de omgeving van opdrachtgever waar de gebruiker zelf recht op heeft.
</t>
  </si>
  <si>
    <t>In die gevallen dat authenticatie niet mogelijk is conform de gestelde eisen - en dit is toegestaan door opdrachtgever na beantwoording via de Nota van Inlichtingen of andere vorm van schriftelijke communicatie -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kunnen omgaan met verschillende parameters en instellingen.
LET OP:
Ook in dit geval dient binnen één (1) jaar na aanvang van de overeenkomst de voorkeursmanier (Azure Enterprise Application (AEA)) gerealiseerd te worden.</t>
  </si>
  <si>
    <t xml:space="preserve">Impliciete trust is niet toegestaan. Veilige toegang wordt geregeld op basis van device en identiteit. Toegang over onveilige netwerken geschied ALTIJD middels MFA. Hierbij is de Microsoft MFA de standaard van opdrachtgever. 
Toegang over interne netwerken moet optioneel verplicht gesteld kunnen worden, dit ter nadere/latere bepaling door de opdrachtgever.
</t>
  </si>
  <si>
    <t xml:space="preserve">Diensten (informatieverstrekking, aanvraagformulieren) met een "niet-lokaal" karakter die door EU-burgers afgenomen kunnen worden, dienen te voldoen aan de EU Single Data Gateway verordening. Specifiek betekent dit:
- indien inloggen vereist is moet eIDAS ondersteund worden (naast DigID);
- indien betalen vereist is moet een internationale betaaloptie beschikbaar zijn (naast iDeal/Wero);
- de formulieren moeten ofwel van een Engelstalige toelichting op Nederlandse begrippen voorzien zijn of in minimaal in een Engelstalige versie beschikbaar zijn;
- adresblokken moeten ook geschikt zijn voor buitenlandse adressen;
- ontvangstbevestigingen moet minimaal in het Engels verstuurd kunnen worden.
</t>
  </si>
  <si>
    <t xml:space="preserve">Ten behoeve van leverancierstoegang tot on premise systemen dient de Inschrijver zich te conformeren aan de volgende eisen:
1. Inschrijvers dienen in te loggen op de URL van het Ieveranciersportaal van opdrachtgever.
2. Deze URL is uitsluitend bereikbaar wanneer een of meer vaste ip-adressen van de Inschrijver ‘gewhitelist’ zijn in de systemen van opdrachtgever.
3. De Inschrijver krijgt één (1) leveranciersaccount, conform diens naamgevingsconventie voor leverancierstoegang.
4. De Inschrijver krijgt via het leveranciersaccount uitsluitend toegang tot die omgevingen waar toegang noodzakelijk is (least privilige).
5. De toegang is voorts uitsluitend op aanvraag mogelijk na verkrijgen van een MFA-token van de beheerorganisatie van opdrachtgever. Dit token is maximaal één (1) kalenderdag bruikbaar. 
Alle benodigde technische detailinformatie wordt bekendgemaakt ten tijde van de implementatie. Dit is o.a. afhankelijk van of applicatie on premise of in opdrachtgevers Azure omgeving wordt gehost.
</t>
  </si>
  <si>
    <t xml:space="preserve">Ten behoeve van leverancierstoegang tot Azure diensten in de Azure tenant van opdrachtgever dient de Inschrijver zich te conformeren aan de volgende eisen:
1. Inschrijvers dienen in te loggen in onze Azure tenant met behulp van Microsoft PIM op basis van een toegewezen beheeraccount;
2. Er wordt in de verwerkersovereenkomst vastgelegd of toegang tot een Azure dienst goedgekeurd dient te worden door beheer van de opdrachtgever;
3. De beheerder van de leverancier geeft aan hoe lang toegang tot betreffende Azure dienst benodigd is (b.v. 1 uur, een dagdeel, een hele dag);
4. Toegang wordt hetzij automatisch dan wel handmatig verleend (zie 2) voor de aangevraagde periode.
</t>
  </si>
  <si>
    <t xml:space="preserve">Als het systeem (de cloud applicatie) op applicatie niveau rechten nodig heeft op resources (b.v. Entra ID informatie, Exchange Online, Sharepoint sites, etc.) in de Microsoft cloud (middels de Graph API), dan gelden hiervoor de volgende voorwaarden:
- Rechten worden toegekend op basis van Least Privilige, d.w.z. de Inschrijver dient te beschrijven en aan te tonen welke informatieobjecten vanuit de omgeving van Opdrachtgever noodzakelijk zijn voor het functioneren van de aangeboden oplossing;
- Er worden uitsluitend leesrechten gegeven op betreffende informatieobjecten, d.w.z. het is niet toegestaan informatieobjecten te creëren,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welke gevalideerd zullen worden met de Inschrijver;
- De te verkrijgen informatie wordt vastgelegd in de Verwerkersovereenkomst;
- Opdrachtgever behoudt zich het recht voor m.b.v. Graph API permissies bepaalde functionaliteiten te blokkeren indien dit noodzakelijk is voor security redenen.
</t>
  </si>
  <si>
    <t xml:space="preserve">De oplossing ondersteunt in de applicatie autorisaties per deelnemende organisatie op gebruikers-, groeps-, schermniveau. Per gebruiker of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
</t>
  </si>
  <si>
    <t xml:space="preserve">Inschrijver moet processen hebben voor voortdurende monitoring van de prestaties en nauwkeurigheid van het algoritme in de productieomgeving. Eventuele problemen moeten tijdig worden geïdentificeerd en aangepakt.
</t>
  </si>
  <si>
    <t xml:space="preserve">Inschrijver levert op verzoek van opdrachtgever (kostenloos) een uitgebreid test- en strategieplan voor de gebruikte algoritmen aan die zowel functionele als niet-functionele tests omvatten (vb: performance test).
</t>
  </si>
  <si>
    <t xml:space="preserve">Het algoritme moet worden gevalideerd door een onafhankelijke derde partij voordat deze in productie wordt genomen.
</t>
  </si>
  <si>
    <t xml:space="preserve">Inschrijver verstrekt op verzoek alle benodigde informatie en toegang om validatie van het AI algortime mogelijk te maken.
</t>
  </si>
  <si>
    <t xml:space="preserve">Het AI algoritme moet voldoen aan duidelijk gedefinieerde nauwkeurigheids- en prestatiedoelstellingen welke zijn vastgelegd in de functionele specificaties.
</t>
  </si>
  <si>
    <t>Inschrijver voert uitgebreide tests uit om de nauwkeurigheid en prestaties van het AI algoritme te valideren voordat deze worden geleverd/ingezet.</t>
  </si>
  <si>
    <t xml:space="preserve">Inschrijver treft maatregelen om de betrouwbaarheid en continuïteit van het AI algoritme te garanderen.
</t>
  </si>
  <si>
    <t>Inschrijver geeft op verzoek inzicht in de trainingsdata- en methoden welke worden gebruikt voor een machinelearning algoritme.</t>
  </si>
  <si>
    <t xml:space="preserve">Inschrijver overhandigt op verzoek van opdrachtgever documentatie die de werking van het machinelearning algoritme op een begrijpelijke manier uitlegt. opdrachtgever borgt deze uitleg in haar AI Algoritme register.
</t>
  </si>
  <si>
    <t xml:space="preserve">Het machinelearning algoritme moet zodanig zijn ontworpen dat er voldoende menselijke controle én toezicht mogelijk is. Het moet verklaarbaar zijn waarom een bepaalde uitkomst is verkregen.
</t>
  </si>
  <si>
    <t xml:space="preserve">Inschrijver neemt maatregelen om bias in trainingsdata en het algoritme te minimaliseren.
</t>
  </si>
  <si>
    <t xml:space="preserve">Inschrijver verstrekt op verzoek richtlijnen over de grenzen van het algoritme en wanneer menselijke interventie vereist is.
</t>
  </si>
  <si>
    <t xml:space="preserve">Inschrijver is gehouden passende technische en organisatorische maatregelen te treffen om persoonsgegevens te beschermen.
</t>
  </si>
  <si>
    <t xml:space="preserve">Inschrijver levert op verzoek training en ondersteuning aan het personeel dat het algoritme zal gebruiken en onderhouden.
</t>
  </si>
  <si>
    <t>Europese AI Act:
Inschrijver en Oplossing voldoen aan de Europese AI Act en volgt alle daaruitvoortvloeiende wetgeving op.</t>
  </si>
  <si>
    <t>Gibit 2025 art. 14</t>
  </si>
  <si>
    <t>Naleving van de Europese AI Act mag niet leiden tot extra kosten voor Inschrijver. De Inschrijving is inclusief de naleving van de AI Act door Inschrijver.</t>
  </si>
  <si>
    <t>Inschrijver informeert opdrachtgever pro-actief zodra in een volgende release/update gebruik gemaakt gaat worden van AI en toetst of de toegepaste AI voldoet aan de gestelde AI voorwaarden in dit document. Inschrijver informeert daarbij opdrachtgever indien er eisen zijn waar niet aan wordt voldaan.</t>
  </si>
  <si>
    <t>Definities &amp; Scope:
Het AI-systeem moet voldoen aan de definitie zoals beschreven in de AI Act: een machine-based systeem dat autonoom opereert en output genereert die invloed heeft op fysieke of virtuele omgevingen.
Bronnen:
* EU AI Act: https://artificialintelligenceact.eu/chapter/1/
* EU Verordening 2024/1689: https://eur-lex.europa.eu/legal-content/NL/TXT/?uri=CELEX:32024R1689</t>
  </si>
  <si>
    <t>Gibit 2025 art. 13
EU AI Act art. 3 lid 1</t>
  </si>
  <si>
    <t>Intended purpose:
Inschrijver levert een volledige beschrijving van de intended purpose, inclusief aannames, grenzen en context van het gebruik.</t>
  </si>
  <si>
    <t>Datakwaliteit &amp; Representativiteit:
Datasets moeten representatief, relevant en foutarm zijn. Inschrijver levert bias-analyses, statistische kwaliteitscontroles en documentatie van dataverwerking aan.</t>
  </si>
  <si>
    <t>EU AI Act art. 10</t>
  </si>
  <si>
    <t>Data Governance:
Inschrijver levert documentatie over herkomst, labeling, pré-processing, kwaliteitscontroles en versiebeheer van datasets.</t>
  </si>
  <si>
    <t>EU AI Act art. 10 lid 3 t/m 5</t>
  </si>
  <si>
    <t>Transparantie:
Inschrijver informeert gebruikers dat zij met AI interacteren, inclusief beperkingen, foutmarges en voorziene risico’s.</t>
  </si>
  <si>
    <t>EU AI Act art. 52</t>
  </si>
  <si>
    <t>Uitlegbaarheid:
Geleverde oplossing is uitlegbaar. Inschrijver moet onderliggende factoren, modelgedrag en mogelijke counterfactual verklaringen kunnen leveren.</t>
  </si>
  <si>
    <t>Mensenrechten &amp; Ethiek:
Oplossing mag geen verboden AI-praktijken uitvoeren zoals manipulatie, exploitatie van kwetsbare groepen of social scoring.</t>
  </si>
  <si>
    <t>EU AI Act art. 5</t>
  </si>
  <si>
    <t>Logging:
Inschrijver faciliteert basislogging faciliteren zodat beslissingen herleidbaar zijn.</t>
  </si>
  <si>
    <t>Gibit 2025 art. 28 en 14
EU AI Act art. 12</t>
  </si>
  <si>
    <t>Veiligheid &amp; Robuustheid:
Inschrijving moeten robuust zijn en cyberveilig functioneren. Fouttoleranties en veiligheidsmaatregelen moeten worden aangetoond.</t>
  </si>
  <si>
    <t>EU AI Act art. 15</t>
  </si>
  <si>
    <t>Databescherming &amp; Eigenaarschap:
Opdrachtgever blijft eigenaar van data. Inschrijver mag data niet zonder toestemming gebruiken of doorleveren.</t>
  </si>
  <si>
    <t>Gibit 2025 art. 22</t>
  </si>
  <si>
    <t>Audit &amp; Governance:
Inschrijver staat volledige auditrechten door opdrachtgever toe, inclusief lifecycle-governance.</t>
  </si>
  <si>
    <t>Gibit 2025 art. 28</t>
  </si>
  <si>
    <t>Transparantie:
Gebruikers moeten weten dat zij met AI interacteren door notificatie. Bijvoorbeeld deepfakes moeten herkenbaar zijn.</t>
  </si>
  <si>
    <t>Documentatie:
Inschrijver levert minimaal onderstaande basis documentatie aan: functionaliteit, procesmap, datagebruik, beperkingen.</t>
  </si>
  <si>
    <t>Impactbeoordeling:
Inschrijver werkt kosteloos mee en assisteert aan de uitvoering van een basis risico- en impactscan FRIA/IAMA (Fundamental Rights Impact Assessment) door opdrachtgever.</t>
  </si>
  <si>
    <t>Monitoring:
Inschrijver voert periodieke monitoring uit op fairness, foutgedrag en ongewenste patronen moet geborgd en overlegbaar zijn.</t>
  </si>
  <si>
    <t>Licht toezicht:
Menselijke interventie moet mogelijk zijn in relevante stappen, maar zonder volledige high-risk oversight.</t>
  </si>
  <si>
    <t>Risicomanagement:
Wanneer Inschrijver een hoog risico oplossing levert, moet de Oplossing een levenscyclusbreed risicomanagementsysteem hebben inclusief mitigatieplannen en verplichte FRIA/IAMA. Deze uitkomsten moeten op verzoek beschikbaar zijn voor opdrachtgever.</t>
  </si>
  <si>
    <t>EU AI Act art. 9</t>
  </si>
  <si>
    <t>Datakwaliteit:
Wanneer Inschrijver een hoog risico oplossing levert, moeten datasets volledige documentatie bevatten inclusief dataschema’s, statistische biasanalyses, representativiteit en error rates.</t>
  </si>
  <si>
    <t>Traceability logging:
Wanneer Inschrijver een hoog risico oplossing levert, moeten alle technische en operationele gebeurtenissen gelogd worden, waarbij deze logs - na toestemming van opdrachtgever - overdraagbaar moeten zijn aan toezichthouders.</t>
  </si>
  <si>
    <t>EU AI Act art. 12</t>
  </si>
  <si>
    <t>Technische documentatie:
Wanneer Inschrijver een hoog risico oplossing levert, moeten modelarchitectuur, trainingsdata, prestatie-indicatoren, risicobeheersplan, intended use en cybersecurity volledig gedocumenteerd en op verzoek opvraagbaar zijn voor opdrachtgever.</t>
  </si>
  <si>
    <t>EU AI Act art. 11–13</t>
  </si>
  <si>
    <t>Menselijke tussenkomst (monitoring, begrijpen, ingrijpen):
Wanneer Inschrijver een hoog risico oplossing levert, moet meaningful human oversight mogelijk zijn, inclusief interventie en override.</t>
  </si>
  <si>
    <t>EU AI Act art. 14</t>
  </si>
  <si>
    <t>Robuustheid &amp; Cybersecurity:
Wanneer Inschrijver een hoog risico oplossing levert, moet Inschrijver kunnen aantonen dat de Oplossing voldoet aan nauwkeurigheids-, robuustheids- en cybersecurity-eisen.</t>
  </si>
  <si>
    <t>Conformiteitsassessment &amp; CE:
Wanneer Inschrijver een hoog risico oplossing levert, moet Inschrijver een CE-markering en conformiteitsbeoordeling kunnen overleggen.</t>
  </si>
  <si>
    <t>EU AI Act art. 43–51</t>
  </si>
  <si>
    <t>EU-database registratie:
Wanneer Inschrijver een hoog risico oplossing levert, moet de Oplossing geregistreerd worden in de EU-database en het Nederlands Algoritmeregister. Registratie moet op verzoek opvraagbaar zijn voor opdrachtgever.</t>
  </si>
  <si>
    <t>EU AI Act art. 60–61</t>
  </si>
  <si>
    <t>Incidentmelding:
Wanneer Inschrijver een hoog risico oplossing levert, meldt Inschrijver ernstige incidenten aan Europese, nationale toezichthouders en aan opdrachtgever.</t>
  </si>
  <si>
    <t>EU AI Act art. 62</t>
  </si>
  <si>
    <t>Broncode-audit:
Wanneer Inschrijver een hoog risico oplossing levert, dient Inschrijver op verzoek van opdrachtgever een audit te laten uitvoeren op de broncode van de geleverde Oplossing door een onafhankelijek derde.</t>
  </si>
  <si>
    <t xml:space="preserve">Opdrachtgever is en blijft rechthebbende van de (intellectuele) eigendomsrechten welke rusten op data, aangeleverd of ingevoerd door opdrachtgever en/of andere eindgebruikers (daarbij inbegrepen klanten van de opdrachtgever) bij het gebruik van de aangeboden oplossing.
</t>
  </si>
  <si>
    <t>Gibit 2025 art. 21.2</t>
  </si>
  <si>
    <t xml:space="preserve">Encryptiesleutels worden geleverd door (of in opdracht van) opdrachtgever en zijn, worden en blijven eigendom van opdrachtgever.
</t>
  </si>
  <si>
    <t xml:space="preserve">Domeinnamen die worden geleverd door of in opdracht van opdrachtgever zijn, worden en blijven eigendom van opdrachtgever.
</t>
  </si>
  <si>
    <t xml:space="preserve">De Inschrijver stelt controlelijsten ten behoeve van de conversie beschikbaar waaruit blijkt dat alle aangeleverde gegevens daadwerkelijk goed zijn overgezet in de aangeboden oplossing.
</t>
  </si>
  <si>
    <t>De applicatie voldoet aan de geldende archiefwetgeving en daaruit voortvloeiende regelingen. Het informatiesysteem is opgebouwd volgens de principes van Archiving By Design, waaronder: 
• Duurzame Toegankelijkheid (DUTO)
Informatie moet gedurende de hele bewaartermijn leesbaar, betrouwbaar en integer blijven, onafhankelijk van veranderingen in technologie.
• Automatische Metadata
Bij creatie van een document moeten metadata (wie, wat, wanneer, bewaartermijn) automatisch worden gekoppeld.
• Inbedding in Werkprocessen
Archivering is onderdeel van het primaire proces, niet een achteraf handeling.
• Vastleggen van Selectielijsten
Systemen moeten bewaartermijnen en vernietigingsdata automatisch beheren, gebaseerd op de Archiefwet.
• Beveiliging en Toegangsbeheer
Informatie moet voldoen aan eisen voor vertrouwelijkheid, integriteit en beschikbaarheid, inclusief controle op wie wat mag inzien.
• Interoperabiliteit
Informatie moet uitwisselbaar zijn tussen systemen.
• Vernietiging of Overbrenging
Het systeem moet tijdig en gecontroleerd kunnen vernietigen of overbrengen naar een e-depot.</t>
  </si>
  <si>
    <t xml:space="preserve">De applicatie biedt een oplossing om (beleids)informatie geanonimiseerd uit het systeem te onttrekken, zodat die informatie niet tot een individueel persoon herleidbaar is.
</t>
  </si>
  <si>
    <t xml:space="preserve">Persoonsgegevens en gevoelige gegevens "in rust" (inclusief de data in backups) worden minimaal middels AES-256 encryptie opgeslagen of een aantoonbaar gelijkwaardig beveiligingsniveau dat quantumveilig is.
</t>
  </si>
  <si>
    <t>Data van opdrachtgever moet gescheiden blijven van andere klanten van Inschrijver.</t>
  </si>
  <si>
    <t>Data van klanten van opdrachtgever moet op verzoek in separate, gescheiden omgevingen (tenants) te plaatsen zijn.</t>
  </si>
  <si>
    <t>Gegevensopslag, data locatie en internationale doorgifte
Inschrijver verstrekt op verzoek volledige transparantie over locaties van gegevensopslag, datacenters en eventuele doorgifte aan derde landen. Hierbij gelden de volgende eisen:
* gegevens worden enkel opgeslagen in landen binnen de EER, tenzij anders schriftelijk overeengekomen;
* doorgifte naar derde landen is alleen toegestaan onder naleving van hoofdstuk V AVG en vereist aanvullende waarborgen conform EDPB richtlijnen (encryptie, pseudonimisering, contractuele waarborgen) (EDPB | European Data Protection Board);
* wijzigingen in datalocaties of subverwerkers worden minimaal dertig (30) dagen vooraf schriftelijk gemeld.</t>
  </si>
  <si>
    <t>AVG art. 45 en 46</t>
  </si>
  <si>
    <t xml:space="preserve">Binnen de Oplossing is sprake van een geïntegreerde recordmanagementfunctionaliteit, waarbij minimaal aan elke dossier een uniek kenmerk wordt toegekend.
</t>
  </si>
  <si>
    <t xml:space="preserve">Binnen de Oplossing is het mogelijk om (zo specifiek als mogelijk) gericht te zoeken naar informatieobjecten door middel van zoekschermen.
</t>
  </si>
  <si>
    <t>Selecteren, vernietigen of exporteren van informatieobjecten
De oplossing biedt de mogelijkheid om bewaartermijnen toe te kennen aan dossiers en daarmee aan documenten conform de VNG opgestelde selectielijst Archiefbescheiden voor Gemeenten en Intergemeentelijke Organen 2020:
https://vng.nl/sites/default/files/2020-02/selectielijst_20200214.pdf</t>
  </si>
  <si>
    <t xml:space="preserve">Applicaties dienen rechten van alle betrokkenen te kunnen honoreren in het kader van de AVG. Opdrachtgever moet zelf functioneel in staat zijn in de applicatie en/of dienst deze rechten toe te kunnen passen en uit te voeren.
</t>
  </si>
  <si>
    <t xml:space="preserve">Alle digitaal gepubliceerde content moet voldoen aan de eisen uit het Tijdelijke Besluit Digitale Toegankelijkheid. Zie hiervoor: https://wetten.overheid.nl/BWBR0040936/2018-07-01.
</t>
  </si>
  <si>
    <t xml:space="preserve">In het systeem moet van ieder schermveld eenvoudig te achterhalen zijn wat de naam van het veld in de database is en in welke tabellen dit veld voorkomt.
</t>
  </si>
  <si>
    <t>Gibit 2025 art. 22.2.iv / v
zie ook eis ICT102</t>
  </si>
  <si>
    <t xml:space="preserve">Het systeem ondersteunt de Nederlandse lokale omstandigheden (taal, karakterset, symbolen, diakrietproof, wetgeving) en wordt daarop aangepast als onderdeel van het periodiek onderhoud.
</t>
  </si>
  <si>
    <t xml:space="preserve">Het systeem is voldoende schaalbaar om het te verwachten aantal gelijktijdige gebruikers en groei daarvan te kunnen ondersteunen.
</t>
  </si>
  <si>
    <t xml:space="preserve">De aangeboden oplossing maakt gebruik van Fully Qualified Domain Names (FQDN).
</t>
  </si>
  <si>
    <t xml:space="preserve">Inschrijver levert bij implementatie een (digitale / online) lijst met known errors en known issues aan, waarna opdrachtgever deze kan verwerken in haar Knowledge Base.
</t>
  </si>
  <si>
    <t>Gibit 2025 art. 15</t>
  </si>
  <si>
    <t xml:space="preserve">De aangeboden dienst moet een opzichzelfstaande oplossing zijn, met uitzondering van de gevraagde koppelingen en integratievereisten, zoals beschreven in de Project Start Architectuur en het Programma van Eisen.
</t>
  </si>
  <si>
    <t xml:space="preserve">Het is niet toegestaan applicatieservers en/of databasediensten te plaatsen in de DMZ. Er wordt gebruik gemaakt van Proxy servers. Externe verbindingen worden op deze manier getermineerd in de DMZ.
</t>
  </si>
  <si>
    <t xml:space="preserve">Client Server applicaties dienen op DNS naam te koppelen.
</t>
  </si>
  <si>
    <t xml:space="preserve">Applicatiesoftware van de aangeboden oplossing is gebaseerd op 64-bits en maakt gebruik van de standaard OS-mogelijkheden die beschikbaar zijn in GemICT (zie Begrippen).
</t>
  </si>
  <si>
    <t xml:space="preserve">Als samenwerking met kantoorsuite applicaties nodig is, moet betreffende applicatie kunnen samenwerken met Office365, click-to-run.
</t>
  </si>
  <si>
    <t xml:space="preserve">Het systeem is zowel via IPv4 als IPv6 bereikbaar.
</t>
  </si>
  <si>
    <t xml:space="preserve">De opdrachtgever beheert de centrale DHCP-, DNS en NTP diensten. 
Het gebruik van deze diensten door de aangeboden oplossing(en) is verplicht.
</t>
  </si>
  <si>
    <t xml:space="preserve">In de aangeboden oplossing wordt uitsluitend gebruik gemaakt van beveiligde verbindingen en beveiligde certificaten, zodat de transmissie van gegevens versleuteld plaatsvindt. 
Versleuteling dient minstens net zo geavanceerd te zijn als de in de markt gebruikelijk toegepaste technieken:
1. Bestandsuitwisseling middels sFTP of FTPS. Dit geldt zowel voor ‘intern’ als ‘extern’ verkeer. NB bij interactief gebruik is aansluiting op de authenticatie methoden van opdrachtgever van toepassing. Bij server-server koppeling dient de ESB van opdrachtgever toegepast te worden;
2. HTTPS: minimaal score A op https://www.ssllabs.com/ssltest
3. Inschrijver hanteert TLS versie 1.2, maar bevestigt met haar inschrijving dat zij binnen het eerste contractjaar TLS versie 1.3 zal hanteren.
4. Webcertificaten hebben minimaal RSA4096 met een SHA256 (3 jaar geldig)
</t>
  </si>
  <si>
    <t>Gibit 2025 art. 22.2.iv / v</t>
  </si>
  <si>
    <t xml:space="preserve">Ten behoeve van BI/Datawarehouse toepassingen geeft de Inschrijver inzage in de mogelijkheden tot koppeling en gebruik van data in het systeem. Dit kan door het geven van inzage in het datamodel van de aangeboden oplossing - zonodig na ondertekening van een non-disclosure agreement - of door het aanbieden van een dataconnector.
Indien de dienst van Inschrijver voorziet in een dataconnector dan dient Inschrijver een beschrijving en gebruikershandleiding in de Nederlandse taal mee te leveren. Inschrijver assisteert opdrachtgever actief met het tot stand komen van de gewenste dataconnectie.
</t>
  </si>
  <si>
    <t>Gibit 2025 art. 22.2.iv / v
zie ook eis ICT088</t>
  </si>
  <si>
    <t xml:space="preserve">De Inschrijver biedt interoperabele (open standaarden) exportformaten voor alle in de aangeboden oplossing opgeslagen gegevens, zodat opdrachtgever zelf de mogelijkheid wordt geboden (bulk)gegevens te exporteren. opdrachtgever ontvangt hiervoor de benodigde documentatie.
</t>
  </si>
  <si>
    <t>Gibit 2025 art. 22.2</t>
  </si>
  <si>
    <t xml:space="preserve">Alle data in de aangeboden oplossing kan met behulp van (bij voorkeur geautomatiseerde) data-extractie aan de ETL-tooling van de opdrachtgever ontsloten worden. Dit kan (near) real-time .
</t>
  </si>
  <si>
    <t>Gibit 2025 art. 22.2.iv en v</t>
  </si>
  <si>
    <t xml:space="preserve">Indien databestanden uitgewisseld dienen te worden dan ligt het initiatief om die bestanden op te halen c.q. aan te bieden altijd bij de opdrachtgever.
</t>
  </si>
  <si>
    <t xml:space="preserve">Log-instellingen op alle componenten dienen volgen security best practices van Inschrijvers en de markt ingericht te worden t.a.v. wat er geregistreerd dient te worden.
</t>
  </si>
  <si>
    <t xml:space="preserve">Log-informatie t.a.v. authenticatie en toegang, gebruikers- EN beheerhandelingen, configuratie wijzigingen, security events en incidenten blijven minimaal 365 dagen beschikbaar voor inzage door specifiek toegewezen rollen vanuit opdrachtgever.
Logging mag na 65 dagen overgedragen worden naar een cold-archive oplossing.
</t>
  </si>
  <si>
    <t>Gibit 2025 art. 22.2.iv</t>
  </si>
  <si>
    <t xml:space="preserve">Voor controle en audits kan het systeem een overzicht genereren en exporteren - in een standaard te bewerken format - van alle gebruikers inclusief bijhorende autorisaties en laatste inlogtijden.
</t>
  </si>
  <si>
    <t>Gibit 2025 art. 10.17</t>
  </si>
  <si>
    <t>Beveiligingsmeldingen dan wel inbraak(pogingen) in systemen kunnen op veilige wijze aangeleverd worden aan de SOC/MDR oplossing van de opdrachtgever. Realisatie van deze aanlevering vindt in nader overleg plaats.</t>
  </si>
  <si>
    <t xml:space="preserve">Bij de oplevering van de aangeboden oplossing worden - in samenwerking met de opdrachtgever - configuratie en beheerhandleidingen opgeleverd, gesteld in de Nederlandse taal, of als het systeem in het Engels gesteld is in het Engels.
</t>
  </si>
  <si>
    <t xml:space="preserve">Alle audit trailen zijn aanwezig en niet muteerbaar door onbevoegdheden.
</t>
  </si>
  <si>
    <t>Op verzoek van en voor specifiek toegewezen rollen vanuit opdrachtgever biedt Inschrijver de mogelijkheid om relevatie acties, handelingen en (beveligigings)meldlingen in te zien door opdrachtgever.</t>
  </si>
  <si>
    <t>Op verzoek van opdrachtgever moet logging kunnen worden doorgestuurd naar een door opdrachtgever aan te wijzen log-server.</t>
  </si>
  <si>
    <t xml:space="preserve">Bij het wijzigingen van gegevens binnen de Oplossing worden minimaal onderstaande gegevens gelogd:
* Gebruikersnaam
* Datum en tijdstip van de wijziging
* De wijziging
* Type wijziging (toegevoegd, verwijderd, verwijderd)
</t>
  </si>
  <si>
    <t xml:space="preserve">Ten aanzien van de ontwikkelactiviteiten beheerst de Inschrijver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</si>
  <si>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 xml:space="preserve">Inschrijver draagt zorg voor adequaat handelen bij het constateren van kwetsbaarheden in haar Oplossing.
Indien Inschrijver van mening is dat mitigatie of oplossing van een kwetsbaarheid niet noodzakelijk is, wordt dit afgestemd met de security functie van de opdrachtgever. Bij uitrol en opvolging op (security) patches zijn de adviezen van de Inschrijver leidend en worden gevolgd door opdrachtgever.
</t>
  </si>
  <si>
    <t xml:space="preserve">Ontwerp, ontwikkeling en inzet van de aangeboden oplossing volgt aantoonbaar Privacy-by-Design, Privacy-by-Default en Security-by-Design principes.
</t>
  </si>
  <si>
    <t>De Inschrijver biedt - indien verzocht door opdrachtgever in het Programma van Eisen - naast een productieomgeving als onderdeel van de aangeboden oplossing ook een test-/acceptatieomgeving ten behoeve van testen van functionele en andere wijzigingen.
Indien van toepassing en op verzoek kan deze test-/acceptatieomgeving gekoppeld worden aan in de keten gekoppelde derde systemen</t>
  </si>
  <si>
    <t>Gibit 2025 art. 8.2</t>
  </si>
  <si>
    <t xml:space="preserve">Bij een release en/of update van het systeem zorgt de Inschrijver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
</t>
  </si>
  <si>
    <t>Gibit 2025 art. 23</t>
  </si>
  <si>
    <t xml:space="preserve">Alle componenten van de aangeboden oplossing zijn gedurende de contractperiode actueel (niet end-of-life) en onder support, inclusief ondersteunende bibliotheken.
</t>
  </si>
  <si>
    <t xml:space="preserve">Inschrijver borgt aantoonbaar dat de oplossing voldoet aan artikel 25 AVG (Privacy-by-Design en Privacy-by-Default). Minimaal gelden de volgende eisen:
* dataminimalisatie: uitsluitend de strikt noodzakelijke persoonsgegevens worden verwerkt;
* standaardinstellingen zijn privacyvriendelijk en beperken gegevensdeling tot een minimum;
* gegevens worden waar mogelijk gepseudonimiseerd of versleuteld opgeslagen;
* test-, acceptatie- en productieomgevingen zijn fysiek en logisch gescheiden.
</t>
  </si>
  <si>
    <t>AVG art. 25</t>
  </si>
  <si>
    <t>De geleverde oplossing maakt nu en in de toekomst geen gebruik van (licentieplichtige) Oracle Java componenten.</t>
  </si>
  <si>
    <t xml:space="preserve">Gebruikers dienen in eerste instantie zelf mogelijkheden tot herstel te hebben bij onterecht door gebruiker zelf geïnitieerd verlies van data.
</t>
  </si>
  <si>
    <t xml:space="preserve">Bij een restore moet zowel een item-level (gedeeltelijke) als een complete restore mogelijk zijn.
</t>
  </si>
  <si>
    <t xml:space="preserve">Op verzoek van opdrachtgever levert Inschrijver (kosteloos) ondersteuning aan opdrachtgever bij de aansluiting van de aangeboden oplossing op de backup infrastructuur van de opdrachtgever, zodat toekomstige herstalacties succesvol kunnen worden uitgevoerd.
</t>
  </si>
  <si>
    <t xml:space="preserve">Indien de back-up faalt en na 2 pogingen nog steeds niet tot een succesvolle back-up leidt, dient dit onverwijld als beveiligingsincident gemeld te worden bij de opdrachtgever.
</t>
  </si>
  <si>
    <t xml:space="preserve">Inschrijver dient aantoonbaar een backup &amp; restore mechanisme ingericht te hebben. Inschrijver levert op verzoek een beschrijving welke maatregelen genomen zijn om beschikbaarheid en veiligheid van back-ups bij calamiteiten zeker te stellen.
</t>
  </si>
  <si>
    <t>Gibit 2025, art. 32.5</t>
  </si>
  <si>
    <t>Inschrijver past onderstaande eisen toe bij het maken van backups:
* Backups worden bewaard op een locatie binnen de EER;
* Backups worden encrypted (minimaal AES-256) opgeslagen;
* Inschijvers hanteert een strikte toegangscontrole en scheiding van beheersfuncties vwb de toegang tot opgeslagen backups;
* Inschrijver borgt dat backups gedurende de opslagperiode onwijzigbaar zijn (immutable);
* Inschrijver biedt de mogelijkheid om gemaakte backups te exporteren en levert deze op verzoek aan opdrachtgever.</t>
  </si>
  <si>
    <t xml:space="preserve">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
</t>
  </si>
  <si>
    <t>Gibit 2025 art. 10.14 en 10.16</t>
  </si>
  <si>
    <t xml:space="preserve">Het functionele beheer wordt door opdrachtgever uitgevoerd, waarbij opdrachtgever de vrijheid heeft het systeem functioneel naar eigen wens in te richten binnen de mogelijkheden die het systeem biedt en door de Inschrijver wordt ondersteund.
</t>
  </si>
  <si>
    <t xml:space="preserve">Het technisch beheer wordt door de Inschrijver uitgevoerd.
</t>
  </si>
  <si>
    <t xml:space="preserve">Software dient op hoofdversie N of N-1 aangeboden te worden (N betreft de nieuwste hoofdversie).  Software met hoofdversie N-1 die binnen een jaar degradeert naar versie N-2 moeten binnen 6 maanden geupgraded worden.
</t>
  </si>
  <si>
    <t xml:space="preserve">Ten behoeve van beëindiging van de overeenkomst zal de Inschrijver voorafgaand aan die beëindiging een exitplan opleveren waarin o.a. de volgende onderwerpen opgenomen zullen zijn:
a. Op welke manier de Inschrijver zorgdraagt voor de overdracht van de gegevens uit de aangeboden oplossing in geval van outsourcing van taken of van de overstap van de opdrachtgever naar een nieuwe Inschrijver aan het einde van de looptijd van het contract;
b. Op welke manier de Inschrijver, in overeenkomst met de GIBIT, zorgdraagt voor de overdracht van de gegevens uit de aangeboden oplossing in geval van faillissement of overname van de Inschrijver;
c. De aanpak, gebruikte formats (digitale uitwisselformaten) voor hetgeen beschreven bij a. en b.
</t>
  </si>
  <si>
    <t>Gibit 2025 art. 29</t>
  </si>
  <si>
    <t xml:space="preserve">Onderaannemers van de Inschrijver moeten kunnen verklaren dat zij, bij een eventueel faillissement van de Inschrijver of vanwege een andere situatie waarin de Inschrijver zijn SaaS-dienst niet kan continueren, bereid zijn om tegen tussen Inschrijver en onderaannemer overeengekomen vergoeding de dienst te blijven leveren voor de duur van 6 tot 12 maanden.
</t>
  </si>
  <si>
    <t xml:space="preserve">Eventuele kosten voor het uitvoeren van de werkzaamheden voortvloeiende uit het opstellen of uitvoeren van het Exit-plan worden in de Inschrijving meegenomen. Er worden achteraf geen extra kosten voor Exit-werkzaamheden door Inschrijver in rekening gebracht.
</t>
  </si>
  <si>
    <t>De Inschrijver dient mee te werken aan de migratie van data naar een nieuw systeem op eerste verzoek van opdrachtgever gedurende de SaaS-dienstverlening én uit eigen beweging bij het einde van de SaaS-dienstverlening. Hierbij garandeert Inschrijver de volledigheid van de data. Na migratie en of levering van de data, dient de Inschrijver op het eerste verzoek van opdrachtgever de data aantoonbaar te verwijderen van haar systemen en te vernietigen. Dit geldt uitdrukkelijk ook voor data bestaande uit persoonsgegevens en data in de backup.</t>
  </si>
  <si>
    <t xml:space="preserve">De Inschrijver draagt aan het einde van de looptijd van het contract alle data (inclusief metadata) uit de aangeboden oplossing in een origineel en duurzaam DIGITAAL bestandsformaat, kosteloos over aan de opdrachtgever. Na bevestiging van overdracht wordt alle data van de systemen van de Inschrijver vernietigd. De Inschrijver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Inschrijver zal meewerken aan het volledig overdragen van onderhoud, beheer en ondersteuning aan de opdrachtgever en/of een opvolgend dienstverlener.
</t>
  </si>
  <si>
    <t xml:space="preserve">Fysieke toegang tot ICT technische ruimten van opdrachtgever zal uitsluitend onder leiding van team Server &amp; Storage of netwerk-beheerders van opdrachtgever verleend worden aan personen die werkzaamheden moeten uitvoeren aan servers, systemen of het netwerk van opdrachtgever. </t>
  </si>
  <si>
    <t xml:space="preserve">Netwerk interfaces van centraal beheerde ICT systemen ondersteunen tenminste 1000BaseT op basis van auto negotiate.
</t>
  </si>
  <si>
    <t xml:space="preserve">Het is niet toegestaan om de aangesloten PC’s/Werkstations/ThinClient zo in te richten dat deze netwerkfuncties vervullen, inclusief maar niet beperkt tot de functionaliteit van routers, gateways, hubs, switches, inbelservers en VPN concentrators/gateways.
</t>
  </si>
  <si>
    <t xml:space="preserve">Hardware ondersteunt authenticatie op basis van IEEE802.1X.
</t>
  </si>
  <si>
    <t xml:space="preserve">Hardware met WiFi ondersteunt minimaal WPA-3.
</t>
  </si>
  <si>
    <t xml:space="preserve">Hardware met WiFi ondersteunt minimaal onderstaande standaarden:
* IEEE 802.11n (WiFi 4)
* IEEE 802.11ac (WiFi 5)
* IEEE 802.11ax (WiFi 6)
* IEEE 802.11be (WiFi 7)
</t>
  </si>
  <si>
    <t xml:space="preserve">Hardware die opgesteld wordt in ICT technische ruimtes dient in een 19 inch server rack geplaatst te kunnen worden.
</t>
  </si>
  <si>
    <t xml:space="preserve">Hardware biedt IPv4 en IPv6 ondersteuning (IPv6 voor externe communicatie).
</t>
  </si>
  <si>
    <t xml:space="preserve">Elk systeem in een ICT technische ruimte wordt met minstens 2 netwerk connecties op het netwerk aangesloten.
</t>
  </si>
  <si>
    <t xml:space="preserve">Elk systeem in een ICT technische ruimte dient te zijn voorzien van een remote Access kaart, deze netwerken zullen ontsloten worden middels 1 GB Ethernet, RJ45.
</t>
  </si>
  <si>
    <t xml:space="preserve">De interface van PC/Werkstation/ThinClient,netwerkprinter/MFP dient te voldoen aan IEEE 802.3, 100Base-TX/1000Base-TX, IEEE 802.1X en auto-negotiation.
</t>
  </si>
  <si>
    <t xml:space="preserve">Alle aansluitingen van aangeboden hardware t.b.v. plaatsing in ICT technische ruimtes zijn redundant uitgevoerd.
</t>
  </si>
  <si>
    <t xml:space="preserve">Alle aangesloten systemen maken uitsluitend gebruik van IPv4 én IPv6 om toegang te krijgen tot de logische netwerk infrastructuur.
</t>
  </si>
  <si>
    <t xml:space="preserve">Printers, scanners en andere apparatuur voor gedeeld gebruik worden direct op het netwerk aangesloten en niet op een PC/Werkstation/ThinClient. 
Binnen de locaties van opdrachtgever of aangesloten deelnemers is dat uitsluitend de toegestane ICT infrastructuur en is aansluiting op elk ander netwerk verboden. Als ‘ander netwerk’ gelden onder andere: modemaansluitingen, telefonie en elke vorm van draadloze en/of mobiele datacommunicatie.
</t>
  </si>
  <si>
    <t xml:space="preserve">Opdrachtgever gebruikt voor het aanbieden van database diensten:
- primair: Microsoft SQL server (SQL)
- secundair: Oracle RDBMS
De aangeboden oplossing dient van een van deze database diensten gebruik te maken.
</t>
  </si>
  <si>
    <t xml:space="preserve">Licensing op basis van hardware dongels wordt niet toegestaan.
</t>
  </si>
  <si>
    <t xml:space="preserve">Licenties wordt bij voorkeur op basis van Enterprise of Concurrent user (CCU) model uitgegeven. 
Per user, machine licentie code of netwerk licensing is uitsluitend in overleg met opdrachtgever toegestaan. (Stel hierover een vraag in de Nota van Inlichtingen).
</t>
  </si>
  <si>
    <r>
      <t xml:space="preserve">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Inschrijver hierover bereidheid toont actief mee te willen denken over wat een optimale bemensing is de project-activiteiten tot het best mogelijke resultaat te laten leiden.
</t>
    </r>
    <r>
      <rPr>
        <b/>
        <sz val="10"/>
        <color rgb="FFFF0000"/>
        <rFont val="Calibri"/>
        <family val="2"/>
      </rPr>
      <t>** 
Zet kolom C "Eis nodig?" op "Nee" indien een aanbestedingsleidraad wordt meegestuurd
**</t>
    </r>
  </si>
  <si>
    <t xml:space="preserve">In overleg met opdrachtgever verzorgt Inschrijver tijdig de benodigde opleidingen, inclusief het benodigde cursusmateriaal en naslagwerk, zoals is uitgevraagd in het PvE.
</t>
  </si>
  <si>
    <t xml:space="preserve">De Inschrijver heeft noodscenario's beschikbaar, mocht om wat voor reden dan ook de door opdrachtgever aangegeven uiterste datum voor oplevering niet realiseerbaar zijn.
</t>
  </si>
  <si>
    <t>Als onderdeel van de oplevering van de aangeboden oplossing dient een kwetsbaarhedenscan op de aangeboden oplossing uitgevoerd te worden en als rapport opgeleverd te worden aan opdrachtgever.
Inschrijver mag ook een gelijkwaardig, recent (niet ouder dan 6 maanden) rapport indienen.
De kosten en uitvoering van een kwetsbaarhedenscan mogen meegenomen worden in de Inschrijving. Het achteraf indien van een factuur is niet toegestaan.</t>
  </si>
  <si>
    <t xml:space="preserve">Inschrijver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Inschrijver dient tevens aan te geven welke activiteiten door de opdrachtgever uitgevoerd dienen te worden om de conversie mogelijk te maken. 
</t>
  </si>
  <si>
    <t>Gibit 2025 art. 10.3.i</t>
  </si>
  <si>
    <t xml:space="preserve">De Inschrijver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</si>
  <si>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 xml:space="preserve">De Inschrijver en dienst mag geen informatie en persoonsgegevens vergaren zonder doelbinding vanuit opdrachtgever. De toegestane, vergaarde gegevens moeten uitsluitend voor het gestelde doel gebruikt worden.
</t>
  </si>
  <si>
    <t xml:space="preserve">Wijzigingen die betrekking hebben op door opdrachtgever gebruikte systemen of (cloud)diensten door Inschrijver of derde partijen van Inschrijver, dienen tijdig kenbaar gemaakt te worden.
Tijdigheid is afhankelijk van de aard en impact van de wijzigingen.
- (Zeer) grote wijzigingen, zoals wijziging van een gegevensmodel, vervanging van interfaces, ingrijpende aanpassing van user interfaces, etc. dienen tenminste 9 maanden van te voren gemeld te worden, zodat in de keten afhankelijke systemen en processen tijdig voobereid kunnen worden op de wijziging.
- Overige wijzigingen dienen tenminste 3 maanden van te voren gemeld te worden.
</t>
  </si>
  <si>
    <t xml:space="preserve">Patching dient door de Inschrijver binnen de door de Informatie BeveiligingsDienst (IBD) en het Nationaal Cyber Security Centrum (NCSC) gestelde termijn uitgevoerd te worden.
</t>
  </si>
  <si>
    <t>Gibit 2025 art. 10.14.iii</t>
  </si>
  <si>
    <t xml:space="preserve">Inschrijver maakt bij certificaten t.b.v. encryptie gebruik van minimaal SHA-2 (Secure Hash Algorithm 2). Inschrijver zorgt dat deze certificaten tijdig vernieuwd worden.
Certificaten obv SHA-1 zijn niet toegestaan.
</t>
  </si>
  <si>
    <t xml:space="preserve">In de situaties waar Inschrijver verantwoordelijk is voor encryptie en sleutelbeheer zijn formele procedures opgesteld t.a.v. dit beheer en het beperken van risico’s. Indien dit getoetst wordt zal dit tegen de aanbevelingen zijn van het NCSC in het document “Veilig beheer van digitale certificaten”.
</t>
  </si>
  <si>
    <t xml:space="preserve">Bij toepassing van SSL certificaten behalen deze minimaal een score A op ssllabs.com/ssltest.
</t>
  </si>
  <si>
    <t xml:space="preserve">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
</t>
  </si>
  <si>
    <t xml:space="preserve">De security headers behalen een A of hoger score op https://securityheaders.com/
</t>
  </si>
  <si>
    <t xml:space="preserve">De Inschrijver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 (zie tevens eis ICT180).
</t>
  </si>
  <si>
    <t xml:space="preserve">De Inschrijver dient passende maatregelen te treffen die zorgdragen dat de betrouwbaarheid van de infrastructuur van opdrachtgever niet in het geding komt, o.a. door het de-activeren van niet-gebruikte functionaliteiten zoals poorten (hardening) en maatregelen voor logische toegangsbeveiliging.
</t>
  </si>
  <si>
    <t xml:space="preserve">De Inschrijver laat periodiek (minimaal jaarlijks en na grote wijzigingen) onafhankelijke pentesten uitvoeren om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Link OWASP (Open Web Application Security Project): https://owasp.org/www-project-top-ten/
Let op: een Pentest is geen geautomatiseerde kwetsbaarheden scan in deze context.
Inschrijver zal ook periodiek kwetsbaarheden scan's uitvoeren, vanuit haar zelf of vanuit partners. Denk hierbij aan periodieke Nessus scan's (of vergelijkbaar) en controles van de richtlijnen forumstandaardisatie (internet.nl).
Opdrachtgever behoudt zich het recht voor om op eigen kosten scans te laten uitvoeren. Indien de uit te voeren scans geen piekbelasting op de systemen van Inschrijver veroorzaken, hoeft Inschrijver hiervan vooraf niet op de hoogte te worden gebracht. Denk hierbij aan het uitvoeren van Nessus Scan's door opdrachtgever.
</t>
  </si>
  <si>
    <t>Gibit 2025 art. 10.17, 10.18 en 8</t>
  </si>
  <si>
    <t>Inschrijver draagt de verantwoordelijkheid en de risico's voor uitvoering van het oplossen van beveiligingsincidenten en hanteert hierbij een classificatiemodel inclusief gehanteerde oplostijden, passend op het risico. Dit model wordt afgestemd met opdrachtgever en vastgelegd in een SLA of DAP.</t>
  </si>
  <si>
    <t>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inclusief DANE en STARTTLS (beperkte afwijkingen mogelijk)
- Beveiligingsopties (beperkte afwijkingen mogelijk)
- Routeaankondiging (voldoende)
Voorts dient bij een score lager dan 100% een verbeterplan te worden voorgelegd om binnen 1 jaar 100% te bereiken en te handhaven.</t>
  </si>
  <si>
    <t xml:space="preserve">De data laag mag niet gedeeld worden met derden, er moet logische scheiding zijn toegepast.
</t>
  </si>
  <si>
    <t xml:space="preserve">De aangeboden oplossing kan beveiligd worden middels AzureAD Conditional Access, vanuit de tenant van de opdrachtgever.
</t>
  </si>
  <si>
    <t xml:space="preserve">De aangeboden oplossing is NIET gebaseerd op een terminaloplossing (zoals b.v. RDP, Citrix, e.d.).
</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</si>
  <si>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Inschrijver houdt voorts een overzicht bij van alle inbreuken. Dit overzicht bevat in elk geval de vermeende oorzaak van het (vermoedelijke) datalek, de categorie persoonsgegevens, de categorie betrokkenen, het aantal betrokkenen en de genomen maatregelen.</t>
  </si>
  <si>
    <t>Websites die geleverd en beheerd worden door Inschrijver voor opdrachtgever moeten voorzien zijn van contactgegevens in geval van een beveiligingsissue.
Om een uniforme aanpak te hanteren waarbij alle externe meldingen via een centrale loketfunctie (ICT-Security) verlopen, dient het bestand https://www.WEBSITE.nl/.well-known/security.txt op de website voor opdrachtgever voorzien te zijn van een "HTTP 302 Redirect", welke moet verwijzen naar: https://www.connectie.nl/.well-known/security.txt.
Dit helpt ons om zowel consistentie als overzicht binnen ons securitybeleid te waarborgen.
Zie ook https://www.digitaleoverheid.nl/nieuws/standaard-security-txt-nu-verplicht-voor-overheid/</t>
  </si>
  <si>
    <t>Na een incident met de zwaarste classificatie werkt Inschrijver- na verzoek van opdrachtgever - actief en kosteloos mee met het opstellen van een Root Cause Analysis (RCA). Het rapport wordt binnen 30 werkdagen - met geheimhouding - beschikbaar gesteld aan opdrachtgever.</t>
  </si>
  <si>
    <t>Inschrijver treft maatregelen om datasoevereiniteit voor de gegevens van opdrachtgever te waarborgen. Hierbij valt te denken aan het gebruik van Bring Your Own Keys (BYOK) of Bring Your Own Encryption (BYOE) door opdrachtgever.</t>
  </si>
  <si>
    <t>Gibit 2025 art. 1.6</t>
  </si>
  <si>
    <t>Gibit 2025 art. 37.2</t>
  </si>
  <si>
    <t>Gibit 2025 art. 37</t>
  </si>
  <si>
    <t>Gibit 2025 art. 32.5</t>
  </si>
  <si>
    <t>Gibit 2025 art. 1.9</t>
  </si>
  <si>
    <t>Gibit 2025 art. 22.10</t>
  </si>
  <si>
    <t xml:space="preserve">Inschrijver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Inschrijver geldt een doorzetverplichting op de maatregelen waarop Inschrijver op toeziet. Zowel kopie van het certificaat als de VVT dienen aan opdrachtgever geleverd te worden.
</t>
  </si>
  <si>
    <t xml:space="preserve">Opdrachtgever ontvangt op verzoek een samenvattende rapportage inzake de status van relevante externe audits, certificeringen en security-assessments die van toepassing zijn op de dienstverlening, waaronder – indien beschikbaar – recente ISAE 3402-verklaringen, en de geldige certificaten (zoals ISO27001, ISO9001, etc.). 
Deze rapportages geven inzicht in de naleving van geldende normen en standaarden, zonder dat inzage wordt verleend in gedetailleerde auditbevindingen of vertrouwelijke documentatie (zoals pentestresultaten).
</t>
  </si>
  <si>
    <t xml:space="preserve">Gedurende de looptijd van de overeenkomst beschikt Inschrijver over een ISAE 3402 Type 2 verklaring en levert deze jaarlijks aan opdrachtgever.
Middels de aangeleverde ISAE 3402 Type 2 verklaring worden de informatie- en organisatierisico's van opdrachtgever door Inschrijver adequaat afgedekt.
Aangezien de ISAE3402 vormvrij is, verwacht opdrachtgever dat de volgende onderwerpen en risico's in het controle raamwerk zijn afgedekt:
- Back-up en Restore | resultaten van een jaarlijks uit te voeren hersteltest
- Business Continuïteitsmanagement
- Risicomanagement
- Changemanagement
- Toegangsbeveiliging en autorisaties
- Logging en Monitoring
- Incidentmanagement en response
- Beheer kwetsbaarheden
- Fysieke beveiliging
Indien opdrachtgever hiaten in de verklaring ziet, gaat Inschrijver akkoord met een terugkoppelingsgesprek waarin afspraken gemaakt worden om bij de volgende iteratie van de ISAE verklaring tot een hoger niveau te komen.
Verbeteringen en opvolging worden op verzoek gedeeld met opdrachtgever als onderdeel van de service rapportage (SLA).
Indien opdrachtgever risico's in de verklaring ziet, kan dit alsnog tot uitsluitsel van deelname leiden.
</t>
  </si>
  <si>
    <t xml:space="preserve">Indien er sprake is van verwerking van persoonsgegevens in de cloud zal de Inschrijver voldoen aan de ISO27018 of vergelijkbaar. De beheersmaatregelen en management systematiek wordt onafhankelijk extern getoetst in opdracht van de Inschrijver. Het rapport krijgt opdrachtgever ter inzage.
</t>
  </si>
  <si>
    <t xml:space="preserve">Indien er sprake is van verwerking van bijzondere persoonsgegevens zal de Inschrijver voldoen aan de ISO27701, NEN 7510 (indien specifieke gegevens rondom gezondheid verwerkt worden) of vergelijkbaar. De beheersmaatregelen en management systematiek wordt onafhankelijk extern getoetst door de Inschrijver.
</t>
  </si>
  <si>
    <t xml:space="preserve">Indien de dienst of informatievoorziening beschikt over een DIGID koppeling, zal de Inschrijver borgen dat de relevante toegewezen beheersmaatregelen adequaat zijn geïmplementeerd. De Inschrijver dient:
- Maatregelen zoals Logius deze specificeert bij aanvang dienstverlening geïmplementeerd te hebben;
- Te borgen dat uitbestede beheersmaatregelen in opzet-bestaan-werking bij toeInschrijvers van Inschrijver zijn geïmplementeerd en tevens periodiek onafhankelijk extern worden getoetst (TPM verklaring);
- Bij wijzigingen in beheersmaatregelen vanuit het Logius normenkader onverwijld in overleg te treden met Inschrijver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
</t>
  </si>
  <si>
    <t xml:space="preserve">De Inschrijver stelt overeenkomstig het “doorzetprincipe” vigerende wet- en regelgeving, beheer-, servicelevel - en beveiligingsafspraken en -maatregelen contractueel door naar ingezette derden. De inschrijver ziet hier actief op toe.
</t>
  </si>
  <si>
    <t xml:space="preserve">De opdrachtgever heeft het recht om dienstverlening en maatregelen (o.a. eventuele verwerkingsovereenkomsten) en best practices onafhankelijk te (laten) toetsen door een aantoonbaar gekwalificeerde IB/IT auditor en/of pentester. Dit audit recht is onbeperkt, maar dient wel door opdrachtgever vooraf aangekondigd te worden zodat Inschrijver kan zorgen dat andere klanten geen hinder hiervan ondervinden.
De kosten voor inzet auditor en Inschrijver zijn voor de opdrachtgever. Inzet uren van Inschrijver voor herstel afwijkingen zijn voor kosten van Inschrijver. Bevindingen en afwijkingen worden  binnen gezamenlijk overeen te komen termijn hersteld en voortgang gerapporteerd.
</t>
  </si>
  <si>
    <t xml:space="preserve">De installatie en gebruik van software mag alleen plaatsvinden als de noodzakelijke licentieovereenkomst contractueel is geborgd. Van de Inschrijver wordt in deze zorgplicht verwacht om te voorkomen dat een non-compliant situatie kan ontstaan.
</t>
  </si>
  <si>
    <t xml:space="preserve">De informatievoorziening c.q. (web)applicatie dient te voldoen aan de beveiligingsrichtlijnen, zoals opgenomen in de ICT Beveiligingsrichtlijnen voor webapplicaties van 8 juli 2024 van het Nationaal Cyber Security Centrum met classificatie HOOG.
</t>
  </si>
  <si>
    <t xml:space="preserve">Inschrijver levert een eigen escalatiematrix of gaat akkoord met escalatiematrix van opdrachtgever (zie tabblad ESCALATIEMATRIX)
</t>
  </si>
  <si>
    <r>
      <t xml:space="preserve">Na gunning werkt Inschrijver mee aan het invullen van een verantwoordelijkheden matrix (zie tabblad VERANTWOORDELIJKHEDEN).
</t>
    </r>
    <r>
      <rPr>
        <b/>
        <sz val="10"/>
        <color rgb="FFFF0000"/>
        <rFont val="Calibri"/>
        <family val="2"/>
      </rPr>
      <t xml:space="preserve">**
Zet kolom C "Eis nodig?" op "Nee" indien gekozen wordt om de SLA van de leverancier middels een gunningscriterium uit te vragen (zie tabblad GC SLA)
**
</t>
    </r>
  </si>
  <si>
    <t xml:space="preserve">Bij het bepalen van een prioriteit bij een incident, kan Inschrijver minimaal voldoen aan de definities die bepaald zijn door opdrachtgever (zie tabblad PRIO BEPALING).
Optioneel deze voorwaarde vervangen door een andere prio-definitie.
</t>
  </si>
  <si>
    <t xml:space="preserve">Inschrijver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
</t>
  </si>
  <si>
    <t>Gibit 2025 art. 39.1</t>
  </si>
  <si>
    <t>Wel/Geen Boeteclausule/Contractontbinding.</t>
  </si>
  <si>
    <t>Gibit 2025 art. 27</t>
  </si>
  <si>
    <t xml:space="preserve">Voor ondersteuningsdoeleinden, niet-zijnde reguliere support-afspraken, kan opdrachtgever een verzoek indienen bij Inschrijver. Verzoek kan zowel remote als on site plaatsvinden.
Afrekening van deze ondersteuning vindt plaats op basis van een vooraf ingediende en door opdrachtgever goedgekeurde offerte en/of afgenomen strippenkaart.
</t>
  </si>
  <si>
    <r>
      <rPr>
        <sz val="10"/>
        <color theme="5"/>
        <rFont val="Calibri"/>
        <family val="2"/>
      </rPr>
      <t>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t>
    </r>
    <r>
      <rPr>
        <sz val="10"/>
        <color theme="1"/>
        <rFont val="Calibri"/>
        <family val="2"/>
      </rPr>
      <t xml:space="preserve">
</t>
    </r>
  </si>
  <si>
    <t>Gibit 2025 art. 11</t>
  </si>
  <si>
    <r>
      <t xml:space="preserve">Inschrijver stelt opdrachtgever binnen 3 werkdagen na opdrachtbevestiging op de hoogte indien de levering niet binnen 5 werkdagen kan plaatsvinden.
</t>
    </r>
    <r>
      <rPr>
        <b/>
        <sz val="10"/>
        <color rgb="FFFF0000"/>
        <rFont val="Calibri"/>
        <family val="2"/>
      </rPr>
      <t>**
Zet kolom C "Eis nodig?" op "Nee" indien gekozen wordt om de SLA van de leverancier middels een gunningscriterium uit te vragen (zie tabblad GC SLA)
**</t>
    </r>
  </si>
  <si>
    <r>
      <t xml:space="preserve">Inschrijver levert uiterlijk 1 november een releasekalender met alle geplande releases tbv Preventief onderhoud voor het komende kalenderjaar. Onvoorzien Preventief (niet kritisch) onderhoud wordt minimaal 14 werkdagen vooraf gecommuniceerd met opdrachtgever.
</t>
    </r>
    <r>
      <rPr>
        <b/>
        <sz val="10"/>
        <color rgb="FFFF0000"/>
        <rFont val="Calibri"/>
        <family val="2"/>
      </rPr>
      <t>**
Zet kolom C "Eis nodig?" op "Nee" indien gekozen wordt om de SLA van de leverancier middels een gunningscriterium uit te vragen (zie tabblad GC SLA)
**</t>
    </r>
  </si>
  <si>
    <r>
      <t xml:space="preserve">Inschrijver levert uiterlijk 1 november een releasekalender met alle geplande releases tbv Innovatief onderhoud voor het komende kalenderjaar.
</t>
    </r>
    <r>
      <rPr>
        <b/>
        <sz val="10"/>
        <color rgb="FFFF0000"/>
        <rFont val="Calibri"/>
        <family val="2"/>
      </rPr>
      <t>**
Zet kolom C "Eis nodig?" op "Nee" indien gekozen wordt om de SLA van de leverancier middels een gunningscriterium uit te vragen (zie tabblad GC SLA)
**</t>
    </r>
  </si>
  <si>
    <t xml:space="preserve">Een afgesloten strippenkaart wordt na opdrachtbevestiging door Inschrijver gefactureerd conform de standaard facturatieprocedure.
</t>
  </si>
  <si>
    <r>
      <t xml:space="preserve">Inschrijver levert </t>
    </r>
    <r>
      <rPr>
        <sz val="10"/>
        <color theme="5"/>
        <rFont val="Calibri"/>
        <family val="2"/>
      </rPr>
      <t>op verzoek (binnen 2 weken na verzoek) / maandelijks / kwartaal / …</t>
    </r>
    <r>
      <rPr>
        <sz val="10"/>
        <color theme="1"/>
        <rFont val="Calibri"/>
        <family val="2"/>
      </rPr>
      <t xml:space="preserve"> onderstaande rapportages aan opdrachtgever:
</t>
    </r>
    <r>
      <rPr>
        <sz val="10"/>
        <color theme="5"/>
        <rFont val="Calibri"/>
        <family val="2"/>
      </rPr>
      <t xml:space="preserve">- Beschikbaarheid applicatie conform SLA afspraken en anders minimaal tijdens kantoortijden (bij Dienstverlening op Afstand);
- Oplostijden gerapporteerde incidenten per prioriteit;
- Incidenten ontstaan door uitvoeren updates (bij Dienstverlening op Afstand);
- ....
</t>
    </r>
  </si>
  <si>
    <t>Gibit 2025 art. 10.17 / 32.6</t>
  </si>
  <si>
    <r>
      <t xml:space="preserve">Inschrijver levert een online portal waarin opdrachtgever offertes kan opvragen.
</t>
    </r>
    <r>
      <rPr>
        <b/>
        <sz val="10"/>
        <color rgb="FFFF0000"/>
        <rFont val="Calibri"/>
        <family val="2"/>
      </rPr>
      <t>**
Zet kolom C "Eis nodig?" op "Nee" indien gekozen wordt om de SLA van de leverancier middels een gunningscriterium uit te vragen (zie tabblad GC SLA)
**</t>
    </r>
  </si>
  <si>
    <r>
      <t xml:space="preserve">Inschrijver levert een online kennisbank waarin opdrachtgever applicatiedocumentatie en veel gestelde vragen kan terugvinden.
</t>
    </r>
    <r>
      <rPr>
        <b/>
        <sz val="10"/>
        <color rgb="FFFF0000"/>
        <rFont val="Calibri"/>
        <family val="2"/>
      </rPr>
      <t>**
Zet kolom C "Eis nodig?" op "Nee" indien gekozen wordt om de SLA van de leverancier middels een gunningscriterium uit te vragen (zie tabblad GC SLA)
**</t>
    </r>
  </si>
  <si>
    <t xml:space="preserve">Inschrijver initieert een overleg op escalatieniveau 4 indien gestelde termijnen of overige afspraken uit overeengekomen verbeterplannen niet gehaald (kunnen) worden of de deelnemers uit het eerdere gesprek op escalatieniveau 3 onderling er niet uit komen.
</t>
  </si>
  <si>
    <t xml:space="preserve">Inschrijver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</si>
  <si>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</si>
  <si>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2 indien in de afgelopen kalendermaand afgesproken normen m.b.t. de dienstverlening/leveringen niet werden gehaald. In het overleg zal Inschrijver en toelichting geven waarom de norm niet gehaald werd. 
Inschrijver maakt en deelt een verslag van dit overleg.
</t>
  </si>
  <si>
    <t xml:space="preserve">Inschrijver initieert een overleg op escalatieniveau 2 indien - ingeval van Dienstverlening op Afstand - in de afgelopen kalendermaand de afgesproken norm voor Beschikbaarheid van (een deel van) de applicatie/omgeving niet gehaald werd. In het overleg zal Inschrijver een toelichting geven waarom de norm niet gehaald werd.
Het overleg wordt binnen een kalendermaand na constatering van de overschrijding ingepland.
Inschrijver maakt en deelt een verslag van dit overleg.
</t>
  </si>
  <si>
    <r>
      <t xml:space="preserve">Inschrijver informeert opdrachtgever indien op de lopende strippenkaart minder dan </t>
    </r>
    <r>
      <rPr>
        <sz val="10"/>
        <color theme="5"/>
        <rFont val="Calibri"/>
        <family val="2"/>
      </rPr>
      <t>5 uren / € xx,xx</t>
    </r>
    <r>
      <rPr>
        <sz val="10"/>
        <color theme="1"/>
        <rFont val="Calibri"/>
        <family val="2"/>
      </rPr>
      <t xml:space="preserve"> beschikbaar zijn.
</t>
    </r>
    <r>
      <rPr>
        <b/>
        <sz val="10"/>
        <color rgb="FFFF0000"/>
        <rFont val="Calibri"/>
        <family val="2"/>
      </rPr>
      <t xml:space="preserve">**
Alleen van toepassing indien bij eis ICT219 is aangegeven wij een strippenkaart willen afsluiten voor ondersteunings- of aanvullende doeleinden
**
</t>
    </r>
  </si>
  <si>
    <r>
      <rPr>
        <sz val="10"/>
        <color theme="1"/>
        <rFont val="Calibri"/>
        <family val="2"/>
      </rPr>
      <t xml:space="preserve">Inschrijver informeert opdrachtgever indien de verwachting is dat een ondersteuningsverzoek niet volledig bekostigd kan worden met het restant van de strippenkaart.
</t>
    </r>
    <r>
      <rPr>
        <b/>
        <sz val="10"/>
        <color rgb="FFFF0000"/>
        <rFont val="Calibri"/>
        <family val="2"/>
      </rPr>
      <t xml:space="preserve">**
Alleen van toepassing indien bij eis ICT219 is aangegeven wij een strippenkaart willen afsluiten voor ondersteunings- of aanvullende doeleinden
**
</t>
    </r>
  </si>
  <si>
    <r>
      <t xml:space="preserve">Inschrijver garandeert dat op 95% van ingediende meldingen (incidenten) tijdig (inhoudelijk relevant) wordt gereageerd, conform onderstaande responsetijden:
* Prioriteit 1 (hoogste prio) - responsetijd: </t>
    </r>
    <r>
      <rPr>
        <sz val="10"/>
        <color theme="5"/>
        <rFont val="Calibri"/>
        <family val="2"/>
      </rPr>
      <t>1 klokuur</t>
    </r>
    <r>
      <rPr>
        <sz val="10"/>
        <color theme="1"/>
        <rFont val="Calibri"/>
        <family val="2"/>
      </rPr>
      <t xml:space="preserve">
* Prioriteit 2 - responsetijd: </t>
    </r>
    <r>
      <rPr>
        <sz val="10"/>
        <color theme="5"/>
        <rFont val="Calibri"/>
        <family val="2"/>
      </rPr>
      <t>1 kantooruur</t>
    </r>
    <r>
      <rPr>
        <sz val="10"/>
        <color theme="1"/>
        <rFont val="Calibri"/>
        <family val="2"/>
      </rPr>
      <t xml:space="preserve">
* Prioriteit 3 - responsetijd: </t>
    </r>
    <r>
      <rPr>
        <sz val="10"/>
        <color theme="5"/>
        <rFont val="Calibri"/>
        <family val="2"/>
      </rPr>
      <t>1 werkdagen</t>
    </r>
    <r>
      <rPr>
        <sz val="10"/>
        <color theme="1"/>
        <rFont val="Calibri"/>
        <family val="2"/>
      </rPr>
      <t xml:space="preserve">
* Prioriteit 4 - responsetijd: </t>
    </r>
    <r>
      <rPr>
        <sz val="10"/>
        <color theme="5"/>
        <rFont val="Calibri"/>
        <family val="2"/>
      </rPr>
      <t>5 werkdagen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</si>
  <si>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t xml:space="preserve">Inschrijver garandeert dat 95% van de uitgevoerde wijzigingen (RFC's: updates/upgrades/nieuwe functionaliteiten) in de applicatie in één (1) keer correct opgeleverd worden.
</t>
  </si>
  <si>
    <r>
      <t xml:space="preserve">Inschrijver garandeert dat 95% van ingediende meldingen (incidenten) tijdig worden opgelost, conform onderstaande oplostijden:
* Prioriteit 1 (hoogste prio) - oplostijd: </t>
    </r>
    <r>
      <rPr>
        <sz val="10"/>
        <color theme="5"/>
        <rFont val="Calibri"/>
        <family val="2"/>
      </rPr>
      <t>4 kantooruren</t>
    </r>
    <r>
      <rPr>
        <sz val="10"/>
        <color theme="1"/>
        <rFont val="Calibri"/>
        <family val="2"/>
      </rPr>
      <t xml:space="preserve">
* Prioriteit 2 - oplostijd: </t>
    </r>
    <r>
      <rPr>
        <sz val="10"/>
        <color theme="5"/>
        <rFont val="Calibri"/>
        <family val="2"/>
      </rPr>
      <t>1 werkdag</t>
    </r>
    <r>
      <rPr>
        <sz val="10"/>
        <color theme="1"/>
        <rFont val="Calibri"/>
        <family val="2"/>
      </rPr>
      <t xml:space="preserve">
* Prioriteit 3 - oplostijd: </t>
    </r>
    <r>
      <rPr>
        <sz val="10"/>
        <color theme="5"/>
        <rFont val="Calibri"/>
        <family val="2"/>
      </rPr>
      <t>5 werkdagen</t>
    </r>
    <r>
      <rPr>
        <sz val="10"/>
        <color theme="1"/>
        <rFont val="Calibri"/>
        <family val="2"/>
      </rPr>
      <t xml:space="preserve">
* Prioriteit 4 - oplostijd: </t>
    </r>
    <r>
      <rPr>
        <sz val="10"/>
        <color theme="5"/>
        <rFont val="Calibri"/>
        <family val="2"/>
      </rPr>
      <t>10 werkdagen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</si>
  <si>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Op verzoek / 2x per jaar</t>
    </r>
    <r>
      <rPr>
        <sz val="10"/>
        <color theme="1"/>
        <rFont val="Calibri"/>
        <family val="2"/>
      </rPr>
      <t xml:space="preserve"> vindt er een Tactisch overleg plaats tussen Inschrijver en opdrachtgever.
Doelstelling: Bespreken samenwerking en geleverde prestatie. Vanuit dit overleg kunnen aanpassingen in de SLA en/of DAP plaatsvinden.
</t>
    </r>
  </si>
  <si>
    <r>
      <rPr>
        <sz val="10"/>
        <color theme="5"/>
        <rFont val="Calibri"/>
        <family val="2"/>
      </rPr>
      <t xml:space="preserve">Op verzoek / 1x per kwartaal </t>
    </r>
    <r>
      <rPr>
        <sz val="10"/>
        <color theme="1"/>
        <rFont val="Calibri"/>
        <family val="2"/>
      </rPr>
      <t xml:space="preserve">vindt er een Operationeel overleg plaats tussen Inschrijver en opdrachtgever.
Doelstelling: Bespreken samenwerking.
</t>
    </r>
  </si>
  <si>
    <r>
      <rPr>
        <sz val="10"/>
        <color theme="5"/>
        <rFont val="Calibri"/>
        <family val="2"/>
      </rPr>
      <t>Op verzoek / 1x per jaar</t>
    </r>
    <r>
      <rPr>
        <sz val="10"/>
        <color theme="1"/>
        <rFont val="Calibri"/>
        <family val="2"/>
      </rPr>
      <t xml:space="preserve"> vindt er een Strategisch overleg plaats tussen Inschrijver en opdrachtgever.
Doelstelling: Afstemming roadmap Inschrijver en opdrachtgever. Benen op Tafel sessie. Lange termijn visie bespreken.
</t>
    </r>
  </si>
  <si>
    <t xml:space="preserve">Op het prijzenblad genoemde uurtarieven blijven gelden gedurende de hele looptijd van het contract inclusief optionele verlengingsjaren.
</t>
  </si>
  <si>
    <t xml:space="preserve">Op een af te nemen (ondersteunings)strippenkaart of offerte voor ondersteuning zijn dezelfde voorwaarden van toepassing die behoren bij deze aanbesteding, het bovenliggend contract.
</t>
  </si>
  <si>
    <r>
      <t xml:space="preserve">Na gunning volgen afspraken wie penvoerder van de SLA en/of DAP wordt. Indien Inschrijver een eigen (concept) SLA en/of DAP heeft, dan dient deze bij inschrijving meegestuurd te worden inclusief gekenmerkt welke onderdelen afwijken van de eisen uit deze aanbesteding. Voorwaarde is dat de eigen SLA minimaal voldoet aan de gestelde eisen. 
Inschrijver werkt mee om binnen drie maanden na de start van de raamovereenkomst een vastgestelde SLA en DAP te hebben.
</t>
    </r>
    <r>
      <rPr>
        <b/>
        <sz val="10"/>
        <color rgb="FFFF0000"/>
        <rFont val="Calibri"/>
        <family val="2"/>
      </rPr>
      <t>**
Zet kolom C "Eis nodig?" op "Nee" indien gekozen wordt om de SLA van de leverancier middels een gunningscriterium uit te vragen (zie tabblad GC SLA)
**</t>
    </r>
  </si>
  <si>
    <t xml:space="preserve">Maximaal 2x per jaar vindt er (kosteloos) een Technische / Innovatie / Informatie / Adviessessie plaats tussen Inschrijver en opdrachtgever.
Doelstelling: Toelichting op technische ontwikkeling binnen het product of in de markt.
</t>
  </si>
  <si>
    <r>
      <rPr>
        <sz val="10"/>
        <color theme="1"/>
        <rFont val="Calibri"/>
        <family val="2"/>
      </rPr>
      <t xml:space="preserve">Inschrijver factureert geen werkzaamheden onder strippenkaarten die onder de andere factuuritems van de ICT Prestatie vallen.
</t>
    </r>
    <r>
      <rPr>
        <b/>
        <sz val="10"/>
        <color rgb="FFFF0000"/>
        <rFont val="Calibri"/>
        <family val="2"/>
      </rPr>
      <t xml:space="preserve">**
Alleen van toepassing indien bij eis ICT219 is aangegeven wij een strippenkaart willen afsluiten voor ondersteunings- of aanvullende doeleinden
**
</t>
    </r>
  </si>
  <si>
    <t>Indien functionaliteiten in toekomstige updates komen te vervallen, verwittigd Inschrijver twee (2) maanden voorafgaand aan de update opdrachtgever van deze wijziging.
Indien in toekomstige updates functionaliteiten vervallen die onderdeel zijn van het initiële Programma van Eisen (het Overeengekomen Gebruik) en dit vervallen een aanzienlijke impact heeft voor eindgebruikers, dan verwittigt Inschrijver minimaal één (1) maand voorafgaand de update opdrachtgever van deze wijziging.</t>
  </si>
  <si>
    <t>Gibit 2025 art. 10.16</t>
  </si>
  <si>
    <t>Indien in toekomstige updates functionaliteiten vervallen die onderdeel zijn van het initiële Programma van Eisen (het Overeengekomen Gebruik) en dit vervallen een aanzienlijke impact heeft voor eindgebruikers, is het aan opdrachtgever te besluiten om het contract te beëindigen, waarbij opdrachtgever aan Inschrijver een hersteltermijn van 2 (twee) maanden biedt om het initieel Overeengekomen Gebruik te herstellen (zonder verlies van gegevens).</t>
  </si>
  <si>
    <t xml:space="preserve">In geval van Dienstverlening op Afstand staat Inschrijver opdrachtgever toe om naar eigen inzicht de verstrekte URL te testen of deze voldoet aan de juiste standaarden op https://internet.nl.
</t>
  </si>
  <si>
    <t xml:space="preserve">In geval van Dienstverlening op Afstand en een score lager dan 91% volgens de site https://internet.nl, zorgt Inschrijver dat binnen 1 maand na constatering de site wordt aangepast zodat deze weer een minimale score van 91% behaalt.
</t>
  </si>
  <si>
    <t xml:space="preserve">In geval van Dienstverlenging op Afstand informeert opdrachtgever Inschrijver indien de verstrekte URL op de site https://internet.nl lager scoort dan 91%, waarna Inschrijver binnen 2 weken een verbeterplan aanlevert om een score van minimaal 91% te behalen.
</t>
  </si>
  <si>
    <t xml:space="preserve">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t>
  </si>
  <si>
    <t>Gibit 2025 art. 15.2</t>
  </si>
  <si>
    <t xml:space="preserve">Het staat opdrachtgever vrij om in incidentele gevallen (max 5x per kalenderjaar) aan een (gebruikers)incident, gemeld door opdrachtgever, een hogere of lagere prioriteit toe te kennen dan volgens de prioriteitenbepaling van toepassing zou zijn.
</t>
  </si>
  <si>
    <r>
      <t xml:space="preserve">Een ingediend ondersteuningsverzoek wordt binnen 2 werkdagen in onderling overleg ingepland.
</t>
    </r>
    <r>
      <rPr>
        <b/>
        <sz val="10"/>
        <color rgb="FFFF0000"/>
        <rFont val="Calibri"/>
        <family val="2"/>
      </rPr>
      <t>**
Zet kolom C "Eis nodig?" op "Nee" indien gekozen wordt om de SLA van de leverancier middels een gunningscriterium uit te vragen (zie tabblad GC SLA)
**</t>
    </r>
  </si>
  <si>
    <t xml:space="preserve">Een incident op onderstaande objecten / situaties zijn altijd een Prioriteit 1 (hoogste prioriteit) incident:
- …
- … .
</t>
  </si>
  <si>
    <t xml:space="preserve">Een escalatiegesprek op een hoger niveau kan op elk moment door zowel opdrachtgever als Inschrijver gestart worden indien een van de partijen ontevreden is over de dienstverlening of samenwerking.
</t>
  </si>
  <si>
    <t xml:space="preserve">Een bestelling voor een (nieuwe) strippenkaart / offerte voor ondersteuning wordt pas definitief nadat opdrachtgever deze middels een getekend voorstel inclusief verplichtingnummer heeft bevestigd.
</t>
  </si>
  <si>
    <r>
      <rPr>
        <sz val="10"/>
        <color theme="1"/>
        <rFont val="Calibri"/>
        <family val="2"/>
      </rPr>
      <t xml:space="preserve">Inschrijver levert per kwartaal een overzicht van de uitgevoerde werkzaamheden inclusief de bestede uren per activiteit en de nog resterende waarde van de strippenkaart.
</t>
    </r>
    <r>
      <rPr>
        <b/>
        <sz val="10"/>
        <color rgb="FFFF0000"/>
        <rFont val="Calibri"/>
        <family val="2"/>
      </rPr>
      <t>**
Alleen van toepassing indien bij eis ICT219 is aangegeven wij een strippenkaart willen afsluiten voor ondersteunings- of aanvullende doeleinden
**</t>
    </r>
  </si>
  <si>
    <t xml:space="preserve">De Servicedesk van Inschrijver heeft een telefonische bereikbaarheid minimaal tijdens kantoortijden (ma t/m vrij 08.00 - 17.00).
</t>
  </si>
  <si>
    <t>Gibit 2025 art. 10.6</t>
  </si>
  <si>
    <r>
      <t xml:space="preserve">De Servicedesk van Inschrijver levert zowel telefonische ondersteuning als ondersteuning via e-mail en/of een web-portaal voor het melden van storingen.
</t>
    </r>
    <r>
      <rPr>
        <b/>
        <sz val="10"/>
        <color rgb="FFFF0000"/>
        <rFont val="Calibri"/>
        <family val="2"/>
      </rPr>
      <t>**
Zet kolom C "Eis nodig?" op "Nee" indien gekozen wordt om de SLA van de leverancier middels een gunningscriterium uit te vragen (zie tabblad GC SLA)
**</t>
    </r>
  </si>
  <si>
    <t xml:space="preserve">De Inschrijver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Inschrijver beschikt over een duidelijk supportmodel met o.a. support in de Nederlandse taal (minimaal niveau C1).
NB: ook data die in het kader van servicedesk ondersteuning wordt uitgewisseld moet in de EER blijven.
</t>
  </si>
  <si>
    <r>
      <t xml:space="preserve">Op verzoek levert Inschrijver een globale beschrijving aan, op welke manier de dienstverlening en onderliggende (cloud) infrastructuur is ingericht, daarbij inbegrepen dienstverlening van derde partijen.
</t>
    </r>
    <r>
      <rPr>
        <b/>
        <sz val="10"/>
        <color rgb="FFFF0000"/>
        <rFont val="Calibri"/>
        <family val="2"/>
      </rPr>
      <t>**
Zet kolom C "Eis nodig?" op "Nee" indien gekozen wordt om de SLA van de leverancier middels een gunningscriterium uit te vragen (zie tabblad GC SLA)
**</t>
    </r>
  </si>
  <si>
    <t>Gibit 2025 art. 15.3.i</t>
  </si>
  <si>
    <t xml:space="preserve">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
</t>
  </si>
  <si>
    <t>De aangeboden oplossing dient gedurende de looptijd van het contract, inclusief de optionele verlengingstermijnen, ondersteund en onderhouden te worden met in achtneming van van het initiële Programma van Eisen (het Overeengekomen Gebruik).
Indien opdrachtgever niet akkoord is met het vervallen van die functionaliteit, zal de laatst geaccepteerde versie gebruikt blijven worden waarbij Inschrijver gedurende de volledige looptijd van het contract, inclusief de optionele verleningstermijnen die versie zal ondersteunen en zorgdragen dat die versie blijft voldoen aan regel- en wetgeving, inclusief het verzorgen van security patches.</t>
  </si>
  <si>
    <r>
      <t xml:space="preserve">Bijgewerkte applicatie- of systeemdocumentatie wordt binnen 5 werkdagen door Inschrijver binnen 5 werkdagen aangeleverd of ter inzage voor opdrachtgever op een online platform aangeboden.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</si>
  <si>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 xml:space="preserve">Bij het oplossen van problemen levert Inschrijver periodiek een statusupdate per mail, telefonisch of in het Servicedesk systeem waarin de melding geregistreerd staat, conform onderstaande tijden:
* Prioriteit 1 (hoogste prioriteit) - Updatefrequentie: per 30 minuten
* Prioriteit 2 - Updatefrequentie: per 60 minuten
* Prioriteit 3 - Updatefrequentie: 1x per werkdag
* Prioriteit 4 - Updatefrequentie: 1x per twee werkdagen
</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</si>
  <si>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rPr>
        <sz val="10"/>
        <color theme="5"/>
        <rFont val="Calibri"/>
        <family val="2"/>
      </rPr>
      <t>Bij een CVE (Common Vulneratibilty and Expore) of CVSS (Common Vulnerability Scoring System) score met severity Critical (9.0-10) en High (7.0-8.9) levert Inschrijver binnen 8 kantooruren na impact analyse een oplossing voor het dichtzetten van de geconstateerde kwetsbaarheden.</t>
    </r>
    <r>
      <rPr>
        <sz val="10"/>
        <color theme="1"/>
        <rFont val="Calibri"/>
        <family val="2"/>
      </rPr>
      <t xml:space="preserve">
</t>
    </r>
    <r>
      <rPr>
        <b/>
        <sz val="10"/>
        <color rgb="FFFF0000"/>
        <rFont val="Calibri"/>
        <family val="2"/>
      </rPr>
      <t>**
Zet kolom C "Eis nodig?" op "Nee" indien gekozen wordt om de SLA van de leverancier middels een gunningscriterium uit te vragen (zie tabblad GC SLA)
**</t>
    </r>
  </si>
  <si>
    <r>
      <t xml:space="preserve">Bij een CVE (Common Vulneratibilty and Expore) of CVSS (Common Vulnerability Scoring System) score met severity Critical (9.0-10) en High (7.0-8.9) informeert Inschrijver binnen 1 klokuur na publicatie door NIST (https://nvd.nist.gov/vuln/search) opdrachtgever over de geconstateerde kwetsbaarheid en levert binnen 2 klokuur na publicatie door Nist een impact analyse aan.
</t>
    </r>
    <r>
      <rPr>
        <b/>
        <sz val="10"/>
        <color rgb="FFFF0000"/>
        <rFont val="Calibri"/>
        <family val="2"/>
      </rPr>
      <t>**
Zet kolom C "Eis nodig?" op "Nee" indien gekozen wordt om de SLA van de leverancier middels een gunningscriterium uit te vragen (zie tabblad GC SLA)
**</t>
    </r>
  </si>
  <si>
    <r>
      <t xml:space="preserve">Alleen geautoriseerde personen mogen een verzoek tot uitnutting van de strippenkaart plaatsen bij Inschrijver.
</t>
    </r>
    <r>
      <rPr>
        <b/>
        <sz val="10"/>
        <color rgb="FFFF0000"/>
        <rFont val="Calibri"/>
        <family val="2"/>
      </rPr>
      <t xml:space="preserve">**
Alleen van toepassing indien bij eis ICT219 is aangegeven wij een strippenkaart willen afsluiten voor ondersteunings- of aanvullende doeleinden
**
</t>
    </r>
  </si>
  <si>
    <r>
      <t xml:space="preserve">Afgesloten strippenkaarten hebben een minimale geldigheid van 18 maanden.
</t>
    </r>
    <r>
      <rPr>
        <b/>
        <sz val="10"/>
        <color rgb="FFFF0000"/>
        <rFont val="Calibri"/>
        <family val="2"/>
      </rPr>
      <t xml:space="preserve">**
Alleen van toepassing indien bij eis ICT219 is aangegeven wij een strippenkaart willen afsluiten voor ondersteunings- of aanvullende doeleinden
**
</t>
    </r>
  </si>
  <si>
    <r>
      <rPr>
        <sz val="10"/>
        <color theme="5"/>
        <rFont val="Calibri"/>
        <family val="2"/>
      </rPr>
      <t>95%</t>
    </r>
    <r>
      <rPr>
        <sz val="10"/>
        <color theme="1"/>
        <rFont val="Calibri"/>
        <family val="2"/>
      </rPr>
      <t xml:space="preserve"> van te vervangen defecte hardwarecomponenten wordt geleverd en geïnstalleerd (100% operationeel opgeleverd), conform de eerder genoemde oplostijden.
</t>
    </r>
  </si>
  <si>
    <r>
      <rPr>
        <sz val="10"/>
        <color theme="5"/>
        <rFont val="Calibri"/>
        <family val="2"/>
      </rPr>
      <t>95%</t>
    </r>
    <r>
      <rPr>
        <sz val="10"/>
        <color theme="1"/>
        <rFont val="Calibri"/>
        <family val="2"/>
      </rPr>
      <t xml:space="preserve"> van de bestelde producten worden door Inschrijver na ontvangst van de opdrachtbevestiging binnen 5 werkdagen geleverd en geplaatst (volledig operationeel).
</t>
    </r>
  </si>
  <si>
    <r>
      <t xml:space="preserve">95% van de aangevraagde en goedgekeurde wijzigingsvoorstellen (aanmaken nieuwe koppelingen) worden door Inschrijver na ontvangst van de opdrachtbevestiging binnen 5 werkdagen geleverd. Waarna in overleg met opdrachtgever bepaald wordt of de wijziging eerst in een test of direct in de productieomgeving wordt uitgerold. Tevens wordt bij oplevering afgestemd wanneer de installatie\activatie zal plaatsvinden.
</t>
    </r>
    <r>
      <rPr>
        <b/>
        <sz val="10"/>
        <color rgb="FFFF0000"/>
        <rFont val="Calibri"/>
        <family val="2"/>
      </rPr>
      <t>**
Zet kolom C "Eis nodig?" op "Nee" indien gekozen wordt om de SLA van de leverancier middels een gunningscriterium uit te vragen (zie tabblad GC SLA)
**</t>
    </r>
  </si>
  <si>
    <t xml:space="preserve">De aangeboden dienst is ‘all-in’ ongeacht de hoeveelheden dataverkeer en grootte van data opslag.
</t>
  </si>
  <si>
    <t xml:space="preserve">Voor alle in deze aansluitvoorwaarden gestelde eisen geldt dat Inschrijver actief en tijdig opdrachtgever informeert indien er een wijziging van scope of van de Verklaring van Toepasselijkheid (VVT) heeft plaatsgevonden.
</t>
  </si>
  <si>
    <t>Inschrijver heeft of zal gedurende de looptijd van de overeenkomst beschikken over een Milieumanagementsysteem ISO14001:2015 of gelijkwaardige certificering.
Deze norm is gericht op het beheersen en verbeteren van de prestaties van uw organisatie op milieugebied, zowel binnen uw eigen organisatie alsmede binnen uw keten. Met als doel om continue verbetering te realiseren op het gebied van milieu en duurzame bedrijfsvoering.</t>
  </si>
  <si>
    <t xml:space="preserve">Inschrijver heeft of zal tijdens het eerste contractjaar van de overeenkomst een minimale EcoVadis score 'Good' (score 45-64) behalen, of een gelijkwaardige score bij een andere onafhankelijke beoordelaar van duurzaamheidsprestaties.
Doelstelling van de opdrachtgever is om binnen de looptijd van de overeenkomst deze score te verhogen naar een Ecovadis score van ‘Advanced’ (score 65-84), of een gelijkwaardige score bij een andere onafhankelijke beoordelaar van duurzaamheidsprestaties.
Mogelijke bewijsmiddelen:
1. De EcoVadis Scorecard van de opdrachtnemer, waarbij de scorecard direct inzichtelijk moet zijn via het EcoVadis platform.
2. Of gelijkwaardig.
</t>
  </si>
  <si>
    <t>Indien gebruik gemaakt wordt van diensten van onderaannemers, dan beschikken de desbetreffende onderaannemers binnen uiterlijk twaalf (12) maanden na ingangsdatum van de overeenkomst over een Ecovadis score van ‘Good’ (score 45-64) of hoger, of een gelijkwaardige score bij een andere onafhankelijke duurzaamheidsbeoordelaar. 
Doelstelling van de opdrachtgever is om binnen de looptijd van de overeenkomst deze score te verhogen naar een Ecovadis score van ‘Advanced’ (score 65-84) of een gelijkwaardige score bij een andere onafhankelijke duurzaamheidsbeoordelaar.
Indien de Inschrijver gedurende de looptijd van de overeenkomst een nieuwe onderaannemer aanmeldt bij de opdrachtgever, geldt voor deze nieuwe partij dat bovenstaande periode van 12 maanden gerekend wordt vanaf de datum van akkoord door de opdrachtgever.
Inschrijver draagt er voor zorg dat de opdrachtgever inzicht krijgt in de duurzaamheidsscore van de door haar gebruikte onderaannemers. Indien onderaannemers nog niet geregistreerd zijn bij EcoVadis, of een gelijkwaardige andere onafhankelijke duurzaamheidsbeoordelaar, draagt de Inschrijver hier zorg voor. Partijen registreren zich binnen 2 maanden na ingang van de overeenkomst bij Ecovadis, hebben de questionnaire van EcoVadis ingevuld, de questionnaire gedeeld met EcoVadis en opdrachtgever inzicht gegeven in de EcoVadis Scorecard van de onderaannemer of hebben de benodigde stappen ondernomen bij een gelijkwaardige andere onafhankelijke duurzaamheidsbeoordelaar.
Mogelijke bewijsmiddelen
1. De EcoVadis Scorecard van de onderaannemers, waarbij de scorecard direct inzichtelijk moet zijn via het EcoVadis platform.
2. Of gelijkwaardig.</t>
  </si>
  <si>
    <t xml:space="preserve">Inschrijver werkt samen met WEEELABEX/CENELEC gecertificeerde partners om afvalstromen om te zetten naar grondstoffen voor nieuwe producten.
</t>
  </si>
  <si>
    <t xml:space="preserve">Inschrijver heeft of zal gedurende de looptijd van de overeenkomst voldoen aan de ISO26000 richtlijnen en hanteert daarmee de handvaten om een maatschappelijk verantwoorde onderneming te zijn.
</t>
  </si>
  <si>
    <t>Inschrijver bevordert diversiteit en inclusie op haar werkvloer.
Dit kan bijvoorbeeld bewezen worden door ondertekening van de charter Diversiteit van ‘Diversiteit in Bedrijf’.
Nota bene: “SER Diversiteit in Bedrijf “ondersteunt organisaties bij het bevorderen van een gemeleerd personeelsbestand en een inclusief bedrijfsklimaat.</t>
  </si>
  <si>
    <t>Inschrijver stimuleert arbeidsparticipatie binnen haar eigen organisatie, o.a. door wettelijke sociale voorzieningen te implementeren, stageplekken en leerwerktrajecten aan te bieden.</t>
  </si>
  <si>
    <t>Crypto-Agilitiy:
Cryptografie binnen de geleverde Oplossing dient vervangbaar, configureerbaar en centraal beheerd te zijn ingericht, zodanig dat vervanging van algoritmen geen herontwerp of aanpassing van applicaties of bedrijfsprocessen vereist (bijv: bij een de overgang naar Post-Quantum Cryptography (PQC).</t>
  </si>
  <si>
    <t>Crypto-Agilitiy:
Cryptografie mag niet hard-coded zijn in applicatiecode of infrastructuur.</t>
  </si>
  <si>
    <t>Crypto-Agilitiy:
Cryptografische keuzes moeten beleidsmatig door Inschrijver\Leverancier configureerbaar zijn en centraal beheerd kunnen worden.</t>
  </si>
  <si>
    <t>Crypto-Agilitiy:
De architectuur moet wijzigingen in cryptografie ondersteunen als onderdeel van regulier beveiligingsbeheer (BIO-maatregelen). Wijzigingen worden doorgevoerd door Inschrijver\Leverancier.</t>
  </si>
  <si>
    <t>Post-quantum cryptografie (PQC):
De Oplossing moet aantoonbaar voorbereid zijn op de overgang naar PQC in lijn met nationale ontwikkelingen.</t>
  </si>
  <si>
    <t>Post-quantum cryptografie (PQC):
De architectuur moet het mogelijk maken om door NCSC gestandaardiseerde PQC-algoritmen te implementeren zodra deze gangbaar zijn.</t>
  </si>
  <si>
    <t>Post-quantum cryptografie (PQC):
Ondersteuning van hybride cryptografie (klassiek + PQC) moet mogelijk zijn om risico’s tijdens de transitiefase te kunnen beheersen.</t>
  </si>
  <si>
    <t>Cryptografische eisen:
Inschrijver hanteert TLS versie 1.2, maar bevestigt met haar inschrijving dat zij binnen het eerste contractjaar TLS versie 1.3 zal hanteren.</t>
  </si>
  <si>
    <t xml:space="preserve">Cryptografische eisen:
Inschrijver schakelt gedurende de volledige contractperiode aantoonbaar alle TLS versies lager dan de door het Forum Standaardisatie voorgeschreven TLS-versie uit.
</t>
  </si>
  <si>
    <t>Migratie &amp; Continuïteit:
Wijzigingen in cryptografische algoritmen en sleutels door Inschrijver\Leverancier moeten mogelijk zijn met beperkte impact op beschikbaarheid en continuïteit, conform BIO-, NIS2-, en aankomende cyberbeveiligingswetgeving.</t>
  </si>
  <si>
    <t>Migratie &amp; Continuïteit:
Crypto-agility en Post Quantum Cryptografie (PQC) moeten aantoonbaar onderdeel zijn van de product- en security-roadmap, in lijn met BIO-, NIS2-, en aankomende cyberbeveiligingswetverplichtingen.</t>
  </si>
  <si>
    <t>Sleutel- &amp; Certificaatbeheer:
Sleutel- en certificaatbeheer moet logisch gescheiden zijn van applicaties en infrastructuur.</t>
  </si>
  <si>
    <t>Sleutel- &amp; Certificaatbeheer:
De geleverde Oplossing moet integreren met gangbare PKI-, HSM- en key-management-oplossingen, passend binnen overheidsarchitecturen.</t>
  </si>
  <si>
    <t>Sleutel- &amp; Certificaatbeheer:
Sleutelrotatie, certificaatvernieuwing en intrekking moeten aantoonbaar
ondersteund worden.</t>
  </si>
  <si>
    <t>Transparantie, Documentatie &amp; Roadmap:
Inschrijver levert documentatie aan, waarin de toegepaste cryptografische maatregelen zijn beschreven:
- Met in elk geval alle relevante eigenschappen om te
beoordelen of dit afdoende veilig is, zoals de naam van het gebruikte cryptografische
algoritme, het versienummer en de lengte van de gebruikte sleutel;
- De toelichting op hoe crypto-agility is ingericht en waarin wordt aangegeven hoe en wanneer PQC wordt ondersteund.</t>
  </si>
  <si>
    <t>ICT Aansluitvoorwaarden mbt de Presentatielaag (GUI)</t>
  </si>
  <si>
    <t>Web Based / HTLM5</t>
  </si>
  <si>
    <t>Windows Native</t>
  </si>
  <si>
    <t>iOS én Android Native</t>
  </si>
  <si>
    <t>toon_Web based/HTLM5</t>
  </si>
  <si>
    <t>toon_Windows Native</t>
  </si>
  <si>
    <t>toon_iOS én Android Native</t>
  </si>
  <si>
    <t xml:space="preserve">De gebruikersinterface van de aangeboden oplossing is responsive op door Inschrijver ondersteunde endpoints en operating systemen.
</t>
  </si>
  <si>
    <t>De aangeboden oplossing reageert snel en adequaat tijdens gebruik. De maximale verwerkingstijden en doorvoersnelheid van het systeem tijdens de uitvoer van zijn functies voldoet aan marktconforme verwachtingen. Onderstaande responsetijden worden gehaald: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Inschrijver gebruik maakt van diensten van derden, dan is die responstijd onderdeel van bovengenoemde normen.
Let op 4: om conformiteit aan de norm aan te tonen kan volstaan worden met een (nul)meting op de ingang en uitgang van de Inschrijver, onder aftrek van gemiddeld 20% van bovengenoemde norm, om bovenmatige vertraging van componenten die buiten de verantwoordelijkheid van de Inschrijver vallen uit te sluiten.</t>
  </si>
  <si>
    <t>Gibit 2023 art. artikel 8</t>
  </si>
  <si>
    <t xml:space="preserve">Gebruikers worden door de front-end ondersteund in het gebruik door heldere menustructuren, iconen die aansluiten bij marktstandaarden en -idien van toepassing- zichtbaarheid van procesverloopstappen.
</t>
  </si>
  <si>
    <t xml:space="preserve">De front-end biedt een interactieve contextgevoelige Helpfunctie en gebruikersdocumentatie in het Nederlands.
</t>
  </si>
  <si>
    <t xml:space="preserve">De front-end biedt personalisatie-mogelijkheden, zoals het toevoegen van favorieten voor veel gebruikte functies, hergebruik van eerder ingevulde formulieren, rapporten, snelkoppelingen, to-do-lijsten, e.d. 
</t>
  </si>
  <si>
    <t xml:space="preserve">De aangeboden oplossing is interoperabel met Microsoft M365 functionaliteiten (Office, Outlook/Mail, Teams/Sharepoint).
</t>
  </si>
  <si>
    <t xml:space="preserve">USB voor Virtuele Desktop Infrastructuur (VDI) applicaties en fysieke apparaten wordt ondersteund ten behoeve van het aansluiten van randapparatuur.  Aangesloten devices worden -voor zover toepasselijk en mogelijk- gescand en eventueel  aanwezige uitvoerbare bestanden worden geblokkeerd.
Het gebruik van sec USB gegevensdragers is niet toegestaan.
</t>
  </si>
  <si>
    <t xml:space="preserve">Indien van toepassing is de Inschrijver verantwoordelijk voor het aanleveren van gecertificeerde stuurprogramma's en/of drivers voor zowel Microsoft Windows 10 en 11, alsook Citrix VDI omgevingen.
</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</si>
  <si>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(de standaard browser bij Opdrachtgever), Google Chrome en Mozilla Firefox. 
Hierbij moet de software tenminste de laatste twee major versies van de browsers ondersteunen en moet de software backwards compatible kunnen zijn met de door Microsoft ondersteunde Operating Systems voor webservers</t>
  </si>
  <si>
    <t xml:space="preserve">De Windows-native front-end van de aangeboden oplossing is en blijft compatible met de ondersteunde versies vanuit Microsoft (thans: Windows 11).
</t>
  </si>
  <si>
    <t xml:space="preserve">Ten behoeve van lokale installatie op een Windows 11 systeem (laptop, PC) dient de front-end middels packaging en software distributie methoden gebaseerd op Microsoft Intune gedeployed en geconfigeerd kunnen worden.
</t>
  </si>
  <si>
    <t xml:space="preserve">Ten behoeve van installatie op een Citrix-VDI met windows 11 dient de front-end middels packaging en software distributie methoden gebaseerd op Ivanti deployed en geconfigeerd kunnen worden.
</t>
  </si>
  <si>
    <t xml:space="preserve">De Front-end van de aangeboden oplossing is op de meeste gangbare mobiele apparaten bruikbaar: Android en iOS devices, met operating system versies N, N-1 en N-2, waarbij minimaal geldt dat het OS nog in aanmerking komt voor security updates vanuit de leverancier van het device.
N is de nieuwste versie ten tijde van het inkooptraject.
Gangbare mobiele apparaten zijn hierbij iOS en Android smartphones en tablets.
</t>
  </si>
  <si>
    <t xml:space="preserve">Het systeem is responsive. Alle functionaliteit van het systeem die bestemd zijn voor eindgebruikers en functioneel beheerders, is te benaderen/gebruiken door middel van een webbrowser op zowel desktop, laptop, tablet, telefoon als andere mobiele apparaten.
</t>
  </si>
  <si>
    <t xml:space="preserve">Gemeenten en bedrijven moeten voldoen aan de Europese digitale toegankelijkheidseisen voor extra en intranetten. Het systeem voldoet aan de Europese standaard EN 301549 voor digitale toegankelijkheid.
</t>
  </si>
  <si>
    <t xml:space="preserve">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
</t>
  </si>
  <si>
    <t>Verklaring begrippen ** OPNEMEN IN AANBESTEDINGSLEIDRAAD **</t>
  </si>
  <si>
    <t>Begrip</t>
  </si>
  <si>
    <t>AI</t>
  </si>
  <si>
    <t>Artificial Intelligence / Kunstmatige Intelligentie: AI is de mogelijkheid van een machine om mensachtige vaardigheden te vertonen - zoals redeneren, leren, plannen en creativiteit.</t>
  </si>
  <si>
    <t>Algoritme</t>
  </si>
  <si>
    <t>Een set van regels en instructies, die in het geval van AI worden uitgevoerd door een AI toepassing (in een software applicatie op een computer).</t>
  </si>
  <si>
    <t>Applicaties aangeboden op De Connectie Opdrachtgever werkplek</t>
  </si>
  <si>
    <t>Binnen het besloten gedeelte van het netwerk van Opdrachtgever is een standaard beheerde werkplek beschikbaar. Deze werkplek kan als basis gebruikt worden voor het aanbieden van een applicatie. On premise applicatie(servers) zijn in beheer van De Connectie.</t>
  </si>
  <si>
    <t>BlackBox</t>
  </si>
  <si>
    <t>Apparaten die geplaatst dienen te worden in het datacenter van Opdrachtgever,  maar niet onder beheer van Opdrachtgever vallen, worden beschouwd als een BlackBox. De apparaten worden geplaatst in een besloten netwerk. De fysieke aansluitvoorwaarden worden hieronder vermeld. </t>
  </si>
  <si>
    <t>BlackBox / Appliance</t>
  </si>
  <si>
    <t>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t>
  </si>
  <si>
    <t>BYOD/Consumer</t>
  </si>
  <si>
    <t>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</si>
  <si>
    <t>Cloud Diensten</t>
  </si>
  <si>
    <t>Bieden de gebruikers van Opdrachtgever applicaties en diensten aan die niet door personeel van Opdrachtgever technisch beheerd worden.  De onderliggende infrastructuur behorend bij de aangeboden applicatie en/of dienst bevindt zich niet in een datacenter van Opdrachtgever. Het is wel mogelijk dat personeel van De Connectie of aangesloten gemeenten het functioneel beheer van de betreffende applicatie en/of dienst uitvoert. Dergelijke applicaties en/of diensten worden ontsloten aan de Opdrachtgever medewerkers als voldaan is aan de aansluitvoorwaarden die van toepassing zijn op cloud-diensten zoals vermeld in de verschillende tabbladen.</t>
  </si>
  <si>
    <t>ESXi Appliance</t>
  </si>
  <si>
    <t>Appliances die geleverd worden aan de ICT afdeling van Opdrachtgever dienen virtueel uitgevoerd te zijn (uitzondering Netscaler en Infoblox) en gebruik te maken van de Opdrachtgever VMware vSphere omgeving. Indien de appliance ondersteunend is aan de beschikbaarheid van VMware vSphere dan dient de appliance, volgens de BIV classificatie standaarden, appliance is belegd bij Team Server en Storage. </t>
  </si>
  <si>
    <t>Opdrachtgever beheerde applicatie op Microsoft Windows server</t>
  </si>
  <si>
    <t>Binnen de server omgeving (in het SK en DCA) worden server applicaties aangeboden op standaard servers. Deze servers zijn in beheer bij Opdrachtgever. Op deze servers worden applicaties geïnstalleerd die infrastructuur- en applicatie-technisch door Opdrachtgever beheerd worden. Deze servers worden gevirtualiseerd met behulp van VMware vSphere. </t>
  </si>
  <si>
    <t>Opdrachtgever beheerde applicatie op RedHat Enterprise Linux (RHEL)</t>
  </si>
  <si>
    <t>Binnen de server omgeving (in het datacentrum) worden server applicaties aangeboden op standaard servers. Deze servers zijn in beheer bij Team Server en Storage. Op deze servers worden applicaties geïnstalleerd die infrastructuur- en applicatie-technisch door Opdrachtgever beheerd worden. Deze servers worden gevirtualiseerd met behulp van VMware vSphere.</t>
  </si>
  <si>
    <t>Het Overeengekomen verbruik</t>
  </si>
  <si>
    <t>De applicatie specifieke eisen</t>
  </si>
  <si>
    <t>ICT Technische Ruimte</t>
  </si>
  <si>
    <t>Een datacenter, computerruimte, MER of SER, waar de centraal beheerde ICT systemen (servers, switches, firewalls, storage, backup, etc.) opgesteld staan.</t>
  </si>
  <si>
    <t>De presentatielaag is gebaseerd op een Microsoft Windows native client applicatie.  Deze vorm mag uitsluitend aangeboden worden voor een On premise applicatie.</t>
  </si>
  <si>
    <t>De presentatielaag is gebaseerd op een iOS én Android native app voor mobile devices.</t>
  </si>
  <si>
    <t>De presentatielaag is gebaseerd op een web-based / HTML5 interface.  Deze vorm mag aangeboden voor zowel Cloud/SaaS als On premise applicaties.</t>
  </si>
  <si>
    <t>Randapparatuur gekoppeld aan werkplek</t>
  </si>
  <si>
    <t>De randapparatuur die aan de standaard Opdrachtgever werkplek verbonden kan worden. Dit zijn bijvoorbeeld muizen en toetsenborden.  </t>
  </si>
  <si>
    <t>SSO en MFA</t>
  </si>
  <si>
    <t>SSO = Single Sign On
MFA = Multi Factor Authenticatie
Bieden een eenduidige wijze van authentiseren van een gebruiker om vanuit de  Opdrachtgever omgeving de regie te voeren over toegang tot cloud-diensten (applicaties) en daar opgeslagen informatie. 
Opdrachtgever biedt 2 methoden om vanuit Opdrachtgever te koppelen aan een SaaS applicatie:
- AzureAD Enterprise Application (SAML)
- AzureAD App-registraties (Berperkte set aan leesrechten)
ADFS wordt uitdrukkelijk niet meer ondersteund.</t>
  </si>
  <si>
    <t>Zaaknummer: TP2026-0128 - RIS Renkum</t>
  </si>
  <si>
    <r>
      <rPr>
        <b/>
        <sz val="10"/>
        <color theme="1"/>
        <rFont val="Calibri"/>
        <family val="2"/>
      </rPr>
      <t>Indien</t>
    </r>
    <r>
      <rPr>
        <sz val="10"/>
        <color theme="1"/>
        <rFont val="Calibri"/>
        <family val="2"/>
      </rPr>
      <t xml:space="preserve"> vanuit de aangeboden oplossing mail verstuurd moet worden, wordt dat gerealiseerd middels de mailomgeving van opdrachtgever. Inschrijver is in staat aan te sluiten op de Microsoft Exchange Online oplossing van opdrachtgever middels een Enterprise App Registration en een Graph API koppeling, aangevuld met eventueel vereiste beperkingen in de koppeling. Bijv: middels een Application Access Policy.
</t>
    </r>
  </si>
  <si>
    <r>
      <t xml:space="preserve">Koppelingen tussen systemen dienen te voldoen aan het bijgevoegde ESB Beleid van opdrachtgever. Een beschrijving (tekstueel plus grafisch) van deze koppelingen dienen bij oplevering van de oplossing aan opdrachtgever overhandigd te worden.
De kern van dit beleid: 
1. Koppelingen tussen Cloud/SaaS applicaties worden onderling tussen de leveranciers geregeld, waarbij voldaan wordt aan de verwerkersovereenkomsten met opdrachtgever;
2. Koppelingen tussen Cloud/SaaS applicaties met on premise applicatie worden gerealiseerd op basis van de ESB van opdrachtgever (thans: EnableU/OpenTunnel);
3. Koppelingen tussen on premise applicaties worden eveneens gerealiseerd op basis van de ESB van opdrachtgever.
Er zijn beperkte uitzonderingen toegestaan:
1. Koppelingen binnen één applicatiesuite mogen op basis van de eigen methode gerealiseerd worden;
2. Alleen als rechtstreekse koppeling tussen Cloud/SaaS applicaties NIET mogelijk of NIET wenselijk is wordt koppeling via de ESB gerealiseerd.
Conform ESB beleid wordt tenminste één van de volgende standaarden ondersteund door de aangeboden oplossing: 
- REST/JSON
- SOAP/XML
- SFTP/FTPS
- EbMS
- CMIS
- StUF
- Common Ground API standaarden (voorkeur)
</t>
    </r>
    <r>
      <rPr>
        <b/>
        <sz val="10"/>
        <color rgb="FFFF0000"/>
        <rFont val="Calibri"/>
        <family val="2"/>
      </rPr>
      <t xml:space="preserve">
</t>
    </r>
  </si>
  <si>
    <t xml:space="preserve">Voor het uitvoeren van het functioneel beheer van de aangeboden oplossing - is geen programmeerkennis nodig. De functioneel beheerder kan zelfstandig  (indien van toepassing):
- autorisaties op basis van rollen inrichten;
- stamtabellen inrichten en beheren;
- de logging en audittrail (rapportages) instellen en inzien;
- workflows inrichten;
- document templates toevoegen.
</t>
  </si>
  <si>
    <t xml:space="preserve">Inschrijver dient te beschikken over een continuïteitsplan. Dit plan dient op verzoek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
</t>
  </si>
  <si>
    <t>Raadsinformatiesysteem (RIS)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</si>
</sst>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3"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font>
    <font>
      <sz val="8"/>
      <name val="Aptos Narrow"/>
      <family val="2"/>
      <scheme val="minor"/>
    </font>
    <font>
      <sz val="10"/>
      <color theme="1"/>
      <name val="Calibri"/>
      <family val="2"/>
    </font>
    <font>
      <b/>
      <sz val="11"/>
      <color theme="0"/>
      <name val="Calibri"/>
      <family val="2"/>
    </font>
    <font>
      <b/>
      <sz val="11"/>
      <color theme="1"/>
      <name val="Calibri"/>
      <family val="2"/>
    </font>
    <font>
      <sz val="11"/>
      <color theme="0"/>
      <name val="Calibri"/>
      <family val="2"/>
    </font>
    <font>
      <b/>
      <sz val="10"/>
      <color theme="1"/>
      <name val="Calibri"/>
      <family val="2"/>
    </font>
    <font>
      <b/>
      <sz val="14"/>
      <color theme="0"/>
      <name val="Calibri"/>
      <family val="2"/>
    </font>
    <font>
      <sz val="10"/>
      <color theme="4"/>
      <name val="Calibri"/>
      <family val="2"/>
    </font>
    <font>
      <b/>
      <i/>
      <sz val="11"/>
      <color theme="1"/>
      <name val="Calibri"/>
      <family val="2"/>
    </font>
    <font>
      <sz val="11"/>
      <color rgb="FFFF0000"/>
      <name val="Calibri"/>
      <family val="2"/>
    </font>
    <font>
      <sz val="14"/>
      <color theme="1"/>
      <name val="Calibri"/>
      <family val="2"/>
    </font>
    <font>
      <b/>
      <i/>
      <sz val="10"/>
      <color theme="1"/>
      <name val="Calibri"/>
      <family val="2"/>
    </font>
    <font>
      <b/>
      <sz val="11"/>
      <color theme="1"/>
      <name val="Aptos Narrow"/>
      <family val="2"/>
      <scheme val="minor"/>
    </font>
    <font>
      <b/>
      <sz val="10"/>
      <color rgb="FFFF0000"/>
      <name val="Calibri"/>
      <family val="2"/>
    </font>
    <font>
      <sz val="11"/>
      <color theme="7"/>
      <name val="Calibri"/>
      <family val="2"/>
    </font>
    <font>
      <b/>
      <i/>
      <sz val="8"/>
      <color theme="0"/>
      <name val="Calibri"/>
      <family val="2"/>
    </font>
    <font>
      <b/>
      <sz val="11"/>
      <color theme="7"/>
      <name val="Calibri"/>
      <family val="2"/>
    </font>
    <font>
      <sz val="10"/>
      <color theme="7" tint="-0.249977111117893"/>
      <name val="Calibri"/>
      <family val="2"/>
    </font>
    <font>
      <b/>
      <i/>
      <sz val="12"/>
      <color theme="1"/>
      <name val="Calibri"/>
      <family val="2"/>
    </font>
    <font>
      <b/>
      <sz val="12"/>
      <color theme="0"/>
      <name val="Calibri"/>
      <family val="2"/>
    </font>
    <font>
      <sz val="12"/>
      <color theme="1"/>
      <name val="Calibri"/>
      <family val="2"/>
    </font>
    <font>
      <sz val="10"/>
      <color theme="5"/>
      <name val="Calibri"/>
      <family val="2"/>
    </font>
    <font>
      <i/>
      <sz val="11"/>
      <color rgb="FFFF0000"/>
      <name val="Calibri"/>
      <family val="2"/>
    </font>
    <font>
      <i/>
      <sz val="10"/>
      <color theme="1"/>
      <name val="Calibri"/>
      <family val="2"/>
    </font>
    <font>
      <sz val="11"/>
      <color theme="0"/>
      <name val="Aptos Narrow"/>
      <family val="2"/>
      <scheme val="minor"/>
    </font>
    <font>
      <u/>
      <sz val="11"/>
      <color theme="10"/>
      <name val="Aptos Narrow"/>
      <family val="2"/>
      <scheme val="minor"/>
    </font>
    <font>
      <b/>
      <sz val="12"/>
      <color theme="1"/>
      <name val="Calibri"/>
      <family val="2"/>
    </font>
    <font>
      <sz val="12"/>
      <color theme="1"/>
      <name val="Aptos Narrow"/>
      <family val="2"/>
      <scheme val="minor"/>
    </font>
    <font>
      <b/>
      <sz val="11"/>
      <color rgb="FFFF0000"/>
      <name val="Calibri"/>
      <family val="2"/>
    </font>
    <font>
      <i/>
      <sz val="11"/>
      <color theme="1"/>
      <name val="Calibri"/>
      <family val="2"/>
    </font>
    <font>
      <sz val="11"/>
      <color rgb="FFFFC000"/>
      <name val="Calibri"/>
      <family val="2"/>
    </font>
    <font>
      <b/>
      <sz val="11"/>
      <color theme="9"/>
      <name val="Calibri"/>
      <family val="2"/>
    </font>
    <font>
      <b/>
      <sz val="11"/>
      <color rgb="FFFFC000"/>
      <name val="Calibri"/>
      <family val="2"/>
    </font>
    <font>
      <b/>
      <i/>
      <sz val="11"/>
      <color theme="0"/>
      <name val="Calibri"/>
      <family val="2"/>
    </font>
    <font>
      <b/>
      <i/>
      <sz val="14"/>
      <color theme="1"/>
      <name val="Calibri"/>
      <family val="2"/>
    </font>
    <font>
      <b/>
      <sz val="10"/>
      <color theme="7"/>
      <name val="Calibri"/>
      <family val="2"/>
    </font>
    <font>
      <sz val="10"/>
      <name val="Calibri"/>
      <family val="2"/>
    </font>
  </fonts>
  <fills count="17">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9" tint="0.79998168889431442"/>
        <bgColor theme="9" tint="0.79998168889431442"/>
      </patternFill>
    </fill>
    <fill>
      <patternFill patternType="solid">
        <fgColor theme="9"/>
        <bgColor theme="9"/>
      </patternFill>
    </fill>
    <fill>
      <patternFill patternType="solid">
        <fgColor theme="1"/>
        <bgColor theme="9"/>
      </patternFill>
    </fill>
    <fill>
      <patternFill patternType="solid">
        <fgColor theme="2" tint="-9.9978637043366805E-2"/>
        <bgColor indexed="64"/>
      </patternFill>
    </fill>
    <fill>
      <patternFill patternType="solid">
        <fgColor theme="2"/>
        <bgColor indexed="64"/>
      </patternFill>
    </fill>
    <fill>
      <patternFill patternType="solid">
        <fgColor rgb="FFECF8E8"/>
        <bgColor indexed="64"/>
      </patternFill>
    </fill>
  </fills>
  <borders count="4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theme="1"/>
      </left>
      <right style="thin">
        <color theme="1"/>
      </right>
      <top style="thin">
        <color theme="1"/>
      </top>
      <bottom style="thin">
        <color theme="1"/>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diagonalDown="1">
      <left/>
      <right style="medium">
        <color theme="0"/>
      </right>
      <top style="medium">
        <color theme="0"/>
      </top>
      <bottom style="medium">
        <color theme="0"/>
      </bottom>
      <diagonal style="medium">
        <color theme="0"/>
      </diagonal>
    </border>
    <border>
      <left style="medium">
        <color indexed="64"/>
      </left>
      <right/>
      <top style="thin">
        <color theme="9" tint="0.39997558519241921"/>
      </top>
      <bottom style="thin">
        <color theme="9" tint="0.39997558519241921"/>
      </bottom>
      <diagonal/>
    </border>
    <border>
      <left style="medium">
        <color indexed="64"/>
      </left>
      <right/>
      <top style="thin">
        <color theme="9" tint="0.39997558519241921"/>
      </top>
      <bottom/>
      <diagonal/>
    </border>
    <border>
      <left style="medium">
        <color indexed="64"/>
      </left>
      <right/>
      <top/>
      <bottom style="thin">
        <color theme="9" tint="0.39997558519241921"/>
      </bottom>
      <diagonal/>
    </border>
    <border>
      <left style="thin">
        <color theme="9" tint="0.39997558519241921"/>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theme="5"/>
      </bottom>
      <diagonal/>
    </border>
    <border>
      <left/>
      <right style="medium">
        <color indexed="64"/>
      </right>
      <top style="medium">
        <color indexed="64"/>
      </top>
      <bottom style="medium">
        <color theme="5"/>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31" fillId="0" borderId="0" applyNumberFormat="0" applyFill="0" applyBorder="0" applyAlignment="0" applyProtection="0"/>
  </cellStyleXfs>
  <cellXfs count="146">
    <xf numFmtId="0" fontId="0" fillId="0" borderId="0" xfId="0"/>
    <xf numFmtId="0" fontId="0" fillId="0" borderId="0" xfId="0" applyAlignment="1">
      <alignment horizontal="center"/>
    </xf>
    <xf numFmtId="0" fontId="5" fillId="0" borderId="0" xfId="0" applyFont="1" applyAlignment="1">
      <alignment horizontal="center" vertical="top" wrapText="1"/>
    </xf>
    <xf numFmtId="0" fontId="4" fillId="0" borderId="0" xfId="0" applyFont="1" applyAlignment="1">
      <alignment vertical="top" wrapText="1"/>
    </xf>
    <xf numFmtId="0" fontId="7" fillId="0" borderId="0" xfId="0" applyFont="1" applyAlignment="1">
      <alignment vertical="top" wrapText="1"/>
    </xf>
    <xf numFmtId="0" fontId="4" fillId="2" borderId="0" xfId="0" applyFont="1" applyFill="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10" fillId="2" borderId="0" xfId="0" applyFont="1" applyFill="1" applyAlignment="1">
      <alignment vertical="top" wrapText="1"/>
    </xf>
    <xf numFmtId="0" fontId="7" fillId="2" borderId="0" xfId="0" applyFont="1" applyFill="1" applyAlignment="1">
      <alignment vertical="top" wrapText="1"/>
    </xf>
    <xf numFmtId="0" fontId="7" fillId="2" borderId="3" xfId="0" applyFont="1" applyFill="1" applyBorder="1" applyAlignment="1">
      <alignment vertical="top" wrapText="1"/>
    </xf>
    <xf numFmtId="0" fontId="7" fillId="2" borderId="4" xfId="0" applyFont="1" applyFill="1" applyBorder="1" applyAlignment="1">
      <alignment vertical="top" wrapText="1"/>
    </xf>
    <xf numFmtId="0" fontId="7" fillId="2" borderId="3" xfId="0" applyFont="1" applyFill="1" applyBorder="1" applyAlignment="1" applyProtection="1">
      <alignment vertical="top" wrapText="1"/>
      <protection locked="0"/>
    </xf>
    <xf numFmtId="0" fontId="16" fillId="0" borderId="0" xfId="0" applyFont="1" applyAlignment="1">
      <alignment vertical="top" wrapText="1"/>
    </xf>
    <xf numFmtId="0" fontId="18" fillId="0" borderId="0" xfId="0" applyFont="1"/>
    <xf numFmtId="0" fontId="0" fillId="10" borderId="26" xfId="0" applyFill="1" applyBorder="1"/>
    <xf numFmtId="0" fontId="0" fillId="0" borderId="26" xfId="0" applyBorder="1"/>
    <xf numFmtId="0" fontId="0" fillId="10" borderId="0" xfId="0" applyFill="1"/>
    <xf numFmtId="0" fontId="9" fillId="0" borderId="1" xfId="0" applyFont="1" applyBorder="1" applyAlignment="1">
      <alignment vertical="top" wrapText="1"/>
    </xf>
    <xf numFmtId="0" fontId="9" fillId="0" borderId="2"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10" fillId="3" borderId="9" xfId="0" applyFont="1" applyFill="1" applyBorder="1" applyAlignment="1">
      <alignment horizontal="right" vertical="top"/>
    </xf>
    <xf numFmtId="0" fontId="10" fillId="3" borderId="6" xfId="0" applyFont="1" applyFill="1" applyBorder="1" applyAlignment="1">
      <alignment horizontal="right" vertical="top"/>
    </xf>
    <xf numFmtId="0" fontId="7" fillId="5" borderId="3" xfId="0" applyFont="1" applyFill="1" applyBorder="1" applyAlignment="1" applyProtection="1">
      <alignment horizontal="left" vertical="top" wrapText="1"/>
      <protection locked="0"/>
    </xf>
    <xf numFmtId="0" fontId="7" fillId="5" borderId="7" xfId="0" applyFont="1" applyFill="1" applyBorder="1" applyAlignment="1" applyProtection="1">
      <alignment horizontal="left" vertical="top" wrapText="1"/>
      <protection locked="0"/>
    </xf>
    <xf numFmtId="0" fontId="27" fillId="0" borderId="0" xfId="0" applyFont="1" applyAlignment="1">
      <alignment vertical="top" wrapText="1"/>
    </xf>
    <xf numFmtId="0" fontId="12" fillId="4" borderId="0" xfId="0" applyFont="1" applyFill="1" applyAlignment="1">
      <alignment vertical="top"/>
    </xf>
    <xf numFmtId="0" fontId="16" fillId="4" borderId="0" xfId="0" applyFont="1" applyFill="1" applyAlignment="1">
      <alignment vertical="top"/>
    </xf>
    <xf numFmtId="0" fontId="7" fillId="0" borderId="0" xfId="0" applyFont="1" applyAlignment="1">
      <alignment horizontal="center" vertical="top" wrapText="1"/>
    </xf>
    <xf numFmtId="0" fontId="7" fillId="2" borderId="8" xfId="0" applyFont="1" applyFill="1" applyBorder="1" applyAlignment="1">
      <alignment vertical="top" wrapText="1"/>
    </xf>
    <xf numFmtId="0" fontId="11" fillId="2" borderId="3" xfId="0" applyFont="1" applyFill="1" applyBorder="1" applyAlignment="1">
      <alignment vertical="top" wrapText="1"/>
    </xf>
    <xf numFmtId="0" fontId="2" fillId="0" borderId="0" xfId="0" applyFont="1" applyAlignment="1">
      <alignment vertical="top" wrapText="1"/>
    </xf>
    <xf numFmtId="0" fontId="10" fillId="3" borderId="14" xfId="0" applyFont="1" applyFill="1" applyBorder="1" applyAlignment="1">
      <alignment horizontal="right" vertical="top"/>
    </xf>
    <xf numFmtId="0" fontId="10" fillId="3" borderId="8" xfId="0" applyFont="1" applyFill="1" applyBorder="1" applyAlignment="1">
      <alignment horizontal="right" vertical="top"/>
    </xf>
    <xf numFmtId="0" fontId="9" fillId="2" borderId="0" xfId="0" applyFont="1" applyFill="1" applyAlignment="1">
      <alignment vertical="top" wrapText="1"/>
    </xf>
    <xf numFmtId="0" fontId="12" fillId="13" borderId="20" xfId="0" applyFont="1" applyFill="1" applyBorder="1" applyAlignment="1">
      <alignment vertical="top" wrapText="1"/>
    </xf>
    <xf numFmtId="0" fontId="10" fillId="9" borderId="29" xfId="0" applyFont="1" applyFill="1" applyBorder="1" applyAlignment="1">
      <alignment vertical="top" wrapText="1"/>
    </xf>
    <xf numFmtId="0" fontId="10" fillId="9" borderId="18" xfId="0" applyFont="1" applyFill="1" applyBorder="1" applyAlignment="1">
      <alignment vertical="top" wrapText="1"/>
    </xf>
    <xf numFmtId="0" fontId="12" fillId="3" borderId="1" xfId="0" applyFont="1" applyFill="1" applyBorder="1" applyAlignment="1">
      <alignment vertical="center" wrapText="1"/>
    </xf>
    <xf numFmtId="0" fontId="21" fillId="3" borderId="2" xfId="0" applyFont="1" applyFill="1" applyBorder="1" applyAlignment="1">
      <alignment horizontal="right" vertical="center" wrapText="1"/>
    </xf>
    <xf numFmtId="0" fontId="1" fillId="0" borderId="0" xfId="0" applyFont="1" applyAlignment="1">
      <alignment vertical="top" wrapText="1"/>
    </xf>
    <xf numFmtId="0" fontId="8" fillId="2" borderId="30" xfId="0" applyFont="1" applyFill="1" applyBorder="1" applyAlignment="1">
      <alignment vertical="top" wrapText="1"/>
    </xf>
    <xf numFmtId="0" fontId="9" fillId="2" borderId="30" xfId="0" applyFont="1" applyFill="1" applyBorder="1" applyAlignment="1">
      <alignment vertical="top" wrapText="1"/>
    </xf>
    <xf numFmtId="0" fontId="0" fillId="0" borderId="0" xfId="0" quotePrefix="1" applyAlignment="1">
      <alignment vertical="top" wrapText="1"/>
    </xf>
    <xf numFmtId="0" fontId="0" fillId="0" borderId="19" xfId="0" quotePrefix="1" applyBorder="1" applyAlignment="1">
      <alignment vertical="top" wrapText="1"/>
    </xf>
    <xf numFmtId="0" fontId="0" fillId="0" borderId="0" xfId="0" applyAlignment="1">
      <alignment vertical="top"/>
    </xf>
    <xf numFmtId="0" fontId="30" fillId="4" borderId="0" xfId="0" applyFont="1" applyFill="1" applyAlignment="1">
      <alignment horizontal="center" vertical="top"/>
    </xf>
    <xf numFmtId="0" fontId="30" fillId="4" borderId="0" xfId="0" applyFont="1" applyFill="1" applyAlignment="1">
      <alignment vertical="top" wrapText="1"/>
    </xf>
    <xf numFmtId="0" fontId="18" fillId="14" borderId="0" xfId="0" applyFont="1" applyFill="1" applyAlignment="1">
      <alignment horizontal="center" vertical="top"/>
    </xf>
    <xf numFmtId="0" fontId="0" fillId="14" borderId="0" xfId="0" applyFill="1" applyAlignment="1">
      <alignment horizontal="center" vertical="top"/>
    </xf>
    <xf numFmtId="0" fontId="0" fillId="15" borderId="0" xfId="0" applyFill="1" applyAlignment="1">
      <alignment vertical="top"/>
    </xf>
    <xf numFmtId="0" fontId="0" fillId="15" borderId="0" xfId="0" applyFill="1" applyAlignment="1">
      <alignment vertical="top" wrapText="1"/>
    </xf>
    <xf numFmtId="0" fontId="0" fillId="0" borderId="19" xfId="0" applyBorder="1" applyAlignment="1">
      <alignment vertical="top" wrapText="1"/>
    </xf>
    <xf numFmtId="10" fontId="0" fillId="0" borderId="19" xfId="0" applyNumberFormat="1" applyBorder="1" applyAlignment="1">
      <alignment vertical="top"/>
    </xf>
    <xf numFmtId="0" fontId="0" fillId="0" borderId="19" xfId="0" applyBorder="1" applyAlignment="1">
      <alignment vertical="top"/>
    </xf>
    <xf numFmtId="0" fontId="0" fillId="2" borderId="19" xfId="0" applyFill="1" applyBorder="1" applyAlignment="1">
      <alignment vertical="top"/>
    </xf>
    <xf numFmtId="0" fontId="31" fillId="0" borderId="0" xfId="1" applyAlignment="1">
      <alignment vertical="top"/>
    </xf>
    <xf numFmtId="0" fontId="9" fillId="11" borderId="0" xfId="0" applyFont="1" applyFill="1" applyAlignment="1">
      <alignment vertical="top" wrapText="1"/>
    </xf>
    <xf numFmtId="0" fontId="8" fillId="3" borderId="5" xfId="0" applyFont="1" applyFill="1" applyBorder="1" applyAlignment="1">
      <alignment vertical="top" wrapText="1"/>
    </xf>
    <xf numFmtId="0" fontId="26" fillId="4" borderId="10" xfId="0" applyFont="1" applyFill="1" applyBorder="1" applyAlignment="1">
      <alignment vertical="top" wrapText="1"/>
    </xf>
    <xf numFmtId="0" fontId="32" fillId="0" borderId="1" xfId="0" applyFont="1" applyBorder="1" applyAlignment="1">
      <alignment vertical="top" wrapText="1"/>
    </xf>
    <xf numFmtId="0" fontId="32" fillId="0" borderId="15" xfId="0" applyFont="1" applyBorder="1" applyAlignment="1">
      <alignment vertical="top" wrapText="1"/>
    </xf>
    <xf numFmtId="0" fontId="32" fillId="0" borderId="2" xfId="0" applyFont="1" applyBorder="1" applyAlignment="1">
      <alignment vertical="top" wrapText="1"/>
    </xf>
    <xf numFmtId="0" fontId="25" fillId="2" borderId="30" xfId="0" applyFont="1" applyFill="1" applyBorder="1" applyAlignment="1">
      <alignment vertical="top" wrapText="1"/>
    </xf>
    <xf numFmtId="0" fontId="26" fillId="2" borderId="0" xfId="0" applyFont="1" applyFill="1" applyAlignment="1">
      <alignment vertical="top" wrapText="1"/>
    </xf>
    <xf numFmtId="0" fontId="26" fillId="8" borderId="11" xfId="0" applyFont="1" applyFill="1" applyBorder="1" applyAlignment="1">
      <alignment vertical="top" wrapText="1"/>
    </xf>
    <xf numFmtId="0" fontId="26" fillId="0" borderId="0" xfId="0" applyFont="1" applyAlignment="1">
      <alignment vertical="top" wrapText="1"/>
    </xf>
    <xf numFmtId="0" fontId="26" fillId="8" borderId="13" xfId="0" applyFont="1" applyFill="1" applyBorder="1" applyAlignment="1">
      <alignment vertical="top" wrapText="1"/>
    </xf>
    <xf numFmtId="0" fontId="26" fillId="0" borderId="3" xfId="0" applyFont="1" applyBorder="1" applyAlignment="1">
      <alignment vertical="top" wrapText="1"/>
    </xf>
    <xf numFmtId="0" fontId="26" fillId="0" borderId="4" xfId="0" applyFont="1" applyBorder="1" applyAlignment="1">
      <alignment vertical="top" wrapText="1"/>
    </xf>
    <xf numFmtId="0" fontId="25" fillId="3" borderId="10" xfId="0" applyFont="1" applyFill="1" applyBorder="1" applyAlignment="1">
      <alignment vertical="top" wrapText="1"/>
    </xf>
    <xf numFmtId="0" fontId="32" fillId="0" borderId="5" xfId="0" applyFont="1" applyBorder="1" applyAlignment="1">
      <alignment vertical="top" wrapText="1"/>
    </xf>
    <xf numFmtId="0" fontId="32" fillId="0" borderId="9" xfId="0" applyFont="1" applyBorder="1" applyAlignment="1">
      <alignment vertical="top" wrapText="1"/>
    </xf>
    <xf numFmtId="0" fontId="24" fillId="0" borderId="6" xfId="0" applyFont="1" applyBorder="1" applyAlignment="1">
      <alignment vertical="top" wrapText="1"/>
    </xf>
    <xf numFmtId="0" fontId="29" fillId="0" borderId="0" xfId="0" applyFont="1" applyAlignment="1">
      <alignment vertical="top" wrapText="1"/>
    </xf>
    <xf numFmtId="0" fontId="0" fillId="10" borderId="0" xfId="0" applyFill="1" applyAlignment="1">
      <alignment wrapText="1"/>
    </xf>
    <xf numFmtId="0" fontId="35" fillId="0" borderId="0" xfId="0" applyFont="1" applyAlignment="1">
      <alignment vertical="top" wrapText="1"/>
    </xf>
    <xf numFmtId="0" fontId="35" fillId="6" borderId="11" xfId="0" applyFont="1" applyFill="1" applyBorder="1" applyAlignment="1">
      <alignment vertical="top" wrapText="1"/>
    </xf>
    <xf numFmtId="0" fontId="35" fillId="6" borderId="12" xfId="0" applyFont="1" applyFill="1" applyBorder="1" applyAlignment="1">
      <alignment vertical="top" wrapText="1"/>
    </xf>
    <xf numFmtId="0" fontId="35" fillId="6" borderId="13" xfId="0" applyFont="1" applyFill="1" applyBorder="1" applyAlignment="1">
      <alignment vertical="top" wrapText="1"/>
    </xf>
    <xf numFmtId="0" fontId="8" fillId="9" borderId="10" xfId="0" applyFont="1" applyFill="1" applyBorder="1" applyAlignment="1">
      <alignment vertical="top" wrapText="1"/>
    </xf>
    <xf numFmtId="0" fontId="39" fillId="7" borderId="0" xfId="0" applyFont="1" applyFill="1" applyAlignment="1">
      <alignment horizontal="center" vertical="top" wrapText="1"/>
    </xf>
    <xf numFmtId="0" fontId="14" fillId="2" borderId="4" xfId="0" applyFont="1" applyFill="1" applyBorder="1" applyAlignment="1" applyProtection="1">
      <alignment horizontal="center" vertical="top" wrapText="1"/>
      <protection locked="0"/>
    </xf>
    <xf numFmtId="0" fontId="14" fillId="2" borderId="3" xfId="0" applyFont="1" applyFill="1" applyBorder="1" applyAlignment="1">
      <alignment horizontal="right" vertical="top" wrapText="1"/>
    </xf>
    <xf numFmtId="0" fontId="40" fillId="2" borderId="1" xfId="0" applyFont="1" applyFill="1" applyBorder="1" applyAlignment="1" applyProtection="1">
      <alignment horizontal="left" vertical="top" wrapText="1"/>
      <protection locked="0"/>
    </xf>
    <xf numFmtId="0" fontId="35" fillId="2" borderId="2" xfId="0" applyFont="1" applyFill="1" applyBorder="1" applyAlignment="1" applyProtection="1">
      <alignment horizontal="right" vertical="top" wrapText="1"/>
      <protection locked="0"/>
    </xf>
    <xf numFmtId="0" fontId="14" fillId="2" borderId="4" xfId="0" applyFont="1" applyFill="1" applyBorder="1" applyAlignment="1">
      <alignment horizontal="right" vertical="top" wrapText="1"/>
    </xf>
    <xf numFmtId="0" fontId="14" fillId="6" borderId="10" xfId="0" applyFont="1" applyFill="1" applyBorder="1" applyAlignment="1">
      <alignment horizontal="center" vertical="top" wrapText="1"/>
    </xf>
    <xf numFmtId="0" fontId="1" fillId="0" borderId="0" xfId="0" applyFont="1" applyAlignment="1">
      <alignment horizontal="center" vertical="top" wrapText="1"/>
    </xf>
    <xf numFmtId="0" fontId="14" fillId="0" borderId="38" xfId="0" applyFont="1" applyBorder="1" applyAlignment="1">
      <alignment vertical="center" wrapText="1"/>
    </xf>
    <xf numFmtId="0" fontId="14" fillId="0" borderId="39" xfId="0" applyFont="1" applyBorder="1" applyAlignment="1">
      <alignment vertical="center" wrapText="1"/>
    </xf>
    <xf numFmtId="0" fontId="35" fillId="0" borderId="2" xfId="0" applyFont="1" applyBorder="1" applyAlignment="1">
      <alignment vertical="top" wrapText="1"/>
    </xf>
    <xf numFmtId="0" fontId="35" fillId="0" borderId="4" xfId="0" applyFont="1" applyBorder="1" applyAlignment="1">
      <alignment vertical="top" wrapText="1"/>
    </xf>
    <xf numFmtId="0" fontId="35" fillId="0" borderId="40" xfId="0" applyFont="1" applyBorder="1" applyAlignment="1">
      <alignment vertical="center" wrapText="1"/>
    </xf>
    <xf numFmtId="0" fontId="42" fillId="0" borderId="0" xfId="0" applyFont="1" applyAlignment="1">
      <alignment vertical="top" wrapText="1"/>
    </xf>
    <xf numFmtId="0" fontId="9" fillId="0" borderId="15" xfId="0" applyFont="1" applyBorder="1" applyAlignment="1">
      <alignment vertical="top" wrapText="1"/>
    </xf>
    <xf numFmtId="0" fontId="1" fillId="2" borderId="0" xfId="0" applyFont="1" applyFill="1" applyAlignment="1">
      <alignment vertical="top" wrapText="1"/>
    </xf>
    <xf numFmtId="0" fontId="1" fillId="2" borderId="3" xfId="0" applyFont="1" applyFill="1" applyBorder="1" applyAlignment="1" applyProtection="1">
      <alignment vertical="top" wrapText="1"/>
      <protection locked="0"/>
    </xf>
    <xf numFmtId="164" fontId="1" fillId="2" borderId="3" xfId="0" applyNumberFormat="1" applyFont="1" applyFill="1" applyBorder="1" applyAlignment="1" applyProtection="1">
      <alignment horizontal="left" vertical="top" wrapText="1"/>
      <protection locked="0"/>
    </xf>
    <xf numFmtId="0" fontId="1" fillId="0" borderId="4" xfId="0" applyFont="1" applyBorder="1" applyAlignment="1" applyProtection="1">
      <alignment vertical="top" wrapText="1"/>
      <protection locked="0"/>
    </xf>
    <xf numFmtId="0" fontId="1" fillId="5" borderId="33" xfId="0" applyFont="1" applyFill="1" applyBorder="1" applyAlignment="1" applyProtection="1">
      <alignment vertical="top" wrapText="1"/>
      <protection locked="0"/>
    </xf>
    <xf numFmtId="0" fontId="1" fillId="5" borderId="31" xfId="0" applyFont="1" applyFill="1" applyBorder="1" applyAlignment="1" applyProtection="1">
      <alignment vertical="top" wrapText="1"/>
      <protection locked="0"/>
    </xf>
    <xf numFmtId="0" fontId="1" fillId="11" borderId="0" xfId="0" applyFont="1" applyFill="1" applyAlignment="1">
      <alignment vertical="top" wrapText="1"/>
    </xf>
    <xf numFmtId="0" fontId="1" fillId="5" borderId="32" xfId="0" applyFont="1" applyFill="1" applyBorder="1" applyAlignment="1" applyProtection="1">
      <alignment vertical="top" wrapText="1"/>
      <protection locked="0"/>
    </xf>
    <xf numFmtId="0" fontId="1" fillId="5" borderId="6" xfId="0" applyFont="1" applyFill="1" applyBorder="1" applyAlignment="1" applyProtection="1">
      <alignment vertical="top" wrapText="1"/>
      <protection locked="0"/>
    </xf>
    <xf numFmtId="0" fontId="1" fillId="9" borderId="0" xfId="0" applyFont="1" applyFill="1" applyAlignment="1">
      <alignment vertical="top" wrapText="1"/>
    </xf>
    <xf numFmtId="0" fontId="1" fillId="3" borderId="14" xfId="0" applyFont="1" applyFill="1" applyBorder="1" applyAlignment="1">
      <alignment vertical="top"/>
    </xf>
    <xf numFmtId="0" fontId="1" fillId="0" borderId="0" xfId="0" quotePrefix="1" applyFont="1" applyAlignment="1">
      <alignment vertical="top"/>
    </xf>
    <xf numFmtId="0" fontId="1" fillId="3" borderId="9" xfId="0" applyFont="1" applyFill="1" applyBorder="1" applyAlignment="1">
      <alignment vertical="top"/>
    </xf>
    <xf numFmtId="0" fontId="12" fillId="0" borderId="7" xfId="0" applyFont="1" applyBorder="1" applyAlignment="1">
      <alignment vertical="top"/>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16" xfId="0" applyFont="1" applyBorder="1" applyAlignment="1">
      <alignment horizontal="left" vertical="top" wrapText="1"/>
    </xf>
    <xf numFmtId="0" fontId="12" fillId="12" borderId="34" xfId="0" applyFont="1" applyFill="1" applyBorder="1" applyAlignment="1">
      <alignment vertical="top" wrapText="1"/>
    </xf>
    <xf numFmtId="0" fontId="0" fillId="0" borderId="9" xfId="0" applyBorder="1" applyAlignment="1">
      <alignment vertical="top" wrapText="1"/>
    </xf>
    <xf numFmtId="0" fontId="0" fillId="0" borderId="6" xfId="0" applyBorder="1" applyAlignment="1">
      <alignment vertical="top" wrapText="1"/>
    </xf>
    <xf numFmtId="0" fontId="1" fillId="14" borderId="22" xfId="0" applyFont="1" applyFill="1" applyBorder="1" applyAlignment="1">
      <alignment horizontal="left" vertical="top" wrapText="1"/>
    </xf>
    <xf numFmtId="0" fontId="1" fillId="14" borderId="27" xfId="0" applyFont="1" applyFill="1" applyBorder="1" applyAlignment="1">
      <alignment horizontal="left" vertical="top" wrapText="1"/>
    </xf>
    <xf numFmtId="0" fontId="1" fillId="14" borderId="21" xfId="0" applyFont="1" applyFill="1" applyBorder="1" applyAlignment="1">
      <alignment horizontal="left" vertical="top" wrapText="1"/>
    </xf>
    <xf numFmtId="0" fontId="1" fillId="0" borderId="24" xfId="0" applyFont="1" applyBorder="1" applyAlignment="1">
      <alignment vertical="top" wrapText="1"/>
    </xf>
    <xf numFmtId="0" fontId="1" fillId="0" borderId="0" xfId="0" applyFont="1" applyAlignment="1">
      <alignment vertical="top" wrapText="1"/>
    </xf>
    <xf numFmtId="0" fontId="1" fillId="0" borderId="25" xfId="0" applyFont="1" applyBorder="1" applyAlignment="1">
      <alignment vertical="top" wrapText="1"/>
    </xf>
    <xf numFmtId="0" fontId="1" fillId="14" borderId="24" xfId="0" applyFont="1" applyFill="1" applyBorder="1" applyAlignment="1">
      <alignment vertical="top" wrapText="1"/>
    </xf>
    <xf numFmtId="0" fontId="1" fillId="14" borderId="0" xfId="0" applyFont="1" applyFill="1" applyAlignment="1">
      <alignment vertical="top" wrapText="1"/>
    </xf>
    <xf numFmtId="0" fontId="1" fillId="14" borderId="25" xfId="0" applyFont="1" applyFill="1" applyBorder="1" applyAlignment="1">
      <alignment vertical="top" wrapText="1"/>
    </xf>
    <xf numFmtId="2" fontId="25" fillId="8" borderId="36" xfId="0" applyNumberFormat="1" applyFont="1" applyFill="1" applyBorder="1" applyAlignment="1">
      <alignment vertical="top" wrapText="1"/>
    </xf>
    <xf numFmtId="0" fontId="33" fillId="8" borderId="37" xfId="0" applyFont="1" applyFill="1" applyBorder="1" applyAlignment="1">
      <alignment vertical="top" wrapText="1"/>
    </xf>
    <xf numFmtId="0" fontId="9" fillId="11" borderId="5" xfId="0" applyFont="1" applyFill="1" applyBorder="1" applyAlignment="1">
      <alignment vertical="top" wrapText="1"/>
    </xf>
    <xf numFmtId="0" fontId="7" fillId="2" borderId="3" xfId="0" applyFont="1" applyFill="1" applyBorder="1" applyAlignment="1">
      <alignment vertical="top" wrapText="1"/>
    </xf>
    <xf numFmtId="0" fontId="7" fillId="0" borderId="4" xfId="0" applyFont="1" applyBorder="1" applyAlignment="1">
      <alignment vertical="top" wrapText="1"/>
    </xf>
    <xf numFmtId="0" fontId="24" fillId="2" borderId="3" xfId="0" applyFont="1" applyFill="1" applyBorder="1" applyAlignment="1">
      <alignment vertical="top" wrapText="1"/>
    </xf>
    <xf numFmtId="0" fontId="24" fillId="0" borderId="4" xfId="0" applyFont="1" applyBorder="1" applyAlignment="1">
      <alignment vertical="top" wrapText="1"/>
    </xf>
    <xf numFmtId="0" fontId="25" fillId="3" borderId="5" xfId="0" applyFont="1" applyFill="1" applyBorder="1" applyAlignment="1">
      <alignment vertical="top" wrapText="1"/>
    </xf>
    <xf numFmtId="0" fontId="26" fillId="0" borderId="6" xfId="0" applyFont="1" applyBorder="1" applyAlignment="1">
      <alignment vertical="top" wrapText="1"/>
    </xf>
    <xf numFmtId="0" fontId="21" fillId="3" borderId="7" xfId="0" applyFont="1" applyFill="1" applyBorder="1" applyAlignment="1">
      <alignment horizontal="left" vertical="center" wrapText="1"/>
    </xf>
    <xf numFmtId="0" fontId="0" fillId="0" borderId="8" xfId="0" applyBorder="1" applyAlignment="1">
      <alignment horizontal="left" vertical="center" wrapText="1"/>
    </xf>
    <xf numFmtId="164" fontId="1" fillId="2" borderId="3" xfId="0" applyNumberFormat="1" applyFont="1" applyFill="1" applyBorder="1" applyAlignment="1" applyProtection="1">
      <alignment horizontal="left" vertical="top" wrapText="1"/>
      <protection locked="0"/>
    </xf>
    <xf numFmtId="0" fontId="1" fillId="0" borderId="4" xfId="0" applyFont="1" applyBorder="1" applyAlignment="1" applyProtection="1">
      <alignment vertical="top" wrapText="1"/>
      <protection locked="0"/>
    </xf>
    <xf numFmtId="0" fontId="17" fillId="16" borderId="35" xfId="0" applyFont="1" applyFill="1" applyBorder="1" applyAlignment="1">
      <alignment horizontal="center" vertical="top" wrapText="1"/>
    </xf>
    <xf numFmtId="0" fontId="17" fillId="16" borderId="23" xfId="0" applyFont="1" applyFill="1" applyBorder="1" applyAlignment="1">
      <alignment horizontal="center" vertical="top" wrapText="1"/>
    </xf>
    <xf numFmtId="0" fontId="28" fillId="0" borderId="5" xfId="0" applyFont="1" applyBorder="1" applyAlignment="1">
      <alignment vertical="top" wrapText="1"/>
    </xf>
    <xf numFmtId="0" fontId="12" fillId="3" borderId="5" xfId="0" applyFont="1" applyFill="1" applyBorder="1" applyAlignment="1">
      <alignment vertical="top"/>
    </xf>
    <xf numFmtId="0" fontId="1" fillId="0" borderId="9" xfId="0" applyFont="1" applyBorder="1" applyAlignment="1">
      <alignment vertical="top"/>
    </xf>
  </cellXfs>
  <cellStyles count="2">
    <cellStyle name="Hyperlink" xfId="1" builtinId="8"/>
    <cellStyle name="Standaard" xfId="0" builtinId="0"/>
  </cellStyles>
  <dxfs count="129">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theme="2" tint="-9.9948118533890809E-2"/>
      </font>
    </dxf>
    <dxf>
      <font>
        <b val="0"/>
        <i/>
        <strike/>
        <color rgb="FFFF0000"/>
      </font>
    </dxf>
    <dxf>
      <font>
        <b val="0"/>
        <i/>
        <strike/>
        <color rgb="FFFF0000"/>
      </font>
    </dxf>
    <dxf>
      <font>
        <b val="0"/>
        <i/>
        <strike/>
        <color theme="2" tint="-9.9948118533890809E-2"/>
      </font>
    </dxf>
    <dxf>
      <font>
        <b val="0"/>
        <i/>
        <strike/>
        <color rgb="FFFF0000"/>
      </font>
    </dxf>
    <dxf>
      <font>
        <b val="0"/>
        <i/>
        <strike/>
        <color rgb="FFFF0000"/>
      </font>
    </dxf>
    <dxf>
      <font>
        <b val="0"/>
        <i/>
        <strike/>
        <color rgb="FFFF0000"/>
      </font>
    </dxf>
    <dxf>
      <font>
        <b val="0"/>
        <i/>
        <strike/>
        <color theme="2" tint="-9.9948118533890809E-2"/>
      </font>
    </dxf>
    <dxf>
      <font>
        <b val="0"/>
        <i/>
        <strike/>
        <color rgb="FFFF0000"/>
      </font>
    </dxf>
    <dxf>
      <font>
        <b val="0"/>
        <i/>
        <strike/>
        <color rgb="FFFF0000"/>
      </font>
    </dxf>
    <dxf>
      <font>
        <color theme="0"/>
      </font>
      <fill>
        <patternFill>
          <bgColor rgb="FFFF0000"/>
        </patternFill>
      </fill>
    </dxf>
    <dxf>
      <fill>
        <patternFill>
          <bgColor theme="9"/>
        </patternFill>
      </fill>
    </dxf>
    <dxf>
      <fill>
        <patternFill>
          <bgColor rgb="FFFFC000"/>
        </patternFill>
      </fill>
    </dxf>
    <dxf>
      <fill>
        <patternFill>
          <bgColor rgb="FFFF0000"/>
        </patternFill>
      </fill>
    </dxf>
    <dxf>
      <font>
        <color theme="0"/>
      </font>
      <fill>
        <patternFill>
          <bgColor rgb="FFFF0000"/>
        </patternFill>
      </fill>
    </dxf>
    <dxf>
      <font>
        <b val="0"/>
        <i/>
        <strike/>
        <color rgb="FFFF0000"/>
      </font>
    </dxf>
    <dxf>
      <font>
        <color theme="0"/>
      </font>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ont>
        <b/>
        <i val="0"/>
        <color rgb="FFFF0000"/>
      </font>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ill>
        <patternFill patternType="solid">
          <fgColor auto="1"/>
          <bgColor indexed="65"/>
        </patternFill>
      </fill>
    </dxf>
    <dxf>
      <font>
        <strike val="0"/>
        <outline val="0"/>
        <shadow val="0"/>
        <u val="none"/>
        <vertAlign val="baseline"/>
        <sz val="10"/>
        <color rgb="FF000000"/>
        <name val="Calibri"/>
        <family val="2"/>
        <scheme val="none"/>
      </font>
      <alignment vertical="top" textRotation="0" wrapText="1" justifyLastLine="0" shrinkToFit="0" readingOrder="0"/>
    </dxf>
    <dxf>
      <font>
        <strike val="0"/>
        <outline val="0"/>
        <shadow val="0"/>
        <u val="none"/>
        <vertAlign val="baseline"/>
        <sz val="11"/>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b val="0"/>
        <i val="0"/>
        <strike val="0"/>
        <condense val="0"/>
        <extend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vertical="top" textRotation="0" wrapText="1"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color auto="1"/>
      </font>
    </dxf>
    <dxf>
      <font>
        <strike val="0"/>
        <outline val="0"/>
        <shadow val="0"/>
        <u val="none"/>
        <vertAlign val="baseline"/>
        <sz val="10"/>
        <color theme="1"/>
        <name val="Calibri"/>
        <family val="2"/>
        <scheme val="none"/>
      </font>
      <alignment vertical="top" textRotation="0" wrapText="1" justifyLastLine="0" shrinkToFit="0" readingOrder="0"/>
    </dxf>
    <dxf>
      <font>
        <strike val="0"/>
        <outline val="0"/>
        <shadow val="0"/>
        <u val="none"/>
        <vertAlign val="baseline"/>
        <sz val="11"/>
        <color theme="1"/>
        <name val="Calibri"/>
        <family val="2"/>
        <scheme val="none"/>
      </font>
      <alignment vertical="top" textRotation="0" wrapText="1" justifyLastLine="0" shrinkToFit="0" readingOrder="0"/>
    </dxf>
    <dxf>
      <alignment horizontal="center" textRotation="0"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Calibri"/>
        <family val="2"/>
        <scheme val="none"/>
      </font>
      <numFmt numFmtId="0" formatCode="General"/>
      <fill>
        <patternFill patternType="none">
          <fgColor indexed="64"/>
          <bgColor theme="0"/>
        </patternFill>
      </fill>
      <alignment horizontal="general" vertical="top" textRotation="0" wrapText="1" indent="0" justifyLastLine="0" shrinkToFit="0" readingOrder="0"/>
      <border diagonalUp="0" diagonalDown="1" outline="0">
        <left style="medium">
          <color indexed="64"/>
        </left>
        <right style="medium">
          <color theme="0"/>
        </right>
        <top style="medium">
          <color theme="0"/>
        </top>
        <bottom style="medium">
          <color theme="0"/>
        </bottom>
        <diagonal style="medium">
          <color theme="0"/>
        </diagonal>
      </border>
    </dxf>
    <dxf>
      <font>
        <b val="0"/>
        <i/>
        <strike val="0"/>
        <condense val="0"/>
        <extend val="0"/>
        <outline val="0"/>
        <shadow val="0"/>
        <u val="none"/>
        <vertAlign val="baseline"/>
        <sz val="11"/>
        <color theme="1"/>
        <name val="Calibri"/>
        <family val="2"/>
        <scheme val="none"/>
      </font>
      <numFmt numFmtId="0" formatCode="General"/>
      <alignment horizontal="general" vertical="top" textRotation="0" wrapText="1" indent="0" justifyLastLine="0" shrinkToFit="0" readingOrder="0"/>
      <border diagonalUp="0" diagonalDown="0" outline="0">
        <left/>
        <right style="medium">
          <color indexed="64"/>
        </right>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2"/>
        <color theme="1"/>
        <name val="Calibri"/>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ill>
        <patternFill patternType="none">
          <fgColor indexed="64"/>
          <bgColor auto="1"/>
        </patternFill>
      </fill>
    </dxf>
    <dxf>
      <font>
        <strike val="0"/>
        <outline val="0"/>
        <shadow val="0"/>
        <u val="none"/>
        <vertAlign val="baseline"/>
        <sz val="12"/>
      </font>
      <fill>
        <patternFill patternType="none">
          <fgColor indexed="64"/>
          <bgColor auto="1"/>
        </patternFill>
      </fill>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border diagonalUp="0" diagonalDown="0">
        <left style="medium">
          <color indexed="64"/>
        </left>
        <right/>
        <top style="thin">
          <color theme="9" tint="0.39997558519241921"/>
        </top>
        <bottom style="thin">
          <color theme="9" tint="0.39997558519241921"/>
        </bottom>
        <vertical/>
        <horizontal style="thin">
          <color theme="9" tint="0.39997558519241921"/>
        </horizontal>
      </border>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bottom style="medium">
          <color indexed="64"/>
        </bottom>
      </border>
    </dxf>
    <dxf>
      <font>
        <b/>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border diagonalUp="0" diagonalDown="0" outline="0">
        <left/>
        <right/>
        <top/>
        <bottom/>
      </border>
      <protection locked="1" hidden="0"/>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border diagonalUp="0" diagonalDown="0">
        <left style="medium">
          <color indexed="64"/>
        </left>
        <right/>
        <top style="thin">
          <color theme="9" tint="0.39997558519241921"/>
        </top>
        <bottom style="thin">
          <color theme="9" tint="0.39997558519241921"/>
        </bottom>
        <vertical/>
        <horizontal style="thin">
          <color theme="9" tint="0.39997558519241921"/>
        </horizontal>
      </border>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border>
        <bottom style="medium">
          <color indexed="64"/>
        </bottom>
      </border>
    </dxf>
    <dxf>
      <font>
        <b/>
        <i val="0"/>
        <strike val="0"/>
        <condense val="0"/>
        <extend val="0"/>
        <outline val="0"/>
        <shadow val="0"/>
        <u val="none"/>
        <vertAlign val="baseline"/>
        <sz val="12"/>
        <color theme="1"/>
        <name val="Calibri"/>
        <family val="2"/>
        <scheme val="none"/>
      </font>
      <alignment horizontal="general" vertical="top" textRotation="0" wrapText="1" indent="0" justifyLastLine="0" shrinkToFit="0" readingOrder="0"/>
      <border diagonalUp="0" diagonalDown="0" outline="0">
        <left/>
        <right/>
        <top/>
        <bottom/>
      </border>
      <protection locked="1" hidden="0"/>
    </dxf>
  </dxfs>
  <tableStyles count="0" defaultTableStyle="TableStyleMedium2" defaultPivotStyle="PivotStyleLight16"/>
  <colors>
    <mruColors>
      <color rgb="FFECF8E8"/>
      <color rgb="FFFAFD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3028949</xdr:colOff>
      <xdr:row>2</xdr:row>
      <xdr:rowOff>16642</xdr:rowOff>
    </xdr:from>
    <xdr:to>
      <xdr:col>2</xdr:col>
      <xdr:colOff>2949</xdr:colOff>
      <xdr:row>4</xdr:row>
      <xdr:rowOff>144313</xdr:rowOff>
    </xdr:to>
    <xdr:pic>
      <xdr:nvPicPr>
        <xdr:cNvPr id="2" name="Afbeelding 1">
          <a:extLst>
            <a:ext uri="{FF2B5EF4-FFF2-40B4-BE49-F238E27FC236}">
              <a16:creationId xmlns:a16="http://schemas.microsoft.com/office/drawing/2014/main" id="{E3A111F9-7D13-4FDA-9740-F6C8DCC0FD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8049" y="445267"/>
          <a:ext cx="1800000" cy="546771"/>
        </a:xfrm>
        <a:prstGeom prst="rect">
          <a:avLst/>
        </a:prstGeom>
        <a:noFill/>
        <a:ln>
          <a:noFill/>
        </a:ln>
      </xdr:spPr>
    </xdr:pic>
    <xdr:clientData/>
  </xdr:twoCellAnchor>
  <xdr:twoCellAnchor editAs="oneCell">
    <xdr:from>
      <xdr:col>1</xdr:col>
      <xdr:colOff>463550</xdr:colOff>
      <xdr:row>2</xdr:row>
      <xdr:rowOff>35692</xdr:rowOff>
    </xdr:from>
    <xdr:to>
      <xdr:col>1</xdr:col>
      <xdr:colOff>2269900</xdr:colOff>
      <xdr:row>4</xdr:row>
      <xdr:rowOff>96923</xdr:rowOff>
    </xdr:to>
    <xdr:pic>
      <xdr:nvPicPr>
        <xdr:cNvPr id="3" name="Afbeelding 2">
          <a:extLst>
            <a:ext uri="{FF2B5EF4-FFF2-40B4-BE49-F238E27FC236}">
              <a16:creationId xmlns:a16="http://schemas.microsoft.com/office/drawing/2014/main" id="{D06322E3-4001-CB2C-DE08-29D089ED6C41}"/>
            </a:ext>
          </a:extLst>
        </xdr:cNvPr>
        <xdr:cNvPicPr>
          <a:picLocks noChangeAspect="1"/>
        </xdr:cNvPicPr>
      </xdr:nvPicPr>
      <xdr:blipFill>
        <a:blip xmlns:r="http://schemas.openxmlformats.org/officeDocument/2006/relationships" r:embed="rId2"/>
        <a:stretch>
          <a:fillRect/>
        </a:stretch>
      </xdr:blipFill>
      <xdr:spPr>
        <a:xfrm>
          <a:off x="4692650" y="464317"/>
          <a:ext cx="1806350" cy="480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3648075</xdr:colOff>
      <xdr:row>53</xdr:row>
      <xdr:rowOff>28575</xdr:rowOff>
    </xdr:from>
    <xdr:to>
      <xdr:col>0</xdr:col>
      <xdr:colOff>7009980</xdr:colOff>
      <xdr:row>69</xdr:row>
      <xdr:rowOff>161432</xdr:rowOff>
    </xdr:to>
    <xdr:pic>
      <xdr:nvPicPr>
        <xdr:cNvPr id="3" name="Afbeelding 2">
          <a:extLst>
            <a:ext uri="{FF2B5EF4-FFF2-40B4-BE49-F238E27FC236}">
              <a16:creationId xmlns:a16="http://schemas.microsoft.com/office/drawing/2014/main" id="{854B8828-0128-8848-E23B-197DF135E27F}"/>
            </a:ext>
          </a:extLst>
        </xdr:cNvPr>
        <xdr:cNvPicPr>
          <a:picLocks noChangeAspect="1"/>
        </xdr:cNvPicPr>
      </xdr:nvPicPr>
      <xdr:blipFill>
        <a:blip xmlns:r="http://schemas.openxmlformats.org/officeDocument/2006/relationships" r:embed="rId1"/>
        <a:stretch>
          <a:fillRect/>
        </a:stretch>
      </xdr:blipFill>
      <xdr:spPr>
        <a:xfrm>
          <a:off x="3648075" y="7239000"/>
          <a:ext cx="3361905" cy="3942857"/>
        </a:xfrm>
        <a:prstGeom prst="rect">
          <a:avLst/>
        </a:prstGeom>
        <a:ln w="3175">
          <a:solidFill>
            <a:schemeClr val="tx1"/>
          </a:solidFill>
        </a:ln>
      </xdr:spPr>
    </xdr:pic>
    <xdr:clientData/>
  </xdr:twoCellAnchor>
</xdr:wsDr>
</file>

<file path=xl/persons/person.xml><?xml version="1.0" encoding="utf-8"?>
<personList xmlns="http://schemas.microsoft.com/office/spreadsheetml/2018/threadedcomments" xmlns:x="http://schemas.openxmlformats.org/spreadsheetml/2006/main">
  <person displayName="Richard Halmans" id="{76F8B0EA-91B8-4436-9FD7-F8A8BC642E96}" userId="S::Richard.Halmans@connectie.nl::0df4a14a-8b7e-4e66-9b6d-71c2d249a48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E1F6C0-6B62-46BD-8C08-AB7AE4CDB9FA}" name="Tabel12" displayName="Tabel12" ref="A36:A41" totalsRowShown="0" headerRowDxfId="104" dataDxfId="103">
  <autoFilter ref="A36:A41" xr:uid="{44E1F6C0-6B62-46BD-8C08-AB7AE4CDB9FA}"/>
  <tableColumns count="1">
    <tableColumn id="1" xr3:uid="{AA13416A-0407-438B-9CD1-E4A1D88BAA5E}" name="Proces nieuwe iteratieslag" dataDxfId="102"/>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042DE3D-C71D-4543-B450-10687780CE1C}" name="Tabel7211" displayName="Tabel7211" ref="M1:M5" totalsRowShown="0">
  <autoFilter ref="M1:M5" xr:uid="{B042DE3D-C71D-4543-B450-10687780CE1C}"/>
  <tableColumns count="1">
    <tableColumn id="1" xr3:uid="{B42A237D-6D04-4908-9FE3-291CAF48F0FC}" name="BIA - Integriteit"/>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221D018-FFE8-4890-BB28-12A498748F5B}" name="Tabel721115" displayName="Tabel721115" ref="O1:O5" totalsRowShown="0">
  <autoFilter ref="O1:O5" xr:uid="{1221D018-FFE8-4890-BB28-12A498748F5B}"/>
  <tableColumns count="1">
    <tableColumn id="1" xr3:uid="{780AA9B7-5824-4042-9926-75ABC2156618}" name="BIA - Vertrouwelijkheid"/>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03BA98D-A8D8-4A09-B0E1-AA39C2D20727}" name="Tabel17" displayName="Tabel17" ref="A68:C80" totalsRowShown="0">
  <autoFilter ref="A68:C80" xr:uid="{503BA98D-A8D8-4A09-B0E1-AA39C2D20727}"/>
  <tableColumns count="3">
    <tableColumn id="1" xr3:uid="{86907684-1F8B-47F2-AC44-0F0EC8A2110F}" name="BIA"/>
    <tableColumn id="2" xr3:uid="{A3361793-4ADF-46AB-8B77-426CC326E496}" name="score"/>
    <tableColumn id="3" xr3:uid="{03B70DD2-9E29-4BE2-AAEC-6889604F1135}" name="Omschrijving"/>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1185A7-4116-4859-B9D6-FBF88A055C28}" name="Tabel8" displayName="Tabel8" ref="B3:D6" totalsRowShown="0" headerRowDxfId="128" dataDxfId="126" headerRowBorderDxfId="127" tableBorderDxfId="125">
  <autoFilter ref="B3:D6" xr:uid="{141185A7-4116-4859-B9D6-FBF88A055C28}"/>
  <tableColumns count="3">
    <tableColumn id="1" xr3:uid="{46EF1467-8F79-4E22-ACCF-76363DF012E4}" name="Levering oplossing voor" dataDxfId="124">
      <calculatedColumnFormula>'VERBERGEN - Hulptabellen'!E2</calculatedColumnFormula>
    </tableColumn>
    <tableColumn id="2" xr3:uid="{994EC695-CCA5-4D1B-B9CE-88B8749E641A}" name="Gevraagd door Opdrachtgever" dataDxfId="123"/>
    <tableColumn id="3" xr3:uid="{75DD74D3-DC95-43B5-B29A-12304F123536}" name="Geleverd door Inschrijver / In te vullen door Inschrijver" dataDxfId="122"/>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95A58F-D979-4625-9CA6-D46B7F31AB4D}" name="Tabel9" displayName="Tabel9" ref="B9:D12" totalsRowShown="0" headerRowDxfId="121" dataDxfId="119" headerRowBorderDxfId="120" tableBorderDxfId="118">
  <autoFilter ref="B9:D12" xr:uid="{5295A58F-D979-4625-9CA6-D46B7F31AB4D}"/>
  <tableColumns count="3">
    <tableColumn id="1" xr3:uid="{82D6DC27-E74B-451C-9164-A4A29D85859F}" name="Presentatielaag / Front-End" dataDxfId="117">
      <calculatedColumnFormula>'VERBERGEN - Hulptabellen'!G2</calculatedColumnFormula>
    </tableColumn>
    <tableColumn id="2" xr3:uid="{0B39B09D-CB91-4C2E-A8C4-4569AA4090F9}" name="Gevraagd door Opdrachtgever" dataDxfId="116"/>
    <tableColumn id="3" xr3:uid="{7660E1D8-3789-4C6A-A26B-4ECDEE692872}" name="Geleverd door Inschrijver / In te vullen door Inschrijver" dataDxfId="115"/>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5B83C3-FE82-469B-B9AD-9809738F596D}" name="VoldoenAAN" displayName="VoldoenAAN" ref="B15:C21" totalsRowShown="0" headerRowDxfId="114" dataDxfId="113">
  <autoFilter ref="B15:C21" xr:uid="{C95B83C3-FE82-469B-B9AD-9809738F596D}"/>
  <tableColumns count="2">
    <tableColumn id="1" xr3:uid="{66DDCF25-D1EA-47FA-83A1-66B20745BACF}" name="Aansluitvoorwaarden mbt:" dataDxfId="112"/>
    <tableColumn id="2" xr3:uid="{C100C13C-3FFF-427A-8C17-9D774D5FE7FB}" name="MOET voldoen" dataDxfId="111"/>
  </tableColumns>
  <tableStyleInfo name="TableStyleMedium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2238D45-1082-4B19-A89F-00CEA2A25492}" name="BIA" displayName="BIA" ref="B23:E27" totalsRowShown="0" headerRowDxfId="110" dataDxfId="109">
  <tableColumns count="4">
    <tableColumn id="1" xr3:uid="{045F109D-6F5E-4C53-864B-66FB887683BE}" name="Business Impact Analyse (BIA)" dataDxfId="108"/>
    <tableColumn id="2" xr3:uid="{66C6A456-87D9-42C0-A90F-439463CDD891}" name="Score" dataDxfId="107"/>
    <tableColumn id="4" xr3:uid="{F615D612-32D5-4510-81B9-75B9D405D8AD}" name="Toelichting" dataDxfId="106">
      <calculatedColumnFormula>IF(AND(BIA[[#This Row],[Business Impact Analyse (BIA)]]="Beschikbaarheid",LEFT(BIA[[#This Row],[Score]],4)="Laag"),CONCATENATE("Bij het inschatten van een niveau hebben we het over het ‘bruto-risico’:
De impact zoals die in theorie zou zijn zonder bestaande beheersmaatregelen.
",'VERBERGEN - Hulptabellen'!$C$69),
IF(AND(BIA[[#This Row],[Business Impact Analyse (BIA)]]="Beschikbaarheid",LEFT(BIA[[#This Row],[Score]],6)="Midden"),CONCATENATE("Bij het inschatten van een niveau hebben we het over het ‘bruto-risico’:
De impact zoals die in theorie zou zijn zonder bestaande beheersmaatregelen.
",'VERBERGEN - Hulptabellen'!$C$70),
IF(AND(BIA[[#This Row],[Business Impact Analyse (BIA)]]="Beschikbaarheid",LEFT(BIA[[#This Row],[Score]],4)="Hoog"),CONCATENATE("Bij het inschatten van een niveau hebben we het over het ‘bruto-risico’:
De impact zoals die in theorie zou zijn zonder bestaande beheersmaatregelen.
",'VERBERGEN - Hulptabellen'!$C$71),
IF(AND(BIA[[#This Row],[Business Impact Analyse (BIA)]]="Integriteit",LEFT(BIA[[#This Row],[Score]],4)="Laag"),CONCATENATE("Bij het inschatten van een niveau hebben we het over het ‘bruto-risico’:
De impact zoals die in theorie zou zijn zonder bestaande beheersmaatregelen.
",'VERBERGEN - Hulptabellen'!$C$72),
IF(AND(BIA[[#This Row],[Business Impact Analyse (BIA)]]="Integriteit",LEFT(BIA[[#This Row],[Score]],6)="Midden"),CONCATENATE("Bij het inschatten van een niveau hebben we het over het ‘bruto-risico’:
De impact zoals die in theorie zou zijn zonder bestaande beheersmaatregelen.
",'VERBERGEN - Hulptabellen'!$C$73),
IF(AND(BIA[[#This Row],[Business Impact Analyse (BIA)]]="Integriteit",LEFT(BIA[[#This Row],[Score]],4)="Hoog"),CONCATENATE("Bij het inschatten van een niveau hebben we het over het ‘bruto-risico’:
De impact zoals die in theorie zou zijn zonder bestaande beheersmaatregelen.
",'VERBERGEN - Hulptabellen'!$C$74),
IF(AND(BIA[[#This Row],[Business Impact Analyse (BIA)]]="Vertrouwelijkheid",LEFT(BIA[[#This Row],[Score]],4)="Laag"),CONCATENATE("Bij het inschatten van een niveau hebben we het over het ‘bruto-risico’:
De impact zoals die in theorie zou zijn zonder bestaande beheersmaatregelen.
",'VERBERGEN - Hulptabellen'!$C$75),
IF(AND(BIA[[#This Row],[Business Impact Analyse (BIA)]]="Vertrouwelijkheid",LEFT(BIA[[#This Row],[Score]],6)="Midden"),CONCATENATE("Bij het inschatten van een niveau hebben we het over het ‘bruto-risico’:
De impact zoals die in theorie zou zijn zonder bestaande beheersmaatregelen.
",'VERBERGEN - Hulptabellen'!$C$76),
IF(AND(BIA[[#This Row],[Business Impact Analyse (BIA)]]="Vertrouwelijkheid",LEFT(BIA[[#This Row],[Score]],4)="Hoog"),CONCATENATE("Bij het inschatten van een niveau hebben we het over het ‘bruto-risico’:
De impact zoals die in theorie zou zijn zonder bestaande beheersmaatregelen.
",'VERBERGEN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calculatedColumnFormula>
    </tableColumn>
    <tableColumn id="3" xr3:uid="{99AA3903-FDC1-4098-9981-868110C5C500}" name="Puntenscore" dataDxfId="105">
      <calculatedColumnFormula>IF(LEFT(C24,1)=3,3,IF(LEFT(C24,1)=2,2,1))</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1794885-E609-4193-A37A-09807D3996B8}" name="Eisen_Oplossing" displayName="Eisen_Oplossing" ref="A4:P295" totalsRowShown="0" headerRowDxfId="79" dataDxfId="78">
  <autoFilter ref="A4:P295" xr:uid="{F1794885-E609-4193-A37A-09807D3996B8}">
    <filterColumn colId="3">
      <filters>
        <filter val="01. Algemene eisen"/>
        <filter val="02. Authenticatie &amp; Autorisatie"/>
        <filter val="03. Applicatie - AI_x000a_(indien toegepast)"/>
        <filter val="03. Applicatie - eigendom"/>
        <filter val="03. Applicatie - gegevens"/>
        <filter val="03. Applicatie - inrichting"/>
        <filter val="03. Applicatie - interfaces"/>
        <filter val="03. Applicatie - logging"/>
        <filter val="03. Applicatie - ontwikkeling"/>
        <filter val="04. Beheer - backup &amp; restore"/>
        <filter val="04. Beheer - functioneel"/>
        <filter val="04. Beheer - technisch"/>
        <filter val="05. Exitplan"/>
        <filter val="07. Implementatie"/>
        <filter val="07. Implementatie - conversie"/>
        <filter val="08. Beschikbaarheid, Integriteit, Vertrouwelijkheid"/>
        <filter val="09. Inschrijver - Certificering en Compliance"/>
        <filter val="10. Quantum Cryptografie_x000a_(indien toegepast)"/>
      </filters>
    </filterColumn>
    <filterColumn colId="6">
      <customFilters>
        <customFilter operator="notEqual" val=" "/>
      </customFilters>
    </filterColumn>
  </autoFilter>
  <sortState xmlns:xlrd2="http://schemas.microsoft.com/office/spreadsheetml/2017/richdata2" ref="A5:P295">
    <sortCondition sortBy="fontColor" ref="C4:C295" dxfId="77"/>
  </sortState>
  <tableColumns count="16">
    <tableColumn id="1" xr3:uid="{DDE3F5F4-A2E9-4D1D-A04B-613A2FE38707}" name="Eis" dataDxfId="76">
      <calculatedColumnFormula>IF(LEN(Eisen_Oplossing[[#This Row],[teller]])=1,CONCATENATE("ICT00",Eisen_Oplossing[[#This Row],[teller]]),IF(LEN(Eisen_Oplossing[[#This Row],[teller]])=2,CONCATENATE("ICT0",Eisen_Oplossing[[#This Row],[teller]]),CONCATENATE("ICT",Eisen_Oplossing[[#This Row],[teller]])))</calculatedColumnFormula>
    </tableColumn>
    <tableColumn id="2" xr3:uid="{80816A26-93A7-44C1-861F-0566F1154FED}" name="teller" dataDxfId="75">
      <calculatedColumnFormula>IF(B4="teller",1,B4+1)</calculatedColumnFormula>
    </tableColumn>
    <tableColumn id="3" xr3:uid="{3ADF692E-7B2B-4E34-9BD8-4F7C6A0D99E4}" name="Eis nodig?" dataDxfId="74"/>
    <tableColumn id="4" xr3:uid="{C63FC766-E1BF-45E0-8C6C-F828F933BB56}" name="Subthema" dataDxfId="73"/>
    <tableColumn id="5" xr3:uid="{96E55FC0-886A-4929-89E4-1F448FE02A8B}" name="Beschrijving" dataDxfId="72"/>
    <tableColumn id="6" xr3:uid="{32BB38BA-83EF-4EA8-92F0-D4AD45D2B263}" name="Aanvulling / Afwijking op" dataDxfId="71"/>
    <tableColumn id="7" xr3:uid="{FCC689F3-FFB9-4F0F-A6C5-296B03B44134}" name="Cloud / SaaS" dataDxfId="70"/>
    <tableColumn id="8" xr3:uid="{545729B0-DCA4-45E8-8E76-F14C76053970}" name="On Premise" dataDxfId="69"/>
    <tableColumn id="10" xr3:uid="{346FB4EB-D5C1-43C3-8C49-D74FA6E9DE73}" name="Dienst-ver-lening" dataDxfId="68"/>
    <tableColumn id="15" xr3:uid="{06AA8A3D-22F0-49FF-A2D2-BE5EEEBDDD55}" name="Op verzoek toelichting aanleveren" dataDxfId="67"/>
    <tableColumn id="11" xr3:uid="{B6518603-027D-4C7A-8F8F-71ACABD98046}" name="toon_Cloud / SaaS" dataDxfId="66">
      <calculatedColumnFormula>IF(AND('AAN TE VULLEN door INSCHRIJVER'!$C$16="Ja",Eisen_Oplossing[[#This Row],[Cloud / SaaS]]="√"),"wel","niet")</calculatedColumnFormula>
    </tableColumn>
    <tableColumn id="12" xr3:uid="{CDA5AFB4-C56C-44A2-B1BA-91B78852FCE7}" name="toon_On Premise" dataDxfId="65">
      <calculatedColumnFormula>IF(AND('AAN TE VULLEN door INSCHRIJVER'!$C$17="Ja",Eisen_Oplossing[[#This Row],[On Premise]]="√"),"wel","niet")</calculatedColumnFormula>
    </tableColumn>
    <tableColumn id="14" xr3:uid="{220D8ECA-37F4-46A6-B48D-5DF4EDC924B8}" name="toon_Dienstverlening" dataDxfId="64">
      <calculatedColumnFormula>IF(AND('AAN TE VULLEN door INSCHRIJVER'!$C$18="Ja",Eisen_Oplossing[[#This Row],[Dienst-ver-lening]]="√"),"wel","niet")</calculatedColumnFormula>
    </tableColumn>
    <tableColumn id="19" xr3:uid="{66E2FF2D-E811-4133-9DE6-D187F5349E08}" name="TOON obv GEVRAAGDE?" dataDxfId="63">
      <calculatedColumnFormula>IF(ISERROR(SEARCH("wel",CONCATENATE(Eisen_Oplossing[[#This Row],[toon_Cloud / SaaS]],Eisen_Oplossing[[#This Row],[toon_On Premise]],Eisen_Oplossing[[#This Row],[toon_Dienstverlening]]))),"TOON NIET","TOON WEL")</calculatedColumnFormula>
    </tableColumn>
    <tableColumn id="16" xr3:uid="{4D219D66-01FB-4D64-8AD4-757BD77038BB}" name="tmp_Nodig" dataDxfId="62">
      <calculatedColumnFormula>IF(Eisen_Oplossing[[#This Row],[Eis nodig?]]="Ja","TOON WEL","TOON NIET")</calculatedColumnFormula>
    </tableColumn>
    <tableColumn id="17" xr3:uid="{68255DDE-54F1-410D-BC41-519D9C1AA4EA}" name="REGEL VERBERGEN?" dataDxfId="61">
      <calculatedColumnFormula>IF(AND(Eisen_Oplossing[[#This Row],[TOON obv GEVRAAGDE?]]="TOON WEL",Eisen_Oplossing[[#This Row],[Eis nodig?]]="JA"),"ZICHTBAAR","VERBERG")</calculatedColumnFormula>
    </tableColumn>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F66B298-95B7-4056-AC9A-C96E78E3402B}" name="Eisen_Oplossing17" displayName="Eisen_Oplossing17" ref="A4:O20" totalsRowShown="0" headerRowDxfId="60" dataDxfId="59">
  <autoFilter ref="A4:O20" xr:uid="{F1794885-E609-4193-A37A-09807D3996B8}">
    <filterColumn colId="2">
      <colorFilter dxfId="58" cellColor="0"/>
    </filterColumn>
  </autoFilter>
  <tableColumns count="15">
    <tableColumn id="1" xr3:uid="{045A9059-9C1F-484A-9534-7489E9D2356F}" name="Eis" dataDxfId="57">
      <calculatedColumnFormula>IF(LEN(Eisen_Oplossing17[[#This Row],[teller]])=1,CONCATENATE("GUI00",Eisen_Oplossing17[[#This Row],[teller]]),IF(LEN(Eisen_Oplossing17[[#This Row],[teller]])=2,CONCATENATE("GUI0",Eisen_Oplossing17[[#This Row],[teller]]),CONCATENATE("GUI",Eisen_Oplossing17[[#This Row],[teller]])))</calculatedColumnFormula>
    </tableColumn>
    <tableColumn id="2" xr3:uid="{4D80BA46-7197-4478-AFDC-C51E8EE88650}" name="teller" dataDxfId="56">
      <calculatedColumnFormula>IF(B4="teller",1,B4+1)</calculatedColumnFormula>
    </tableColumn>
    <tableColumn id="3" xr3:uid="{6C19EE96-CEBA-4F29-BF8C-BD076021418F}" name="Eis nodig?" dataDxfId="55"/>
    <tableColumn id="4" xr3:uid="{8BA1801C-458B-4A5E-8A54-77FE3A5E5B08}" name="Subthema" dataDxfId="54"/>
    <tableColumn id="5" xr3:uid="{118BFB9B-66D3-475D-B8EF-90D705AE3CCF}" name="Beschrijving" dataDxfId="53"/>
    <tableColumn id="6" xr3:uid="{10DE2DAE-7A54-4240-80FD-191042912F81}" name="Aanvulling / Afwijking op" dataDxfId="52"/>
    <tableColumn id="7" xr3:uid="{5438D8BB-E057-4E89-8066-695BED26ACAE}" name="Web Based / HTLM5" dataDxfId="51"/>
    <tableColumn id="8" xr3:uid="{8D7DA03D-1A00-4904-A036-9E8E12197A90}" name="Windows Native" dataDxfId="50"/>
    <tableColumn id="9" xr3:uid="{9710CBDE-743D-490B-BCAF-48B47C0D72E7}" name="iOS én Android Native" dataDxfId="49"/>
    <tableColumn id="11" xr3:uid="{828206EA-BEC7-4A82-A5D8-4684D1AA54D3}" name="toon_Web based/HTLM5" dataDxfId="48">
      <calculatedColumnFormula>IF(AND('AAN TE VULLEN door INSCHRIJVER'!$C$19="Ja",Eisen_Oplossing17[[#This Row],[Web Based / HTLM5]]="√"),"wel","niet")</calculatedColumnFormula>
    </tableColumn>
    <tableColumn id="12" xr3:uid="{95A33E9F-C573-44F4-9AFA-F3DD56BB782A}" name="toon_Windows Native" dataDxfId="47">
      <calculatedColumnFormula>IF(AND('AAN TE VULLEN door INSCHRIJVER'!$C$20="Ja",Eisen_Oplossing17[[#This Row],[Windows Native]]="√"),"wel","niet")</calculatedColumnFormula>
    </tableColumn>
    <tableColumn id="13" xr3:uid="{F4F6BA3F-278E-4E7D-A411-C1DE54C01B42}" name="toon_iOS én Android Native" dataDxfId="46">
      <calculatedColumnFormula>IF(AND('AAN TE VULLEN door INSCHRIJVER'!$C$21="Ja",Eisen_Oplossing17[[#This Row],[iOS én Android Native]]="√"),"wel","niet")</calculatedColumnFormula>
    </tableColumn>
    <tableColumn id="19" xr3:uid="{6106EC93-A3F7-4102-953C-4242295B6407}" name="TOON obv GEVRAAGDE?" dataDxfId="45">
      <calculatedColumnFormula>IF(ISERROR(SEARCH("wel",CONCATENATE(Eisen_Oplossing17[[#This Row],[toon_Web based/HTLM5]],Eisen_Oplossing17[[#This Row],[toon_Windows Native]],Eisen_Oplossing17[[#This Row],[toon_iOS én Android Native]]))),"TOON NIET","TOON WEL")</calculatedColumnFormula>
    </tableColumn>
    <tableColumn id="16" xr3:uid="{6ED12FF1-058D-46F5-A129-15C74B80841F}" name="tmp_Nodig" dataDxfId="44">
      <calculatedColumnFormula>IF(Eisen_Oplossing17[[#This Row],[Eis nodig?]]="Ja","TOON WEL","TOON NIET")</calculatedColumnFormula>
    </tableColumn>
    <tableColumn id="17" xr3:uid="{E483A22A-4802-430F-8D9E-CCC6543ECCD1}" name="REGEL VERBERGEN?" dataDxfId="43">
      <calculatedColumnFormula>IF(AND(Eisen_Oplossing17[[#This Row],[TOON obv GEVRAAGDE?]]="TOON WEL",Eisen_Oplossing17[[#This Row],[Eis nodig?]]="JA"),"ZICHTBAAR","VERBERG")</calculatedColumnFormula>
    </tableColumn>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6064DCB-AB76-4338-B044-4E5B70BEF926}" name="Tabel4" displayName="Tabel4" ref="A3:B20" totalsRowShown="0" headerRowDxfId="42" dataDxfId="41">
  <autoFilter ref="A3:B20" xr:uid="{E6064DCB-AB76-4338-B044-4E5B70BEF926}"/>
  <sortState xmlns:xlrd2="http://schemas.microsoft.com/office/spreadsheetml/2017/richdata2" ref="A4:B20">
    <sortCondition ref="A17:A20"/>
  </sortState>
  <tableColumns count="2">
    <tableColumn id="1" xr3:uid="{54925C8F-6320-4FC1-91F5-A56E2280E056}" name="Begrip" dataDxfId="40"/>
    <tableColumn id="2" xr3:uid="{1714AEF2-1445-407D-B01A-57E1A482EDAD}" name="Toelichting" dataDxfId="3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423AA8-90CD-4DE6-B8BA-C194B6828E97}" name="Tabel18" displayName="Tabel18" ref="A3:O29" totalsRowShown="0" headerRowDxfId="101" dataDxfId="100">
  <autoFilter ref="A3:O29" xr:uid="{51423AA8-90CD-4DE6-B8BA-C194B6828E97}"/>
  <tableColumns count="15">
    <tableColumn id="1" xr3:uid="{95D2B2CA-716B-4ABF-9DEE-CA8FE8DF3D96}" name="Thema" dataDxfId="99"/>
    <tableColumn id="2" xr3:uid="{1C516ADB-C3EB-46D3-80AE-03692F7D430C}" name="CLM ICT" dataDxfId="98"/>
    <tableColumn id="3" xr3:uid="{2B86128D-66B8-4289-A70A-F38CDE98E624}" name="AREA" dataDxfId="97"/>
    <tableColumn id="4" xr3:uid="{57A594FD-7AAE-4ACD-8095-8C0D274873D6}" name="CISO" dataDxfId="96"/>
    <tableColumn id="5" xr3:uid="{5136DE3E-27F1-4036-8356-571516DEB651}" name="ISO" dataDxfId="95"/>
    <tableColumn id="13" xr3:uid="{7D121086-4514-4677-84FB-A60066F864B8}" name="Manager ICT" dataDxfId="94"/>
    <tableColumn id="6" xr3:uid="{BCABE891-645C-4F7F-BB5C-1C2741A146BD}" name="Strategisch aanjager digitale innovaties" dataDxfId="93"/>
    <tableColumn id="7" xr3:uid="{13487CC2-9949-4718-B003-2584F9543CDC}" name="AI Compliance Officer" dataDxfId="92"/>
    <tableColumn id="8" xr3:uid="{DFEFE3CB-309F-4686-8D38-048137DD4070}" name="MVI Coördinator" dataDxfId="91"/>
    <tableColumn id="9" xr3:uid="{6F2FDF12-C248-495A-A689-E9EA1EDACD4F}" name="ICT Algemeen" dataDxfId="90"/>
    <tableColumn id="10" xr3:uid="{7B5DDDEE-CF7B-487A-A326-E0CDC879065A}" name="ICT TAB" dataDxfId="89"/>
    <tableColumn id="11" xr3:uid="{020E6BCB-656F-4F90-B325-D6A9B361360D}" name="ICT PMO" dataDxfId="88"/>
    <tableColumn id="12" xr3:uid="{89C1C218-B1A0-4A64-AF65-80885D55923A}" name="FB" dataDxfId="87"/>
    <tableColumn id="15" xr3:uid="{BD7D7784-AF91-4474-840B-E1E1BBDB62F0}" name="Adviseur DIV" dataDxfId="86"/>
    <tableColumn id="14" xr3:uid="{D97F74D6-6371-47B1-A465-765B2BFA6E9A}" name="IM AH / DC" dataDxfId="85"/>
  </tableColumns>
  <tableStyleInfo name="TableStyleMedium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EF4862-3631-4439-9913-E5A1EC49798A}" name="Tabel1220" displayName="Tabel1220" ref="A43:A50" totalsRowShown="0" headerRowDxfId="84" dataDxfId="83">
  <autoFilter ref="A43:A50" xr:uid="{0DEF4862-3631-4439-9913-E5A1EC49798A}"/>
  <tableColumns count="1">
    <tableColumn id="1" xr3:uid="{7C26CCCE-F824-44C2-AE60-52E9579FE516}" name="Proces Op Maat maken voor uitvraag" dataDxfId="82"/>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C089A4-69CC-4C1F-9901-653ED69B7C82}" name="Subthema" displayName="Subthema" ref="A1:A32" totalsRowShown="0">
  <autoFilter ref="A1:A32" xr:uid="{42C089A4-69CC-4C1F-9901-653ED69B7C82}"/>
  <sortState xmlns:xlrd2="http://schemas.microsoft.com/office/spreadsheetml/2017/richdata2" ref="A2:A32">
    <sortCondition ref="A1:A32"/>
  </sortState>
  <tableColumns count="1">
    <tableColumn id="1" xr3:uid="{98AC63D0-96F2-4D38-A29D-F5669D8041FB}" name="Subthema"/>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3477F-F855-45D9-AC77-E0E7340A4E4A}" name="vantoepassingop" displayName="vantoepassingop" ref="C1:C4" totalsRowShown="0" dataDxfId="81">
  <autoFilter ref="C1:C4" xr:uid="{FBC3477F-F855-45D9-AC77-E0E7340A4E4A}"/>
  <tableColumns count="1">
    <tableColumn id="1" xr3:uid="{2F02E81B-5595-4BF1-A581-9B1CF19A2CE7}" name="Van toepassing op" dataDxfId="80"/>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34F288-7FDC-4453-B0AE-9DB5FAE60695}" name="Infrastructuur" displayName="Infrastructuur" ref="E1:E3" totalsRowShown="0">
  <autoFilter ref="E1:E3" xr:uid="{1134F288-7FDC-4453-B0AE-9DB5FAE60695}"/>
  <sortState xmlns:xlrd2="http://schemas.microsoft.com/office/spreadsheetml/2017/richdata2" ref="E2:E3">
    <sortCondition ref="E3"/>
  </sortState>
  <tableColumns count="1">
    <tableColumn id="1" xr3:uid="{BBFE7E9A-0390-4948-A24D-82C0F001CD05}" name="Gevraagde infrastructuur"/>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2FF363-8D3F-422D-A84F-8F26BAC72402}" name="Presentatielaag" displayName="Presentatielaag" ref="G1:G5" totalsRowShown="0">
  <autoFilter ref="G1:G5" xr:uid="{212FF363-8D3F-422D-A84F-8F26BAC72402}"/>
  <sortState xmlns:xlrd2="http://schemas.microsoft.com/office/spreadsheetml/2017/richdata2" ref="G2:G4">
    <sortCondition ref="G3:G4"/>
  </sortState>
  <tableColumns count="1">
    <tableColumn id="1" xr3:uid="{A79D8109-97C0-4023-8929-A7B3A3749A52}" name="Gevraagde oplossing GUI"/>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E9D23A-4281-4560-BE89-BC061D03AD36}" name="Tabel7" displayName="Tabel7" ref="I1:I5" totalsRowShown="0">
  <autoFilter ref="I1:I5" xr:uid="{78E9D23A-4281-4560-BE89-BC061D03AD36}"/>
  <tableColumns count="1">
    <tableColumn id="1" xr3:uid="{6B5463DA-BDEB-413B-9182-5200C8B26542}" name="Gevraagd?"/>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5AEE1F-CB3B-4CD7-A46D-8BF6A41C2AD8}" name="Tabel72" displayName="Tabel72" ref="K1:K5" totalsRowShown="0">
  <autoFilter ref="K1:K5" xr:uid="{AC5AEE1F-CB3B-4CD7-A46D-8BF6A41C2AD8}"/>
  <tableColumns count="1">
    <tableColumn id="1" xr3:uid="{A3D797E9-67E5-44FC-B4DB-7A51C566E1E9}" name="BIA - Beschikbaarheid"/>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 dT="2026-02-18T15:03:24.83" personId="{76F8B0EA-91B8-4436-9FD7-F8A8BC642E96}" id="{04A22090-56FD-4AE6-A2C8-4385AC19966B}">
    <text>Primair Richard</text>
  </threadedComment>
  <threadedComment ref="G3" dT="2026-02-18T11:58:54.59" personId="{76F8B0EA-91B8-4436-9FD7-F8A8BC642E96}" id="{2FA7C4CF-5134-4ADC-84D6-6922A618BB7C}">
    <text>Ludo Klein Holte</text>
  </threadedComment>
  <threadedComment ref="H3" dT="2026-02-18T11:58:14.45" personId="{76F8B0EA-91B8-4436-9FD7-F8A8BC642E96}" id="{09BDBB4B-E225-4CB2-9A60-399313BFBB7F}">
    <text>Adalie  Bruine de Bruin - 't Hoen</text>
  </threadedComment>
  <threadedComment ref="I3" dT="2026-02-18T12:13:00.13" personId="{76F8B0EA-91B8-4436-9FD7-F8A8BC642E96}" id="{31955A2C-6C87-41F1-8A8F-EEB357D4A60D}">
    <text xml:space="preserve">Lynn Kuenen-Sharafkhani
operationeel: Pleun Mekkering ??
</text>
  </threadedComment>
  <threadedComment ref="N3" dT="2026-02-18T12:23:12.80" personId="{76F8B0EA-91B8-4436-9FD7-F8A8BC642E96}" id="{40FAAEDB-A0BE-49D1-AE17-A5F76981D0C3}">
    <text>Renate Kieftenbeld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deconnectie.sharepoint.com/arn-com-afd-informatieveiligheid-en-privacy/Tactische%20beleidsdocumenten%20IBP/Forms/AllItems.aspx?id=%2Fsites%2Farn%2Dcom%2Dafd%2Dinformatieveiligheid%2Den%2Dprivacy%2FTactische%20beleidsdocumenten%20IBP%2FKMS%2D004%20MFA%2DBeleid%201%2E0%2Epdf&amp;parent=%2Fsites%2Farn%2Dcom%2Dafd%2Dinformatieveiligheid%2Den%2Dprivacy%2FTactische%20beleidsdocumenten%20IBP"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table" Target="../tables/table4.xm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 Id="rId9"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3.bin"/><Relationship Id="rId5" Type="http://schemas.openxmlformats.org/officeDocument/2006/relationships/table" Target="../tables/table16.xml"/><Relationship Id="rId4" Type="http://schemas.openxmlformats.org/officeDocument/2006/relationships/table" Target="../tables/table1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FCCD-32F0-421E-8C26-DB1001958A42}">
  <dimension ref="A1:U36"/>
  <sheetViews>
    <sheetView tabSelected="1" zoomScale="145" zoomScaleNormal="145" workbookViewId="0">
      <selection activeCell="A6" sqref="A6"/>
    </sheetView>
  </sheetViews>
  <sheetFormatPr defaultColWidth="0" defaultRowHeight="13" zeroHeight="1" x14ac:dyDescent="0.35"/>
  <cols>
    <col min="1" max="1" width="60.54296875" style="11" customWidth="1"/>
    <col min="2" max="2" width="70.08984375" style="11" customWidth="1"/>
    <col min="3" max="3" width="0.36328125" style="11" customWidth="1"/>
    <col min="4" max="16384" width="9.08984375" style="11" hidden="1"/>
  </cols>
  <sheetData>
    <row r="1" spans="1:21" ht="18.899999999999999" customHeight="1" x14ac:dyDescent="0.35">
      <c r="A1" s="41" t="s">
        <v>0</v>
      </c>
      <c r="B1" s="42" t="s">
        <v>1</v>
      </c>
    </row>
    <row r="2" spans="1:21" s="5" customFormat="1" ht="15" thickBot="1" x14ac:dyDescent="0.4">
      <c r="A2" s="137" t="s">
        <v>2</v>
      </c>
      <c r="B2" s="138"/>
      <c r="C2" s="10"/>
      <c r="D2" s="10"/>
      <c r="E2" s="10"/>
      <c r="F2" s="10"/>
      <c r="G2" s="10"/>
      <c r="H2" s="10"/>
      <c r="I2" s="10"/>
      <c r="J2" s="10"/>
      <c r="K2" s="10"/>
      <c r="L2" s="10"/>
      <c r="M2" s="10"/>
      <c r="N2" s="10"/>
      <c r="O2" s="10"/>
      <c r="P2" s="10"/>
      <c r="Q2" s="10"/>
      <c r="R2" s="10"/>
      <c r="S2" s="10"/>
      <c r="T2" s="10"/>
      <c r="U2" s="10"/>
    </row>
    <row r="3" spans="1:21" s="5" customFormat="1" ht="18.5" x14ac:dyDescent="0.35">
      <c r="A3" s="87" t="s">
        <v>731</v>
      </c>
      <c r="B3" s="88"/>
      <c r="C3" s="99"/>
      <c r="D3" s="99"/>
      <c r="E3" s="99"/>
      <c r="F3" s="99"/>
      <c r="G3" s="99"/>
      <c r="H3" s="99"/>
      <c r="I3" s="99"/>
      <c r="J3" s="99"/>
      <c r="K3" s="99"/>
      <c r="L3" s="99"/>
      <c r="M3" s="99"/>
      <c r="N3" s="99"/>
      <c r="O3" s="99"/>
      <c r="P3" s="99"/>
      <c r="Q3" s="99"/>
      <c r="R3" s="99"/>
      <c r="S3" s="99"/>
      <c r="T3" s="99"/>
      <c r="U3" s="99"/>
    </row>
    <row r="4" spans="1:21" s="5" customFormat="1" ht="14.5" x14ac:dyDescent="0.35">
      <c r="A4" s="100" t="s">
        <v>726</v>
      </c>
      <c r="B4" s="85" t="s">
        <v>3</v>
      </c>
      <c r="C4" s="99"/>
      <c r="D4" s="99"/>
      <c r="E4" s="99"/>
      <c r="F4" s="99"/>
      <c r="G4" s="99"/>
      <c r="H4" s="99"/>
      <c r="I4" s="99"/>
      <c r="J4" s="99"/>
      <c r="K4" s="99"/>
      <c r="L4" s="99"/>
      <c r="M4" s="99"/>
      <c r="N4" s="99"/>
      <c r="O4" s="99"/>
      <c r="P4" s="99"/>
      <c r="Q4" s="99"/>
      <c r="R4" s="99"/>
      <c r="S4" s="99"/>
      <c r="T4" s="99"/>
      <c r="U4" s="99"/>
    </row>
    <row r="5" spans="1:21" s="5" customFormat="1" ht="14.5" x14ac:dyDescent="0.35">
      <c r="A5" s="139">
        <v>46275</v>
      </c>
      <c r="B5" s="140"/>
      <c r="C5" s="99"/>
      <c r="D5" s="99"/>
      <c r="E5" s="99"/>
      <c r="F5" s="99"/>
      <c r="G5" s="99"/>
      <c r="H5" s="99"/>
      <c r="I5" s="99"/>
      <c r="J5" s="99"/>
      <c r="K5" s="99"/>
      <c r="L5" s="99"/>
      <c r="M5" s="99"/>
      <c r="N5" s="99"/>
      <c r="O5" s="99"/>
      <c r="P5" s="99"/>
      <c r="Q5" s="99"/>
      <c r="R5" s="99"/>
      <c r="S5" s="99"/>
      <c r="T5" s="99"/>
      <c r="U5" s="99"/>
    </row>
    <row r="6" spans="1:21" s="5" customFormat="1" ht="15" thickBot="1" x14ac:dyDescent="0.4">
      <c r="A6" s="101"/>
      <c r="B6" s="102"/>
      <c r="C6" s="99"/>
      <c r="D6" s="99"/>
      <c r="E6" s="99"/>
      <c r="F6" s="99"/>
      <c r="G6" s="99"/>
      <c r="H6" s="99"/>
      <c r="I6" s="99"/>
      <c r="J6" s="99"/>
      <c r="K6" s="99"/>
      <c r="L6" s="99"/>
      <c r="M6" s="99"/>
      <c r="N6" s="99"/>
      <c r="O6" s="99"/>
      <c r="P6" s="99"/>
      <c r="Q6" s="99"/>
      <c r="R6" s="99"/>
      <c r="S6" s="99"/>
      <c r="T6" s="99"/>
      <c r="U6" s="99"/>
    </row>
    <row r="7" spans="1:21" s="5" customFormat="1" ht="15" thickBot="1" x14ac:dyDescent="0.4">
      <c r="A7" s="86"/>
      <c r="B7" s="90" t="s">
        <v>4</v>
      </c>
      <c r="C7" s="99"/>
      <c r="D7" s="99"/>
      <c r="E7" s="99"/>
      <c r="F7" s="99"/>
      <c r="G7" s="99"/>
      <c r="H7" s="99"/>
      <c r="I7" s="99"/>
      <c r="J7" s="99"/>
      <c r="K7" s="99"/>
      <c r="L7" s="99"/>
      <c r="M7" s="99"/>
      <c r="N7" s="99"/>
      <c r="O7" s="99"/>
      <c r="P7" s="99"/>
      <c r="Q7" s="99"/>
      <c r="R7" s="99"/>
      <c r="S7" s="99"/>
      <c r="T7" s="99"/>
      <c r="U7" s="99"/>
    </row>
    <row r="8" spans="1:21" s="5" customFormat="1" ht="14.5" x14ac:dyDescent="0.35">
      <c r="A8" s="86"/>
      <c r="B8" s="89"/>
      <c r="C8" s="99"/>
      <c r="D8" s="99"/>
      <c r="E8" s="99"/>
      <c r="F8" s="99"/>
      <c r="G8" s="99"/>
      <c r="H8" s="99"/>
      <c r="I8" s="99"/>
      <c r="J8" s="99"/>
      <c r="K8" s="99"/>
      <c r="L8" s="99"/>
      <c r="M8" s="99"/>
      <c r="N8" s="99"/>
      <c r="O8" s="99"/>
      <c r="P8" s="99"/>
      <c r="Q8" s="99"/>
      <c r="R8" s="99"/>
      <c r="S8" s="99"/>
      <c r="T8" s="99"/>
      <c r="U8" s="99"/>
    </row>
    <row r="9" spans="1:21" s="5" customFormat="1" ht="15.5" x14ac:dyDescent="0.35">
      <c r="A9" s="133" t="s">
        <v>5</v>
      </c>
      <c r="B9" s="134"/>
      <c r="C9" s="99"/>
      <c r="D9" s="99"/>
      <c r="E9" s="99"/>
      <c r="F9" s="99"/>
      <c r="G9" s="99"/>
      <c r="H9" s="99"/>
      <c r="I9" s="99"/>
      <c r="J9" s="99"/>
      <c r="K9" s="99"/>
      <c r="L9" s="99"/>
      <c r="M9" s="99"/>
      <c r="N9" s="99"/>
      <c r="O9" s="99"/>
      <c r="P9" s="99"/>
      <c r="Q9" s="99"/>
      <c r="R9" s="99"/>
      <c r="S9" s="99"/>
      <c r="T9" s="99"/>
      <c r="U9" s="99"/>
    </row>
    <row r="10" spans="1:21" s="5" customFormat="1" ht="45" customHeight="1" x14ac:dyDescent="0.35">
      <c r="A10" s="131" t="s">
        <v>6</v>
      </c>
      <c r="B10" s="132"/>
      <c r="C10" s="99"/>
      <c r="D10" s="99"/>
      <c r="E10" s="99"/>
      <c r="F10" s="99"/>
      <c r="G10" s="99"/>
      <c r="H10" s="99"/>
      <c r="I10" s="99"/>
      <c r="J10" s="99"/>
      <c r="K10" s="99"/>
      <c r="L10" s="99"/>
      <c r="M10" s="99"/>
      <c r="N10" s="99"/>
      <c r="O10" s="99"/>
      <c r="P10" s="99"/>
      <c r="Q10" s="99"/>
      <c r="R10" s="99"/>
      <c r="S10" s="99"/>
      <c r="T10" s="99"/>
      <c r="U10" s="99"/>
    </row>
    <row r="11" spans="1:21" s="5" customFormat="1" ht="35.15" customHeight="1" x14ac:dyDescent="0.35">
      <c r="A11" s="131" t="s">
        <v>7</v>
      </c>
      <c r="B11" s="132"/>
      <c r="C11" s="99"/>
      <c r="D11" s="99"/>
      <c r="E11" s="99"/>
      <c r="F11" s="99"/>
      <c r="G11" s="99"/>
      <c r="H11" s="99"/>
      <c r="I11" s="99"/>
      <c r="J11" s="99"/>
      <c r="K11" s="99"/>
      <c r="L11" s="99"/>
      <c r="M11" s="99"/>
      <c r="N11" s="99"/>
      <c r="O11" s="99"/>
      <c r="P11" s="99"/>
      <c r="Q11" s="99"/>
      <c r="R11" s="99"/>
      <c r="S11" s="99"/>
      <c r="T11" s="99"/>
      <c r="U11" s="99"/>
    </row>
    <row r="12" spans="1:21" ht="40.5" customHeight="1" x14ac:dyDescent="0.35">
      <c r="A12" s="131" t="s">
        <v>8</v>
      </c>
      <c r="B12" s="132"/>
    </row>
    <row r="13" spans="1:21" ht="26.4" customHeight="1" x14ac:dyDescent="0.35">
      <c r="A13" s="141" t="s">
        <v>9</v>
      </c>
      <c r="B13" s="142"/>
    </row>
    <row r="14" spans="1:21" x14ac:dyDescent="0.35">
      <c r="A14" s="131"/>
      <c r="B14" s="132"/>
    </row>
    <row r="15" spans="1:21" x14ac:dyDescent="0.35">
      <c r="A15" s="131" t="s">
        <v>10</v>
      </c>
      <c r="B15" s="132"/>
    </row>
    <row r="16" spans="1:21" x14ac:dyDescent="0.35">
      <c r="A16" s="131" t="s">
        <v>11</v>
      </c>
      <c r="B16" s="132"/>
    </row>
    <row r="17" spans="1:2" x14ac:dyDescent="0.35">
      <c r="A17" s="131" t="s">
        <v>12</v>
      </c>
      <c r="B17" s="132"/>
    </row>
    <row r="18" spans="1:2" x14ac:dyDescent="0.35">
      <c r="A18" s="131" t="s">
        <v>13</v>
      </c>
      <c r="B18" s="132"/>
    </row>
    <row r="19" spans="1:2" ht="27.65" customHeight="1" x14ac:dyDescent="0.35">
      <c r="A19" s="131" t="s">
        <v>14</v>
      </c>
      <c r="B19" s="132"/>
    </row>
    <row r="20" spans="1:2" x14ac:dyDescent="0.35">
      <c r="A20" s="131" t="s">
        <v>15</v>
      </c>
      <c r="B20" s="132"/>
    </row>
    <row r="21" spans="1:2" ht="12.75" customHeight="1" x14ac:dyDescent="0.35">
      <c r="A21" s="131"/>
      <c r="B21" s="132"/>
    </row>
    <row r="22" spans="1:2" ht="15.5" x14ac:dyDescent="0.35">
      <c r="A22" s="133" t="s">
        <v>16</v>
      </c>
      <c r="B22" s="134"/>
    </row>
    <row r="23" spans="1:2" ht="13.5" thickBot="1" x14ac:dyDescent="0.4">
      <c r="A23" s="12"/>
      <c r="B23" s="13"/>
    </row>
    <row r="24" spans="1:2" ht="18.899999999999999" customHeight="1" thickBot="1" x14ac:dyDescent="0.4">
      <c r="A24" s="135" t="s">
        <v>17</v>
      </c>
      <c r="B24" s="136"/>
    </row>
    <row r="25" spans="1:2" x14ac:dyDescent="0.35">
      <c r="A25" s="33" t="s">
        <v>18</v>
      </c>
      <c r="B25" s="13"/>
    </row>
    <row r="26" spans="1:2" ht="67.5" customHeight="1" x14ac:dyDescent="0.35">
      <c r="A26" s="14"/>
      <c r="B26" s="13"/>
    </row>
    <row r="27" spans="1:2" x14ac:dyDescent="0.35">
      <c r="A27" s="26" t="s">
        <v>19</v>
      </c>
      <c r="B27" s="13"/>
    </row>
    <row r="28" spans="1:2" x14ac:dyDescent="0.35">
      <c r="A28" s="26" t="s">
        <v>20</v>
      </c>
      <c r="B28" s="13"/>
    </row>
    <row r="29" spans="1:2" ht="13.5" thickBot="1" x14ac:dyDescent="0.4">
      <c r="A29" s="27" t="s">
        <v>21</v>
      </c>
      <c r="B29" s="32"/>
    </row>
    <row r="30" spans="1:2" x14ac:dyDescent="0.35"/>
    <row r="33" s="11" customFormat="1" hidden="1" x14ac:dyDescent="0.35"/>
    <row r="34" s="11" customFormat="1" hidden="1" x14ac:dyDescent="0.35"/>
    <row r="35" s="11" customFormat="1" hidden="1" x14ac:dyDescent="0.35"/>
    <row r="36" s="11" customFormat="1" hidden="1" x14ac:dyDescent="0.35"/>
  </sheetData>
  <sheetProtection algorithmName="SHA-512" hashValue="dL9ajbSIEMEnZGEmG70JO4iwBxfgZJl56Up1XDYQtViO+kShZB+7/fjMPi3PVusNok2EIKAEL7d54g6fpI18Hw==" saltValue="5lNqwACSo9xpSaxDEeRlnQ==" spinCount="100000" sheet="1" objects="1" scenarios="1"/>
  <mergeCells count="17">
    <mergeCell ref="A15:B15"/>
    <mergeCell ref="A2:B2"/>
    <mergeCell ref="A5:B5"/>
    <mergeCell ref="A9:B9"/>
    <mergeCell ref="A11:B11"/>
    <mergeCell ref="A12:B12"/>
    <mergeCell ref="A14:B14"/>
    <mergeCell ref="A10:B10"/>
    <mergeCell ref="A13:B13"/>
    <mergeCell ref="A21:B21"/>
    <mergeCell ref="A22:B22"/>
    <mergeCell ref="A24:B24"/>
    <mergeCell ref="A16:B16"/>
    <mergeCell ref="A17:B17"/>
    <mergeCell ref="A18:B18"/>
    <mergeCell ref="A19:B19"/>
    <mergeCell ref="A20:B20"/>
  </mergeCells>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26EAB-F456-45F8-8017-A1EE6B356432}">
  <sheetPr>
    <tabColor rgb="FFFF0000"/>
  </sheetPr>
  <dimension ref="A1:O54"/>
  <sheetViews>
    <sheetView topLeftCell="A50" zoomScaleNormal="100" workbookViewId="0">
      <selection activeCell="H56" sqref="H56"/>
    </sheetView>
  </sheetViews>
  <sheetFormatPr defaultColWidth="9.08984375" defaultRowHeight="14.5" x14ac:dyDescent="0.35"/>
  <cols>
    <col min="1" max="1" width="105.453125" style="6" bestFit="1" customWidth="1"/>
    <col min="2" max="6" width="8.54296875" style="6" customWidth="1"/>
    <col min="7" max="7" width="12.54296875" style="6" bestFit="1" customWidth="1"/>
    <col min="8" max="8" width="10.90625" style="6" customWidth="1"/>
    <col min="9" max="10" width="10.90625" style="6" bestFit="1" customWidth="1"/>
    <col min="11" max="15" width="8.54296875" style="6" customWidth="1"/>
    <col min="16" max="16384" width="9.08984375" style="6"/>
  </cols>
  <sheetData>
    <row r="1" spans="1:15" x14ac:dyDescent="0.35">
      <c r="A1" s="84" t="s">
        <v>22</v>
      </c>
      <c r="B1" s="43"/>
      <c r="C1" s="43"/>
      <c r="D1" s="43"/>
      <c r="E1" s="43"/>
      <c r="F1" s="43"/>
      <c r="G1" s="43"/>
      <c r="H1" s="43"/>
      <c r="I1" s="43"/>
      <c r="J1" s="43"/>
      <c r="K1" s="43"/>
      <c r="L1" s="43"/>
      <c r="M1" s="43"/>
      <c r="N1" s="43"/>
      <c r="O1" s="43"/>
    </row>
    <row r="3" spans="1:15" ht="58" x14ac:dyDescent="0.35">
      <c r="A3" s="7" t="s">
        <v>23</v>
      </c>
      <c r="B3" s="7" t="s">
        <v>24</v>
      </c>
      <c r="C3" s="7" t="s">
        <v>25</v>
      </c>
      <c r="D3" s="7" t="s">
        <v>26</v>
      </c>
      <c r="E3" s="7" t="s">
        <v>27</v>
      </c>
      <c r="F3" s="7" t="s">
        <v>28</v>
      </c>
      <c r="G3" s="7" t="s">
        <v>29</v>
      </c>
      <c r="H3" s="7" t="s">
        <v>30</v>
      </c>
      <c r="I3" s="7" t="s">
        <v>31</v>
      </c>
      <c r="J3" s="7" t="s">
        <v>32</v>
      </c>
      <c r="K3" s="7" t="s">
        <v>33</v>
      </c>
      <c r="L3" s="7" t="s">
        <v>34</v>
      </c>
      <c r="M3" s="7" t="s">
        <v>35</v>
      </c>
      <c r="N3" s="7" t="s">
        <v>36</v>
      </c>
      <c r="O3" s="7" t="s">
        <v>37</v>
      </c>
    </row>
    <row r="4" spans="1:15" x14ac:dyDescent="0.35">
      <c r="A4" s="43" t="s">
        <v>38</v>
      </c>
      <c r="B4" s="91" t="s">
        <v>39</v>
      </c>
      <c r="C4" s="91" t="s">
        <v>40</v>
      </c>
      <c r="D4" s="91"/>
      <c r="E4" s="91"/>
      <c r="F4" s="91"/>
      <c r="G4" s="91"/>
      <c r="H4" s="91"/>
      <c r="I4" s="91"/>
      <c r="J4" s="91"/>
      <c r="K4" s="91"/>
      <c r="L4" s="91"/>
      <c r="M4" s="91"/>
      <c r="N4" s="91"/>
      <c r="O4" s="91"/>
    </row>
    <row r="5" spans="1:15" x14ac:dyDescent="0.35">
      <c r="A5" s="43" t="s">
        <v>41</v>
      </c>
      <c r="B5" s="91"/>
      <c r="C5" s="91" t="s">
        <v>39</v>
      </c>
      <c r="D5" s="91"/>
      <c r="E5" s="91"/>
      <c r="F5" s="91"/>
      <c r="G5" s="91"/>
      <c r="H5" s="91"/>
      <c r="I5" s="91"/>
      <c r="J5" s="91"/>
      <c r="K5" s="91"/>
      <c r="L5" s="91"/>
      <c r="M5" s="91"/>
      <c r="N5" s="91"/>
      <c r="O5" s="91"/>
    </row>
    <row r="6" spans="1:15" x14ac:dyDescent="0.35">
      <c r="A6" s="43" t="s">
        <v>42</v>
      </c>
      <c r="B6" s="91" t="s">
        <v>43</v>
      </c>
      <c r="C6" s="91" t="s">
        <v>43</v>
      </c>
      <c r="D6" s="91"/>
      <c r="E6" s="91"/>
      <c r="F6" s="91" t="s">
        <v>44</v>
      </c>
      <c r="G6" s="91"/>
      <c r="H6" s="91"/>
      <c r="I6" s="91"/>
      <c r="J6" s="91"/>
      <c r="K6" s="91"/>
      <c r="L6" s="91"/>
      <c r="M6" s="91"/>
      <c r="N6" s="91"/>
      <c r="O6" s="91" t="s">
        <v>43</v>
      </c>
    </row>
    <row r="7" spans="1:15" x14ac:dyDescent="0.35">
      <c r="A7" s="43" t="s">
        <v>45</v>
      </c>
      <c r="B7" s="91"/>
      <c r="C7" s="91" t="s">
        <v>39</v>
      </c>
      <c r="D7" s="91" t="s">
        <v>40</v>
      </c>
      <c r="E7" s="91" t="s">
        <v>40</v>
      </c>
      <c r="F7" s="91"/>
      <c r="G7" s="91"/>
      <c r="H7" s="91"/>
      <c r="I7" s="91"/>
      <c r="J7" s="91" t="s">
        <v>46</v>
      </c>
      <c r="K7" s="91"/>
      <c r="L7" s="91"/>
      <c r="M7" s="91"/>
      <c r="N7" s="91"/>
      <c r="O7" s="91" t="s">
        <v>47</v>
      </c>
    </row>
    <row r="8" spans="1:15" x14ac:dyDescent="0.35">
      <c r="A8" s="43" t="s">
        <v>48</v>
      </c>
      <c r="B8" s="91"/>
      <c r="C8" s="91"/>
      <c r="D8" s="91" t="s">
        <v>40</v>
      </c>
      <c r="E8" s="91" t="s">
        <v>39</v>
      </c>
      <c r="F8" s="91"/>
      <c r="G8" s="91"/>
      <c r="H8" s="91"/>
      <c r="I8" s="91"/>
      <c r="J8" s="91" t="s">
        <v>46</v>
      </c>
      <c r="K8" s="91"/>
      <c r="L8" s="91"/>
      <c r="M8" s="91"/>
      <c r="N8" s="91"/>
      <c r="O8" s="91" t="s">
        <v>47</v>
      </c>
    </row>
    <row r="9" spans="1:15" x14ac:dyDescent="0.35">
      <c r="A9" s="43" t="s">
        <v>49</v>
      </c>
      <c r="B9" s="91"/>
      <c r="C9" s="91"/>
      <c r="D9" s="91" t="s">
        <v>40</v>
      </c>
      <c r="E9" s="91" t="s">
        <v>39</v>
      </c>
      <c r="F9" s="91"/>
      <c r="G9" s="91"/>
      <c r="H9" s="91"/>
      <c r="I9" s="91"/>
      <c r="J9" s="91" t="s">
        <v>46</v>
      </c>
      <c r="K9" s="91"/>
      <c r="L9" s="91"/>
      <c r="M9" s="91"/>
      <c r="N9" s="91"/>
      <c r="O9" s="91" t="s">
        <v>47</v>
      </c>
    </row>
    <row r="10" spans="1:15" x14ac:dyDescent="0.35">
      <c r="A10" s="43" t="s">
        <v>50</v>
      </c>
      <c r="B10" s="91"/>
      <c r="C10" s="91" t="s">
        <v>39</v>
      </c>
      <c r="D10" s="91" t="s">
        <v>40</v>
      </c>
      <c r="E10" s="91" t="s">
        <v>40</v>
      </c>
      <c r="F10" s="91"/>
      <c r="G10" s="91"/>
      <c r="H10" s="91"/>
      <c r="I10" s="91"/>
      <c r="J10" s="91" t="s">
        <v>46</v>
      </c>
      <c r="K10" s="91"/>
      <c r="L10" s="91"/>
      <c r="M10" s="91"/>
      <c r="N10" s="91"/>
      <c r="O10" s="91" t="s">
        <v>47</v>
      </c>
    </row>
    <row r="11" spans="1:15" x14ac:dyDescent="0.35">
      <c r="A11" s="43" t="s">
        <v>51</v>
      </c>
      <c r="B11" s="91"/>
      <c r="C11" s="91" t="s">
        <v>39</v>
      </c>
      <c r="D11" s="91"/>
      <c r="E11" s="91"/>
      <c r="F11" s="91"/>
      <c r="G11" s="91"/>
      <c r="H11" s="91"/>
      <c r="I11" s="91"/>
      <c r="J11" s="91" t="s">
        <v>46</v>
      </c>
      <c r="K11" s="91"/>
      <c r="L11" s="91"/>
      <c r="M11" s="91"/>
      <c r="N11" s="91"/>
      <c r="O11" s="91" t="s">
        <v>47</v>
      </c>
    </row>
    <row r="12" spans="1:15" x14ac:dyDescent="0.35">
      <c r="A12" s="43" t="s">
        <v>52</v>
      </c>
      <c r="B12" s="91"/>
      <c r="C12" s="91" t="s">
        <v>39</v>
      </c>
      <c r="D12" s="91" t="s">
        <v>40</v>
      </c>
      <c r="E12" s="91" t="s">
        <v>40</v>
      </c>
      <c r="F12" s="91"/>
      <c r="G12" s="91"/>
      <c r="H12" s="91"/>
      <c r="I12" s="91"/>
      <c r="J12" s="91" t="s">
        <v>46</v>
      </c>
      <c r="K12" s="91"/>
      <c r="L12" s="91"/>
      <c r="M12" s="91"/>
      <c r="N12" s="91"/>
      <c r="O12" s="91" t="s">
        <v>47</v>
      </c>
    </row>
    <row r="13" spans="1:15" x14ac:dyDescent="0.35">
      <c r="A13" s="43" t="s">
        <v>53</v>
      </c>
      <c r="B13" s="91"/>
      <c r="C13" s="91" t="s">
        <v>39</v>
      </c>
      <c r="D13" s="91" t="s">
        <v>40</v>
      </c>
      <c r="E13" s="91" t="s">
        <v>40</v>
      </c>
      <c r="F13" s="91"/>
      <c r="G13" s="91"/>
      <c r="H13" s="91"/>
      <c r="I13" s="91"/>
      <c r="J13" s="91" t="s">
        <v>46</v>
      </c>
      <c r="K13" s="91"/>
      <c r="L13" s="91"/>
      <c r="M13" s="91"/>
      <c r="N13" s="91"/>
      <c r="O13" s="91" t="s">
        <v>47</v>
      </c>
    </row>
    <row r="14" spans="1:15" x14ac:dyDescent="0.35">
      <c r="A14" s="43" t="s">
        <v>54</v>
      </c>
      <c r="B14" s="91"/>
      <c r="C14" s="91" t="s">
        <v>39</v>
      </c>
      <c r="D14" s="91"/>
      <c r="E14" s="91"/>
      <c r="F14" s="91"/>
      <c r="G14" s="91"/>
      <c r="H14" s="91"/>
      <c r="I14" s="91"/>
      <c r="J14" s="91" t="s">
        <v>46</v>
      </c>
      <c r="K14" s="91"/>
      <c r="L14" s="91"/>
      <c r="M14" s="91"/>
      <c r="N14" s="91"/>
      <c r="O14" s="91" t="s">
        <v>47</v>
      </c>
    </row>
    <row r="15" spans="1:15" x14ac:dyDescent="0.35">
      <c r="A15" s="43" t="s">
        <v>55</v>
      </c>
      <c r="B15" s="91"/>
      <c r="C15" s="91" t="s">
        <v>46</v>
      </c>
      <c r="D15" s="91" t="s">
        <v>40</v>
      </c>
      <c r="E15" s="91" t="s">
        <v>40</v>
      </c>
      <c r="F15" s="91"/>
      <c r="G15" s="91"/>
      <c r="H15" s="91"/>
      <c r="I15" s="91"/>
      <c r="J15" s="91" t="s">
        <v>46</v>
      </c>
      <c r="K15" s="91"/>
      <c r="L15" s="91"/>
      <c r="M15" s="91"/>
      <c r="N15" s="91" t="s">
        <v>39</v>
      </c>
      <c r="O15" s="91" t="s">
        <v>47</v>
      </c>
    </row>
    <row r="16" spans="1:15" ht="29" x14ac:dyDescent="0.35">
      <c r="A16" s="43" t="s">
        <v>56</v>
      </c>
      <c r="B16" s="91"/>
      <c r="C16" s="91" t="s">
        <v>43</v>
      </c>
      <c r="D16" s="91" t="s">
        <v>40</v>
      </c>
      <c r="E16" s="91" t="s">
        <v>40</v>
      </c>
      <c r="F16" s="91"/>
      <c r="G16" s="91"/>
      <c r="H16" s="91" t="s">
        <v>39</v>
      </c>
      <c r="I16" s="91"/>
      <c r="J16" s="91" t="s">
        <v>46</v>
      </c>
      <c r="K16" s="91"/>
      <c r="L16" s="91"/>
      <c r="M16" s="91"/>
      <c r="N16" s="91"/>
      <c r="O16" s="91" t="s">
        <v>47</v>
      </c>
    </row>
    <row r="17" spans="1:15" x14ac:dyDescent="0.35">
      <c r="A17" s="43" t="s">
        <v>57</v>
      </c>
      <c r="B17" s="91"/>
      <c r="C17" s="91" t="s">
        <v>39</v>
      </c>
      <c r="D17" s="91" t="s">
        <v>40</v>
      </c>
      <c r="E17" s="91" t="s">
        <v>40</v>
      </c>
      <c r="F17" s="91"/>
      <c r="G17" s="91"/>
      <c r="H17" s="91"/>
      <c r="I17" s="91"/>
      <c r="J17" s="91" t="s">
        <v>46</v>
      </c>
      <c r="K17" s="91"/>
      <c r="L17" s="91"/>
      <c r="M17" s="91"/>
      <c r="N17" s="91"/>
      <c r="O17" s="91" t="s">
        <v>47</v>
      </c>
    </row>
    <row r="18" spans="1:15" x14ac:dyDescent="0.35">
      <c r="A18" s="43" t="s">
        <v>58</v>
      </c>
      <c r="B18" s="91"/>
      <c r="C18" s="91" t="s">
        <v>40</v>
      </c>
      <c r="D18" s="91" t="s">
        <v>43</v>
      </c>
      <c r="E18" s="91" t="s">
        <v>43</v>
      </c>
      <c r="F18" s="91"/>
      <c r="G18" s="91"/>
      <c r="H18" s="91"/>
      <c r="I18" s="91"/>
      <c r="J18" s="91" t="s">
        <v>46</v>
      </c>
      <c r="K18" s="91" t="s">
        <v>46</v>
      </c>
      <c r="L18" s="91"/>
      <c r="M18" s="91" t="s">
        <v>39</v>
      </c>
      <c r="N18" s="91"/>
      <c r="O18" s="91" t="s">
        <v>47</v>
      </c>
    </row>
    <row r="19" spans="1:15" x14ac:dyDescent="0.35">
      <c r="A19" s="43" t="s">
        <v>59</v>
      </c>
      <c r="B19" s="91"/>
      <c r="C19" s="91" t="s">
        <v>40</v>
      </c>
      <c r="D19" s="91" t="s">
        <v>43</v>
      </c>
      <c r="E19" s="91" t="s">
        <v>43</v>
      </c>
      <c r="F19" s="91"/>
      <c r="G19" s="91"/>
      <c r="H19" s="91"/>
      <c r="I19" s="91"/>
      <c r="J19" s="91" t="s">
        <v>46</v>
      </c>
      <c r="K19" s="91" t="s">
        <v>39</v>
      </c>
      <c r="L19" s="91"/>
      <c r="M19" s="91" t="s">
        <v>46</v>
      </c>
      <c r="N19" s="91"/>
      <c r="O19" s="91" t="s">
        <v>47</v>
      </c>
    </row>
    <row r="20" spans="1:15" x14ac:dyDescent="0.35">
      <c r="A20" s="43" t="s">
        <v>60</v>
      </c>
      <c r="B20" s="91"/>
      <c r="C20" s="91"/>
      <c r="D20" s="91" t="s">
        <v>61</v>
      </c>
      <c r="E20" s="91" t="s">
        <v>61</v>
      </c>
      <c r="F20" s="91"/>
      <c r="G20" s="91"/>
      <c r="H20" s="91"/>
      <c r="I20" s="91"/>
      <c r="J20" s="91" t="s">
        <v>46</v>
      </c>
      <c r="K20" s="91"/>
      <c r="L20" s="91"/>
      <c r="M20" s="91" t="s">
        <v>46</v>
      </c>
      <c r="N20" s="91"/>
      <c r="O20" s="91" t="s">
        <v>47</v>
      </c>
    </row>
    <row r="21" spans="1:15" x14ac:dyDescent="0.35">
      <c r="A21" s="43" t="s">
        <v>62</v>
      </c>
      <c r="B21" s="91"/>
      <c r="C21" s="91" t="s">
        <v>39</v>
      </c>
      <c r="D21" s="91" t="s">
        <v>40</v>
      </c>
      <c r="E21" s="91" t="s">
        <v>40</v>
      </c>
      <c r="F21" s="91"/>
      <c r="G21" s="91"/>
      <c r="H21" s="91"/>
      <c r="I21" s="91"/>
      <c r="J21" s="91" t="s">
        <v>46</v>
      </c>
      <c r="K21" s="91"/>
      <c r="L21" s="91"/>
      <c r="M21" s="91" t="s">
        <v>46</v>
      </c>
      <c r="N21" s="91"/>
      <c r="O21" s="91" t="s">
        <v>47</v>
      </c>
    </row>
    <row r="22" spans="1:15" x14ac:dyDescent="0.35">
      <c r="A22" s="43" t="s">
        <v>63</v>
      </c>
      <c r="B22" s="91"/>
      <c r="C22" s="91" t="s">
        <v>39</v>
      </c>
      <c r="D22" s="91" t="s">
        <v>40</v>
      </c>
      <c r="E22" s="91" t="s">
        <v>40</v>
      </c>
      <c r="F22" s="91"/>
      <c r="G22" s="91"/>
      <c r="H22" s="91"/>
      <c r="I22" s="91"/>
      <c r="J22" s="91" t="s">
        <v>46</v>
      </c>
      <c r="K22" s="91"/>
      <c r="L22" s="91"/>
      <c r="M22" s="91" t="s">
        <v>46</v>
      </c>
      <c r="N22" s="91"/>
      <c r="O22" s="91" t="s">
        <v>47</v>
      </c>
    </row>
    <row r="23" spans="1:15" x14ac:dyDescent="0.35">
      <c r="A23" s="43" t="s">
        <v>64</v>
      </c>
      <c r="B23" s="91"/>
      <c r="C23" s="91" t="s">
        <v>40</v>
      </c>
      <c r="D23" s="91"/>
      <c r="E23" s="91"/>
      <c r="F23" s="91"/>
      <c r="G23" s="91"/>
      <c r="H23" s="91"/>
      <c r="I23" s="91"/>
      <c r="J23" s="91" t="s">
        <v>46</v>
      </c>
      <c r="K23" s="91"/>
      <c r="L23" s="91" t="s">
        <v>39</v>
      </c>
      <c r="M23" s="91"/>
      <c r="N23" s="91"/>
      <c r="O23" s="91" t="s">
        <v>47</v>
      </c>
    </row>
    <row r="24" spans="1:15" x14ac:dyDescent="0.35">
      <c r="A24" s="43" t="s">
        <v>65</v>
      </c>
      <c r="B24" s="91"/>
      <c r="C24" s="91" t="s">
        <v>40</v>
      </c>
      <c r="D24" s="91"/>
      <c r="E24" s="91" t="s">
        <v>46</v>
      </c>
      <c r="F24" s="91"/>
      <c r="G24" s="91"/>
      <c r="H24" s="91"/>
      <c r="I24" s="91"/>
      <c r="J24" s="91" t="s">
        <v>46</v>
      </c>
      <c r="K24" s="91" t="s">
        <v>46</v>
      </c>
      <c r="L24" s="91" t="s">
        <v>39</v>
      </c>
      <c r="M24" s="91" t="s">
        <v>46</v>
      </c>
      <c r="N24" s="91"/>
      <c r="O24" s="91" t="s">
        <v>47</v>
      </c>
    </row>
    <row r="25" spans="1:15" x14ac:dyDescent="0.35">
      <c r="A25" s="43" t="s">
        <v>66</v>
      </c>
      <c r="B25" s="91"/>
      <c r="C25" s="91"/>
      <c r="D25" s="91" t="s">
        <v>39</v>
      </c>
      <c r="E25" s="91" t="s">
        <v>46</v>
      </c>
      <c r="F25" s="91"/>
      <c r="G25" s="91"/>
      <c r="H25" s="91"/>
      <c r="I25" s="91"/>
      <c r="J25" s="91"/>
      <c r="K25" s="91"/>
      <c r="L25" s="91"/>
      <c r="M25" s="91"/>
      <c r="N25" s="91"/>
      <c r="O25" s="91" t="s">
        <v>47</v>
      </c>
    </row>
    <row r="26" spans="1:15" x14ac:dyDescent="0.35">
      <c r="A26" s="43" t="s">
        <v>67</v>
      </c>
      <c r="B26" s="91" t="s">
        <v>43</v>
      </c>
      <c r="C26" s="91" t="s">
        <v>46</v>
      </c>
      <c r="D26" s="91" t="s">
        <v>40</v>
      </c>
      <c r="E26" s="91" t="s">
        <v>39</v>
      </c>
      <c r="F26" s="91"/>
      <c r="G26" s="91"/>
      <c r="H26" s="91"/>
      <c r="I26" s="91"/>
      <c r="J26" s="91"/>
      <c r="K26" s="91"/>
      <c r="L26" s="91"/>
      <c r="M26" s="91"/>
      <c r="N26" s="91"/>
      <c r="O26" s="91" t="s">
        <v>47</v>
      </c>
    </row>
    <row r="27" spans="1:15" x14ac:dyDescent="0.35">
      <c r="A27" s="43" t="s">
        <v>68</v>
      </c>
      <c r="B27" s="91" t="s">
        <v>39</v>
      </c>
      <c r="C27" s="91"/>
      <c r="D27" s="91"/>
      <c r="E27" s="91" t="s">
        <v>43</v>
      </c>
      <c r="F27" s="91"/>
      <c r="G27" s="91"/>
      <c r="H27" s="91"/>
      <c r="I27" s="91"/>
      <c r="J27" s="91"/>
      <c r="K27" s="91" t="s">
        <v>46</v>
      </c>
      <c r="L27" s="91"/>
      <c r="M27" s="91" t="s">
        <v>40</v>
      </c>
      <c r="N27" s="91"/>
      <c r="O27" s="91" t="s">
        <v>47</v>
      </c>
    </row>
    <row r="28" spans="1:15" x14ac:dyDescent="0.35">
      <c r="A28" s="43" t="s">
        <v>69</v>
      </c>
      <c r="B28" s="91" t="s">
        <v>46</v>
      </c>
      <c r="C28" s="91"/>
      <c r="D28" s="91"/>
      <c r="E28" s="91"/>
      <c r="F28" s="91"/>
      <c r="G28" s="91"/>
      <c r="H28" s="91"/>
      <c r="I28" s="91" t="s">
        <v>61</v>
      </c>
      <c r="J28" s="91"/>
      <c r="K28" s="91"/>
      <c r="L28" s="91"/>
      <c r="M28" s="91"/>
      <c r="N28" s="91"/>
      <c r="O28" s="91" t="s">
        <v>47</v>
      </c>
    </row>
    <row r="29" spans="1:15" ht="29.5" thickBot="1" x14ac:dyDescent="0.4">
      <c r="A29" s="43" t="s">
        <v>70</v>
      </c>
      <c r="B29" s="91"/>
      <c r="C29" s="91" t="s">
        <v>43</v>
      </c>
      <c r="D29" s="91" t="s">
        <v>46</v>
      </c>
      <c r="E29" s="91" t="s">
        <v>46</v>
      </c>
      <c r="F29" s="91"/>
      <c r="G29" s="91" t="s">
        <v>61</v>
      </c>
      <c r="H29" s="91"/>
      <c r="I29" s="91"/>
      <c r="J29" s="91"/>
      <c r="K29" s="91"/>
      <c r="L29" s="91"/>
      <c r="M29" s="91"/>
      <c r="N29" s="91"/>
      <c r="O29" s="91" t="s">
        <v>47</v>
      </c>
    </row>
    <row r="30" spans="1:15" x14ac:dyDescent="0.35">
      <c r="A30" s="80" t="s">
        <v>71</v>
      </c>
      <c r="B30" s="43"/>
      <c r="C30" s="43"/>
      <c r="D30" s="43"/>
      <c r="E30" s="43"/>
      <c r="F30" s="43"/>
      <c r="G30" s="43"/>
      <c r="H30" s="43"/>
      <c r="I30" s="43"/>
      <c r="J30" s="43"/>
      <c r="K30" s="43"/>
      <c r="L30" s="43"/>
      <c r="M30" s="43"/>
      <c r="N30" s="43"/>
      <c r="O30" s="43"/>
    </row>
    <row r="31" spans="1:15" x14ac:dyDescent="0.35">
      <c r="A31" s="81" t="s">
        <v>72</v>
      </c>
      <c r="B31" s="43"/>
      <c r="C31" s="43"/>
      <c r="D31" s="43"/>
      <c r="E31" s="43"/>
      <c r="F31" s="43"/>
      <c r="G31" s="43"/>
      <c r="H31" s="43"/>
      <c r="I31" s="43"/>
      <c r="J31" s="43"/>
      <c r="K31" s="43"/>
      <c r="L31" s="43"/>
      <c r="M31" s="43"/>
      <c r="N31" s="43"/>
      <c r="O31" s="43"/>
    </row>
    <row r="32" spans="1:15" x14ac:dyDescent="0.35">
      <c r="A32" s="81" t="s">
        <v>73</v>
      </c>
      <c r="B32" s="43"/>
      <c r="C32" s="43"/>
      <c r="D32" s="43"/>
      <c r="E32" s="43"/>
      <c r="F32" s="43"/>
      <c r="G32" s="43"/>
      <c r="H32" s="43"/>
      <c r="I32" s="43"/>
      <c r="J32" s="43"/>
      <c r="K32" s="43"/>
      <c r="L32" s="43"/>
      <c r="M32" s="43"/>
      <c r="N32" s="43"/>
      <c r="O32" s="43"/>
    </row>
    <row r="33" spans="1:13" x14ac:dyDescent="0.35">
      <c r="A33" s="81" t="s">
        <v>74</v>
      </c>
      <c r="B33" s="43"/>
      <c r="C33" s="43"/>
      <c r="D33" s="43"/>
      <c r="E33" s="43"/>
      <c r="F33" s="43"/>
      <c r="G33" s="43"/>
      <c r="H33" s="43"/>
      <c r="I33" s="43"/>
      <c r="J33" s="43"/>
      <c r="K33" s="43"/>
      <c r="L33" s="43"/>
      <c r="M33" s="43"/>
    </row>
    <row r="34" spans="1:13" ht="15" thickBot="1" x14ac:dyDescent="0.4">
      <c r="A34" s="82" t="s">
        <v>75</v>
      </c>
      <c r="B34" s="43"/>
      <c r="C34" s="43"/>
      <c r="D34" s="43"/>
      <c r="E34" s="43"/>
      <c r="F34" s="43"/>
      <c r="G34" s="43"/>
      <c r="H34" s="43"/>
      <c r="I34" s="43"/>
      <c r="J34" s="43"/>
      <c r="K34" s="43"/>
      <c r="L34" s="43"/>
      <c r="M34" s="43"/>
    </row>
    <row r="36" spans="1:13" x14ac:dyDescent="0.35">
      <c r="A36" s="16" t="s">
        <v>76</v>
      </c>
      <c r="B36" s="43"/>
      <c r="C36" s="43"/>
      <c r="D36" s="43"/>
      <c r="E36" s="43"/>
      <c r="F36" s="43"/>
      <c r="G36" s="43"/>
      <c r="H36" s="43"/>
      <c r="I36" s="43"/>
      <c r="J36" s="43"/>
      <c r="K36" s="43"/>
      <c r="L36" s="43"/>
      <c r="M36" s="43"/>
    </row>
    <row r="37" spans="1:13" x14ac:dyDescent="0.35">
      <c r="A37" s="43" t="s">
        <v>77</v>
      </c>
      <c r="B37" s="43"/>
      <c r="C37" s="43"/>
      <c r="D37" s="43"/>
      <c r="E37" s="43"/>
      <c r="F37" s="43"/>
      <c r="G37" s="43"/>
      <c r="H37" s="43"/>
      <c r="I37" s="43"/>
      <c r="J37" s="43"/>
      <c r="K37" s="43"/>
      <c r="L37" s="43"/>
      <c r="M37" s="43"/>
    </row>
    <row r="38" spans="1:13" x14ac:dyDescent="0.35">
      <c r="A38" s="43" t="s">
        <v>78</v>
      </c>
      <c r="B38" s="43"/>
      <c r="C38" s="43"/>
      <c r="D38" s="43"/>
      <c r="E38" s="43"/>
      <c r="F38" s="43"/>
      <c r="G38" s="43"/>
      <c r="H38" s="43"/>
      <c r="I38" s="43"/>
      <c r="J38" s="43"/>
      <c r="K38" s="43"/>
      <c r="L38" s="43"/>
      <c r="M38" s="43"/>
    </row>
    <row r="39" spans="1:13" x14ac:dyDescent="0.35">
      <c r="A39" s="43" t="s">
        <v>79</v>
      </c>
      <c r="B39" s="43"/>
      <c r="C39" s="43"/>
      <c r="D39" s="43"/>
      <c r="E39" s="43"/>
      <c r="F39" s="43"/>
      <c r="G39" s="43"/>
      <c r="H39" s="43"/>
      <c r="I39" s="43"/>
      <c r="J39" s="43"/>
      <c r="K39" s="43"/>
      <c r="L39" s="43"/>
      <c r="M39" s="43"/>
    </row>
    <row r="40" spans="1:13" x14ac:dyDescent="0.35">
      <c r="A40" s="43" t="s">
        <v>80</v>
      </c>
      <c r="B40" s="43"/>
      <c r="C40" s="43"/>
      <c r="D40" s="43"/>
      <c r="E40" s="43"/>
      <c r="F40" s="43"/>
      <c r="G40" s="43"/>
      <c r="H40" s="43"/>
      <c r="I40" s="43"/>
      <c r="J40" s="43"/>
      <c r="K40" s="43"/>
      <c r="L40" s="43"/>
      <c r="M40" s="43"/>
    </row>
    <row r="41" spans="1:13" x14ac:dyDescent="0.35">
      <c r="A41" s="43" t="s">
        <v>81</v>
      </c>
      <c r="B41" s="43"/>
      <c r="C41" s="43"/>
      <c r="D41" s="43"/>
      <c r="E41" s="43"/>
      <c r="F41" s="43"/>
      <c r="G41" s="43"/>
      <c r="H41" s="43"/>
      <c r="I41" s="43"/>
      <c r="J41" s="43"/>
      <c r="K41" s="43"/>
      <c r="L41" s="43"/>
      <c r="M41" s="43"/>
    </row>
    <row r="43" spans="1:13" x14ac:dyDescent="0.35">
      <c r="A43" s="16" t="s">
        <v>82</v>
      </c>
      <c r="B43" s="43"/>
      <c r="C43" s="43"/>
      <c r="D43" s="43"/>
      <c r="E43" s="43"/>
      <c r="F43" s="43"/>
      <c r="G43" s="43"/>
      <c r="H43" s="43"/>
      <c r="I43" s="43"/>
      <c r="J43" s="43"/>
      <c r="K43" s="43"/>
      <c r="L43" s="43"/>
      <c r="M43" s="43"/>
    </row>
    <row r="44" spans="1:13" ht="72.5" x14ac:dyDescent="0.35">
      <c r="A44" s="43" t="s">
        <v>83</v>
      </c>
      <c r="B44" s="43"/>
      <c r="C44" s="43"/>
      <c r="D44" s="43"/>
      <c r="E44" s="43"/>
      <c r="F44" s="43"/>
      <c r="G44" s="43"/>
      <c r="H44" s="43"/>
      <c r="I44" s="43"/>
      <c r="J44" s="43"/>
      <c r="K44" s="43"/>
      <c r="L44" s="43"/>
      <c r="M44" s="43"/>
    </row>
    <row r="45" spans="1:13" ht="29" x14ac:dyDescent="0.35">
      <c r="A45" s="43" t="s">
        <v>84</v>
      </c>
      <c r="B45" s="43"/>
      <c r="C45" s="43"/>
      <c r="D45" s="43"/>
      <c r="E45" s="43"/>
      <c r="F45" s="43"/>
      <c r="G45" s="43"/>
      <c r="H45" s="43"/>
      <c r="I45" s="43"/>
      <c r="J45" s="43"/>
      <c r="K45" s="43"/>
      <c r="L45" s="43"/>
      <c r="M45" s="43"/>
    </row>
    <row r="46" spans="1:13" ht="72.5" x14ac:dyDescent="0.35">
      <c r="A46" s="43" t="s">
        <v>85</v>
      </c>
      <c r="B46" s="43"/>
      <c r="C46" s="43"/>
      <c r="D46" s="43"/>
      <c r="E46" s="43"/>
      <c r="F46" s="43"/>
      <c r="G46" s="43"/>
      <c r="H46" s="43"/>
      <c r="I46" s="43"/>
      <c r="J46" s="43"/>
      <c r="K46" s="43"/>
      <c r="L46" s="43"/>
      <c r="M46" s="43"/>
    </row>
    <row r="47" spans="1:13" ht="87" x14ac:dyDescent="0.35">
      <c r="A47" s="43" t="s">
        <v>86</v>
      </c>
      <c r="B47" s="43"/>
      <c r="C47" s="43"/>
      <c r="D47" s="43"/>
      <c r="E47" s="43"/>
      <c r="F47" s="43"/>
      <c r="G47" s="43"/>
      <c r="H47" s="43"/>
      <c r="I47" s="43"/>
      <c r="J47" s="43"/>
      <c r="K47" s="43"/>
      <c r="L47" s="43"/>
      <c r="M47" s="43"/>
    </row>
    <row r="48" spans="1:13" x14ac:dyDescent="0.35">
      <c r="A48" s="79" t="s">
        <v>87</v>
      </c>
      <c r="B48" s="43"/>
      <c r="C48" s="43"/>
      <c r="D48" s="43"/>
      <c r="E48" s="43"/>
      <c r="F48" s="43"/>
      <c r="G48" s="43"/>
      <c r="H48" s="43"/>
      <c r="I48" s="43"/>
      <c r="J48" s="43"/>
      <c r="K48" s="43"/>
      <c r="L48" s="43"/>
      <c r="M48" s="43"/>
    </row>
    <row r="49" spans="1:1" x14ac:dyDescent="0.35">
      <c r="A49" s="43" t="s">
        <v>88</v>
      </c>
    </row>
    <row r="50" spans="1:1" ht="29" x14ac:dyDescent="0.35">
      <c r="A50" s="43" t="s">
        <v>89</v>
      </c>
    </row>
    <row r="52" spans="1:1" ht="15" thickBot="1" x14ac:dyDescent="0.4">
      <c r="A52" s="43"/>
    </row>
    <row r="53" spans="1:1" ht="15" thickBot="1" x14ac:dyDescent="0.4">
      <c r="A53" s="83" t="s">
        <v>90</v>
      </c>
    </row>
    <row r="54" spans="1:1" ht="72.5" x14ac:dyDescent="0.35">
      <c r="A54" s="43" t="s">
        <v>91</v>
      </c>
    </row>
  </sheetData>
  <conditionalFormatting sqref="B4:O29">
    <cfRule type="expression" dxfId="38" priority="1">
      <formula>ISNUMBER(SEARCH("R",B4))</formula>
    </cfRule>
  </conditionalFormatting>
  <pageMargins left="0.7" right="0.7" top="0.75" bottom="0.75" header="0.3" footer="0.3"/>
  <pageSetup paperSize="9" orientation="portrait" r:id="rId1"/>
  <drawing r:id="rId2"/>
  <legacyDrawing r:id="rId3"/>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02B1-323B-474D-8E67-5EEDE0B31318}">
  <sheetPr>
    <tabColor rgb="FFFF0000"/>
  </sheetPr>
  <dimension ref="B6:G31"/>
  <sheetViews>
    <sheetView topLeftCell="A4" workbookViewId="0">
      <selection activeCell="D23" sqref="D23"/>
    </sheetView>
  </sheetViews>
  <sheetFormatPr defaultColWidth="8.90625" defaultRowHeight="14.5" x14ac:dyDescent="0.35"/>
  <cols>
    <col min="1" max="1" width="20.90625" style="48" bestFit="1" customWidth="1"/>
    <col min="2" max="2" width="34.08984375" style="48" bestFit="1" customWidth="1"/>
    <col min="3" max="3" width="34.08984375" style="48" customWidth="1"/>
    <col min="4" max="4" width="41.90625" style="48" customWidth="1"/>
    <col min="5" max="5" width="43.08984375" style="48" customWidth="1"/>
    <col min="6" max="6" width="45.90625" style="48" customWidth="1"/>
    <col min="7" max="7" width="32.453125" style="48" customWidth="1"/>
    <col min="8" max="16384" width="8.90625" style="48"/>
  </cols>
  <sheetData>
    <row r="6" spans="2:6" x14ac:dyDescent="0.35">
      <c r="D6" s="49" t="s">
        <v>92</v>
      </c>
      <c r="E6" s="49" t="s">
        <v>93</v>
      </c>
      <c r="F6" s="49" t="s">
        <v>94</v>
      </c>
    </row>
    <row r="7" spans="2:6" x14ac:dyDescent="0.35">
      <c r="D7" s="50"/>
      <c r="E7" s="50"/>
      <c r="F7" s="50"/>
    </row>
    <row r="8" spans="2:6" x14ac:dyDescent="0.35">
      <c r="B8" s="51" t="s">
        <v>95</v>
      </c>
      <c r="C8" s="51" t="s">
        <v>96</v>
      </c>
      <c r="D8" s="52"/>
      <c r="E8" s="52"/>
      <c r="F8" s="52"/>
    </row>
    <row r="9" spans="2:6" ht="72.5" x14ac:dyDescent="0.35">
      <c r="B9" s="53" t="s">
        <v>97</v>
      </c>
      <c r="C9" s="54" t="s">
        <v>98</v>
      </c>
      <c r="D9" s="55" t="s">
        <v>99</v>
      </c>
      <c r="E9" s="55" t="s">
        <v>100</v>
      </c>
      <c r="F9" s="55" t="s">
        <v>101</v>
      </c>
    </row>
    <row r="10" spans="2:6" ht="72.5" x14ac:dyDescent="0.35">
      <c r="B10" s="53" t="s">
        <v>102</v>
      </c>
      <c r="C10" s="54" t="s">
        <v>103</v>
      </c>
      <c r="D10" s="56" t="s">
        <v>104</v>
      </c>
      <c r="E10" s="56" t="s">
        <v>104</v>
      </c>
      <c r="F10" s="56" t="s">
        <v>105</v>
      </c>
    </row>
    <row r="11" spans="2:6" ht="72.5" x14ac:dyDescent="0.35">
      <c r="B11" s="53" t="s">
        <v>106</v>
      </c>
      <c r="C11" s="54" t="s">
        <v>107</v>
      </c>
      <c r="D11" s="56" t="s">
        <v>108</v>
      </c>
      <c r="E11" s="56" t="s">
        <v>108</v>
      </c>
      <c r="F11" s="57" t="s">
        <v>109</v>
      </c>
    </row>
    <row r="12" spans="2:6" ht="58" x14ac:dyDescent="0.35">
      <c r="B12" s="53" t="s">
        <v>110</v>
      </c>
      <c r="C12" s="54" t="s">
        <v>111</v>
      </c>
      <c r="D12" s="57" t="s">
        <v>112</v>
      </c>
      <c r="E12" s="57" t="s">
        <v>113</v>
      </c>
      <c r="F12" s="57" t="s">
        <v>114</v>
      </c>
    </row>
    <row r="13" spans="2:6" ht="58" x14ac:dyDescent="0.35">
      <c r="B13" s="53" t="s">
        <v>115</v>
      </c>
      <c r="C13" s="54" t="s">
        <v>116</v>
      </c>
      <c r="D13" s="57" t="s">
        <v>117</v>
      </c>
      <c r="E13" s="57" t="s">
        <v>118</v>
      </c>
      <c r="F13" s="57" t="s">
        <v>119</v>
      </c>
    </row>
    <row r="14" spans="2:6" ht="29" x14ac:dyDescent="0.35">
      <c r="B14" s="53" t="s">
        <v>120</v>
      </c>
      <c r="C14" s="54" t="s">
        <v>121</v>
      </c>
      <c r="D14" s="58" t="s">
        <v>122</v>
      </c>
      <c r="E14" s="58" t="s">
        <v>122</v>
      </c>
      <c r="F14" s="58" t="s">
        <v>122</v>
      </c>
    </row>
    <row r="15" spans="2:6" x14ac:dyDescent="0.35">
      <c r="B15" s="51" t="s">
        <v>123</v>
      </c>
      <c r="C15" s="51"/>
      <c r="D15" s="52"/>
      <c r="E15" s="52"/>
      <c r="F15" s="52"/>
    </row>
    <row r="16" spans="2:6" ht="43.5" x14ac:dyDescent="0.35">
      <c r="B16" s="53" t="s">
        <v>124</v>
      </c>
      <c r="C16" s="54" t="s">
        <v>125</v>
      </c>
      <c r="D16" s="57" t="s">
        <v>126</v>
      </c>
      <c r="E16" s="57" t="s">
        <v>127</v>
      </c>
      <c r="F16" s="57" t="s">
        <v>128</v>
      </c>
    </row>
    <row r="17" spans="2:7" ht="43.5" x14ac:dyDescent="0.35">
      <c r="B17" s="53" t="s">
        <v>129</v>
      </c>
      <c r="C17" s="54" t="s">
        <v>130</v>
      </c>
      <c r="D17" s="57" t="s">
        <v>126</v>
      </c>
      <c r="E17" s="57" t="s">
        <v>127</v>
      </c>
      <c r="F17" s="57" t="s">
        <v>131</v>
      </c>
    </row>
    <row r="18" spans="2:7" ht="43.5" x14ac:dyDescent="0.35">
      <c r="B18" s="53" t="s">
        <v>132</v>
      </c>
      <c r="C18" s="54" t="s">
        <v>133</v>
      </c>
      <c r="D18" s="57" t="s">
        <v>126</v>
      </c>
      <c r="E18" s="57" t="s">
        <v>127</v>
      </c>
      <c r="F18" s="57" t="s">
        <v>131</v>
      </c>
    </row>
    <row r="19" spans="2:7" ht="72.5" x14ac:dyDescent="0.35">
      <c r="B19" s="53" t="s">
        <v>134</v>
      </c>
      <c r="C19" s="54" t="s">
        <v>135</v>
      </c>
      <c r="D19" s="57" t="s">
        <v>126</v>
      </c>
      <c r="E19" s="57" t="s">
        <v>127</v>
      </c>
      <c r="F19" s="57" t="s">
        <v>131</v>
      </c>
    </row>
    <row r="20" spans="2:7" ht="58" x14ac:dyDescent="0.35">
      <c r="B20" s="53" t="s">
        <v>136</v>
      </c>
      <c r="C20" s="54" t="s">
        <v>137</v>
      </c>
      <c r="D20" s="57" t="s">
        <v>126</v>
      </c>
      <c r="E20" s="57" t="s">
        <v>127</v>
      </c>
      <c r="F20" s="57" t="s">
        <v>131</v>
      </c>
    </row>
    <row r="21" spans="2:7" x14ac:dyDescent="0.35">
      <c r="B21" s="51" t="s">
        <v>138</v>
      </c>
      <c r="C21" s="51"/>
      <c r="D21" s="52"/>
      <c r="E21" s="52"/>
      <c r="F21" s="52"/>
    </row>
    <row r="22" spans="2:7" ht="58" x14ac:dyDescent="0.35">
      <c r="B22" s="53" t="s">
        <v>139</v>
      </c>
      <c r="C22" s="54" t="s">
        <v>140</v>
      </c>
      <c r="D22" s="55" t="s">
        <v>141</v>
      </c>
      <c r="E22" s="55" t="s">
        <v>142</v>
      </c>
      <c r="F22" s="55" t="s">
        <v>143</v>
      </c>
    </row>
    <row r="23" spans="2:7" ht="101.5" x14ac:dyDescent="0.35">
      <c r="B23" s="53" t="s">
        <v>144</v>
      </c>
      <c r="C23" s="54" t="s">
        <v>145</v>
      </c>
      <c r="D23" s="55" t="s">
        <v>146</v>
      </c>
      <c r="E23" s="55" t="s">
        <v>147</v>
      </c>
      <c r="F23" s="55" t="s">
        <v>148</v>
      </c>
      <c r="G23" s="59" t="s">
        <v>149</v>
      </c>
    </row>
    <row r="24" spans="2:7" ht="72.5" x14ac:dyDescent="0.35">
      <c r="B24" s="53" t="s">
        <v>150</v>
      </c>
      <c r="C24" s="54" t="s">
        <v>151</v>
      </c>
      <c r="D24" s="55" t="s">
        <v>152</v>
      </c>
      <c r="E24" s="46" t="s">
        <v>153</v>
      </c>
      <c r="F24" s="47" t="s">
        <v>153</v>
      </c>
      <c r="G24" s="48" t="s">
        <v>154</v>
      </c>
    </row>
    <row r="25" spans="2:7" ht="58" x14ac:dyDescent="0.35">
      <c r="B25" s="53" t="s">
        <v>155</v>
      </c>
      <c r="C25" s="54" t="s">
        <v>156</v>
      </c>
      <c r="D25" s="55" t="s">
        <v>157</v>
      </c>
      <c r="E25" s="55" t="s">
        <v>158</v>
      </c>
      <c r="F25" s="55" t="s">
        <v>158</v>
      </c>
    </row>
    <row r="26" spans="2:7" ht="58" x14ac:dyDescent="0.35">
      <c r="B26" s="53" t="s">
        <v>159</v>
      </c>
      <c r="C26" s="54" t="s">
        <v>160</v>
      </c>
      <c r="D26" s="55" t="s">
        <v>161</v>
      </c>
      <c r="E26" s="55" t="s">
        <v>162</v>
      </c>
      <c r="F26" s="55" t="s">
        <v>163</v>
      </c>
    </row>
    <row r="27" spans="2:7" ht="58" x14ac:dyDescent="0.35">
      <c r="B27" s="53" t="s">
        <v>164</v>
      </c>
      <c r="C27" s="54" t="s">
        <v>165</v>
      </c>
      <c r="D27" s="55" t="s">
        <v>152</v>
      </c>
      <c r="E27" s="55" t="s">
        <v>166</v>
      </c>
      <c r="F27" s="55" t="s">
        <v>166</v>
      </c>
    </row>
    <row r="28" spans="2:7" ht="72.5" x14ac:dyDescent="0.35">
      <c r="B28" s="53" t="s">
        <v>167</v>
      </c>
      <c r="C28" s="54" t="s">
        <v>168</v>
      </c>
      <c r="D28" s="55" t="s">
        <v>152</v>
      </c>
      <c r="E28" s="55" t="s">
        <v>169</v>
      </c>
      <c r="F28" s="55" t="s">
        <v>170</v>
      </c>
    </row>
    <row r="29" spans="2:7" ht="87" x14ac:dyDescent="0.35">
      <c r="B29" s="53" t="s">
        <v>171</v>
      </c>
      <c r="C29" s="54" t="s">
        <v>172</v>
      </c>
      <c r="D29" s="55" t="s">
        <v>152</v>
      </c>
      <c r="E29" s="55" t="s">
        <v>173</v>
      </c>
      <c r="F29" s="55" t="s">
        <v>174</v>
      </c>
    </row>
    <row r="30" spans="2:7" ht="58" x14ac:dyDescent="0.35">
      <c r="B30" s="53" t="s">
        <v>175</v>
      </c>
      <c r="C30" s="54" t="s">
        <v>176</v>
      </c>
      <c r="D30" s="55" t="s">
        <v>152</v>
      </c>
      <c r="E30" s="55" t="s">
        <v>177</v>
      </c>
      <c r="F30" s="55" t="s">
        <v>177</v>
      </c>
    </row>
    <row r="31" spans="2:7" ht="58" x14ac:dyDescent="0.35">
      <c r="B31" s="53" t="s">
        <v>178</v>
      </c>
      <c r="C31" s="54" t="s">
        <v>179</v>
      </c>
      <c r="D31" s="55" t="s">
        <v>152</v>
      </c>
      <c r="E31" s="55" t="s">
        <v>180</v>
      </c>
      <c r="F31" s="55" t="s">
        <v>181</v>
      </c>
    </row>
  </sheetData>
  <conditionalFormatting sqref="B8:F8">
    <cfRule type="beginsWith" dxfId="37" priority="7" operator="beginsWith" text="Laag">
      <formula>LEFT(B8,LEN("Laag"))="Laag"</formula>
    </cfRule>
    <cfRule type="beginsWith" dxfId="36" priority="8" operator="beginsWith" text="Hoog">
      <formula>LEFT(B8,LEN("Hoog"))="Hoog"</formula>
    </cfRule>
    <cfRule type="beginsWith" dxfId="35" priority="9" operator="beginsWith" text="Midden">
      <formula>LEFT(B8,LEN("Midden"))="Midden"</formula>
    </cfRule>
  </conditionalFormatting>
  <conditionalFormatting sqref="B15:F15">
    <cfRule type="beginsWith" dxfId="34" priority="4" operator="beginsWith" text="Laag">
      <formula>LEFT(B15,LEN("Laag"))="Laag"</formula>
    </cfRule>
    <cfRule type="beginsWith" dxfId="33" priority="5" operator="beginsWith" text="Hoog">
      <formula>LEFT(B15,LEN("Hoog"))="Hoog"</formula>
    </cfRule>
    <cfRule type="beginsWith" dxfId="32" priority="6" operator="beginsWith" text="Midden">
      <formula>LEFT(B15,LEN("Midden"))="Midden"</formula>
    </cfRule>
  </conditionalFormatting>
  <conditionalFormatting sqref="B21:F21">
    <cfRule type="beginsWith" dxfId="31" priority="1" operator="beginsWith" text="Laag">
      <formula>LEFT(B21,LEN("Laag"))="Laag"</formula>
    </cfRule>
    <cfRule type="beginsWith" dxfId="30" priority="2" operator="beginsWith" text="Hoog">
      <formula>LEFT(B21,LEN("Hoog"))="Hoog"</formula>
    </cfRule>
    <cfRule type="beginsWith" dxfId="29" priority="3" operator="beginsWith" text="Midden">
      <formula>LEFT(B21,LEN("Midden"))="Midden"</formula>
    </cfRule>
  </conditionalFormatting>
  <conditionalFormatting sqref="D6:F7">
    <cfRule type="beginsWith" dxfId="28" priority="10" operator="beginsWith" text="Laag">
      <formula>LEFT(D6,LEN("Laag"))="Laag"</formula>
    </cfRule>
    <cfRule type="beginsWith" dxfId="27" priority="11" operator="beginsWith" text="Hoog">
      <formula>LEFT(D6,LEN("Hoog"))="Hoog"</formula>
    </cfRule>
    <cfRule type="beginsWith" dxfId="26" priority="12" operator="beginsWith" text="Midden">
      <formula>LEFT(D6,LEN("Midden"))="Midden"</formula>
    </cfRule>
  </conditionalFormatting>
  <hyperlinks>
    <hyperlink ref="G23" r:id="rId1" xr:uid="{9A5664AB-4A14-49EF-9C42-BF3BBC7E50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158F-687A-4D14-AD44-A100973B705A}">
  <sheetPr>
    <tabColor rgb="FFFF0000"/>
  </sheetPr>
  <dimension ref="A1:O80"/>
  <sheetViews>
    <sheetView workbookViewId="0">
      <selection activeCell="A17" sqref="A17"/>
    </sheetView>
  </sheetViews>
  <sheetFormatPr defaultRowHeight="14.5" x14ac:dyDescent="0.35"/>
  <cols>
    <col min="1" max="1" width="39.08984375" customWidth="1"/>
    <col min="2" max="2" width="9.08984375" customWidth="1"/>
    <col min="3" max="3" width="35.90625" customWidth="1"/>
    <col min="4" max="4" width="1.54296875" customWidth="1"/>
    <col min="5" max="5" width="26.453125" bestFit="1" customWidth="1"/>
    <col min="6" max="6" width="1.54296875" customWidth="1"/>
    <col min="7" max="7" width="63.453125" bestFit="1" customWidth="1"/>
    <col min="8" max="8" width="1.90625" customWidth="1"/>
    <col min="9" max="9" width="12.90625" bestFit="1" customWidth="1"/>
    <col min="10" max="10" width="1.90625" customWidth="1"/>
    <col min="11" max="11" width="22.453125" bestFit="1" customWidth="1"/>
    <col min="12" max="12" width="1.90625" customWidth="1"/>
    <col min="13" max="13" width="22.453125" bestFit="1" customWidth="1"/>
    <col min="14" max="14" width="1.90625" customWidth="1"/>
    <col min="15" max="15" width="22.453125" bestFit="1" customWidth="1"/>
  </cols>
  <sheetData>
    <row r="1" spans="1:15" x14ac:dyDescent="0.35">
      <c r="A1" t="s">
        <v>182</v>
      </c>
      <c r="C1" t="s">
        <v>183</v>
      </c>
      <c r="E1" t="s">
        <v>184</v>
      </c>
      <c r="G1" t="s">
        <v>185</v>
      </c>
      <c r="I1" t="s">
        <v>186</v>
      </c>
      <c r="K1" t="s">
        <v>187</v>
      </c>
      <c r="M1" t="s">
        <v>188</v>
      </c>
      <c r="O1" t="s">
        <v>189</v>
      </c>
    </row>
    <row r="2" spans="1:15" x14ac:dyDescent="0.35">
      <c r="A2" s="18" t="s">
        <v>190</v>
      </c>
      <c r="C2" s="1"/>
      <c r="E2" t="s">
        <v>191</v>
      </c>
      <c r="G2" t="s">
        <v>192</v>
      </c>
      <c r="K2" t="s">
        <v>193</v>
      </c>
      <c r="M2" t="s">
        <v>194</v>
      </c>
      <c r="O2" t="s">
        <v>195</v>
      </c>
    </row>
    <row r="3" spans="1:15" x14ac:dyDescent="0.35">
      <c r="A3" s="17" t="s">
        <v>196</v>
      </c>
      <c r="C3" s="2" t="s">
        <v>197</v>
      </c>
      <c r="E3" t="s">
        <v>198</v>
      </c>
      <c r="G3" t="s">
        <v>199</v>
      </c>
      <c r="I3" t="s">
        <v>200</v>
      </c>
      <c r="K3" t="s">
        <v>201</v>
      </c>
      <c r="M3" t="s">
        <v>202</v>
      </c>
      <c r="O3" t="s">
        <v>203</v>
      </c>
    </row>
    <row r="4" spans="1:15" x14ac:dyDescent="0.35">
      <c r="A4" t="s">
        <v>204</v>
      </c>
      <c r="C4" s="1" t="s">
        <v>205</v>
      </c>
      <c r="G4" t="s">
        <v>206</v>
      </c>
      <c r="I4" t="s">
        <v>207</v>
      </c>
      <c r="K4" t="s">
        <v>208</v>
      </c>
      <c r="M4" t="s">
        <v>209</v>
      </c>
      <c r="O4" t="s">
        <v>210</v>
      </c>
    </row>
    <row r="5" spans="1:15" x14ac:dyDescent="0.35">
      <c r="A5" s="18" t="s">
        <v>211</v>
      </c>
      <c r="G5" t="s">
        <v>212</v>
      </c>
      <c r="I5" t="s">
        <v>213</v>
      </c>
    </row>
    <row r="6" spans="1:15" x14ac:dyDescent="0.35">
      <c r="A6" t="s">
        <v>214</v>
      </c>
    </row>
    <row r="7" spans="1:15" x14ac:dyDescent="0.35">
      <c r="A7" t="s">
        <v>215</v>
      </c>
    </row>
    <row r="8" spans="1:15" x14ac:dyDescent="0.35">
      <c r="A8" s="18" t="s">
        <v>216</v>
      </c>
    </row>
    <row r="9" spans="1:15" x14ac:dyDescent="0.35">
      <c r="A9" s="18" t="s">
        <v>217</v>
      </c>
    </row>
    <row r="10" spans="1:15" x14ac:dyDescent="0.35">
      <c r="A10" s="19" t="s">
        <v>218</v>
      </c>
    </row>
    <row r="11" spans="1:15" ht="29" x14ac:dyDescent="0.35">
      <c r="A11" s="78" t="s">
        <v>219</v>
      </c>
    </row>
    <row r="12" spans="1:15" x14ac:dyDescent="0.35">
      <c r="A12" t="s">
        <v>220</v>
      </c>
    </row>
    <row r="13" spans="1:15" x14ac:dyDescent="0.35">
      <c r="A13" t="s">
        <v>221</v>
      </c>
    </row>
    <row r="14" spans="1:15" x14ac:dyDescent="0.35">
      <c r="A14" s="18" t="s">
        <v>222</v>
      </c>
    </row>
    <row r="15" spans="1:15" x14ac:dyDescent="0.35">
      <c r="A15" t="s">
        <v>223</v>
      </c>
    </row>
    <row r="16" spans="1:15" x14ac:dyDescent="0.35">
      <c r="A16" t="s">
        <v>224</v>
      </c>
    </row>
    <row r="17" spans="1:1" x14ac:dyDescent="0.35">
      <c r="A17" t="s">
        <v>225</v>
      </c>
    </row>
    <row r="18" spans="1:1" x14ac:dyDescent="0.35">
      <c r="A18" t="s">
        <v>226</v>
      </c>
    </row>
    <row r="19" spans="1:1" x14ac:dyDescent="0.35">
      <c r="A19" t="s">
        <v>227</v>
      </c>
    </row>
    <row r="20" spans="1:1" x14ac:dyDescent="0.35">
      <c r="A20" t="s">
        <v>228</v>
      </c>
    </row>
    <row r="21" spans="1:1" x14ac:dyDescent="0.35">
      <c r="A21" t="s">
        <v>229</v>
      </c>
    </row>
    <row r="22" spans="1:1" x14ac:dyDescent="0.35">
      <c r="A22" t="s">
        <v>230</v>
      </c>
    </row>
    <row r="23" spans="1:1" x14ac:dyDescent="0.35">
      <c r="A23" s="19" t="s">
        <v>231</v>
      </c>
    </row>
    <row r="24" spans="1:1" ht="29" x14ac:dyDescent="0.35">
      <c r="A24" s="78" t="s">
        <v>70</v>
      </c>
    </row>
    <row r="25" spans="1:1" x14ac:dyDescent="0.35">
      <c r="A25" s="19"/>
    </row>
    <row r="26" spans="1:1" x14ac:dyDescent="0.35">
      <c r="A26" s="19"/>
    </row>
    <row r="29" spans="1:1" x14ac:dyDescent="0.35">
      <c r="A29" s="18"/>
    </row>
    <row r="36" spans="1:3" x14ac:dyDescent="0.35">
      <c r="A36" s="17" t="s">
        <v>232</v>
      </c>
      <c r="C36" s="17" t="s">
        <v>233</v>
      </c>
    </row>
    <row r="37" spans="1:3" x14ac:dyDescent="0.35">
      <c r="A37" s="18" t="s">
        <v>234</v>
      </c>
      <c r="C37" s="17" t="s">
        <v>233</v>
      </c>
    </row>
    <row r="38" spans="1:3" x14ac:dyDescent="0.35">
      <c r="A38" s="17" t="s">
        <v>235</v>
      </c>
      <c r="C38" s="17" t="s">
        <v>233</v>
      </c>
    </row>
    <row r="39" spans="1:3" x14ac:dyDescent="0.35">
      <c r="A39" s="18" t="s">
        <v>236</v>
      </c>
      <c r="C39" s="17" t="s">
        <v>233</v>
      </c>
    </row>
    <row r="40" spans="1:3" x14ac:dyDescent="0.35">
      <c r="A40" s="17" t="s">
        <v>237</v>
      </c>
      <c r="C40" t="s">
        <v>45</v>
      </c>
    </row>
    <row r="41" spans="1:3" x14ac:dyDescent="0.35">
      <c r="A41" s="18" t="s">
        <v>238</v>
      </c>
      <c r="C41" t="s">
        <v>239</v>
      </c>
    </row>
    <row r="42" spans="1:3" x14ac:dyDescent="0.35">
      <c r="A42" s="17" t="s">
        <v>240</v>
      </c>
      <c r="C42" s="17" t="s">
        <v>48</v>
      </c>
    </row>
    <row r="43" spans="1:3" x14ac:dyDescent="0.35">
      <c r="A43" s="18" t="s">
        <v>241</v>
      </c>
      <c r="C43" s="18" t="s">
        <v>57</v>
      </c>
    </row>
    <row r="44" spans="1:3" x14ac:dyDescent="0.35">
      <c r="A44" s="17" t="s">
        <v>242</v>
      </c>
      <c r="C44" t="s">
        <v>243</v>
      </c>
    </row>
    <row r="45" spans="1:3" x14ac:dyDescent="0.35">
      <c r="A45" s="18" t="s">
        <v>244</v>
      </c>
      <c r="C45" t="s">
        <v>65</v>
      </c>
    </row>
    <row r="46" spans="1:3" x14ac:dyDescent="0.35">
      <c r="A46" s="17" t="s">
        <v>245</v>
      </c>
      <c r="C46" t="s">
        <v>55</v>
      </c>
    </row>
    <row r="47" spans="1:3" x14ac:dyDescent="0.35">
      <c r="A47" s="18" t="s">
        <v>246</v>
      </c>
      <c r="C47" s="18" t="s">
        <v>247</v>
      </c>
    </row>
    <row r="48" spans="1:3" x14ac:dyDescent="0.35">
      <c r="A48" s="17" t="s">
        <v>248</v>
      </c>
      <c r="C48" t="s">
        <v>249</v>
      </c>
    </row>
    <row r="49" spans="1:3" x14ac:dyDescent="0.35">
      <c r="A49" s="18" t="s">
        <v>250</v>
      </c>
      <c r="C49" t="s">
        <v>60</v>
      </c>
    </row>
    <row r="50" spans="1:3" x14ac:dyDescent="0.35">
      <c r="A50" s="17" t="s">
        <v>251</v>
      </c>
      <c r="C50" t="s">
        <v>58</v>
      </c>
    </row>
    <row r="51" spans="1:3" x14ac:dyDescent="0.35">
      <c r="A51" s="18" t="s">
        <v>252</v>
      </c>
      <c r="C51" t="s">
        <v>62</v>
      </c>
    </row>
    <row r="52" spans="1:3" x14ac:dyDescent="0.35">
      <c r="A52" s="17" t="s">
        <v>253</v>
      </c>
      <c r="C52" t="s">
        <v>254</v>
      </c>
    </row>
    <row r="53" spans="1:3" x14ac:dyDescent="0.35">
      <c r="A53" s="18" t="s">
        <v>255</v>
      </c>
      <c r="C53" t="s">
        <v>50</v>
      </c>
    </row>
    <row r="54" spans="1:3" x14ac:dyDescent="0.35">
      <c r="A54" s="17" t="s">
        <v>256</v>
      </c>
      <c r="C54" t="s">
        <v>51</v>
      </c>
    </row>
    <row r="55" spans="1:3" x14ac:dyDescent="0.35">
      <c r="A55" s="18" t="s">
        <v>257</v>
      </c>
      <c r="C55" t="s">
        <v>52</v>
      </c>
    </row>
    <row r="56" spans="1:3" x14ac:dyDescent="0.35">
      <c r="A56" s="17" t="s">
        <v>258</v>
      </c>
      <c r="C56" s="17" t="s">
        <v>259</v>
      </c>
    </row>
    <row r="57" spans="1:3" x14ac:dyDescent="0.35">
      <c r="A57" s="18" t="s">
        <v>260</v>
      </c>
      <c r="C57" t="s">
        <v>63</v>
      </c>
    </row>
    <row r="58" spans="1:3" x14ac:dyDescent="0.35">
      <c r="A58" s="17" t="s">
        <v>261</v>
      </c>
      <c r="C58" t="s">
        <v>243</v>
      </c>
    </row>
    <row r="59" spans="1:3" x14ac:dyDescent="0.35">
      <c r="A59" s="18" t="s">
        <v>262</v>
      </c>
      <c r="C59" t="s">
        <v>59</v>
      </c>
    </row>
    <row r="60" spans="1:3" x14ac:dyDescent="0.35">
      <c r="A60" s="17" t="s">
        <v>263</v>
      </c>
      <c r="C60" t="s">
        <v>243</v>
      </c>
    </row>
    <row r="61" spans="1:3" x14ac:dyDescent="0.35">
      <c r="A61" s="18" t="s">
        <v>264</v>
      </c>
      <c r="C61" t="s">
        <v>45</v>
      </c>
    </row>
    <row r="62" spans="1:3" x14ac:dyDescent="0.35">
      <c r="A62" s="17" t="s">
        <v>265</v>
      </c>
      <c r="C62" t="s">
        <v>53</v>
      </c>
    </row>
    <row r="63" spans="1:3" x14ac:dyDescent="0.35">
      <c r="A63" s="18" t="s">
        <v>266</v>
      </c>
      <c r="C63" s="18" t="s">
        <v>54</v>
      </c>
    </row>
    <row r="64" spans="1:3" x14ac:dyDescent="0.35">
      <c r="A64" s="17" t="s">
        <v>267</v>
      </c>
      <c r="C64" t="s">
        <v>53</v>
      </c>
    </row>
    <row r="65" spans="1:3" x14ac:dyDescent="0.35">
      <c r="A65" s="18" t="s">
        <v>268</v>
      </c>
      <c r="C65" t="s">
        <v>45</v>
      </c>
    </row>
    <row r="68" spans="1:3" x14ac:dyDescent="0.35">
      <c r="A68" s="16" t="s">
        <v>269</v>
      </c>
      <c r="B68" t="s">
        <v>270</v>
      </c>
      <c r="C68" s="16" t="s">
        <v>271</v>
      </c>
    </row>
    <row r="69" spans="1:3" x14ac:dyDescent="0.35">
      <c r="A69" t="s">
        <v>272</v>
      </c>
      <c r="B69">
        <v>1</v>
      </c>
      <c r="C69" t="s">
        <v>273</v>
      </c>
    </row>
    <row r="70" spans="1:3" x14ac:dyDescent="0.35">
      <c r="A70" t="s">
        <v>274</v>
      </c>
      <c r="B70">
        <v>2</v>
      </c>
      <c r="C70" t="s">
        <v>275</v>
      </c>
    </row>
    <row r="71" spans="1:3" x14ac:dyDescent="0.35">
      <c r="A71" t="s">
        <v>276</v>
      </c>
      <c r="B71">
        <v>3</v>
      </c>
      <c r="C71" t="s">
        <v>277</v>
      </c>
    </row>
    <row r="72" spans="1:3" x14ac:dyDescent="0.35">
      <c r="A72" t="s">
        <v>278</v>
      </c>
      <c r="B72">
        <v>1</v>
      </c>
      <c r="C72" t="s">
        <v>279</v>
      </c>
    </row>
    <row r="73" spans="1:3" x14ac:dyDescent="0.35">
      <c r="A73" t="s">
        <v>280</v>
      </c>
      <c r="B73">
        <v>2</v>
      </c>
      <c r="C73" t="s">
        <v>281</v>
      </c>
    </row>
    <row r="74" spans="1:3" x14ac:dyDescent="0.35">
      <c r="A74" t="s">
        <v>282</v>
      </c>
      <c r="B74">
        <v>3</v>
      </c>
      <c r="C74" t="s">
        <v>283</v>
      </c>
    </row>
    <row r="75" spans="1:3" x14ac:dyDescent="0.35">
      <c r="A75" t="s">
        <v>284</v>
      </c>
      <c r="B75">
        <v>1</v>
      </c>
      <c r="C75" t="s">
        <v>285</v>
      </c>
    </row>
    <row r="76" spans="1:3" x14ac:dyDescent="0.35">
      <c r="A76" t="s">
        <v>286</v>
      </c>
      <c r="B76">
        <v>2</v>
      </c>
      <c r="C76" t="s">
        <v>287</v>
      </c>
    </row>
    <row r="77" spans="1:3" x14ac:dyDescent="0.35">
      <c r="A77" t="s">
        <v>288</v>
      </c>
      <c r="B77">
        <v>3</v>
      </c>
      <c r="C77" t="s">
        <v>289</v>
      </c>
    </row>
    <row r="78" spans="1:3" x14ac:dyDescent="0.35">
      <c r="A78" t="s">
        <v>290</v>
      </c>
      <c r="B78" t="s">
        <v>291</v>
      </c>
      <c r="C78" t="s">
        <v>292</v>
      </c>
    </row>
    <row r="79" spans="1:3" x14ac:dyDescent="0.35">
      <c r="A79" t="s">
        <v>293</v>
      </c>
      <c r="B79" t="s">
        <v>294</v>
      </c>
      <c r="C79" t="s">
        <v>295</v>
      </c>
    </row>
    <row r="80" spans="1:3" x14ac:dyDescent="0.35">
      <c r="A80" t="s">
        <v>296</v>
      </c>
      <c r="B80" t="s">
        <v>297</v>
      </c>
      <c r="C80" t="s">
        <v>298</v>
      </c>
    </row>
  </sheetData>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5F5A-3C82-4A31-A0FD-21FC1DDD048D}">
  <sheetPr>
    <tabColor theme="4"/>
  </sheetPr>
  <dimension ref="A1:XFC34"/>
  <sheetViews>
    <sheetView zoomScaleNormal="100" workbookViewId="0">
      <selection activeCell="D7" sqref="D7"/>
    </sheetView>
  </sheetViews>
  <sheetFormatPr defaultColWidth="0" defaultRowHeight="14.5" zeroHeight="1" x14ac:dyDescent="0.35"/>
  <cols>
    <col min="1" max="1" width="1.54296875" style="5" customWidth="1"/>
    <col min="2" max="2" width="42.90625" style="3" bestFit="1" customWidth="1"/>
    <col min="3" max="3" width="17.453125" style="3" bestFit="1" customWidth="1"/>
    <col min="4" max="4" width="68.08984375" style="3" customWidth="1"/>
    <col min="5" max="5" width="11.54296875" style="5" hidden="1"/>
    <col min="6" max="16383" width="9.08984375" style="3" hidden="1"/>
    <col min="16384" max="16384" width="2.90625" style="3" hidden="1"/>
  </cols>
  <sheetData>
    <row r="1" spans="1:5" ht="18.75" customHeight="1" thickBot="1" x14ac:dyDescent="0.4">
      <c r="A1" s="61"/>
      <c r="B1" s="116" t="s">
        <v>299</v>
      </c>
      <c r="C1" s="117"/>
      <c r="D1" s="118"/>
      <c r="E1" s="99"/>
    </row>
    <row r="2" spans="1:5" ht="15" thickBot="1" x14ac:dyDescent="0.4">
      <c r="A2" s="99"/>
      <c r="B2" s="99"/>
      <c r="C2" s="99"/>
      <c r="D2" s="99"/>
      <c r="E2" s="99"/>
    </row>
    <row r="3" spans="1:5" s="69" customFormat="1" ht="31.5" thickBot="1" x14ac:dyDescent="0.4">
      <c r="A3" s="73"/>
      <c r="B3" s="74" t="s">
        <v>300</v>
      </c>
      <c r="C3" s="75" t="s">
        <v>301</v>
      </c>
      <c r="D3" s="76" t="s">
        <v>302</v>
      </c>
      <c r="E3" s="67"/>
    </row>
    <row r="4" spans="1:5" x14ac:dyDescent="0.35">
      <c r="A4" s="99"/>
      <c r="B4" s="7" t="str">
        <f>'VERBERGEN - Hulptabellen'!E2</f>
        <v>Cloud / SaaS</v>
      </c>
      <c r="C4" s="43" t="s">
        <v>200</v>
      </c>
      <c r="D4" s="103"/>
      <c r="E4" s="99"/>
    </row>
    <row r="5" spans="1:5" x14ac:dyDescent="0.35">
      <c r="A5" s="99"/>
      <c r="B5" s="7" t="str">
        <f>'VERBERGEN - Hulptabellen'!E3</f>
        <v>On Premise</v>
      </c>
      <c r="C5" s="43" t="s">
        <v>207</v>
      </c>
      <c r="D5" s="104"/>
      <c r="E5" s="99"/>
    </row>
    <row r="6" spans="1:5" ht="15" thickBot="1" x14ac:dyDescent="0.4">
      <c r="A6" s="99"/>
      <c r="B6" s="60" t="s">
        <v>303</v>
      </c>
      <c r="C6" s="105" t="s">
        <v>207</v>
      </c>
      <c r="D6" s="106"/>
      <c r="E6" s="99"/>
    </row>
    <row r="7" spans="1:5" ht="15" thickBot="1" x14ac:dyDescent="0.4">
      <c r="A7" s="99"/>
      <c r="B7" s="130" t="s">
        <v>304</v>
      </c>
      <c r="C7" s="118"/>
      <c r="D7" s="107" t="s">
        <v>200</v>
      </c>
      <c r="E7" s="99"/>
    </row>
    <row r="8" spans="1:5" ht="15" thickBot="1" x14ac:dyDescent="0.4">
      <c r="A8" s="99"/>
      <c r="B8" s="99"/>
      <c r="C8" s="99"/>
      <c r="D8" s="99"/>
      <c r="E8" s="99"/>
    </row>
    <row r="9" spans="1:5" s="69" customFormat="1" ht="31.5" thickBot="1" x14ac:dyDescent="0.4">
      <c r="A9" s="73"/>
      <c r="B9" s="74" t="s">
        <v>305</v>
      </c>
      <c r="C9" s="75" t="s">
        <v>301</v>
      </c>
      <c r="D9" s="76" t="s">
        <v>302</v>
      </c>
      <c r="E9" s="67"/>
    </row>
    <row r="10" spans="1:5" x14ac:dyDescent="0.35">
      <c r="A10" s="99"/>
      <c r="B10" s="7" t="str">
        <f>'VERBERGEN - Hulptabellen'!G2</f>
        <v>Web-based / HTML5 interface</v>
      </c>
      <c r="C10" s="43" t="s">
        <v>207</v>
      </c>
      <c r="D10" s="103"/>
      <c r="E10" s="99"/>
    </row>
    <row r="11" spans="1:5" x14ac:dyDescent="0.35">
      <c r="A11" s="99"/>
      <c r="B11" s="7" t="str">
        <f>'VERBERGEN - Hulptabellen'!G3</f>
        <v>Microsoft Windows Native client</v>
      </c>
      <c r="C11" s="43" t="s">
        <v>207</v>
      </c>
      <c r="D11" s="104"/>
      <c r="E11" s="99"/>
    </row>
    <row r="12" spans="1:5" x14ac:dyDescent="0.35">
      <c r="A12" s="99"/>
      <c r="B12" s="7" t="str">
        <f>'VERBERGEN - Hulptabellen'!G4</f>
        <v>Native App voor Mobile Device (iOS én Android)</v>
      </c>
      <c r="C12" s="43" t="s">
        <v>207</v>
      </c>
      <c r="D12" s="106"/>
      <c r="E12" s="99"/>
    </row>
    <row r="13" spans="1:5" ht="15" thickBot="1" x14ac:dyDescent="0.4">
      <c r="A13" s="99"/>
      <c r="B13" s="99"/>
      <c r="C13" s="99"/>
      <c r="D13" s="99"/>
      <c r="E13" s="99"/>
    </row>
    <row r="14" spans="1:5" s="69" customFormat="1" ht="16.5" thickBot="1" x14ac:dyDescent="0.4">
      <c r="A14" s="68"/>
      <c r="B14" s="128" t="s">
        <v>306</v>
      </c>
      <c r="C14" s="129"/>
      <c r="D14" s="67"/>
      <c r="E14" s="67"/>
    </row>
    <row r="15" spans="1:5" s="69" customFormat="1" ht="16" thickBot="1" x14ac:dyDescent="0.4">
      <c r="A15" s="70"/>
      <c r="B15" s="71" t="s">
        <v>307</v>
      </c>
      <c r="C15" s="72" t="s">
        <v>308</v>
      </c>
      <c r="D15" s="67"/>
      <c r="E15" s="67"/>
    </row>
    <row r="16" spans="1:5" x14ac:dyDescent="0.35">
      <c r="A16" s="99"/>
      <c r="B16" s="20" t="str">
        <f>B4</f>
        <v>Cloud / SaaS</v>
      </c>
      <c r="C16" s="21" t="str">
        <f>IF(AND(C4="Ja (Optioneel)",D4="Nee"),"Nee",IF(OR(LEFT(C4,2)="Ja",LEFT(D4,2)="Ja"),"Ja","Nee"))</f>
        <v>Ja</v>
      </c>
      <c r="D16" s="99"/>
      <c r="E16" s="99"/>
    </row>
    <row r="17" spans="1:5" x14ac:dyDescent="0.35">
      <c r="A17" s="99"/>
      <c r="B17" s="8" t="str">
        <f>B5</f>
        <v>On Premise</v>
      </c>
      <c r="C17" s="9" t="str">
        <f>IF(AND(C5="Ja (Optioneel)",D5="Nee"),"Nee",IF(OR(LEFT(C5,2)="Ja",LEFT(D5,2)="Ja"),"Ja","Nee"))</f>
        <v>Nee</v>
      </c>
      <c r="D17" s="99"/>
      <c r="E17" s="99"/>
    </row>
    <row r="18" spans="1:5" x14ac:dyDescent="0.35">
      <c r="A18" s="99"/>
      <c r="B18" s="8" t="s">
        <v>303</v>
      </c>
      <c r="C18" s="9" t="str">
        <f>IF(AND(C6="Ja (Optioneel)",D6="Nee"),"Nee",IF(OR(LEFT(C6,2)="Ja",LEFT(D6,2)="Ja"),"Ja","Nee"))</f>
        <v>Nee</v>
      </c>
      <c r="D18" s="99"/>
      <c r="E18" s="99"/>
    </row>
    <row r="19" spans="1:5" x14ac:dyDescent="0.35">
      <c r="A19" s="99"/>
      <c r="B19" s="8" t="str">
        <f>B10</f>
        <v>Web-based / HTML5 interface</v>
      </c>
      <c r="C19" s="9" t="s">
        <v>200</v>
      </c>
      <c r="D19" s="99"/>
      <c r="E19" s="99"/>
    </row>
    <row r="20" spans="1:5" x14ac:dyDescent="0.35">
      <c r="A20" s="99"/>
      <c r="B20" s="8" t="str">
        <f>B11</f>
        <v>Microsoft Windows Native client</v>
      </c>
      <c r="C20" s="9" t="s">
        <v>200</v>
      </c>
      <c r="D20" s="99"/>
      <c r="E20" s="99"/>
    </row>
    <row r="21" spans="1:5" ht="15" thickBot="1" x14ac:dyDescent="0.4">
      <c r="A21" s="99"/>
      <c r="B21" s="22" t="str">
        <f>B12</f>
        <v>Native App voor Mobile Device (iOS én Android)</v>
      </c>
      <c r="C21" s="23" t="s">
        <v>200</v>
      </c>
      <c r="D21" s="99"/>
      <c r="E21" s="99"/>
    </row>
    <row r="22" spans="1:5" s="5" customFormat="1" ht="15" thickBot="1" x14ac:dyDescent="0.4">
      <c r="A22" s="99"/>
      <c r="B22" s="37"/>
      <c r="C22" s="37"/>
      <c r="D22" s="10"/>
      <c r="E22" s="99"/>
    </row>
    <row r="23" spans="1:5" s="67" customFormat="1" ht="15" customHeight="1" thickBot="1" x14ac:dyDescent="0.4">
      <c r="A23" s="62"/>
      <c r="B23" s="63" t="s">
        <v>309</v>
      </c>
      <c r="C23" s="64" t="s">
        <v>310</v>
      </c>
      <c r="D23" s="65" t="s">
        <v>311</v>
      </c>
      <c r="E23" s="66" t="s">
        <v>312</v>
      </c>
    </row>
    <row r="24" spans="1:5" s="5" customFormat="1" ht="95.15" customHeight="1" thickBot="1" x14ac:dyDescent="0.4">
      <c r="A24" s="99"/>
      <c r="B24" s="20" t="s">
        <v>313</v>
      </c>
      <c r="C24" s="98" t="s">
        <v>201</v>
      </c>
      <c r="D24" s="94" t="str">
        <f>IF(AND(BIA[[#This Row],[Business Impact Analyse (BIA)]]="Beschikbaarheid",LEFT(BIA[[#This Row],[Score]],4)="Laag"),CONCATENATE("Bij het inschatten van een niveau hebben we het over het ‘bruto-risico’:
De impact zoals die in theorie zou zijn zonder bestaande beheersmaatregelen.
",'VERBERGEN - Hulptabellen'!$C$69),
IF(AND(BIA[[#This Row],[Business Impact Analyse (BIA)]]="Beschikbaarheid",LEFT(BIA[[#This Row],[Score]],6)="Midden"),CONCATENATE("Bij het inschatten van een niveau hebben we het over het ‘bruto-risico’:
De impact zoals die in theorie zou zijn zonder bestaande beheersmaatregelen.
",'VERBERGEN - Hulptabellen'!$C$70),
IF(AND(BIA[[#This Row],[Business Impact Analyse (BIA)]]="Beschikbaarheid",LEFT(BIA[[#This Row],[Score]],4)="Hoog"),CONCATENATE("Bij het inschatten van een niveau hebben we het over het ‘bruto-risico’:
De impact zoals die in theorie zou zijn zonder bestaande beheersmaatregelen.
",'VERBERGEN - Hulptabellen'!$C$71),
IF(AND(BIA[[#This Row],[Business Impact Analyse (BIA)]]="Integriteit",LEFT(BIA[[#This Row],[Score]],4)="Laag"),CONCATENATE("Bij het inschatten van een niveau hebben we het over het ‘bruto-risico’:
De impact zoals die in theorie zou zijn zonder bestaande beheersmaatregelen.
",'VERBERGEN - Hulptabellen'!$C$72),
IF(AND(BIA[[#This Row],[Business Impact Analyse (BIA)]]="Integriteit",LEFT(BIA[[#This Row],[Score]],6)="Midden"),CONCATENATE("Bij het inschatten van een niveau hebben we het over het ‘bruto-risico’:
De impact zoals die in theorie zou zijn zonder bestaande beheersmaatregelen.
",'VERBERGEN - Hulptabellen'!$C$73),
IF(AND(BIA[[#This Row],[Business Impact Analyse (BIA)]]="Integriteit",LEFT(BIA[[#This Row],[Score]],4)="Hoog"),CONCATENATE("Bij het inschatten van een niveau hebben we het over het ‘bruto-risico’:
De impact zoals die in theorie zou zijn zonder bestaande beheersmaatregelen.
",'VERBERGEN - Hulptabellen'!$C$74),
IF(AND(BIA[[#This Row],[Business Impact Analyse (BIA)]]="Vertrouwelijkheid",LEFT(BIA[[#This Row],[Score]],4)="Laag"),CONCATENATE("Bij het inschatten van een niveau hebben we het over het ‘bruto-risico’:
De impact zoals die in theorie zou zijn zonder bestaande beheersmaatregelen.
",'VERBERGEN - Hulptabellen'!$C$75),
IF(AND(BIA[[#This Row],[Business Impact Analyse (BIA)]]="Vertrouwelijkheid",LEFT(BIA[[#This Row],[Score]],6)="Midden"),CONCATENATE("Bij het inschatten van een niveau hebben we het over het ‘bruto-risico’:
De impact zoals die in theorie zou zijn zonder bestaande beheersmaatregelen.
",'VERBERGEN - Hulptabellen'!$C$76),
IF(AND(BIA[[#This Row],[Business Impact Analyse (BIA)]]="Vertrouwelijkheid",LEFT(BIA[[#This Row],[Score]],4)="Hoog"),CONCATENATE("Bij het inschatten van een niveau hebben we het over het ‘bruto-risico’:
De impact zoals die in theorie zou zijn zonder bestaande beheersmaatregelen.
",'VERBERGEN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Bij het inschatten van een niveau hebben we het over het ‘bruto-risico’:
De impact zoals die in theorie zou zijn zonder bestaande beheersmaatregelen.
Het systeem mag maximaal één week uitvallen, wat kan leiden tot beperkte schade zoals politieke verantwoording, financiële problemen of negatieve publiciteit. Maximale hersteltijd is 16 kantooruren.</v>
      </c>
      <c r="E24" s="44">
        <f>IF((LEFT(C24,4))="Laag",1,IF(LEFT(C24,4)="Hoog",3,2))</f>
        <v>2</v>
      </c>
    </row>
    <row r="25" spans="1:5" s="5" customFormat="1" ht="102.65" customHeight="1" thickBot="1" x14ac:dyDescent="0.4">
      <c r="A25" s="99"/>
      <c r="B25" s="8" t="s">
        <v>314</v>
      </c>
      <c r="C25" s="7" t="s">
        <v>194</v>
      </c>
      <c r="D25" s="95" t="str">
        <f>IF(AND(BIA[[#This Row],[Business Impact Analyse (BIA)]]="Beschikbaarheid",LEFT(BIA[[#This Row],[Score]],4)="Laag"),CONCATENATE("Bij het inschatten van een niveau hebben we het over het ‘bruto-risico’:
De impact zoals die in theorie zou zijn zonder bestaande beheersmaatregelen.
",'VERBERGEN - Hulptabellen'!$C$69),
IF(AND(BIA[[#This Row],[Business Impact Analyse (BIA)]]="Beschikbaarheid",LEFT(BIA[[#This Row],[Score]],6)="Midden"),CONCATENATE("Bij het inschatten van een niveau hebben we het over het ‘bruto-risico’:
De impact zoals die in theorie zou zijn zonder bestaande beheersmaatregelen.
",'VERBERGEN - Hulptabellen'!$C$70),
IF(AND(BIA[[#This Row],[Business Impact Analyse (BIA)]]="Beschikbaarheid",LEFT(BIA[[#This Row],[Score]],4)="Hoog"),CONCATENATE("Bij het inschatten van een niveau hebben we het over het ‘bruto-risico’:
De impact zoals die in theorie zou zijn zonder bestaande beheersmaatregelen.
",'VERBERGEN - Hulptabellen'!$C$71),
IF(AND(BIA[[#This Row],[Business Impact Analyse (BIA)]]="Integriteit",LEFT(BIA[[#This Row],[Score]],4)="Laag"),CONCATENATE("Bij het inschatten van een niveau hebben we het over het ‘bruto-risico’:
De impact zoals die in theorie zou zijn zonder bestaande beheersmaatregelen.
",'VERBERGEN - Hulptabellen'!$C$72),
IF(AND(BIA[[#This Row],[Business Impact Analyse (BIA)]]="Integriteit",LEFT(BIA[[#This Row],[Score]],6)="Midden"),CONCATENATE("Bij het inschatten van een niveau hebben we het over het ‘bruto-risico’:
De impact zoals die in theorie zou zijn zonder bestaande beheersmaatregelen.
",'VERBERGEN - Hulptabellen'!$C$73),
IF(AND(BIA[[#This Row],[Business Impact Analyse (BIA)]]="Integriteit",LEFT(BIA[[#This Row],[Score]],4)="Hoog"),CONCATENATE("Bij het inschatten van een niveau hebben we het over het ‘bruto-risico’:
De impact zoals die in theorie zou zijn zonder bestaande beheersmaatregelen.
",'VERBERGEN - Hulptabellen'!$C$74),
IF(AND(BIA[[#This Row],[Business Impact Analyse (BIA)]]="Vertrouwelijkheid",LEFT(BIA[[#This Row],[Score]],4)="Laag"),CONCATENATE("Bij het inschatten van een niveau hebben we het over het ‘bruto-risico’:
De impact zoals die in theorie zou zijn zonder bestaande beheersmaatregelen.
",'VERBERGEN - Hulptabellen'!$C$75),
IF(AND(BIA[[#This Row],[Business Impact Analyse (BIA)]]="Vertrouwelijkheid",LEFT(BIA[[#This Row],[Score]],6)="Midden"),CONCATENATE("Bij het inschatten van een niveau hebben we het over het ‘bruto-risico’:
De impact zoals die in theorie zou zijn zonder bestaande beheersmaatregelen.
",'VERBERGEN - Hulptabellen'!$C$76),
IF(AND(BIA[[#This Row],[Business Impact Analyse (BIA)]]="Vertrouwelijkheid",LEFT(BIA[[#This Row],[Score]],4)="Hoog"),CONCATENATE("Bij het inschatten van een niveau hebben we het over het ‘bruto-risico’:
De impact zoals die in theorie zou zijn zonder bestaande beheersmaatregelen.
",'VERBERGEN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Bij het inschatten van een niveau hebben we het over het ‘bruto-risico’:
De impact zoals die in theorie zou zijn zonder bestaande beheersmaatregelen.
Zware maatregelen zijn nodig om de integriteit van informatie te waarborgen. Verlies van integriteit kan leiden tot zware maatschappelijke schade, onherstelbaar gegevensverlies en het stilvallen van kritieke processen.</v>
      </c>
      <c r="E25" s="44">
        <f>IF((LEFT(C25,4))="Laag",1,IF(LEFT(C25,4)="Hoog",3,2))</f>
        <v>3</v>
      </c>
    </row>
    <row r="26" spans="1:5" s="5" customFormat="1" ht="100.75" customHeight="1" thickBot="1" x14ac:dyDescent="0.4">
      <c r="A26" s="99"/>
      <c r="B26" s="8" t="s">
        <v>315</v>
      </c>
      <c r="C26" s="7" t="s">
        <v>195</v>
      </c>
      <c r="D26" s="95" t="str">
        <f>IF(AND(BIA[[#This Row],[Business Impact Analyse (BIA)]]="Beschikbaarheid",LEFT(BIA[[#This Row],[Score]],4)="Laag"),CONCATENATE("Bij het inschatten van een niveau hebben we het over het ‘bruto-risico’:
De impact zoals die in theorie zou zijn zonder bestaande beheersmaatregelen.
",'VERBERGEN - Hulptabellen'!$C$69),
IF(AND(BIA[[#This Row],[Business Impact Analyse (BIA)]]="Beschikbaarheid",LEFT(BIA[[#This Row],[Score]],6)="Midden"),CONCATENATE("Bij het inschatten van een niveau hebben we het over het ‘bruto-risico’:
De impact zoals die in theorie zou zijn zonder bestaande beheersmaatregelen.
",'VERBERGEN - Hulptabellen'!$C$70),
IF(AND(BIA[[#This Row],[Business Impact Analyse (BIA)]]="Beschikbaarheid",LEFT(BIA[[#This Row],[Score]],4)="Hoog"),CONCATENATE("Bij het inschatten van een niveau hebben we het over het ‘bruto-risico’:
De impact zoals die in theorie zou zijn zonder bestaande beheersmaatregelen.
",'VERBERGEN - Hulptabellen'!$C$71),
IF(AND(BIA[[#This Row],[Business Impact Analyse (BIA)]]="Integriteit",LEFT(BIA[[#This Row],[Score]],4)="Laag"),CONCATENATE("Bij het inschatten van een niveau hebben we het over het ‘bruto-risico’:
De impact zoals die in theorie zou zijn zonder bestaande beheersmaatregelen.
",'VERBERGEN - Hulptabellen'!$C$72),
IF(AND(BIA[[#This Row],[Business Impact Analyse (BIA)]]="Integriteit",LEFT(BIA[[#This Row],[Score]],6)="Midden"),CONCATENATE("Bij het inschatten van een niveau hebben we het over het ‘bruto-risico’:
De impact zoals die in theorie zou zijn zonder bestaande beheersmaatregelen.
",'VERBERGEN - Hulptabellen'!$C$73),
IF(AND(BIA[[#This Row],[Business Impact Analyse (BIA)]]="Integriteit",LEFT(BIA[[#This Row],[Score]],4)="Hoog"),CONCATENATE("Bij het inschatten van een niveau hebben we het over het ‘bruto-risico’:
De impact zoals die in theorie zou zijn zonder bestaande beheersmaatregelen.
",'VERBERGEN - Hulptabellen'!$C$74),
IF(AND(BIA[[#This Row],[Business Impact Analyse (BIA)]]="Vertrouwelijkheid",LEFT(BIA[[#This Row],[Score]],4)="Laag"),CONCATENATE("Bij het inschatten van een niveau hebben we het over het ‘bruto-risico’:
De impact zoals die in theorie zou zijn zonder bestaande beheersmaatregelen.
",'VERBERGEN - Hulptabellen'!$C$75),
IF(AND(BIA[[#This Row],[Business Impact Analyse (BIA)]]="Vertrouwelijkheid",LEFT(BIA[[#This Row],[Score]],6)="Midden"),CONCATENATE("Bij het inschatten van een niveau hebben we het over het ‘bruto-risico’:
De impact zoals die in theorie zou zijn zonder bestaande beheersmaatregelen.
",'VERBERGEN - Hulptabellen'!$C$76),
IF(AND(BIA[[#This Row],[Business Impact Analyse (BIA)]]="Vertrouwelijkheid",LEFT(BIA[[#This Row],[Score]],4)="Hoog"),CONCATENATE("Bij het inschatten van een niveau hebben we het over het ‘bruto-risico’:
De impact zoals die in theorie zou zijn zonder bestaande beheersmaatregelen.
",'VERBERGEN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Bij het inschatten van een niveau hebben we het over het ‘bruto-risico’:
De impact zoals die in theorie zou zijn zonder bestaande beheersmaatregelen.
Verlies van informatie heeft een grote impact en moet beschermd worden om de veiligheid te waarborgen. Weerstand tegen statelijke actoren en de bescherming van gerubriceerde informatie zijn essentieel.</v>
      </c>
      <c r="E26" s="44">
        <f>IF((LEFT(C26,4))="Laag",1,IF(LEFT(C26,4)="Hoog",3,2))</f>
        <v>3</v>
      </c>
    </row>
    <row r="27" spans="1:5" s="5" customFormat="1" ht="95.15" customHeight="1" thickTop="1" thickBot="1" x14ac:dyDescent="0.4">
      <c r="A27" s="99"/>
      <c r="B27" s="92" t="s">
        <v>316</v>
      </c>
      <c r="C27" s="93" t="str">
        <f>IF(SUM(BIA[Puntenscore])=3,"Nuttig",IF(SUM(BIA[Puntenscore])=4,"Nuttig",IF(SUM(BIA[Puntenscore])=7,"Belangrijk",IF(AND(SUM(BIA[Puntenscore])&gt;=7,MAX(BIA[Puntenscore])=3),"Vitaal","Belangrijk"))))</f>
        <v>Vitaal</v>
      </c>
      <c r="D27" s="96" t="str">
        <f>IF(AND(BIA[[#This Row],[Business Impact Analyse (BIA)]]="Beschikbaarheid",LEFT(BIA[[#This Row],[Score]],4)="Laag"),CONCATENATE("Bij het inschatten van een niveau hebben we het over het ‘bruto-risico’:
De impact zoals die in theorie zou zijn zonder bestaande beheersmaatregelen.
",'VERBERGEN - Hulptabellen'!$C$69),
IF(AND(BIA[[#This Row],[Business Impact Analyse (BIA)]]="Beschikbaarheid",LEFT(BIA[[#This Row],[Score]],6)="Midden"),CONCATENATE("Bij het inschatten van een niveau hebben we het over het ‘bruto-risico’:
De impact zoals die in theorie zou zijn zonder bestaande beheersmaatregelen.
",'VERBERGEN - Hulptabellen'!$C$70),
IF(AND(BIA[[#This Row],[Business Impact Analyse (BIA)]]="Beschikbaarheid",LEFT(BIA[[#This Row],[Score]],4)="Hoog"),CONCATENATE("Bij het inschatten van een niveau hebben we het over het ‘bruto-risico’:
De impact zoals die in theorie zou zijn zonder bestaande beheersmaatregelen.
",'VERBERGEN - Hulptabellen'!$C$71),
IF(AND(BIA[[#This Row],[Business Impact Analyse (BIA)]]="Integriteit",LEFT(BIA[[#This Row],[Score]],4)="Laag"),CONCATENATE("Bij het inschatten van een niveau hebben we het over het ‘bruto-risico’:
De impact zoals die in theorie zou zijn zonder bestaande beheersmaatregelen.
",'VERBERGEN - Hulptabellen'!$C$72),
IF(AND(BIA[[#This Row],[Business Impact Analyse (BIA)]]="Integriteit",LEFT(BIA[[#This Row],[Score]],6)="Midden"),CONCATENATE("Bij het inschatten van een niveau hebben we het over het ‘bruto-risico’:
De impact zoals die in theorie zou zijn zonder bestaande beheersmaatregelen.
",'VERBERGEN - Hulptabellen'!$C$73),
IF(AND(BIA[[#This Row],[Business Impact Analyse (BIA)]]="Integriteit",LEFT(BIA[[#This Row],[Score]],4)="Hoog"),CONCATENATE("Bij het inschatten van een niveau hebben we het over het ‘bruto-risico’:
De impact zoals die in theorie zou zijn zonder bestaande beheersmaatregelen.
",'VERBERGEN - Hulptabellen'!$C$74),
IF(AND(BIA[[#This Row],[Business Impact Analyse (BIA)]]="Vertrouwelijkheid",LEFT(BIA[[#This Row],[Score]],4)="Laag"),CONCATENATE("Bij het inschatten van een niveau hebben we het over het ‘bruto-risico’:
De impact zoals die in theorie zou zijn zonder bestaande beheersmaatregelen.
",'VERBERGEN - Hulptabellen'!$C$75),
IF(AND(BIA[[#This Row],[Business Impact Analyse (BIA)]]="Vertrouwelijkheid",LEFT(BIA[[#This Row],[Score]],6)="Midden"),CONCATENATE("Bij het inschatten van een niveau hebben we het over het ‘bruto-risico’:
De impact zoals die in theorie zou zijn zonder bestaande beheersmaatregelen.
",'VERBERGEN - Hulptabellen'!$C$76),
IF(AND(BIA[[#This Row],[Business Impact Analyse (BIA)]]="Vertrouwelijkheid",LEFT(BIA[[#This Row],[Score]],4)="Hoog"),CONCATENATE("Bij het inschatten van een niveau hebben we het over het ‘bruto-risico’:
De impact zoals die in theorie zou zijn zonder bestaande beheersmaatregelen.
",'VERBERGEN - Hulptabellen'!$C$77),
IF(AND(LEFT(BIA[[#This Row],[Business Impact Analyse (BIA)]],5)="Class",BIA[[#This Row],[Score]]="Nuttig"),'VERBERGEN - Hulptabellen'!$C$78,
IF(AND(LEFT(BIA[[#This Row],[Business Impact Analyse (BIA)]],5)="Class",BIA[[#This Row],[Score]]="Belangrijk"),'VERBERGEN - Hulptabellen'!$C$79,
IF(AND(LEFT(BIA[[#This Row],[Business Impact Analyse (BIA)]],5)="Class",BIA[[#This Row],[Score]]="Vitaal"),'VERBERGEN - Hulptabellen'!$C$80,""))))))))))))</f>
        <v>Een vitaal geclassificeerd element is kritisch voor de continuïteit van de organisatie. Uitval of schending van de integriteit of vertrouwelijkheid van dit proces, systeem of leverancier heeft directe en ernstige impact op de dienstverlening, bedrijfsvoering en/of wettelijke verplichtingen.</v>
      </c>
      <c r="E27" s="45"/>
    </row>
    <row r="28" spans="1:5" s="5" customFormat="1" ht="15" thickTop="1" x14ac:dyDescent="0.35">
      <c r="A28" s="99"/>
      <c r="B28" s="37"/>
      <c r="C28" s="37"/>
      <c r="D28" s="99"/>
      <c r="E28" s="99"/>
    </row>
    <row r="29" spans="1:5" ht="30.75" customHeight="1" x14ac:dyDescent="0.35">
      <c r="A29" s="108"/>
      <c r="B29" s="38" t="s">
        <v>317</v>
      </c>
      <c r="C29" s="39"/>
      <c r="D29" s="40"/>
      <c r="E29" s="99"/>
    </row>
    <row r="30" spans="1:5" ht="30.75" customHeight="1" x14ac:dyDescent="0.35">
      <c r="A30" s="99"/>
      <c r="B30" s="119" t="s">
        <v>318</v>
      </c>
      <c r="C30" s="120"/>
      <c r="D30" s="121"/>
      <c r="E30" s="99"/>
    </row>
    <row r="31" spans="1:5" ht="31.5" customHeight="1" x14ac:dyDescent="0.35">
      <c r="A31" s="99"/>
      <c r="B31" s="122" t="s">
        <v>319</v>
      </c>
      <c r="C31" s="123"/>
      <c r="D31" s="124"/>
      <c r="E31" s="99"/>
    </row>
    <row r="32" spans="1:5" ht="29.25" customHeight="1" x14ac:dyDescent="0.35">
      <c r="A32" s="99"/>
      <c r="B32" s="125" t="s">
        <v>320</v>
      </c>
      <c r="C32" s="126"/>
      <c r="D32" s="127"/>
      <c r="E32" s="99"/>
    </row>
    <row r="33" spans="1:4" ht="80.150000000000006" customHeight="1" x14ac:dyDescent="0.35">
      <c r="A33" s="99"/>
      <c r="B33" s="113" t="s">
        <v>321</v>
      </c>
      <c r="C33" s="114"/>
      <c r="D33" s="115"/>
    </row>
    <row r="34" spans="1:4" x14ac:dyDescent="0.35">
      <c r="A34" s="99"/>
      <c r="B34" s="99"/>
      <c r="C34" s="99"/>
      <c r="D34" s="99"/>
    </row>
  </sheetData>
  <sheetProtection autoFilter="0"/>
  <mergeCells count="7">
    <mergeCell ref="B33:D33"/>
    <mergeCell ref="B1:D1"/>
    <mergeCell ref="B30:D30"/>
    <mergeCell ref="B31:D31"/>
    <mergeCell ref="B32:D32"/>
    <mergeCell ref="B14:C14"/>
    <mergeCell ref="B7:C7"/>
  </mergeCells>
  <conditionalFormatting sqref="B6:B7">
    <cfRule type="expression" dxfId="25" priority="17">
      <formula>AND(LEFT(#REF!,2)="Ja",#REF!="Nee")</formula>
    </cfRule>
  </conditionalFormatting>
  <conditionalFormatting sqref="B16:B28">
    <cfRule type="expression" dxfId="24" priority="10">
      <formula>$C16="Nee"</formula>
    </cfRule>
  </conditionalFormatting>
  <conditionalFormatting sqref="B4:D6 B7 D7 B10:C12">
    <cfRule type="expression" dxfId="23" priority="7">
      <formula>AND(LEFT($C4,2)="Ja",$D4="Nee")</formula>
    </cfRule>
  </conditionalFormatting>
  <conditionalFormatting sqref="B27:D27">
    <cfRule type="expression" dxfId="22" priority="2">
      <formula>$C$27="Vitaal"</formula>
    </cfRule>
    <cfRule type="expression" dxfId="21" priority="3">
      <formula>$C$27="Belangrijk"</formula>
    </cfRule>
    <cfRule type="expression" dxfId="20" priority="4">
      <formula>$C$27="Nuttig"</formula>
    </cfRule>
  </conditionalFormatting>
  <conditionalFormatting sqref="D10:D12">
    <cfRule type="expression" dxfId="19" priority="6">
      <formula>AND(LEFT($C10,2)="Ja",$D10="Nee")</formula>
    </cfRule>
  </conditionalFormatting>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 &amp;N</oddFooter>
  </headerFooter>
  <tableParts count="4">
    <tablePart r:id="rId2"/>
    <tablePart r:id="rId3"/>
    <tablePart r:id="rId4"/>
    <tablePart r:id="rId5"/>
  </tableParts>
  <extLst>
    <ext xmlns:x14="http://schemas.microsoft.com/office/spreadsheetml/2009/9/main" uri="{CCE6A557-97BC-4b89-ADB6-D9C93CAAB3DF}">
      <x14:dataValidations xmlns:xm="http://schemas.microsoft.com/office/excel/2006/main" count="5">
        <x14:dataValidation type="list" allowBlank="1" showInputMessage="1" showErrorMessage="1" xr:uid="{7A91F16C-BB9B-43CE-806C-1AADBDBECC6A}">
          <x14:formula1>
            <xm:f>'VERBERGEN - Hulptabellen'!$I$2:$I$5</xm:f>
          </x14:formula1>
          <xm:sqref>C8:D8</xm:sqref>
        </x14:dataValidation>
        <x14:dataValidation type="list" allowBlank="1" showInputMessage="1" showErrorMessage="1" xr:uid="{32BE5E4F-5214-4DFD-B0A2-DB7D3C4DB6A5}">
          <x14:formula1>
            <xm:f>'VERBERGEN - Hulptabellen'!$I$3:$I$5</xm:f>
          </x14:formula1>
          <xm:sqref>C10:D12 D4:D7 C4:C6</xm:sqref>
        </x14:dataValidation>
        <x14:dataValidation type="list" allowBlank="1" showInputMessage="1" showErrorMessage="1" xr:uid="{9BF7B6E4-44B3-4A95-B68C-8E0C4FBBC51C}">
          <x14:formula1>
            <xm:f>'VERBERGEN - Hulptabellen'!$K$2:$K$5</xm:f>
          </x14:formula1>
          <xm:sqref>C24</xm:sqref>
        </x14:dataValidation>
        <x14:dataValidation type="list" allowBlank="1" showInputMessage="1" showErrorMessage="1" xr:uid="{6DBDB8FE-6C74-4A33-A5E0-B0CEF4E92305}">
          <x14:formula1>
            <xm:f>'VERBERGEN - Hulptabellen'!$M$2:$M$5</xm:f>
          </x14:formula1>
          <xm:sqref>C25</xm:sqref>
        </x14:dataValidation>
        <x14:dataValidation type="list" allowBlank="1" showInputMessage="1" showErrorMessage="1" xr:uid="{531FFCD9-27D0-4CAD-BB9F-32B45ACDB140}">
          <x14:formula1>
            <xm:f>'VERBERGEN - Hulptabellen'!$O$2:$O$5</xm:f>
          </x14:formula1>
          <xm:sqref>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A9348-9582-4036-ADF5-BB7BDB4740C8}">
  <sheetPr>
    <tabColor theme="9"/>
  </sheetPr>
  <dimension ref="A1:S310"/>
  <sheetViews>
    <sheetView topLeftCell="A21" zoomScale="130" zoomScaleNormal="130" workbookViewId="0">
      <selection activeCell="D31" sqref="D31"/>
    </sheetView>
  </sheetViews>
  <sheetFormatPr defaultColWidth="0" defaultRowHeight="14.5" x14ac:dyDescent="0.35"/>
  <cols>
    <col min="1" max="1" width="9.90625" style="34" customWidth="1"/>
    <col min="2" max="2" width="4.36328125" style="34" hidden="1" customWidth="1"/>
    <col min="3" max="3" width="9.90625" style="34" customWidth="1"/>
    <col min="4" max="4" width="26" style="34" customWidth="1"/>
    <col min="5" max="5" width="73.90625" style="34" customWidth="1"/>
    <col min="6" max="6" width="10.54296875" style="34" customWidth="1"/>
    <col min="7" max="7" width="8.08984375" style="34" customWidth="1"/>
    <col min="8" max="9" width="8.08984375" style="34" hidden="1" customWidth="1"/>
    <col min="10" max="10" width="10.54296875" style="34" customWidth="1"/>
    <col min="11" max="11" width="10.90625" style="34" hidden="1" customWidth="1"/>
    <col min="12" max="14" width="9.08984375" style="34" hidden="1" customWidth="1"/>
    <col min="15" max="15" width="11.54296875" style="34" hidden="1" customWidth="1"/>
    <col min="16" max="16" width="11.453125" style="34" hidden="1" customWidth="1"/>
    <col min="17" max="16384" width="9.08984375" style="34" hidden="1"/>
  </cols>
  <sheetData>
    <row r="1" spans="1:19" ht="15" thickBot="1" x14ac:dyDescent="0.4">
      <c r="A1" s="143" t="s">
        <v>322</v>
      </c>
      <c r="B1" s="117"/>
      <c r="C1" s="117"/>
      <c r="D1" s="117"/>
      <c r="E1" s="117"/>
      <c r="F1" s="117"/>
      <c r="G1" s="117"/>
      <c r="H1" s="117"/>
      <c r="I1" s="117"/>
      <c r="J1" s="118"/>
      <c r="K1" s="43"/>
      <c r="L1" s="43"/>
      <c r="M1" s="43"/>
      <c r="N1" s="43"/>
      <c r="O1" s="43"/>
      <c r="P1" s="43"/>
      <c r="Q1" s="43"/>
      <c r="R1" s="43"/>
      <c r="S1" s="43"/>
    </row>
    <row r="2" spans="1:19" ht="19" thickBot="1" x14ac:dyDescent="0.4">
      <c r="A2" s="112" t="s">
        <v>323</v>
      </c>
      <c r="B2" s="109"/>
      <c r="C2" s="109"/>
      <c r="D2" s="109"/>
      <c r="E2" s="109"/>
      <c r="F2" s="109"/>
      <c r="G2" s="35"/>
      <c r="H2" s="35"/>
      <c r="I2" s="35"/>
      <c r="J2" s="36"/>
      <c r="K2" s="43"/>
      <c r="L2" s="43"/>
      <c r="M2" s="43"/>
      <c r="N2" s="43"/>
      <c r="O2" s="43"/>
      <c r="P2" s="43"/>
      <c r="Q2" s="43"/>
      <c r="R2" s="43"/>
      <c r="S2" s="43"/>
    </row>
    <row r="3" spans="1:19" x14ac:dyDescent="0.35">
      <c r="A3" s="43"/>
      <c r="B3" s="99"/>
      <c r="C3" s="99"/>
      <c r="D3" s="99"/>
      <c r="E3" s="99"/>
      <c r="F3" s="99"/>
      <c r="G3" s="99"/>
      <c r="H3" s="99"/>
      <c r="I3" s="99"/>
      <c r="J3" s="99"/>
      <c r="K3" s="43"/>
      <c r="L3" s="43"/>
      <c r="M3" s="43"/>
      <c r="N3" s="43"/>
      <c r="O3" s="43"/>
      <c r="P3" s="43"/>
      <c r="Q3" s="43"/>
      <c r="R3" s="43"/>
      <c r="S3" s="43"/>
    </row>
    <row r="4" spans="1:19" ht="58" x14ac:dyDescent="0.35">
      <c r="A4" s="43" t="s">
        <v>324</v>
      </c>
      <c r="B4" s="43" t="s">
        <v>325</v>
      </c>
      <c r="C4" s="43" t="s">
        <v>326</v>
      </c>
      <c r="D4" s="43" t="s">
        <v>182</v>
      </c>
      <c r="E4" s="43" t="s">
        <v>327</v>
      </c>
      <c r="F4" s="43" t="s">
        <v>328</v>
      </c>
      <c r="G4" s="43" t="s">
        <v>191</v>
      </c>
      <c r="H4" s="43" t="s">
        <v>198</v>
      </c>
      <c r="I4" s="43" t="s">
        <v>329</v>
      </c>
      <c r="J4" s="43" t="s">
        <v>330</v>
      </c>
      <c r="K4" s="43" t="s">
        <v>331</v>
      </c>
      <c r="L4" s="43" t="s">
        <v>332</v>
      </c>
      <c r="M4" s="43" t="s">
        <v>333</v>
      </c>
      <c r="N4" s="43" t="s">
        <v>334</v>
      </c>
      <c r="O4" s="43" t="s">
        <v>335</v>
      </c>
      <c r="P4" s="43" t="s">
        <v>336</v>
      </c>
      <c r="Q4" s="43"/>
      <c r="R4" s="43"/>
      <c r="S4" s="43"/>
    </row>
    <row r="5" spans="1:19" ht="39" x14ac:dyDescent="0.35">
      <c r="A5" s="4" t="str">
        <f>IF(LEN(Eisen_Oplossing[[#This Row],[teller]])=1,CONCATENATE("ICT00",Eisen_Oplossing[[#This Row],[teller]]),IF(LEN(Eisen_Oplossing[[#This Row],[teller]])=2,CONCATENATE("ICT0",Eisen_Oplossing[[#This Row],[teller]]),CONCATENATE("ICT",Eisen_Oplossing[[#This Row],[teller]])))</f>
        <v>ICT001</v>
      </c>
      <c r="B5" s="4">
        <f t="shared" ref="B5:B68" si="0">IF(B4="teller",1,B4+1)</f>
        <v>1</v>
      </c>
      <c r="C5" s="4" t="s">
        <v>200</v>
      </c>
      <c r="D5" s="4" t="s">
        <v>190</v>
      </c>
      <c r="E5" s="4" t="s">
        <v>337</v>
      </c>
      <c r="F5" s="4"/>
      <c r="G5" s="31" t="s">
        <v>197</v>
      </c>
      <c r="H5" s="31" t="s">
        <v>197</v>
      </c>
      <c r="I5" s="31" t="s">
        <v>197</v>
      </c>
      <c r="J5" s="4"/>
      <c r="K5" s="4" t="str">
        <f>IF(AND('AAN TE VULLEN door INSCHRIJVER'!$C$16="Ja",Eisen_Oplossing[[#This Row],[Cloud / SaaS]]="√"),"wel","niet")</f>
        <v>wel</v>
      </c>
      <c r="L5" s="4" t="str">
        <f>IF(AND('AAN TE VULLEN door INSCHRIJVER'!$C$17="Ja",Eisen_Oplossing[[#This Row],[On Premise]]="√"),"wel","niet")</f>
        <v>niet</v>
      </c>
      <c r="M5" s="4" t="str">
        <f>IF(AND('AAN TE VULLEN door INSCHRIJVER'!$C$18="Ja",Eisen_Oplossing[[#This Row],[Dienst-ver-lening]]="√"),"wel","niet")</f>
        <v>niet</v>
      </c>
      <c r="N5" s="4" t="str">
        <f>IF(ISERROR(SEARCH("wel",CONCATENATE(Eisen_Oplossing[[#This Row],[toon_Cloud / SaaS]],Eisen_Oplossing[[#This Row],[toon_On Premise]],Eisen_Oplossing[[#This Row],[toon_Dienstverlening]]))),"TOON NIET","TOON WEL")</f>
        <v>TOON WEL</v>
      </c>
      <c r="O5" s="4" t="str">
        <f>IF(Eisen_Oplossing[[#This Row],[Eis nodig?]]="Ja","TOON WEL","TOON NIET")</f>
        <v>TOON WEL</v>
      </c>
      <c r="P5" s="4" t="str">
        <f>IF(AND(Eisen_Oplossing[[#This Row],[TOON obv GEVRAAGDE?]]="TOON WEL",Eisen_Oplossing[[#This Row],[Eis nodig?]]="JA"),"ZICHTBAAR","VERBERG")</f>
        <v>ZICHTBAAR</v>
      </c>
      <c r="Q5" s="43"/>
      <c r="R5" s="43"/>
      <c r="S5" s="110"/>
    </row>
    <row r="6" spans="1:19" ht="156" x14ac:dyDescent="0.35">
      <c r="A6" s="4" t="str">
        <f>IF(LEN(Eisen_Oplossing[[#This Row],[teller]])=1,CONCATENATE("ICT00",Eisen_Oplossing[[#This Row],[teller]]),IF(LEN(Eisen_Oplossing[[#This Row],[teller]])=2,CONCATENATE("ICT0",Eisen_Oplossing[[#This Row],[teller]]),CONCATENATE("ICT",Eisen_Oplossing[[#This Row],[teller]])))</f>
        <v>ICT002</v>
      </c>
      <c r="B6" s="4">
        <f t="shared" si="0"/>
        <v>2</v>
      </c>
      <c r="C6" s="4" t="s">
        <v>200</v>
      </c>
      <c r="D6" s="4" t="s">
        <v>190</v>
      </c>
      <c r="E6" s="4" t="s">
        <v>340</v>
      </c>
      <c r="F6" s="4" t="s">
        <v>341</v>
      </c>
      <c r="G6" s="31" t="s">
        <v>197</v>
      </c>
      <c r="H6" s="31" t="s">
        <v>197</v>
      </c>
      <c r="I6" s="31" t="s">
        <v>197</v>
      </c>
      <c r="J6" s="4"/>
      <c r="K6" s="4" t="str">
        <f>IF(AND('AAN TE VULLEN door INSCHRIJVER'!$C$16="Ja",Eisen_Oplossing[[#This Row],[Cloud / SaaS]]="√"),"wel","niet")</f>
        <v>wel</v>
      </c>
      <c r="L6" s="4" t="str">
        <f>IF(AND('AAN TE VULLEN door INSCHRIJVER'!$C$17="Ja",Eisen_Oplossing[[#This Row],[On Premise]]="√"),"wel","niet")</f>
        <v>niet</v>
      </c>
      <c r="M6" s="4" t="str">
        <f>IF(AND('AAN TE VULLEN door INSCHRIJVER'!$C$18="Ja",Eisen_Oplossing[[#This Row],[Dienst-ver-lening]]="√"),"wel","niet")</f>
        <v>niet</v>
      </c>
      <c r="N6" s="4" t="str">
        <f>IF(ISERROR(SEARCH("wel",CONCATENATE(Eisen_Oplossing[[#This Row],[toon_Cloud / SaaS]],Eisen_Oplossing[[#This Row],[toon_On Premise]],Eisen_Oplossing[[#This Row],[toon_Dienstverlening]]))),"TOON NIET","TOON WEL")</f>
        <v>TOON WEL</v>
      </c>
      <c r="O6" s="4" t="str">
        <f>IF(Eisen_Oplossing[[#This Row],[Eis nodig?]]="Ja","TOON WEL","TOON NIET")</f>
        <v>TOON WEL</v>
      </c>
      <c r="P6" s="4" t="str">
        <f>IF(AND(Eisen_Oplossing[[#This Row],[TOON obv GEVRAAGDE?]]="TOON WEL",Eisen_Oplossing[[#This Row],[Eis nodig?]]="JA"),"ZICHTBAAR","VERBERG")</f>
        <v>ZICHTBAAR</v>
      </c>
      <c r="Q6" s="43"/>
      <c r="R6" s="43"/>
      <c r="S6" s="43"/>
    </row>
    <row r="7" spans="1:19" ht="195" x14ac:dyDescent="0.35">
      <c r="A7" s="4" t="str">
        <f>IF(LEN(Eisen_Oplossing[[#This Row],[teller]])=1,CONCATENATE("ICT00",Eisen_Oplossing[[#This Row],[teller]]),IF(LEN(Eisen_Oplossing[[#This Row],[teller]])=2,CONCATENATE("ICT0",Eisen_Oplossing[[#This Row],[teller]]),CONCATENATE("ICT",Eisen_Oplossing[[#This Row],[teller]])))</f>
        <v>ICT003</v>
      </c>
      <c r="B7" s="4">
        <f t="shared" si="0"/>
        <v>3</v>
      </c>
      <c r="C7" s="4" t="s">
        <v>200</v>
      </c>
      <c r="D7" s="4" t="s">
        <v>190</v>
      </c>
      <c r="E7" s="4" t="s">
        <v>343</v>
      </c>
      <c r="F7" s="4" t="s">
        <v>344</v>
      </c>
      <c r="G7" s="31" t="s">
        <v>197</v>
      </c>
      <c r="H7" s="31" t="s">
        <v>197</v>
      </c>
      <c r="I7" s="31" t="s">
        <v>197</v>
      </c>
      <c r="J7" s="4"/>
      <c r="K7" s="4" t="str">
        <f>IF(AND('AAN TE VULLEN door INSCHRIJVER'!$C$16="Ja",Eisen_Oplossing[[#This Row],[Cloud / SaaS]]="√"),"wel","niet")</f>
        <v>wel</v>
      </c>
      <c r="L7" s="4" t="str">
        <f>IF(AND('AAN TE VULLEN door INSCHRIJVER'!$C$17="Ja",Eisen_Oplossing[[#This Row],[On Premise]]="√"),"wel","niet")</f>
        <v>niet</v>
      </c>
      <c r="M7" s="4" t="str">
        <f>IF(AND('AAN TE VULLEN door INSCHRIJVER'!$C$18="Ja",Eisen_Oplossing[[#This Row],[Dienst-ver-lening]]="√"),"wel","niet")</f>
        <v>niet</v>
      </c>
      <c r="N7" s="4" t="str">
        <f>IF(ISERROR(SEARCH("wel",CONCATENATE(Eisen_Oplossing[[#This Row],[toon_Cloud / SaaS]],Eisen_Oplossing[[#This Row],[toon_On Premise]],Eisen_Oplossing[[#This Row],[toon_Dienstverlening]]))),"TOON NIET","TOON WEL")</f>
        <v>TOON WEL</v>
      </c>
      <c r="O7" s="4" t="str">
        <f>IF(Eisen_Oplossing[[#This Row],[Eis nodig?]]="Ja","TOON WEL","TOON NIET")</f>
        <v>TOON WEL</v>
      </c>
      <c r="P7" s="4" t="str">
        <f>IF(AND(Eisen_Oplossing[[#This Row],[TOON obv GEVRAAGDE?]]="TOON WEL",Eisen_Oplossing[[#This Row],[Eis nodig?]]="JA"),"ZICHTBAAR","VERBERG")</f>
        <v>ZICHTBAAR</v>
      </c>
      <c r="Q7" s="43"/>
      <c r="R7" s="43"/>
      <c r="S7" s="43"/>
    </row>
    <row r="8" spans="1:19" ht="130" x14ac:dyDescent="0.35">
      <c r="A8" s="4" t="str">
        <f>IF(LEN(Eisen_Oplossing[[#This Row],[teller]])=1,CONCATENATE("ICT00",Eisen_Oplossing[[#This Row],[teller]]),IF(LEN(Eisen_Oplossing[[#This Row],[teller]])=2,CONCATENATE("ICT0",Eisen_Oplossing[[#This Row],[teller]]),CONCATENATE("ICT",Eisen_Oplossing[[#This Row],[teller]])))</f>
        <v>ICT004</v>
      </c>
      <c r="B8" s="4">
        <f t="shared" si="0"/>
        <v>4</v>
      </c>
      <c r="C8" s="4" t="s">
        <v>200</v>
      </c>
      <c r="D8" s="4" t="s">
        <v>190</v>
      </c>
      <c r="E8" s="4" t="s">
        <v>345</v>
      </c>
      <c r="F8" s="4" t="s">
        <v>346</v>
      </c>
      <c r="G8" s="31" t="s">
        <v>197</v>
      </c>
      <c r="H8" s="31" t="s">
        <v>197</v>
      </c>
      <c r="I8" s="31" t="s">
        <v>197</v>
      </c>
      <c r="J8" s="4"/>
      <c r="K8" s="4" t="str">
        <f>IF(AND('AAN TE VULLEN door INSCHRIJVER'!$C$16="Ja",Eisen_Oplossing[[#This Row],[Cloud / SaaS]]="√"),"wel","niet")</f>
        <v>wel</v>
      </c>
      <c r="L8" s="4" t="str">
        <f>IF(AND('AAN TE VULLEN door INSCHRIJVER'!$C$17="Ja",Eisen_Oplossing[[#This Row],[On Premise]]="√"),"wel","niet")</f>
        <v>niet</v>
      </c>
      <c r="M8" s="4" t="str">
        <f>IF(AND('AAN TE VULLEN door INSCHRIJVER'!$C$18="Ja",Eisen_Oplossing[[#This Row],[Dienst-ver-lening]]="√"),"wel","niet")</f>
        <v>niet</v>
      </c>
      <c r="N8" s="4" t="str">
        <f>IF(ISERROR(SEARCH("wel",CONCATENATE(Eisen_Oplossing[[#This Row],[toon_Cloud / SaaS]],Eisen_Oplossing[[#This Row],[toon_On Premise]],Eisen_Oplossing[[#This Row],[toon_Dienstverlening]]))),"TOON NIET","TOON WEL")</f>
        <v>TOON WEL</v>
      </c>
      <c r="O8" s="4" t="str">
        <f>IF(Eisen_Oplossing[[#This Row],[Eis nodig?]]="Ja","TOON WEL","TOON NIET")</f>
        <v>TOON WEL</v>
      </c>
      <c r="P8" s="4" t="str">
        <f>IF(AND(Eisen_Oplossing[[#This Row],[TOON obv GEVRAAGDE?]]="TOON WEL",Eisen_Oplossing[[#This Row],[Eis nodig?]]="JA"),"ZICHTBAAR","VERBERG")</f>
        <v>ZICHTBAAR</v>
      </c>
      <c r="Q8" s="43"/>
      <c r="R8" s="43"/>
      <c r="S8" s="43"/>
    </row>
    <row r="9" spans="1:19" ht="26" x14ac:dyDescent="0.35">
      <c r="A9" s="4" t="str">
        <f>IF(LEN(Eisen_Oplossing[[#This Row],[teller]])=1,CONCATENATE("ICT00",Eisen_Oplossing[[#This Row],[teller]]),IF(LEN(Eisen_Oplossing[[#This Row],[teller]])=2,CONCATENATE("ICT0",Eisen_Oplossing[[#This Row],[teller]]),CONCATENATE("ICT",Eisen_Oplossing[[#This Row],[teller]])))</f>
        <v>ICT005</v>
      </c>
      <c r="B9" s="4">
        <f t="shared" si="0"/>
        <v>5</v>
      </c>
      <c r="C9" s="4" t="s">
        <v>200</v>
      </c>
      <c r="D9" s="4" t="s">
        <v>190</v>
      </c>
      <c r="E9" s="4" t="s">
        <v>347</v>
      </c>
      <c r="F9" s="4"/>
      <c r="G9" s="31" t="s">
        <v>197</v>
      </c>
      <c r="H9" s="31"/>
      <c r="I9" s="31" t="s">
        <v>197</v>
      </c>
      <c r="J9" s="4"/>
      <c r="K9" s="4" t="str">
        <f>IF(AND('AAN TE VULLEN door INSCHRIJVER'!$C$16="Ja",Eisen_Oplossing[[#This Row],[Cloud / SaaS]]="√"),"wel","niet")</f>
        <v>wel</v>
      </c>
      <c r="L9" s="4" t="str">
        <f>IF(AND('AAN TE VULLEN door INSCHRIJVER'!$C$17="Ja",Eisen_Oplossing[[#This Row],[On Premise]]="√"),"wel","niet")</f>
        <v>niet</v>
      </c>
      <c r="M9" s="4" t="str">
        <f>IF(AND('AAN TE VULLEN door INSCHRIJVER'!$C$18="Ja",Eisen_Oplossing[[#This Row],[Dienst-ver-lening]]="√"),"wel","niet")</f>
        <v>niet</v>
      </c>
      <c r="N9" s="4" t="str">
        <f>IF(ISERROR(SEARCH("wel",CONCATENATE(Eisen_Oplossing[[#This Row],[toon_Cloud / SaaS]],Eisen_Oplossing[[#This Row],[toon_On Premise]],Eisen_Oplossing[[#This Row],[toon_Dienstverlening]]))),"TOON NIET","TOON WEL")</f>
        <v>TOON WEL</v>
      </c>
      <c r="O9" s="4" t="str">
        <f>IF(Eisen_Oplossing[[#This Row],[Eis nodig?]]="Ja","TOON WEL","TOON NIET")</f>
        <v>TOON WEL</v>
      </c>
      <c r="P9" s="4" t="str">
        <f>IF(AND(Eisen_Oplossing[[#This Row],[TOON obv GEVRAAGDE?]]="TOON WEL",Eisen_Oplossing[[#This Row],[Eis nodig?]]="JA"),"ZICHTBAAR","VERBERG")</f>
        <v>ZICHTBAAR</v>
      </c>
      <c r="Q9" s="43"/>
      <c r="R9" s="43"/>
      <c r="S9" s="43"/>
    </row>
    <row r="10" spans="1:19" ht="409.5" x14ac:dyDescent="0.35">
      <c r="A10" s="4" t="str">
        <f>IF(LEN(Eisen_Oplossing[[#This Row],[teller]])=1,CONCATENATE("ICT00",Eisen_Oplossing[[#This Row],[teller]]),IF(LEN(Eisen_Oplossing[[#This Row],[teller]])=2,CONCATENATE("ICT0",Eisen_Oplossing[[#This Row],[teller]]),CONCATENATE("ICT",Eisen_Oplossing[[#This Row],[teller]])))</f>
        <v>ICT006</v>
      </c>
      <c r="B10" s="4">
        <f t="shared" si="0"/>
        <v>6</v>
      </c>
      <c r="C10" s="4" t="s">
        <v>200</v>
      </c>
      <c r="D10" s="4" t="s">
        <v>190</v>
      </c>
      <c r="E10" s="4" t="s">
        <v>348</v>
      </c>
      <c r="F10" s="4"/>
      <c r="G10" s="31" t="s">
        <v>197</v>
      </c>
      <c r="H10" s="31" t="s">
        <v>197</v>
      </c>
      <c r="I10" s="31" t="s">
        <v>197</v>
      </c>
      <c r="J10" s="4"/>
      <c r="K10" s="4" t="str">
        <f>IF(AND('AAN TE VULLEN door INSCHRIJVER'!$C$16="Ja",Eisen_Oplossing[[#This Row],[Cloud / SaaS]]="√"),"wel","niet")</f>
        <v>wel</v>
      </c>
      <c r="L10" s="4" t="str">
        <f>IF(AND('AAN TE VULLEN door INSCHRIJVER'!$C$17="Ja",Eisen_Oplossing[[#This Row],[On Premise]]="√"),"wel","niet")</f>
        <v>niet</v>
      </c>
      <c r="M10" s="4" t="str">
        <f>IF(AND('AAN TE VULLEN door INSCHRIJVER'!$C$18="Ja",Eisen_Oplossing[[#This Row],[Dienst-ver-lening]]="√"),"wel","niet")</f>
        <v>niet</v>
      </c>
      <c r="N10" s="4" t="str">
        <f>IF(ISERROR(SEARCH("wel",CONCATENATE(Eisen_Oplossing[[#This Row],[toon_Cloud / SaaS]],Eisen_Oplossing[[#This Row],[toon_On Premise]],Eisen_Oplossing[[#This Row],[toon_Dienstverlening]]))),"TOON NIET","TOON WEL")</f>
        <v>TOON WEL</v>
      </c>
      <c r="O10" s="4" t="str">
        <f>IF(Eisen_Oplossing[[#This Row],[Eis nodig?]]="Ja","TOON WEL","TOON NIET")</f>
        <v>TOON WEL</v>
      </c>
      <c r="P10" s="4" t="str">
        <f>IF(AND(Eisen_Oplossing[[#This Row],[TOON obv GEVRAAGDE?]]="TOON WEL",Eisen_Oplossing[[#This Row],[Eis nodig?]]="JA"),"ZICHTBAAR","VERBERG")</f>
        <v>ZICHTBAAR</v>
      </c>
      <c r="Q10" s="43"/>
      <c r="R10" s="43"/>
      <c r="S10" s="43"/>
    </row>
    <row r="11" spans="1:19" ht="156" x14ac:dyDescent="0.35">
      <c r="A11" s="4" t="str">
        <f>IF(LEN(Eisen_Oplossing[[#This Row],[teller]])=1,CONCATENATE("ICT00",Eisen_Oplossing[[#This Row],[teller]]),IF(LEN(Eisen_Oplossing[[#This Row],[teller]])=2,CONCATENATE("ICT0",Eisen_Oplossing[[#This Row],[teller]]),CONCATENATE("ICT",Eisen_Oplossing[[#This Row],[teller]])))</f>
        <v>ICT007</v>
      </c>
      <c r="B11" s="4">
        <f t="shared" si="0"/>
        <v>7</v>
      </c>
      <c r="C11" s="4" t="s">
        <v>200</v>
      </c>
      <c r="D11" s="4" t="s">
        <v>190</v>
      </c>
      <c r="E11" s="4" t="s">
        <v>349</v>
      </c>
      <c r="F11" s="4"/>
      <c r="G11" s="31" t="s">
        <v>197</v>
      </c>
      <c r="H11" s="31" t="s">
        <v>197</v>
      </c>
      <c r="I11" s="31" t="s">
        <v>197</v>
      </c>
      <c r="J11" s="4"/>
      <c r="K11" s="4" t="str">
        <f>IF(AND('AAN TE VULLEN door INSCHRIJVER'!$C$16="Ja",Eisen_Oplossing[[#This Row],[Cloud / SaaS]]="√"),"wel","niet")</f>
        <v>wel</v>
      </c>
      <c r="L11" s="4" t="str">
        <f>IF(AND('AAN TE VULLEN door INSCHRIJVER'!$C$17="Ja",Eisen_Oplossing[[#This Row],[On Premise]]="√"),"wel","niet")</f>
        <v>niet</v>
      </c>
      <c r="M11" s="4" t="str">
        <f>IF(AND('AAN TE VULLEN door INSCHRIJVER'!$C$18="Ja",Eisen_Oplossing[[#This Row],[Dienst-ver-lening]]="√"),"wel","niet")</f>
        <v>niet</v>
      </c>
      <c r="N11" s="4" t="str">
        <f>IF(ISERROR(SEARCH("wel",CONCATENATE(Eisen_Oplossing[[#This Row],[toon_Cloud / SaaS]],Eisen_Oplossing[[#This Row],[toon_On Premise]],Eisen_Oplossing[[#This Row],[toon_Dienstverlening]]))),"TOON NIET","TOON WEL")</f>
        <v>TOON WEL</v>
      </c>
      <c r="O11" s="4" t="str">
        <f>IF(Eisen_Oplossing[[#This Row],[Eis nodig?]]="Ja","TOON WEL","TOON NIET")</f>
        <v>TOON WEL</v>
      </c>
      <c r="P11" s="4" t="str">
        <f>IF(AND(Eisen_Oplossing[[#This Row],[TOON obv GEVRAAGDE?]]="TOON WEL",Eisen_Oplossing[[#This Row],[Eis nodig?]]="JA"),"ZICHTBAAR","VERBERG")</f>
        <v>ZICHTBAAR</v>
      </c>
      <c r="Q11" s="43"/>
      <c r="R11" s="43"/>
      <c r="S11" s="43"/>
    </row>
    <row r="12" spans="1:19" ht="130" x14ac:dyDescent="0.35">
      <c r="A12" s="4" t="str">
        <f>IF(LEN(Eisen_Oplossing[[#This Row],[teller]])=1,CONCATENATE("ICT00",Eisen_Oplossing[[#This Row],[teller]]),IF(LEN(Eisen_Oplossing[[#This Row],[teller]])=2,CONCATENATE("ICT0",Eisen_Oplossing[[#This Row],[teller]]),CONCATENATE("ICT",Eisen_Oplossing[[#This Row],[teller]])))</f>
        <v>ICT008</v>
      </c>
      <c r="B12" s="4">
        <f t="shared" si="0"/>
        <v>8</v>
      </c>
      <c r="C12" s="4" t="s">
        <v>200</v>
      </c>
      <c r="D12" s="4" t="s">
        <v>190</v>
      </c>
      <c r="E12" s="4" t="s">
        <v>350</v>
      </c>
      <c r="F12" s="4"/>
      <c r="G12" s="31" t="s">
        <v>197</v>
      </c>
      <c r="H12" s="31" t="s">
        <v>197</v>
      </c>
      <c r="I12" s="31"/>
      <c r="J12" s="4"/>
      <c r="K12" s="4" t="str">
        <f>IF(AND('AAN TE VULLEN door INSCHRIJVER'!$C$16="Ja",Eisen_Oplossing[[#This Row],[Cloud / SaaS]]="√"),"wel","niet")</f>
        <v>wel</v>
      </c>
      <c r="L12" s="4" t="str">
        <f>IF(AND('AAN TE VULLEN door INSCHRIJVER'!$C$17="Ja",Eisen_Oplossing[[#This Row],[On Premise]]="√"),"wel","niet")</f>
        <v>niet</v>
      </c>
      <c r="M12" s="4" t="str">
        <f>IF(AND('AAN TE VULLEN door INSCHRIJVER'!$C$18="Ja",Eisen_Oplossing[[#This Row],[Dienst-ver-lening]]="√"),"wel","niet")</f>
        <v>niet</v>
      </c>
      <c r="N12" s="4" t="str">
        <f>IF(ISERROR(SEARCH("wel",CONCATENATE(Eisen_Oplossing[[#This Row],[toon_Cloud / SaaS]],Eisen_Oplossing[[#This Row],[toon_On Premise]],Eisen_Oplossing[[#This Row],[toon_Dienstverlening]]))),"TOON NIET","TOON WEL")</f>
        <v>TOON WEL</v>
      </c>
      <c r="O12" s="4" t="str">
        <f>IF(Eisen_Oplossing[[#This Row],[Eis nodig?]]="Ja","TOON WEL","TOON NIET")</f>
        <v>TOON WEL</v>
      </c>
      <c r="P12" s="4" t="str">
        <f>IF(AND(Eisen_Oplossing[[#This Row],[TOON obv GEVRAAGDE?]]="TOON WEL",Eisen_Oplossing[[#This Row],[Eis nodig?]]="JA"),"ZICHTBAAR","VERBERG")</f>
        <v>ZICHTBAAR</v>
      </c>
      <c r="Q12" s="43"/>
      <c r="R12" s="43"/>
      <c r="S12" s="43"/>
    </row>
    <row r="13" spans="1:19" ht="143" x14ac:dyDescent="0.35">
      <c r="A13" s="4" t="str">
        <f>IF(LEN(Eisen_Oplossing[[#This Row],[teller]])=1,CONCATENATE("ICT00",Eisen_Oplossing[[#This Row],[teller]]),IF(LEN(Eisen_Oplossing[[#This Row],[teller]])=2,CONCATENATE("ICT0",Eisen_Oplossing[[#This Row],[teller]]),CONCATENATE("ICT",Eisen_Oplossing[[#This Row],[teller]])))</f>
        <v>ICT009</v>
      </c>
      <c r="B13" s="4">
        <f t="shared" si="0"/>
        <v>9</v>
      </c>
      <c r="C13" s="4" t="s">
        <v>200</v>
      </c>
      <c r="D13" s="4" t="s">
        <v>190</v>
      </c>
      <c r="E13" s="4" t="s">
        <v>351</v>
      </c>
      <c r="F13" s="4"/>
      <c r="G13" s="31" t="s">
        <v>197</v>
      </c>
      <c r="H13" s="31" t="s">
        <v>197</v>
      </c>
      <c r="I13" s="31"/>
      <c r="J13" s="4"/>
      <c r="K13" s="4" t="str">
        <f>IF(AND('AAN TE VULLEN door INSCHRIJVER'!$C$16="Ja",Eisen_Oplossing[[#This Row],[Cloud / SaaS]]="√"),"wel","niet")</f>
        <v>wel</v>
      </c>
      <c r="L13" s="4" t="str">
        <f>IF(AND('AAN TE VULLEN door INSCHRIJVER'!$C$17="Ja",Eisen_Oplossing[[#This Row],[On Premise]]="√"),"wel","niet")</f>
        <v>niet</v>
      </c>
      <c r="M13" s="4" t="str">
        <f>IF(AND('AAN TE VULLEN door INSCHRIJVER'!$C$18="Ja",Eisen_Oplossing[[#This Row],[Dienst-ver-lening]]="√"),"wel","niet")</f>
        <v>niet</v>
      </c>
      <c r="N13" s="4" t="str">
        <f>IF(ISERROR(SEARCH("wel",CONCATENATE(Eisen_Oplossing[[#This Row],[toon_Cloud / SaaS]],Eisen_Oplossing[[#This Row],[toon_On Premise]],Eisen_Oplossing[[#This Row],[toon_Dienstverlening]]))),"TOON NIET","TOON WEL")</f>
        <v>TOON WEL</v>
      </c>
      <c r="O13" s="4" t="str">
        <f>IF(Eisen_Oplossing[[#This Row],[Eis nodig?]]="Ja","TOON WEL","TOON NIET")</f>
        <v>TOON WEL</v>
      </c>
      <c r="P13" s="4" t="str">
        <f>IF(AND(Eisen_Oplossing[[#This Row],[TOON obv GEVRAAGDE?]]="TOON WEL",Eisen_Oplossing[[#This Row],[Eis nodig?]]="JA"),"ZICHTBAAR","VERBERG")</f>
        <v>ZICHTBAAR</v>
      </c>
      <c r="Q13" s="43"/>
      <c r="R13" s="43"/>
      <c r="S13" s="43"/>
    </row>
    <row r="14" spans="1:19" ht="91" x14ac:dyDescent="0.35">
      <c r="A14" s="4" t="str">
        <f>IF(LEN(Eisen_Oplossing[[#This Row],[teller]])=1,CONCATENATE("ICT00",Eisen_Oplossing[[#This Row],[teller]]),IF(LEN(Eisen_Oplossing[[#This Row],[teller]])=2,CONCATENATE("ICT0",Eisen_Oplossing[[#This Row],[teller]]),CONCATENATE("ICT",Eisen_Oplossing[[#This Row],[teller]])))</f>
        <v>ICT010</v>
      </c>
      <c r="B14" s="4">
        <f t="shared" si="0"/>
        <v>10</v>
      </c>
      <c r="C14" s="4" t="s">
        <v>200</v>
      </c>
      <c r="D14" s="4" t="s">
        <v>190</v>
      </c>
      <c r="E14" s="4" t="s">
        <v>352</v>
      </c>
      <c r="F14" s="4"/>
      <c r="G14" s="31" t="s">
        <v>197</v>
      </c>
      <c r="H14" s="31" t="s">
        <v>197</v>
      </c>
      <c r="I14" s="31"/>
      <c r="J14" s="4"/>
      <c r="K14" s="4" t="str">
        <f>IF(AND('AAN TE VULLEN door INSCHRIJVER'!$C$16="Ja",Eisen_Oplossing[[#This Row],[Cloud / SaaS]]="√"),"wel","niet")</f>
        <v>wel</v>
      </c>
      <c r="L14" s="4" t="str">
        <f>IF(AND('AAN TE VULLEN door INSCHRIJVER'!$C$17="Ja",Eisen_Oplossing[[#This Row],[On Premise]]="√"),"wel","niet")</f>
        <v>niet</v>
      </c>
      <c r="M14" s="4" t="str">
        <f>IF(AND('AAN TE VULLEN door INSCHRIJVER'!$C$18="Ja",Eisen_Oplossing[[#This Row],[Dienst-ver-lening]]="√"),"wel","niet")</f>
        <v>niet</v>
      </c>
      <c r="N14" s="4" t="str">
        <f>IF(ISERROR(SEARCH("wel",CONCATENATE(Eisen_Oplossing[[#This Row],[toon_Cloud / SaaS]],Eisen_Oplossing[[#This Row],[toon_On Premise]],Eisen_Oplossing[[#This Row],[toon_Dienstverlening]]))),"TOON NIET","TOON WEL")</f>
        <v>TOON WEL</v>
      </c>
      <c r="O14" s="4" t="str">
        <f>IF(Eisen_Oplossing[[#This Row],[Eis nodig?]]="Ja","TOON WEL","TOON NIET")</f>
        <v>TOON WEL</v>
      </c>
      <c r="P14" s="4" t="str">
        <f>IF(AND(Eisen_Oplossing[[#This Row],[TOON obv GEVRAAGDE?]]="TOON WEL",Eisen_Oplossing[[#This Row],[Eis nodig?]]="JA"),"ZICHTBAAR","VERBERG")</f>
        <v>ZICHTBAAR</v>
      </c>
      <c r="Q14" s="43"/>
      <c r="R14" s="43"/>
      <c r="S14" s="43"/>
    </row>
    <row r="15" spans="1:19" ht="143" x14ac:dyDescent="0.35">
      <c r="A15" s="4" t="str">
        <f>IF(LEN(Eisen_Oplossing[[#This Row],[teller]])=1,CONCATENATE("ICT00",Eisen_Oplossing[[#This Row],[teller]]),IF(LEN(Eisen_Oplossing[[#This Row],[teller]])=2,CONCATENATE("ICT0",Eisen_Oplossing[[#This Row],[teller]]),CONCATENATE("ICT",Eisen_Oplossing[[#This Row],[teller]])))</f>
        <v>ICT011</v>
      </c>
      <c r="B15" s="4">
        <f t="shared" si="0"/>
        <v>11</v>
      </c>
      <c r="C15" s="4" t="s">
        <v>200</v>
      </c>
      <c r="D15" s="4" t="s">
        <v>190</v>
      </c>
      <c r="E15" s="4" t="s">
        <v>354</v>
      </c>
      <c r="F15" s="4" t="s">
        <v>355</v>
      </c>
      <c r="G15" s="31" t="s">
        <v>197</v>
      </c>
      <c r="H15" s="31" t="s">
        <v>197</v>
      </c>
      <c r="I15" s="31" t="s">
        <v>197</v>
      </c>
      <c r="J15" s="4"/>
      <c r="K15" s="4" t="str">
        <f>IF(AND('AAN TE VULLEN door INSCHRIJVER'!$C$16="Ja",Eisen_Oplossing[[#This Row],[Cloud / SaaS]]="√"),"wel","niet")</f>
        <v>wel</v>
      </c>
      <c r="L15" s="4" t="str">
        <f>IF(AND('AAN TE VULLEN door INSCHRIJVER'!$C$17="Ja",Eisen_Oplossing[[#This Row],[On Premise]]="√"),"wel","niet")</f>
        <v>niet</v>
      </c>
      <c r="M15" s="4" t="str">
        <f>IF(AND('AAN TE VULLEN door INSCHRIJVER'!$C$18="Ja",Eisen_Oplossing[[#This Row],[Dienst-ver-lening]]="√"),"wel","niet")</f>
        <v>niet</v>
      </c>
      <c r="N15" s="4" t="str">
        <f>IF(ISERROR(SEARCH("wel",CONCATENATE(Eisen_Oplossing[[#This Row],[toon_Cloud / SaaS]],Eisen_Oplossing[[#This Row],[toon_On Premise]],Eisen_Oplossing[[#This Row],[toon_Dienstverlening]]))),"TOON NIET","TOON WEL")</f>
        <v>TOON WEL</v>
      </c>
      <c r="O15" s="4" t="str">
        <f>IF(Eisen_Oplossing[[#This Row],[Eis nodig?]]="Ja","TOON WEL","TOON NIET")</f>
        <v>TOON WEL</v>
      </c>
      <c r="P15" s="4" t="str">
        <f>IF(AND(Eisen_Oplossing[[#This Row],[TOON obv GEVRAAGDE?]]="TOON WEL",Eisen_Oplossing[[#This Row],[Eis nodig?]]="JA"),"ZICHTBAAR","VERBERG")</f>
        <v>ZICHTBAAR</v>
      </c>
      <c r="Q15" s="43"/>
      <c r="R15" s="43"/>
      <c r="S15" s="43"/>
    </row>
    <row r="16" spans="1:19" ht="52" x14ac:dyDescent="0.35">
      <c r="A16" s="4" t="str">
        <f>IF(LEN(Eisen_Oplossing[[#This Row],[teller]])=1,CONCATENATE("ICT00",Eisen_Oplossing[[#This Row],[teller]]),IF(LEN(Eisen_Oplossing[[#This Row],[teller]])=2,CONCATENATE("ICT0",Eisen_Oplossing[[#This Row],[teller]]),CONCATENATE("ICT",Eisen_Oplossing[[#This Row],[teller]])))</f>
        <v>ICT012</v>
      </c>
      <c r="B16" s="4">
        <f t="shared" si="0"/>
        <v>12</v>
      </c>
      <c r="C16" s="4" t="s">
        <v>200</v>
      </c>
      <c r="D16" s="4" t="s">
        <v>190</v>
      </c>
      <c r="E16" s="4" t="s">
        <v>356</v>
      </c>
      <c r="F16" s="4" t="s">
        <v>357</v>
      </c>
      <c r="G16" s="31" t="s">
        <v>197</v>
      </c>
      <c r="H16" s="31" t="s">
        <v>197</v>
      </c>
      <c r="I16" s="31" t="s">
        <v>197</v>
      </c>
      <c r="J16" s="4"/>
      <c r="K16" s="4" t="str">
        <f>IF(AND('AAN TE VULLEN door INSCHRIJVER'!$C$16="Ja",Eisen_Oplossing[[#This Row],[Cloud / SaaS]]="√"),"wel","niet")</f>
        <v>wel</v>
      </c>
      <c r="L16" s="4" t="str">
        <f>IF(AND('AAN TE VULLEN door INSCHRIJVER'!$C$17="Ja",Eisen_Oplossing[[#This Row],[On Premise]]="√"),"wel","niet")</f>
        <v>niet</v>
      </c>
      <c r="M16" s="4" t="str">
        <f>IF(AND('AAN TE VULLEN door INSCHRIJVER'!$C$18="Ja",Eisen_Oplossing[[#This Row],[Dienst-ver-lening]]="√"),"wel","niet")</f>
        <v>niet</v>
      </c>
      <c r="N16" s="4" t="str">
        <f>IF(ISERROR(SEARCH("wel",CONCATENATE(Eisen_Oplossing[[#This Row],[toon_Cloud / SaaS]],Eisen_Oplossing[[#This Row],[toon_On Premise]],Eisen_Oplossing[[#This Row],[toon_Dienstverlening]]))),"TOON NIET","TOON WEL")</f>
        <v>TOON WEL</v>
      </c>
      <c r="O16" s="4" t="str">
        <f>IF(Eisen_Oplossing[[#This Row],[Eis nodig?]]="Ja","TOON WEL","TOON NIET")</f>
        <v>TOON WEL</v>
      </c>
      <c r="P16" s="4" t="str">
        <f>IF(AND(Eisen_Oplossing[[#This Row],[TOON obv GEVRAAGDE?]]="TOON WEL",Eisen_Oplossing[[#This Row],[Eis nodig?]]="JA"),"ZICHTBAAR","VERBERG")</f>
        <v>ZICHTBAAR</v>
      </c>
      <c r="Q16" s="43"/>
      <c r="R16" s="43"/>
      <c r="S16" s="43"/>
    </row>
    <row r="17" spans="1:16" ht="52" x14ac:dyDescent="0.35">
      <c r="A17" s="4" t="str">
        <f>IF(LEN(Eisen_Oplossing[[#This Row],[teller]])=1,CONCATENATE("ICT00",Eisen_Oplossing[[#This Row],[teller]]),IF(LEN(Eisen_Oplossing[[#This Row],[teller]])=2,CONCATENATE("ICT0",Eisen_Oplossing[[#This Row],[teller]]),CONCATENATE("ICT",Eisen_Oplossing[[#This Row],[teller]])))</f>
        <v>ICT013</v>
      </c>
      <c r="B17" s="4">
        <f t="shared" si="0"/>
        <v>13</v>
      </c>
      <c r="C17" s="4" t="s">
        <v>200</v>
      </c>
      <c r="D17" s="4" t="s">
        <v>190</v>
      </c>
      <c r="E17" s="4" t="s">
        <v>358</v>
      </c>
      <c r="F17" s="4" t="s">
        <v>359</v>
      </c>
      <c r="G17" s="31" t="s">
        <v>197</v>
      </c>
      <c r="H17" s="31" t="s">
        <v>197</v>
      </c>
      <c r="I17" s="31" t="s">
        <v>197</v>
      </c>
      <c r="J17" s="4"/>
      <c r="K17" s="4" t="str">
        <f>IF(AND('AAN TE VULLEN door INSCHRIJVER'!$C$16="Ja",Eisen_Oplossing[[#This Row],[Cloud / SaaS]]="√"),"wel","niet")</f>
        <v>wel</v>
      </c>
      <c r="L17" s="4" t="str">
        <f>IF(AND('AAN TE VULLEN door INSCHRIJVER'!$C$17="Ja",Eisen_Oplossing[[#This Row],[On Premise]]="√"),"wel","niet")</f>
        <v>niet</v>
      </c>
      <c r="M17" s="4" t="str">
        <f>IF(AND('AAN TE VULLEN door INSCHRIJVER'!$C$18="Ja",Eisen_Oplossing[[#This Row],[Dienst-ver-lening]]="√"),"wel","niet")</f>
        <v>niet</v>
      </c>
      <c r="N17" s="4" t="str">
        <f>IF(ISERROR(SEARCH("wel",CONCATENATE(Eisen_Oplossing[[#This Row],[toon_Cloud / SaaS]],Eisen_Oplossing[[#This Row],[toon_On Premise]],Eisen_Oplossing[[#This Row],[toon_Dienstverlening]]))),"TOON NIET","TOON WEL")</f>
        <v>TOON WEL</v>
      </c>
      <c r="O17" s="4" t="str">
        <f>IF(Eisen_Oplossing[[#This Row],[Eis nodig?]]="Ja","TOON WEL","TOON NIET")</f>
        <v>TOON WEL</v>
      </c>
      <c r="P17" s="4" t="str">
        <f>IF(AND(Eisen_Oplossing[[#This Row],[TOON obv GEVRAAGDE?]]="TOON WEL",Eisen_Oplossing[[#This Row],[Eis nodig?]]="JA"),"ZICHTBAAR","VERBERG")</f>
        <v>ZICHTBAAR</v>
      </c>
    </row>
    <row r="18" spans="1:16" ht="65" x14ac:dyDescent="0.35">
      <c r="A18" s="4" t="str">
        <f>IF(LEN(Eisen_Oplossing[[#This Row],[teller]])=1,CONCATENATE("ICT00",Eisen_Oplossing[[#This Row],[teller]]),IF(LEN(Eisen_Oplossing[[#This Row],[teller]])=2,CONCATENATE("ICT0",Eisen_Oplossing[[#This Row],[teller]]),CONCATENATE("ICT",Eisen_Oplossing[[#This Row],[teller]])))</f>
        <v>ICT014</v>
      </c>
      <c r="B18" s="4">
        <f t="shared" si="0"/>
        <v>14</v>
      </c>
      <c r="C18" s="4" t="s">
        <v>200</v>
      </c>
      <c r="D18" s="4" t="s">
        <v>190</v>
      </c>
      <c r="E18" s="4" t="s">
        <v>360</v>
      </c>
      <c r="F18" s="4" t="s">
        <v>361</v>
      </c>
      <c r="G18" s="31" t="s">
        <v>197</v>
      </c>
      <c r="H18" s="31" t="s">
        <v>197</v>
      </c>
      <c r="I18" s="31" t="s">
        <v>197</v>
      </c>
      <c r="J18" s="4"/>
      <c r="K18" s="4" t="str">
        <f>IF(AND('AAN TE VULLEN door INSCHRIJVER'!$C$16="Ja",Eisen_Oplossing[[#This Row],[Cloud / SaaS]]="√"),"wel","niet")</f>
        <v>wel</v>
      </c>
      <c r="L18" s="4" t="str">
        <f>IF(AND('AAN TE VULLEN door INSCHRIJVER'!$C$17="Ja",Eisen_Oplossing[[#This Row],[On Premise]]="√"),"wel","niet")</f>
        <v>niet</v>
      </c>
      <c r="M18" s="4" t="str">
        <f>IF(AND('AAN TE VULLEN door INSCHRIJVER'!$C$18="Ja",Eisen_Oplossing[[#This Row],[Dienst-ver-lening]]="√"),"wel","niet")</f>
        <v>niet</v>
      </c>
      <c r="N18" s="4" t="str">
        <f>IF(ISERROR(SEARCH("wel",CONCATENATE(Eisen_Oplossing[[#This Row],[toon_Cloud / SaaS]],Eisen_Oplossing[[#This Row],[toon_On Premise]],Eisen_Oplossing[[#This Row],[toon_Dienstverlening]]))),"TOON NIET","TOON WEL")</f>
        <v>TOON WEL</v>
      </c>
      <c r="O18" s="4" t="str">
        <f>IF(Eisen_Oplossing[[#This Row],[Eis nodig?]]="Ja","TOON WEL","TOON NIET")</f>
        <v>TOON WEL</v>
      </c>
      <c r="P18" s="4" t="str">
        <f>IF(AND(Eisen_Oplossing[[#This Row],[TOON obv GEVRAAGDE?]]="TOON WEL",Eisen_Oplossing[[#This Row],[Eis nodig?]]="JA"),"ZICHTBAAR","VERBERG")</f>
        <v>ZICHTBAAR</v>
      </c>
    </row>
    <row r="19" spans="1:16" ht="52" x14ac:dyDescent="0.35">
      <c r="A19" s="4" t="str">
        <f>IF(LEN(Eisen_Oplossing[[#This Row],[teller]])=1,CONCATENATE("ICT00",Eisen_Oplossing[[#This Row],[teller]]),IF(LEN(Eisen_Oplossing[[#This Row],[teller]])=2,CONCATENATE("ICT0",Eisen_Oplossing[[#This Row],[teller]]),CONCATENATE("ICT",Eisen_Oplossing[[#This Row],[teller]])))</f>
        <v>ICT015</v>
      </c>
      <c r="B19" s="4">
        <f t="shared" si="0"/>
        <v>15</v>
      </c>
      <c r="C19" s="4" t="s">
        <v>200</v>
      </c>
      <c r="D19" s="4" t="s">
        <v>190</v>
      </c>
      <c r="E19" s="4" t="s">
        <v>362</v>
      </c>
      <c r="F19" s="4" t="s">
        <v>363</v>
      </c>
      <c r="G19" s="31" t="s">
        <v>197</v>
      </c>
      <c r="H19" s="31" t="s">
        <v>197</v>
      </c>
      <c r="I19" s="31" t="s">
        <v>197</v>
      </c>
      <c r="J19" s="4"/>
      <c r="K19" s="4" t="str">
        <f>IF(AND('AAN TE VULLEN door INSCHRIJVER'!$C$16="Ja",Eisen_Oplossing[[#This Row],[Cloud / SaaS]]="√"),"wel","niet")</f>
        <v>wel</v>
      </c>
      <c r="L19" s="4" t="str">
        <f>IF(AND('AAN TE VULLEN door INSCHRIJVER'!$C$17="Ja",Eisen_Oplossing[[#This Row],[On Premise]]="√"),"wel","niet")</f>
        <v>niet</v>
      </c>
      <c r="M19" s="4" t="str">
        <f>IF(AND('AAN TE VULLEN door INSCHRIJVER'!$C$18="Ja",Eisen_Oplossing[[#This Row],[Dienst-ver-lening]]="√"),"wel","niet")</f>
        <v>niet</v>
      </c>
      <c r="N19" s="4" t="str">
        <f>IF(ISERROR(SEARCH("wel",CONCATENATE(Eisen_Oplossing[[#This Row],[toon_Cloud / SaaS]],Eisen_Oplossing[[#This Row],[toon_On Premise]],Eisen_Oplossing[[#This Row],[toon_Dienstverlening]]))),"TOON NIET","TOON WEL")</f>
        <v>TOON WEL</v>
      </c>
      <c r="O19" s="4" t="str">
        <f>IF(Eisen_Oplossing[[#This Row],[Eis nodig?]]="Ja","TOON WEL","TOON NIET")</f>
        <v>TOON WEL</v>
      </c>
      <c r="P19" s="4" t="str">
        <f>IF(AND(Eisen_Oplossing[[#This Row],[TOON obv GEVRAAGDE?]]="TOON WEL",Eisen_Oplossing[[#This Row],[Eis nodig?]]="JA"),"ZICHTBAAR","VERBERG")</f>
        <v>ZICHTBAAR</v>
      </c>
    </row>
    <row r="20" spans="1:16" ht="104" x14ac:dyDescent="0.35">
      <c r="A20" s="4" t="str">
        <f>IF(LEN(Eisen_Oplossing[[#This Row],[teller]])=1,CONCATENATE("ICT00",Eisen_Oplossing[[#This Row],[teller]]),IF(LEN(Eisen_Oplossing[[#This Row],[teller]])=2,CONCATENATE("ICT0",Eisen_Oplossing[[#This Row],[teller]]),CONCATENATE("ICT",Eisen_Oplossing[[#This Row],[teller]])))</f>
        <v>ICT016</v>
      </c>
      <c r="B20" s="4">
        <f t="shared" si="0"/>
        <v>16</v>
      </c>
      <c r="C20" s="4" t="s">
        <v>200</v>
      </c>
      <c r="D20" s="4" t="s">
        <v>190</v>
      </c>
      <c r="E20" s="4" t="s">
        <v>364</v>
      </c>
      <c r="F20" s="4" t="s">
        <v>365</v>
      </c>
      <c r="G20" s="31" t="s">
        <v>197</v>
      </c>
      <c r="H20" s="31" t="s">
        <v>197</v>
      </c>
      <c r="I20" s="31" t="s">
        <v>197</v>
      </c>
      <c r="J20" s="4"/>
      <c r="K20" s="4" t="str">
        <f>IF(AND('AAN TE VULLEN door INSCHRIJVER'!$C$16="Ja",Eisen_Oplossing[[#This Row],[Cloud / SaaS]]="√"),"wel","niet")</f>
        <v>wel</v>
      </c>
      <c r="L20" s="4" t="str">
        <f>IF(AND('AAN TE VULLEN door INSCHRIJVER'!$C$17="Ja",Eisen_Oplossing[[#This Row],[On Premise]]="√"),"wel","niet")</f>
        <v>niet</v>
      </c>
      <c r="M20" s="4" t="str">
        <f>IF(AND('AAN TE VULLEN door INSCHRIJVER'!$C$18="Ja",Eisen_Oplossing[[#This Row],[Dienst-ver-lening]]="√"),"wel","niet")</f>
        <v>niet</v>
      </c>
      <c r="N20" s="4" t="str">
        <f>IF(ISERROR(SEARCH("wel",CONCATENATE(Eisen_Oplossing[[#This Row],[toon_Cloud / SaaS]],Eisen_Oplossing[[#This Row],[toon_On Premise]],Eisen_Oplossing[[#This Row],[toon_Dienstverlening]]))),"TOON NIET","TOON WEL")</f>
        <v>TOON WEL</v>
      </c>
      <c r="O20" s="4" t="str">
        <f>IF(Eisen_Oplossing[[#This Row],[Eis nodig?]]="Ja","TOON WEL","TOON NIET")</f>
        <v>TOON WEL</v>
      </c>
      <c r="P20" s="4" t="str">
        <f>IF(AND(Eisen_Oplossing[[#This Row],[TOON obv GEVRAAGDE?]]="TOON WEL",Eisen_Oplossing[[#This Row],[Eis nodig?]]="JA"),"ZICHTBAAR","VERBERG")</f>
        <v>ZICHTBAAR</v>
      </c>
    </row>
    <row r="21" spans="1:16" ht="208" x14ac:dyDescent="0.35">
      <c r="A21" s="4" t="str">
        <f>IF(LEN(Eisen_Oplossing[[#This Row],[teller]])=1,CONCATENATE("ICT00",Eisen_Oplossing[[#This Row],[teller]]),IF(LEN(Eisen_Oplossing[[#This Row],[teller]])=2,CONCATENATE("ICT0",Eisen_Oplossing[[#This Row],[teller]]),CONCATENATE("ICT",Eisen_Oplossing[[#This Row],[teller]])))</f>
        <v>ICT017</v>
      </c>
      <c r="B21" s="4">
        <f t="shared" si="0"/>
        <v>17</v>
      </c>
      <c r="C21" s="4" t="s">
        <v>200</v>
      </c>
      <c r="D21" s="4" t="s">
        <v>196</v>
      </c>
      <c r="E21" s="4" t="s">
        <v>366</v>
      </c>
      <c r="F21" s="4"/>
      <c r="G21" s="31" t="s">
        <v>197</v>
      </c>
      <c r="H21" s="31" t="s">
        <v>197</v>
      </c>
      <c r="I21" s="31"/>
      <c r="J21" s="4"/>
      <c r="K21" s="4" t="str">
        <f>IF(AND('AAN TE VULLEN door INSCHRIJVER'!$C$16="Ja",Eisen_Oplossing[[#This Row],[Cloud / SaaS]]="√"),"wel","niet")</f>
        <v>wel</v>
      </c>
      <c r="L21" s="4" t="str">
        <f>IF(AND('AAN TE VULLEN door INSCHRIJVER'!$C$17="Ja",Eisen_Oplossing[[#This Row],[On Premise]]="√"),"wel","niet")</f>
        <v>niet</v>
      </c>
      <c r="M21" s="4" t="str">
        <f>IF(AND('AAN TE VULLEN door INSCHRIJVER'!$C$18="Ja",Eisen_Oplossing[[#This Row],[Dienst-ver-lening]]="√"),"wel","niet")</f>
        <v>niet</v>
      </c>
      <c r="N21" s="4" t="str">
        <f>IF(ISERROR(SEARCH("wel",CONCATENATE(Eisen_Oplossing[[#This Row],[toon_Cloud / SaaS]],Eisen_Oplossing[[#This Row],[toon_On Premise]],Eisen_Oplossing[[#This Row],[toon_Dienstverlening]]))),"TOON NIET","TOON WEL")</f>
        <v>TOON WEL</v>
      </c>
      <c r="O21" s="4" t="str">
        <f>IF(Eisen_Oplossing[[#This Row],[Eis nodig?]]="Ja","TOON WEL","TOON NIET")</f>
        <v>TOON WEL</v>
      </c>
      <c r="P21" s="4" t="str">
        <f>IF(AND(Eisen_Oplossing[[#This Row],[TOON obv GEVRAAGDE?]]="TOON WEL",Eisen_Oplossing[[#This Row],[Eis nodig?]]="JA"),"ZICHTBAAR","VERBERG")</f>
        <v>ZICHTBAAR</v>
      </c>
    </row>
    <row r="22" spans="1:16" ht="130" x14ac:dyDescent="0.35">
      <c r="A22" s="4" t="str">
        <f>IF(LEN(Eisen_Oplossing[[#This Row],[teller]])=1,CONCATENATE("ICT00",Eisen_Oplossing[[#This Row],[teller]]),IF(LEN(Eisen_Oplossing[[#This Row],[teller]])=2,CONCATENATE("ICT0",Eisen_Oplossing[[#This Row],[teller]]),CONCATENATE("ICT",Eisen_Oplossing[[#This Row],[teller]])))</f>
        <v>ICT018</v>
      </c>
      <c r="B22" s="4">
        <f t="shared" si="0"/>
        <v>18</v>
      </c>
      <c r="C22" s="4" t="s">
        <v>200</v>
      </c>
      <c r="D22" s="4" t="s">
        <v>196</v>
      </c>
      <c r="E22" s="4" t="s">
        <v>368</v>
      </c>
      <c r="F22" s="4"/>
      <c r="G22" s="31" t="s">
        <v>197</v>
      </c>
      <c r="H22" s="31"/>
      <c r="I22" s="31"/>
      <c r="J22" s="4"/>
      <c r="K22" s="4" t="str">
        <f>IF(AND('AAN TE VULLEN door INSCHRIJVER'!$C$16="Ja",Eisen_Oplossing[[#This Row],[Cloud / SaaS]]="√"),"wel","niet")</f>
        <v>wel</v>
      </c>
      <c r="L22" s="4" t="str">
        <f>IF(AND('AAN TE VULLEN door INSCHRIJVER'!$C$17="Ja",Eisen_Oplossing[[#This Row],[On Premise]]="√"),"wel","niet")</f>
        <v>niet</v>
      </c>
      <c r="M22" s="4" t="str">
        <f>IF(AND('AAN TE VULLEN door INSCHRIJVER'!$C$18="Ja",Eisen_Oplossing[[#This Row],[Dienst-ver-lening]]="√"),"wel","niet")</f>
        <v>niet</v>
      </c>
      <c r="N22" s="4" t="str">
        <f>IF(ISERROR(SEARCH("wel",CONCATENATE(Eisen_Oplossing[[#This Row],[toon_Cloud / SaaS]],Eisen_Oplossing[[#This Row],[toon_On Premise]],Eisen_Oplossing[[#This Row],[toon_Dienstverlening]]))),"TOON NIET","TOON WEL")</f>
        <v>TOON WEL</v>
      </c>
      <c r="O22" s="4" t="str">
        <f>IF(Eisen_Oplossing[[#This Row],[Eis nodig?]]="Ja","TOON WEL","TOON NIET")</f>
        <v>TOON WEL</v>
      </c>
      <c r="P22" s="4" t="str">
        <f>IF(AND(Eisen_Oplossing[[#This Row],[TOON obv GEVRAAGDE?]]="TOON WEL",Eisen_Oplossing[[#This Row],[Eis nodig?]]="JA"),"ZICHTBAAR","VERBERG")</f>
        <v>ZICHTBAAR</v>
      </c>
    </row>
    <row r="23" spans="1:16" ht="169" x14ac:dyDescent="0.35">
      <c r="A23" s="4" t="str">
        <f>IF(LEN(Eisen_Oplossing[[#This Row],[teller]])=1,CONCATENATE("ICT00",Eisen_Oplossing[[#This Row],[teller]]),IF(LEN(Eisen_Oplossing[[#This Row],[teller]])=2,CONCATENATE("ICT0",Eisen_Oplossing[[#This Row],[teller]]),CONCATENATE("ICT",Eisen_Oplossing[[#This Row],[teller]])))</f>
        <v>ICT019</v>
      </c>
      <c r="B23" s="4">
        <f t="shared" si="0"/>
        <v>19</v>
      </c>
      <c r="C23" s="4" t="s">
        <v>200</v>
      </c>
      <c r="D23" s="4" t="s">
        <v>196</v>
      </c>
      <c r="E23" s="4" t="s">
        <v>369</v>
      </c>
      <c r="F23" s="4"/>
      <c r="G23" s="31" t="s">
        <v>197</v>
      </c>
      <c r="H23" s="31" t="s">
        <v>197</v>
      </c>
      <c r="I23" s="31"/>
      <c r="J23" s="4"/>
      <c r="K23" s="4" t="str">
        <f>IF(AND('AAN TE VULLEN door INSCHRIJVER'!$C$16="Ja",Eisen_Oplossing[[#This Row],[Cloud / SaaS]]="√"),"wel","niet")</f>
        <v>wel</v>
      </c>
      <c r="L23" s="4" t="str">
        <f>IF(AND('AAN TE VULLEN door INSCHRIJVER'!$C$17="Ja",Eisen_Oplossing[[#This Row],[On Premise]]="√"),"wel","niet")</f>
        <v>niet</v>
      </c>
      <c r="M23" s="4" t="str">
        <f>IF(AND('AAN TE VULLEN door INSCHRIJVER'!$C$18="Ja",Eisen_Oplossing[[#This Row],[Dienst-ver-lening]]="√"),"wel","niet")</f>
        <v>niet</v>
      </c>
      <c r="N23" s="4" t="str">
        <f>IF(ISERROR(SEARCH("wel",CONCATENATE(Eisen_Oplossing[[#This Row],[toon_Cloud / SaaS]],Eisen_Oplossing[[#This Row],[toon_On Premise]],Eisen_Oplossing[[#This Row],[toon_Dienstverlening]]))),"TOON NIET","TOON WEL")</f>
        <v>TOON WEL</v>
      </c>
      <c r="O23" s="4" t="str">
        <f>IF(Eisen_Oplossing[[#This Row],[Eis nodig?]]="Ja","TOON WEL","TOON NIET")</f>
        <v>TOON WEL</v>
      </c>
      <c r="P23" s="4" t="str">
        <f>IF(AND(Eisen_Oplossing[[#This Row],[TOON obv GEVRAAGDE?]]="TOON WEL",Eisen_Oplossing[[#This Row],[Eis nodig?]]="JA"),"ZICHTBAAR","VERBERG")</f>
        <v>ZICHTBAAR</v>
      </c>
    </row>
    <row r="24" spans="1:16" ht="91" x14ac:dyDescent="0.35">
      <c r="A24" s="4" t="str">
        <f>IF(LEN(Eisen_Oplossing[[#This Row],[teller]])=1,CONCATENATE("ICT00",Eisen_Oplossing[[#This Row],[teller]]),IF(LEN(Eisen_Oplossing[[#This Row],[teller]])=2,CONCATENATE("ICT0",Eisen_Oplossing[[#This Row],[teller]]),CONCATENATE("ICT",Eisen_Oplossing[[#This Row],[teller]])))</f>
        <v>ICT020</v>
      </c>
      <c r="B24" s="4">
        <f t="shared" si="0"/>
        <v>20</v>
      </c>
      <c r="C24" s="4" t="s">
        <v>200</v>
      </c>
      <c r="D24" s="4" t="s">
        <v>196</v>
      </c>
      <c r="E24" s="4" t="s">
        <v>370</v>
      </c>
      <c r="F24" s="4"/>
      <c r="G24" s="31" t="s">
        <v>197</v>
      </c>
      <c r="H24" s="31" t="s">
        <v>197</v>
      </c>
      <c r="I24" s="31"/>
      <c r="J24" s="4"/>
      <c r="K24" s="4" t="str">
        <f>IF(AND('AAN TE VULLEN door INSCHRIJVER'!$C$16="Ja",Eisen_Oplossing[[#This Row],[Cloud / SaaS]]="√"),"wel","niet")</f>
        <v>wel</v>
      </c>
      <c r="L24" s="4" t="str">
        <f>IF(AND('AAN TE VULLEN door INSCHRIJVER'!$C$17="Ja",Eisen_Oplossing[[#This Row],[On Premise]]="√"),"wel","niet")</f>
        <v>niet</v>
      </c>
      <c r="M24" s="4" t="str">
        <f>IF(AND('AAN TE VULLEN door INSCHRIJVER'!$C$18="Ja",Eisen_Oplossing[[#This Row],[Dienst-ver-lening]]="√"),"wel","niet")</f>
        <v>niet</v>
      </c>
      <c r="N24" s="4" t="str">
        <f>IF(ISERROR(SEARCH("wel",CONCATENATE(Eisen_Oplossing[[#This Row],[toon_Cloud / SaaS]],Eisen_Oplossing[[#This Row],[toon_On Premise]],Eisen_Oplossing[[#This Row],[toon_Dienstverlening]]))),"TOON NIET","TOON WEL")</f>
        <v>TOON WEL</v>
      </c>
      <c r="O24" s="4" t="str">
        <f>IF(Eisen_Oplossing[[#This Row],[Eis nodig?]]="Ja","TOON WEL","TOON NIET")</f>
        <v>TOON WEL</v>
      </c>
      <c r="P24" s="4" t="str">
        <f>IF(AND(Eisen_Oplossing[[#This Row],[TOON obv GEVRAAGDE?]]="TOON WEL",Eisen_Oplossing[[#This Row],[Eis nodig?]]="JA"),"ZICHTBAAR","VERBERG")</f>
        <v>ZICHTBAAR</v>
      </c>
    </row>
    <row r="25" spans="1:16" ht="39" hidden="1" x14ac:dyDescent="0.35">
      <c r="A25" s="4" t="str">
        <f>IF(LEN(Eisen_Oplossing[[#This Row],[teller]])=1,CONCATENATE("ICT00",Eisen_Oplossing[[#This Row],[teller]]),IF(LEN(Eisen_Oplossing[[#This Row],[teller]])=2,CONCATENATE("ICT0",Eisen_Oplossing[[#This Row],[teller]]),CONCATENATE("ICT",Eisen_Oplossing[[#This Row],[teller]])))</f>
        <v>ICT021</v>
      </c>
      <c r="B25" s="4">
        <f t="shared" si="0"/>
        <v>21</v>
      </c>
      <c r="C25" s="4" t="s">
        <v>200</v>
      </c>
      <c r="D25" s="4" t="s">
        <v>196</v>
      </c>
      <c r="E25" s="4" t="s">
        <v>367</v>
      </c>
      <c r="F25" s="4"/>
      <c r="G25" s="31"/>
      <c r="H25" s="31" t="s">
        <v>197</v>
      </c>
      <c r="I25" s="31"/>
      <c r="J25" s="4"/>
      <c r="K25" s="4" t="str">
        <f>IF(AND('AAN TE VULLEN door INSCHRIJVER'!$C$16="Ja",Eisen_Oplossing[[#This Row],[Cloud / SaaS]]="√"),"wel","niet")</f>
        <v>niet</v>
      </c>
      <c r="L25" s="4" t="str">
        <f>IF(AND('AAN TE VULLEN door INSCHRIJVER'!$C$17="Ja",Eisen_Oplossing[[#This Row],[On Premise]]="√"),"wel","niet")</f>
        <v>niet</v>
      </c>
      <c r="M25" s="4" t="str">
        <f>IF(AND('AAN TE VULLEN door INSCHRIJVER'!$C$18="Ja",Eisen_Oplossing[[#This Row],[Dienst-ver-lening]]="√"),"wel","niet")</f>
        <v>niet</v>
      </c>
      <c r="N25" s="4" t="str">
        <f>IF(ISERROR(SEARCH("wel",CONCATENATE(Eisen_Oplossing[[#This Row],[toon_Cloud / SaaS]],Eisen_Oplossing[[#This Row],[toon_On Premise]],Eisen_Oplossing[[#This Row],[toon_Dienstverlening]]))),"TOON NIET","TOON WEL")</f>
        <v>TOON NIET</v>
      </c>
      <c r="O25" s="4" t="str">
        <f>IF(Eisen_Oplossing[[#This Row],[Eis nodig?]]="Ja","TOON WEL","TOON NIET")</f>
        <v>TOON WEL</v>
      </c>
      <c r="P25" s="4" t="str">
        <f>IF(AND(Eisen_Oplossing[[#This Row],[TOON obv GEVRAAGDE?]]="TOON WEL",Eisen_Oplossing[[#This Row],[Eis nodig?]]="JA"),"ZICHTBAAR","VERBERG")</f>
        <v>VERBERG</v>
      </c>
    </row>
    <row r="26" spans="1:16" ht="143" x14ac:dyDescent="0.35">
      <c r="A26" s="4" t="str">
        <f>IF(LEN(Eisen_Oplossing[[#This Row],[teller]])=1,CONCATENATE("ICT00",Eisen_Oplossing[[#This Row],[teller]]),IF(LEN(Eisen_Oplossing[[#This Row],[teller]])=2,CONCATENATE("ICT0",Eisen_Oplossing[[#This Row],[teller]]),CONCATENATE("ICT",Eisen_Oplossing[[#This Row],[teller]])))</f>
        <v>ICT022</v>
      </c>
      <c r="B26" s="4">
        <f t="shared" si="0"/>
        <v>22</v>
      </c>
      <c r="C26" s="4" t="s">
        <v>200</v>
      </c>
      <c r="D26" s="4" t="s">
        <v>196</v>
      </c>
      <c r="E26" s="4" t="s">
        <v>371</v>
      </c>
      <c r="F26" s="4"/>
      <c r="G26" s="31" t="s">
        <v>197</v>
      </c>
      <c r="H26" s="31" t="s">
        <v>197</v>
      </c>
      <c r="I26" s="31"/>
      <c r="J26" s="4"/>
      <c r="K26" s="4" t="str">
        <f>IF(AND('AAN TE VULLEN door INSCHRIJVER'!$C$16="Ja",Eisen_Oplossing[[#This Row],[Cloud / SaaS]]="√"),"wel","niet")</f>
        <v>wel</v>
      </c>
      <c r="L26" s="4" t="str">
        <f>IF(AND('AAN TE VULLEN door INSCHRIJVER'!$C$17="Ja",Eisen_Oplossing[[#This Row],[On Premise]]="√"),"wel","niet")</f>
        <v>niet</v>
      </c>
      <c r="M26" s="4" t="str">
        <f>IF(AND('AAN TE VULLEN door INSCHRIJVER'!$C$18="Ja",Eisen_Oplossing[[#This Row],[Dienst-ver-lening]]="√"),"wel","niet")</f>
        <v>niet</v>
      </c>
      <c r="N26" s="4" t="str">
        <f>IF(ISERROR(SEARCH("wel",CONCATENATE(Eisen_Oplossing[[#This Row],[toon_Cloud / SaaS]],Eisen_Oplossing[[#This Row],[toon_On Premise]],Eisen_Oplossing[[#This Row],[toon_Dienstverlening]]))),"TOON NIET","TOON WEL")</f>
        <v>TOON WEL</v>
      </c>
      <c r="O26" s="4" t="str">
        <f>IF(Eisen_Oplossing[[#This Row],[Eis nodig?]]="Ja","TOON WEL","TOON NIET")</f>
        <v>TOON WEL</v>
      </c>
      <c r="P26" s="4" t="str">
        <f>IF(AND(Eisen_Oplossing[[#This Row],[TOON obv GEVRAAGDE?]]="TOON WEL",Eisen_Oplossing[[#This Row],[Eis nodig?]]="JA"),"ZICHTBAAR","VERBERG")</f>
        <v>ZICHTBAAR</v>
      </c>
    </row>
    <row r="27" spans="1:16" ht="247" x14ac:dyDescent="0.35">
      <c r="A27" s="4" t="str">
        <f>IF(LEN(Eisen_Oplossing[[#This Row],[teller]])=1,CONCATENATE("ICT00",Eisen_Oplossing[[#This Row],[teller]]),IF(LEN(Eisen_Oplossing[[#This Row],[teller]])=2,CONCATENATE("ICT0",Eisen_Oplossing[[#This Row],[teller]]),CONCATENATE("ICT",Eisen_Oplossing[[#This Row],[teller]])))</f>
        <v>ICT023</v>
      </c>
      <c r="B27" s="4">
        <f t="shared" si="0"/>
        <v>23</v>
      </c>
      <c r="C27" s="4" t="s">
        <v>200</v>
      </c>
      <c r="D27" s="4" t="s">
        <v>196</v>
      </c>
      <c r="E27" s="4" t="s">
        <v>374</v>
      </c>
      <c r="F27" s="4"/>
      <c r="G27" s="31" t="s">
        <v>197</v>
      </c>
      <c r="H27" s="31"/>
      <c r="I27" s="31"/>
      <c r="J27" s="4"/>
      <c r="K27" s="4" t="str">
        <f>IF(AND('AAN TE VULLEN door INSCHRIJVER'!$C$16="Ja",Eisen_Oplossing[[#This Row],[Cloud / SaaS]]="√"),"wel","niet")</f>
        <v>wel</v>
      </c>
      <c r="L27" s="4" t="str">
        <f>IF(AND('AAN TE VULLEN door INSCHRIJVER'!$C$17="Ja",Eisen_Oplossing[[#This Row],[On Premise]]="√"),"wel","niet")</f>
        <v>niet</v>
      </c>
      <c r="M27" s="4" t="str">
        <f>IF(AND('AAN TE VULLEN door INSCHRIJVER'!$C$18="Ja",Eisen_Oplossing[[#This Row],[Dienst-ver-lening]]="√"),"wel","niet")</f>
        <v>niet</v>
      </c>
      <c r="N27" s="4" t="str">
        <f>IF(ISERROR(SEARCH("wel",CONCATENATE(Eisen_Oplossing[[#This Row],[toon_Cloud / SaaS]],Eisen_Oplossing[[#This Row],[toon_On Premise]],Eisen_Oplossing[[#This Row],[toon_Dienstverlening]]))),"TOON NIET","TOON WEL")</f>
        <v>TOON WEL</v>
      </c>
      <c r="O27" s="4" t="str">
        <f>IF(Eisen_Oplossing[[#This Row],[Eis nodig?]]="Ja","TOON WEL","TOON NIET")</f>
        <v>TOON WEL</v>
      </c>
      <c r="P27" s="4" t="str">
        <f>IF(AND(Eisen_Oplossing[[#This Row],[TOON obv GEVRAAGDE?]]="TOON WEL",Eisen_Oplossing[[#This Row],[Eis nodig?]]="JA"),"ZICHTBAAR","VERBERG")</f>
        <v>ZICHTBAAR</v>
      </c>
    </row>
    <row r="28" spans="1:16" ht="91" x14ac:dyDescent="0.35">
      <c r="A28" s="4" t="str">
        <f>IF(LEN(Eisen_Oplossing[[#This Row],[teller]])=1,CONCATENATE("ICT00",Eisen_Oplossing[[#This Row],[teller]]),IF(LEN(Eisen_Oplossing[[#This Row],[teller]])=2,CONCATENATE("ICT0",Eisen_Oplossing[[#This Row],[teller]]),CONCATENATE("ICT",Eisen_Oplossing[[#This Row],[teller]])))</f>
        <v>ICT024</v>
      </c>
      <c r="B28" s="4">
        <f t="shared" si="0"/>
        <v>24</v>
      </c>
      <c r="C28" s="4" t="s">
        <v>200</v>
      </c>
      <c r="D28" s="4" t="s">
        <v>196</v>
      </c>
      <c r="E28" s="4" t="s">
        <v>375</v>
      </c>
      <c r="F28" s="4"/>
      <c r="G28" s="31" t="s">
        <v>197</v>
      </c>
      <c r="H28" s="31" t="s">
        <v>197</v>
      </c>
      <c r="I28" s="31"/>
      <c r="J28" s="4"/>
      <c r="K28" s="4" t="str">
        <f>IF(AND('AAN TE VULLEN door INSCHRIJVER'!$C$16="Ja",Eisen_Oplossing[[#This Row],[Cloud / SaaS]]="√"),"wel","niet")</f>
        <v>wel</v>
      </c>
      <c r="L28" s="4" t="str">
        <f>IF(AND('AAN TE VULLEN door INSCHRIJVER'!$C$17="Ja",Eisen_Oplossing[[#This Row],[On Premise]]="√"),"wel","niet")</f>
        <v>niet</v>
      </c>
      <c r="M28" s="4" t="str">
        <f>IF(AND('AAN TE VULLEN door INSCHRIJVER'!$C$18="Ja",Eisen_Oplossing[[#This Row],[Dienst-ver-lening]]="√"),"wel","niet")</f>
        <v>niet</v>
      </c>
      <c r="N28" s="4" t="str">
        <f>IF(ISERROR(SEARCH("wel",CONCATENATE(Eisen_Oplossing[[#This Row],[toon_Cloud / SaaS]],Eisen_Oplossing[[#This Row],[toon_On Premise]],Eisen_Oplossing[[#This Row],[toon_Dienstverlening]]))),"TOON NIET","TOON WEL")</f>
        <v>TOON WEL</v>
      </c>
      <c r="O28" s="4" t="str">
        <f>IF(Eisen_Oplossing[[#This Row],[Eis nodig?]]="Ja","TOON WEL","TOON NIET")</f>
        <v>TOON WEL</v>
      </c>
      <c r="P28" s="4" t="str">
        <f>IF(AND(Eisen_Oplossing[[#This Row],[TOON obv GEVRAAGDE?]]="TOON WEL",Eisen_Oplossing[[#This Row],[Eis nodig?]]="JA"),"ZICHTBAAR","VERBERG")</f>
        <v>ZICHTBAAR</v>
      </c>
    </row>
    <row r="29" spans="1:16" ht="73" customHeight="1" x14ac:dyDescent="0.35">
      <c r="A29" s="4" t="str">
        <f>IF(LEN(Eisen_Oplossing[[#This Row],[teller]])=1,CONCATENATE("ICT00",Eisen_Oplossing[[#This Row],[teller]]),IF(LEN(Eisen_Oplossing[[#This Row],[teller]])=2,CONCATENATE("ICT0",Eisen_Oplossing[[#This Row],[teller]]),CONCATENATE("ICT",Eisen_Oplossing[[#This Row],[teller]])))</f>
        <v>ICT025</v>
      </c>
      <c r="B29" s="4">
        <f t="shared" si="0"/>
        <v>25</v>
      </c>
      <c r="C29" s="4" t="s">
        <v>200</v>
      </c>
      <c r="D29" s="4" t="s">
        <v>219</v>
      </c>
      <c r="E29" s="4" t="s">
        <v>376</v>
      </c>
      <c r="F29" s="4"/>
      <c r="G29" s="31" t="s">
        <v>197</v>
      </c>
      <c r="H29" s="31" t="s">
        <v>197</v>
      </c>
      <c r="I29" s="31" t="s">
        <v>197</v>
      </c>
      <c r="J29" s="4"/>
      <c r="K29" s="4" t="str">
        <f>IF(AND('AAN TE VULLEN door INSCHRIJVER'!$C$16="Ja",Eisen_Oplossing[[#This Row],[Cloud / SaaS]]="√"),"wel","niet")</f>
        <v>wel</v>
      </c>
      <c r="L29" s="4" t="str">
        <f>IF(AND('AAN TE VULLEN door INSCHRIJVER'!$C$17="Ja",Eisen_Oplossing[[#This Row],[On Premise]]="√"),"wel","niet")</f>
        <v>niet</v>
      </c>
      <c r="M29" s="4" t="str">
        <f>IF(AND('AAN TE VULLEN door INSCHRIJVER'!$C$18="Ja",Eisen_Oplossing[[#This Row],[Dienst-ver-lening]]="√"),"wel","niet")</f>
        <v>niet</v>
      </c>
      <c r="N29" s="4" t="str">
        <f>IF(ISERROR(SEARCH("wel",CONCATENATE(Eisen_Oplossing[[#This Row],[toon_Cloud / SaaS]],Eisen_Oplossing[[#This Row],[toon_On Premise]],Eisen_Oplossing[[#This Row],[toon_Dienstverlening]]))),"TOON NIET","TOON WEL")</f>
        <v>TOON WEL</v>
      </c>
      <c r="O29" s="4" t="str">
        <f>IF(Eisen_Oplossing[[#This Row],[Eis nodig?]]="Ja","TOON WEL","TOON NIET")</f>
        <v>TOON WEL</v>
      </c>
      <c r="P29" s="4" t="str">
        <f>IF(AND(Eisen_Oplossing[[#This Row],[TOON obv GEVRAAGDE?]]="TOON WEL",Eisen_Oplossing[[#This Row],[Eis nodig?]]="JA"),"ZICHTBAAR","VERBERG")</f>
        <v>ZICHTBAAR</v>
      </c>
    </row>
    <row r="30" spans="1:16" ht="195" hidden="1" x14ac:dyDescent="0.35">
      <c r="A30" s="4" t="str">
        <f>IF(LEN(Eisen_Oplossing[[#This Row],[teller]])=1,CONCATENATE("ICT00",Eisen_Oplossing[[#This Row],[teller]]),IF(LEN(Eisen_Oplossing[[#This Row],[teller]])=2,CONCATENATE("ICT0",Eisen_Oplossing[[#This Row],[teller]]),CONCATENATE("ICT",Eisen_Oplossing[[#This Row],[teller]])))</f>
        <v>ICT026</v>
      </c>
      <c r="B30" s="4">
        <f t="shared" si="0"/>
        <v>26</v>
      </c>
      <c r="C30" s="4" t="s">
        <v>200</v>
      </c>
      <c r="D30" s="4" t="s">
        <v>196</v>
      </c>
      <c r="E30" s="4" t="s">
        <v>372</v>
      </c>
      <c r="F30" s="4"/>
      <c r="G30" s="31"/>
      <c r="H30" s="31" t="s">
        <v>197</v>
      </c>
      <c r="I30" s="31"/>
      <c r="J30" s="4"/>
      <c r="K30" s="4" t="str">
        <f>IF(AND('AAN TE VULLEN door INSCHRIJVER'!$C$16="Ja",Eisen_Oplossing[[#This Row],[Cloud / SaaS]]="√"),"wel","niet")</f>
        <v>niet</v>
      </c>
      <c r="L30" s="4" t="str">
        <f>IF(AND('AAN TE VULLEN door INSCHRIJVER'!$C$17="Ja",Eisen_Oplossing[[#This Row],[On Premise]]="√"),"wel","niet")</f>
        <v>niet</v>
      </c>
      <c r="M30" s="4" t="str">
        <f>IF(AND('AAN TE VULLEN door INSCHRIJVER'!$C$18="Ja",Eisen_Oplossing[[#This Row],[Dienst-ver-lening]]="√"),"wel","niet")</f>
        <v>niet</v>
      </c>
      <c r="N30" s="4" t="str">
        <f>IF(ISERROR(SEARCH("wel",CONCATENATE(Eisen_Oplossing[[#This Row],[toon_Cloud / SaaS]],Eisen_Oplossing[[#This Row],[toon_On Premise]],Eisen_Oplossing[[#This Row],[toon_Dienstverlening]]))),"TOON NIET","TOON WEL")</f>
        <v>TOON NIET</v>
      </c>
      <c r="O30" s="4" t="str">
        <f>IF(Eisen_Oplossing[[#This Row],[Eis nodig?]]="Ja","TOON WEL","TOON NIET")</f>
        <v>TOON WEL</v>
      </c>
      <c r="P30" s="4" t="str">
        <f>IF(AND(Eisen_Oplossing[[#This Row],[TOON obv GEVRAAGDE?]]="TOON WEL",Eisen_Oplossing[[#This Row],[Eis nodig?]]="JA"),"ZICHTBAAR","VERBERG")</f>
        <v>VERBERG</v>
      </c>
    </row>
    <row r="31" spans="1:16" ht="77" customHeight="1" x14ac:dyDescent="0.35">
      <c r="A31" s="4" t="str">
        <f>IF(LEN(Eisen_Oplossing[[#This Row],[teller]])=1,CONCATENATE("ICT00",Eisen_Oplossing[[#This Row],[teller]]),IF(LEN(Eisen_Oplossing[[#This Row],[teller]])=2,CONCATENATE("ICT0",Eisen_Oplossing[[#This Row],[teller]]),CONCATENATE("ICT",Eisen_Oplossing[[#This Row],[teller]])))</f>
        <v>ICT027</v>
      </c>
      <c r="B31" s="4">
        <f t="shared" si="0"/>
        <v>27</v>
      </c>
      <c r="C31" s="4" t="s">
        <v>200</v>
      </c>
      <c r="D31" s="4" t="s">
        <v>219</v>
      </c>
      <c r="E31" s="4" t="s">
        <v>377</v>
      </c>
      <c r="F31" s="4"/>
      <c r="G31" s="31" t="s">
        <v>197</v>
      </c>
      <c r="H31" s="31" t="s">
        <v>197</v>
      </c>
      <c r="I31" s="31" t="s">
        <v>197</v>
      </c>
      <c r="J31" s="4"/>
      <c r="K31" s="4" t="str">
        <f>IF(AND('AAN TE VULLEN door INSCHRIJVER'!$C$16="Ja",Eisen_Oplossing[[#This Row],[Cloud / SaaS]]="√"),"wel","niet")</f>
        <v>wel</v>
      </c>
      <c r="L31" s="4" t="str">
        <f>IF(AND('AAN TE VULLEN door INSCHRIJVER'!$C$17="Ja",Eisen_Oplossing[[#This Row],[On Premise]]="√"),"wel","niet")</f>
        <v>niet</v>
      </c>
      <c r="M31" s="4" t="str">
        <f>IF(AND('AAN TE VULLEN door INSCHRIJVER'!$C$18="Ja",Eisen_Oplossing[[#This Row],[Dienst-ver-lening]]="√"),"wel","niet")</f>
        <v>niet</v>
      </c>
      <c r="N31" s="4" t="str">
        <f>IF(ISERROR(SEARCH("wel",CONCATENATE(Eisen_Oplossing[[#This Row],[toon_Cloud / SaaS]],Eisen_Oplossing[[#This Row],[toon_On Premise]],Eisen_Oplossing[[#This Row],[toon_Dienstverlening]]))),"TOON NIET","TOON WEL")</f>
        <v>TOON WEL</v>
      </c>
      <c r="O31" s="4" t="str">
        <f>IF(Eisen_Oplossing[[#This Row],[Eis nodig?]]="Ja","TOON WEL","TOON NIET")</f>
        <v>TOON WEL</v>
      </c>
      <c r="P31" s="4" t="str">
        <f>IF(AND(Eisen_Oplossing[[#This Row],[TOON obv GEVRAAGDE?]]="TOON WEL",Eisen_Oplossing[[#This Row],[Eis nodig?]]="JA"),"ZICHTBAAR","VERBERG")</f>
        <v>ZICHTBAAR</v>
      </c>
    </row>
    <row r="32" spans="1:16" ht="75" customHeight="1" x14ac:dyDescent="0.35">
      <c r="A32" s="4" t="str">
        <f>IF(LEN(Eisen_Oplossing[[#This Row],[teller]])=1,CONCATENATE("ICT00",Eisen_Oplossing[[#This Row],[teller]]),IF(LEN(Eisen_Oplossing[[#This Row],[teller]])=2,CONCATENATE("ICT0",Eisen_Oplossing[[#This Row],[teller]]),CONCATENATE("ICT",Eisen_Oplossing[[#This Row],[teller]])))</f>
        <v>ICT028</v>
      </c>
      <c r="B32" s="4">
        <f t="shared" si="0"/>
        <v>28</v>
      </c>
      <c r="C32" s="4" t="s">
        <v>200</v>
      </c>
      <c r="D32" s="4" t="s">
        <v>219</v>
      </c>
      <c r="E32" s="4" t="s">
        <v>378</v>
      </c>
      <c r="F32" s="4"/>
      <c r="G32" s="31" t="s">
        <v>197</v>
      </c>
      <c r="H32" s="31" t="s">
        <v>197</v>
      </c>
      <c r="I32" s="31" t="s">
        <v>197</v>
      </c>
      <c r="J32" s="4"/>
      <c r="K32" s="4" t="str">
        <f>IF(AND('AAN TE VULLEN door INSCHRIJVER'!$C$16="Ja",Eisen_Oplossing[[#This Row],[Cloud / SaaS]]="√"),"wel","niet")</f>
        <v>wel</v>
      </c>
      <c r="L32" s="4" t="str">
        <f>IF(AND('AAN TE VULLEN door INSCHRIJVER'!$C$17="Ja",Eisen_Oplossing[[#This Row],[On Premise]]="√"),"wel","niet")</f>
        <v>niet</v>
      </c>
      <c r="M32" s="4" t="str">
        <f>IF(AND('AAN TE VULLEN door INSCHRIJVER'!$C$18="Ja",Eisen_Oplossing[[#This Row],[Dienst-ver-lening]]="√"),"wel","niet")</f>
        <v>niet</v>
      </c>
      <c r="N32" s="4" t="str">
        <f>IF(ISERROR(SEARCH("wel",CONCATENATE(Eisen_Oplossing[[#This Row],[toon_Cloud / SaaS]],Eisen_Oplossing[[#This Row],[toon_On Premise]],Eisen_Oplossing[[#This Row],[toon_Dienstverlening]]))),"TOON NIET","TOON WEL")</f>
        <v>TOON WEL</v>
      </c>
      <c r="O32" s="4" t="str">
        <f>IF(Eisen_Oplossing[[#This Row],[Eis nodig?]]="Ja","TOON WEL","TOON NIET")</f>
        <v>TOON WEL</v>
      </c>
      <c r="P32" s="4" t="str">
        <f>IF(AND(Eisen_Oplossing[[#This Row],[TOON obv GEVRAAGDE?]]="TOON WEL",Eisen_Oplossing[[#This Row],[Eis nodig?]]="JA"),"ZICHTBAAR","VERBERG")</f>
        <v>ZICHTBAAR</v>
      </c>
    </row>
    <row r="33" spans="1:16" ht="58.5" customHeight="1" x14ac:dyDescent="0.35">
      <c r="A33" s="4" t="str">
        <f>IF(LEN(Eisen_Oplossing[[#This Row],[teller]])=1,CONCATENATE("ICT00",Eisen_Oplossing[[#This Row],[teller]]),IF(LEN(Eisen_Oplossing[[#This Row],[teller]])=2,CONCATENATE("ICT0",Eisen_Oplossing[[#This Row],[teller]]),CONCATENATE("ICT",Eisen_Oplossing[[#This Row],[teller]])))</f>
        <v>ICT029</v>
      </c>
      <c r="B33" s="4">
        <f t="shared" si="0"/>
        <v>29</v>
      </c>
      <c r="C33" s="4" t="s">
        <v>200</v>
      </c>
      <c r="D33" s="4" t="s">
        <v>219</v>
      </c>
      <c r="E33" s="4" t="s">
        <v>379</v>
      </c>
      <c r="F33" s="4"/>
      <c r="G33" s="31" t="s">
        <v>197</v>
      </c>
      <c r="H33" s="31" t="s">
        <v>197</v>
      </c>
      <c r="I33" s="31" t="s">
        <v>197</v>
      </c>
      <c r="J33" s="4"/>
      <c r="K33" s="4" t="str">
        <f>IF(AND('AAN TE VULLEN door INSCHRIJVER'!$C$16="Ja",Eisen_Oplossing[[#This Row],[Cloud / SaaS]]="√"),"wel","niet")</f>
        <v>wel</v>
      </c>
      <c r="L33" s="4" t="str">
        <f>IF(AND('AAN TE VULLEN door INSCHRIJVER'!$C$17="Ja",Eisen_Oplossing[[#This Row],[On Premise]]="√"),"wel","niet")</f>
        <v>niet</v>
      </c>
      <c r="M33" s="4" t="str">
        <f>IF(AND('AAN TE VULLEN door INSCHRIJVER'!$C$18="Ja",Eisen_Oplossing[[#This Row],[Dienst-ver-lening]]="√"),"wel","niet")</f>
        <v>niet</v>
      </c>
      <c r="N33" s="4" t="str">
        <f>IF(ISERROR(SEARCH("wel",CONCATENATE(Eisen_Oplossing[[#This Row],[toon_Cloud / SaaS]],Eisen_Oplossing[[#This Row],[toon_On Premise]],Eisen_Oplossing[[#This Row],[toon_Dienstverlening]]))),"TOON NIET","TOON WEL")</f>
        <v>TOON WEL</v>
      </c>
      <c r="O33" s="4" t="str">
        <f>IF(Eisen_Oplossing[[#This Row],[Eis nodig?]]="Ja","TOON WEL","TOON NIET")</f>
        <v>TOON WEL</v>
      </c>
      <c r="P33" s="4" t="str">
        <f>IF(AND(Eisen_Oplossing[[#This Row],[TOON obv GEVRAAGDE?]]="TOON WEL",Eisen_Oplossing[[#This Row],[Eis nodig?]]="JA"),"ZICHTBAAR","VERBERG")</f>
        <v>ZICHTBAAR</v>
      </c>
    </row>
    <row r="34" spans="1:16" ht="39" x14ac:dyDescent="0.35">
      <c r="A34" s="4" t="str">
        <f>IF(LEN(Eisen_Oplossing[[#This Row],[teller]])=1,CONCATENATE("ICT00",Eisen_Oplossing[[#This Row],[teller]]),IF(LEN(Eisen_Oplossing[[#This Row],[teller]])=2,CONCATENATE("ICT0",Eisen_Oplossing[[#This Row],[teller]]),CONCATENATE("ICT",Eisen_Oplossing[[#This Row],[teller]])))</f>
        <v>ICT030</v>
      </c>
      <c r="B34" s="4">
        <f t="shared" si="0"/>
        <v>30</v>
      </c>
      <c r="C34" s="4" t="s">
        <v>200</v>
      </c>
      <c r="D34" s="4" t="s">
        <v>219</v>
      </c>
      <c r="E34" s="4" t="s">
        <v>380</v>
      </c>
      <c r="F34" s="4"/>
      <c r="G34" s="31" t="s">
        <v>197</v>
      </c>
      <c r="H34" s="31" t="s">
        <v>197</v>
      </c>
      <c r="I34" s="31" t="s">
        <v>197</v>
      </c>
      <c r="J34" s="4"/>
      <c r="K34" s="4" t="str">
        <f>IF(AND('AAN TE VULLEN door INSCHRIJVER'!$C$16="Ja",Eisen_Oplossing[[#This Row],[Cloud / SaaS]]="√"),"wel","niet")</f>
        <v>wel</v>
      </c>
      <c r="L34" s="4" t="str">
        <f>IF(AND('AAN TE VULLEN door INSCHRIJVER'!$C$17="Ja",Eisen_Oplossing[[#This Row],[On Premise]]="√"),"wel","niet")</f>
        <v>niet</v>
      </c>
      <c r="M34" s="4" t="str">
        <f>IF(AND('AAN TE VULLEN door INSCHRIJVER'!$C$18="Ja",Eisen_Oplossing[[#This Row],[Dienst-ver-lening]]="√"),"wel","niet")</f>
        <v>niet</v>
      </c>
      <c r="N34" s="4" t="str">
        <f>IF(ISERROR(SEARCH("wel",CONCATENATE(Eisen_Oplossing[[#This Row],[toon_Cloud / SaaS]],Eisen_Oplossing[[#This Row],[toon_On Premise]],Eisen_Oplossing[[#This Row],[toon_Dienstverlening]]))),"TOON NIET","TOON WEL")</f>
        <v>TOON WEL</v>
      </c>
      <c r="O34" s="4" t="str">
        <f>IF(Eisen_Oplossing[[#This Row],[Eis nodig?]]="Ja","TOON WEL","TOON NIET")</f>
        <v>TOON WEL</v>
      </c>
      <c r="P34" s="4" t="str">
        <f>IF(AND(Eisen_Oplossing[[#This Row],[TOON obv GEVRAAGDE?]]="TOON WEL",Eisen_Oplossing[[#This Row],[Eis nodig?]]="JA"),"ZICHTBAAR","VERBERG")</f>
        <v>ZICHTBAAR</v>
      </c>
    </row>
    <row r="35" spans="1:16" ht="26" x14ac:dyDescent="0.35">
      <c r="A35" s="4" t="str">
        <f>IF(LEN(Eisen_Oplossing[[#This Row],[teller]])=1,CONCATENATE("ICT00",Eisen_Oplossing[[#This Row],[teller]]),IF(LEN(Eisen_Oplossing[[#This Row],[teller]])=2,CONCATENATE("ICT0",Eisen_Oplossing[[#This Row],[teller]]),CONCATENATE("ICT",Eisen_Oplossing[[#This Row],[teller]])))</f>
        <v>ICT031</v>
      </c>
      <c r="B35" s="4">
        <f t="shared" si="0"/>
        <v>31</v>
      </c>
      <c r="C35" s="4" t="s">
        <v>200</v>
      </c>
      <c r="D35" s="4" t="s">
        <v>219</v>
      </c>
      <c r="E35" s="4" t="s">
        <v>381</v>
      </c>
      <c r="F35" s="4"/>
      <c r="G35" s="31" t="s">
        <v>197</v>
      </c>
      <c r="H35" s="31" t="s">
        <v>197</v>
      </c>
      <c r="I35" s="31" t="s">
        <v>197</v>
      </c>
      <c r="J35" s="4"/>
      <c r="K35" s="4" t="str">
        <f>IF(AND('AAN TE VULLEN door INSCHRIJVER'!$C$16="Ja",Eisen_Oplossing[[#This Row],[Cloud / SaaS]]="√"),"wel","niet")</f>
        <v>wel</v>
      </c>
      <c r="L35" s="4" t="str">
        <f>IF(AND('AAN TE VULLEN door INSCHRIJVER'!$C$17="Ja",Eisen_Oplossing[[#This Row],[On Premise]]="√"),"wel","niet")</f>
        <v>niet</v>
      </c>
      <c r="M35" s="4" t="str">
        <f>IF(AND('AAN TE VULLEN door INSCHRIJVER'!$C$18="Ja",Eisen_Oplossing[[#This Row],[Dienst-ver-lening]]="√"),"wel","niet")</f>
        <v>niet</v>
      </c>
      <c r="N35" s="4" t="str">
        <f>IF(ISERROR(SEARCH("wel",CONCATENATE(Eisen_Oplossing[[#This Row],[toon_Cloud / SaaS]],Eisen_Oplossing[[#This Row],[toon_On Premise]],Eisen_Oplossing[[#This Row],[toon_Dienstverlening]]))),"TOON NIET","TOON WEL")</f>
        <v>TOON WEL</v>
      </c>
      <c r="O35" s="4" t="str">
        <f>IF(Eisen_Oplossing[[#This Row],[Eis nodig?]]="Ja","TOON WEL","TOON NIET")</f>
        <v>TOON WEL</v>
      </c>
      <c r="P35" s="4" t="str">
        <f>IF(AND(Eisen_Oplossing[[#This Row],[TOON obv GEVRAAGDE?]]="TOON WEL",Eisen_Oplossing[[#This Row],[Eis nodig?]]="JA"),"ZICHTBAAR","VERBERG")</f>
        <v>ZICHTBAAR</v>
      </c>
    </row>
    <row r="36" spans="1:16" ht="39" x14ac:dyDescent="0.35">
      <c r="A36" s="4" t="str">
        <f>IF(LEN(Eisen_Oplossing[[#This Row],[teller]])=1,CONCATENATE("ICT00",Eisen_Oplossing[[#This Row],[teller]]),IF(LEN(Eisen_Oplossing[[#This Row],[teller]])=2,CONCATENATE("ICT0",Eisen_Oplossing[[#This Row],[teller]]),CONCATENATE("ICT",Eisen_Oplossing[[#This Row],[teller]])))</f>
        <v>ICT032</v>
      </c>
      <c r="B36" s="4">
        <f t="shared" si="0"/>
        <v>32</v>
      </c>
      <c r="C36" s="4" t="s">
        <v>200</v>
      </c>
      <c r="D36" s="4" t="s">
        <v>219</v>
      </c>
      <c r="E36" s="4" t="s">
        <v>382</v>
      </c>
      <c r="F36" s="4"/>
      <c r="G36" s="31" t="s">
        <v>197</v>
      </c>
      <c r="H36" s="31" t="s">
        <v>197</v>
      </c>
      <c r="I36" s="31" t="s">
        <v>197</v>
      </c>
      <c r="J36" s="4"/>
      <c r="K36" s="4" t="str">
        <f>IF(AND('AAN TE VULLEN door INSCHRIJVER'!$C$16="Ja",Eisen_Oplossing[[#This Row],[Cloud / SaaS]]="√"),"wel","niet")</f>
        <v>wel</v>
      </c>
      <c r="L36" s="4" t="str">
        <f>IF(AND('AAN TE VULLEN door INSCHRIJVER'!$C$17="Ja",Eisen_Oplossing[[#This Row],[On Premise]]="√"),"wel","niet")</f>
        <v>niet</v>
      </c>
      <c r="M36" s="4" t="str">
        <f>IF(AND('AAN TE VULLEN door INSCHRIJVER'!$C$18="Ja",Eisen_Oplossing[[#This Row],[Dienst-ver-lening]]="√"),"wel","niet")</f>
        <v>niet</v>
      </c>
      <c r="N36" s="4" t="str">
        <f>IF(ISERROR(SEARCH("wel",CONCATENATE(Eisen_Oplossing[[#This Row],[toon_Cloud / SaaS]],Eisen_Oplossing[[#This Row],[toon_On Premise]],Eisen_Oplossing[[#This Row],[toon_Dienstverlening]]))),"TOON NIET","TOON WEL")</f>
        <v>TOON WEL</v>
      </c>
      <c r="O36" s="4" t="str">
        <f>IF(Eisen_Oplossing[[#This Row],[Eis nodig?]]="Ja","TOON WEL","TOON NIET")</f>
        <v>TOON WEL</v>
      </c>
      <c r="P36" s="4" t="str">
        <f>IF(AND(Eisen_Oplossing[[#This Row],[TOON obv GEVRAAGDE?]]="TOON WEL",Eisen_Oplossing[[#This Row],[Eis nodig?]]="JA"),"ZICHTBAAR","VERBERG")</f>
        <v>ZICHTBAAR</v>
      </c>
    </row>
    <row r="37" spans="1:16" ht="26" x14ac:dyDescent="0.35">
      <c r="A37" s="4" t="str">
        <f>IF(LEN(Eisen_Oplossing[[#This Row],[teller]])=1,CONCATENATE("ICT00",Eisen_Oplossing[[#This Row],[teller]]),IF(LEN(Eisen_Oplossing[[#This Row],[teller]])=2,CONCATENATE("ICT0",Eisen_Oplossing[[#This Row],[teller]]),CONCATENATE("ICT",Eisen_Oplossing[[#This Row],[teller]])))</f>
        <v>ICT033</v>
      </c>
      <c r="B37" s="4">
        <f t="shared" si="0"/>
        <v>33</v>
      </c>
      <c r="C37" s="4" t="s">
        <v>200</v>
      </c>
      <c r="D37" s="4" t="s">
        <v>219</v>
      </c>
      <c r="E37" s="4" t="s">
        <v>383</v>
      </c>
      <c r="F37" s="4"/>
      <c r="G37" s="31" t="s">
        <v>197</v>
      </c>
      <c r="H37" s="31" t="s">
        <v>197</v>
      </c>
      <c r="I37" s="31" t="s">
        <v>197</v>
      </c>
      <c r="J37" s="4"/>
      <c r="K37" s="4" t="str">
        <f>IF(AND('AAN TE VULLEN door INSCHRIJVER'!$C$16="Ja",Eisen_Oplossing[[#This Row],[Cloud / SaaS]]="√"),"wel","niet")</f>
        <v>wel</v>
      </c>
      <c r="L37" s="4" t="str">
        <f>IF(AND('AAN TE VULLEN door INSCHRIJVER'!$C$17="Ja",Eisen_Oplossing[[#This Row],[On Premise]]="√"),"wel","niet")</f>
        <v>niet</v>
      </c>
      <c r="M37" s="4" t="str">
        <f>IF(AND('AAN TE VULLEN door INSCHRIJVER'!$C$18="Ja",Eisen_Oplossing[[#This Row],[Dienst-ver-lening]]="√"),"wel","niet")</f>
        <v>niet</v>
      </c>
      <c r="N37" s="4" t="str">
        <f>IF(ISERROR(SEARCH("wel",CONCATENATE(Eisen_Oplossing[[#This Row],[toon_Cloud / SaaS]],Eisen_Oplossing[[#This Row],[toon_On Premise]],Eisen_Oplossing[[#This Row],[toon_Dienstverlening]]))),"TOON NIET","TOON WEL")</f>
        <v>TOON WEL</v>
      </c>
      <c r="O37" s="4" t="str">
        <f>IF(Eisen_Oplossing[[#This Row],[Eis nodig?]]="Ja","TOON WEL","TOON NIET")</f>
        <v>TOON WEL</v>
      </c>
      <c r="P37" s="4" t="str">
        <f>IF(AND(Eisen_Oplossing[[#This Row],[TOON obv GEVRAAGDE?]]="TOON WEL",Eisen_Oplossing[[#This Row],[Eis nodig?]]="JA"),"ZICHTBAAR","VERBERG")</f>
        <v>ZICHTBAAR</v>
      </c>
    </row>
    <row r="38" spans="1:16" ht="52" x14ac:dyDescent="0.35">
      <c r="A38" s="4" t="str">
        <f>IF(LEN(Eisen_Oplossing[[#This Row],[teller]])=1,CONCATENATE("ICT00",Eisen_Oplossing[[#This Row],[teller]]),IF(LEN(Eisen_Oplossing[[#This Row],[teller]])=2,CONCATENATE("ICT0",Eisen_Oplossing[[#This Row],[teller]]),CONCATENATE("ICT",Eisen_Oplossing[[#This Row],[teller]])))</f>
        <v>ICT034</v>
      </c>
      <c r="B38" s="4">
        <f t="shared" si="0"/>
        <v>34</v>
      </c>
      <c r="C38" s="4" t="s">
        <v>200</v>
      </c>
      <c r="D38" s="4" t="s">
        <v>219</v>
      </c>
      <c r="E38" s="4" t="s">
        <v>384</v>
      </c>
      <c r="F38" s="4"/>
      <c r="G38" s="31" t="s">
        <v>197</v>
      </c>
      <c r="H38" s="31" t="s">
        <v>197</v>
      </c>
      <c r="I38" s="31" t="s">
        <v>197</v>
      </c>
      <c r="J38" s="4"/>
      <c r="K38" s="4" t="str">
        <f>IF(AND('AAN TE VULLEN door INSCHRIJVER'!$C$16="Ja",Eisen_Oplossing[[#This Row],[Cloud / SaaS]]="√"),"wel","niet")</f>
        <v>wel</v>
      </c>
      <c r="L38" s="4" t="str">
        <f>IF(AND('AAN TE VULLEN door INSCHRIJVER'!$C$17="Ja",Eisen_Oplossing[[#This Row],[On Premise]]="√"),"wel","niet")</f>
        <v>niet</v>
      </c>
      <c r="M38" s="4" t="str">
        <f>IF(AND('AAN TE VULLEN door INSCHRIJVER'!$C$18="Ja",Eisen_Oplossing[[#This Row],[Dienst-ver-lening]]="√"),"wel","niet")</f>
        <v>niet</v>
      </c>
      <c r="N38" s="4" t="str">
        <f>IF(ISERROR(SEARCH("wel",CONCATENATE(Eisen_Oplossing[[#This Row],[toon_Cloud / SaaS]],Eisen_Oplossing[[#This Row],[toon_On Premise]],Eisen_Oplossing[[#This Row],[toon_Dienstverlening]]))),"TOON NIET","TOON WEL")</f>
        <v>TOON WEL</v>
      </c>
      <c r="O38" s="4" t="str">
        <f>IF(Eisen_Oplossing[[#This Row],[Eis nodig?]]="Ja","TOON WEL","TOON NIET")</f>
        <v>TOON WEL</v>
      </c>
      <c r="P38" s="4" t="str">
        <f>IF(AND(Eisen_Oplossing[[#This Row],[TOON obv GEVRAAGDE?]]="TOON WEL",Eisen_Oplossing[[#This Row],[Eis nodig?]]="JA"),"ZICHTBAAR","VERBERG")</f>
        <v>ZICHTBAAR</v>
      </c>
    </row>
    <row r="39" spans="1:16" ht="52" x14ac:dyDescent="0.35">
      <c r="A39" s="4" t="str">
        <f>IF(LEN(Eisen_Oplossing[[#This Row],[teller]])=1,CONCATENATE("ICT00",Eisen_Oplossing[[#This Row],[teller]]),IF(LEN(Eisen_Oplossing[[#This Row],[teller]])=2,CONCATENATE("ICT0",Eisen_Oplossing[[#This Row],[teller]]),CONCATENATE("ICT",Eisen_Oplossing[[#This Row],[teller]])))</f>
        <v>ICT035</v>
      </c>
      <c r="B39" s="4">
        <f t="shared" si="0"/>
        <v>35</v>
      </c>
      <c r="C39" s="4" t="s">
        <v>200</v>
      </c>
      <c r="D39" s="4" t="s">
        <v>219</v>
      </c>
      <c r="E39" s="4" t="s">
        <v>385</v>
      </c>
      <c r="F39" s="4"/>
      <c r="G39" s="31" t="s">
        <v>197</v>
      </c>
      <c r="H39" s="31" t="s">
        <v>197</v>
      </c>
      <c r="I39" s="31" t="s">
        <v>197</v>
      </c>
      <c r="J39" s="4"/>
      <c r="K39" s="4" t="str">
        <f>IF(AND('AAN TE VULLEN door INSCHRIJVER'!$C$16="Ja",Eisen_Oplossing[[#This Row],[Cloud / SaaS]]="√"),"wel","niet")</f>
        <v>wel</v>
      </c>
      <c r="L39" s="4" t="str">
        <f>IF(AND('AAN TE VULLEN door INSCHRIJVER'!$C$17="Ja",Eisen_Oplossing[[#This Row],[On Premise]]="√"),"wel","niet")</f>
        <v>niet</v>
      </c>
      <c r="M39" s="4" t="str">
        <f>IF(AND('AAN TE VULLEN door INSCHRIJVER'!$C$18="Ja",Eisen_Oplossing[[#This Row],[Dienst-ver-lening]]="√"),"wel","niet")</f>
        <v>niet</v>
      </c>
      <c r="N39" s="4" t="str">
        <f>IF(ISERROR(SEARCH("wel",CONCATENATE(Eisen_Oplossing[[#This Row],[toon_Cloud / SaaS]],Eisen_Oplossing[[#This Row],[toon_On Premise]],Eisen_Oplossing[[#This Row],[toon_Dienstverlening]]))),"TOON NIET","TOON WEL")</f>
        <v>TOON WEL</v>
      </c>
      <c r="O39" s="4" t="str">
        <f>IF(Eisen_Oplossing[[#This Row],[Eis nodig?]]="Ja","TOON WEL","TOON NIET")</f>
        <v>TOON WEL</v>
      </c>
      <c r="P39" s="4" t="str">
        <f>IF(AND(Eisen_Oplossing[[#This Row],[TOON obv GEVRAAGDE?]]="TOON WEL",Eisen_Oplossing[[#This Row],[Eis nodig?]]="JA"),"ZICHTBAAR","VERBERG")</f>
        <v>ZICHTBAAR</v>
      </c>
    </row>
    <row r="40" spans="1:16" ht="26" x14ac:dyDescent="0.35">
      <c r="A40" s="4" t="str">
        <f>IF(LEN(Eisen_Oplossing[[#This Row],[teller]])=1,CONCATENATE("ICT00",Eisen_Oplossing[[#This Row],[teller]]),IF(LEN(Eisen_Oplossing[[#This Row],[teller]])=2,CONCATENATE("ICT0",Eisen_Oplossing[[#This Row],[teller]]),CONCATENATE("ICT",Eisen_Oplossing[[#This Row],[teller]])))</f>
        <v>ICT036</v>
      </c>
      <c r="B40" s="4">
        <f t="shared" si="0"/>
        <v>36</v>
      </c>
      <c r="C40" s="4" t="s">
        <v>200</v>
      </c>
      <c r="D40" s="4" t="s">
        <v>219</v>
      </c>
      <c r="E40" s="4" t="s">
        <v>386</v>
      </c>
      <c r="F40" s="4"/>
      <c r="G40" s="31" t="s">
        <v>197</v>
      </c>
      <c r="H40" s="31" t="s">
        <v>197</v>
      </c>
      <c r="I40" s="31" t="s">
        <v>197</v>
      </c>
      <c r="J40" s="4"/>
      <c r="K40" s="4" t="str">
        <f>IF(AND('AAN TE VULLEN door INSCHRIJVER'!$C$16="Ja",Eisen_Oplossing[[#This Row],[Cloud / SaaS]]="√"),"wel","niet")</f>
        <v>wel</v>
      </c>
      <c r="L40" s="4" t="str">
        <f>IF(AND('AAN TE VULLEN door INSCHRIJVER'!$C$17="Ja",Eisen_Oplossing[[#This Row],[On Premise]]="√"),"wel","niet")</f>
        <v>niet</v>
      </c>
      <c r="M40" s="4" t="str">
        <f>IF(AND('AAN TE VULLEN door INSCHRIJVER'!$C$18="Ja",Eisen_Oplossing[[#This Row],[Dienst-ver-lening]]="√"),"wel","niet")</f>
        <v>niet</v>
      </c>
      <c r="N40" s="4" t="str">
        <f>IF(ISERROR(SEARCH("wel",CONCATENATE(Eisen_Oplossing[[#This Row],[toon_Cloud / SaaS]],Eisen_Oplossing[[#This Row],[toon_On Premise]],Eisen_Oplossing[[#This Row],[toon_Dienstverlening]]))),"TOON NIET","TOON WEL")</f>
        <v>TOON WEL</v>
      </c>
      <c r="O40" s="4" t="str">
        <f>IF(Eisen_Oplossing[[#This Row],[Eis nodig?]]="Ja","TOON WEL","TOON NIET")</f>
        <v>TOON WEL</v>
      </c>
      <c r="P40" s="4" t="str">
        <f>IF(AND(Eisen_Oplossing[[#This Row],[TOON obv GEVRAAGDE?]]="TOON WEL",Eisen_Oplossing[[#This Row],[Eis nodig?]]="JA"),"ZICHTBAAR","VERBERG")</f>
        <v>ZICHTBAAR</v>
      </c>
    </row>
    <row r="41" spans="1:16" ht="39" x14ac:dyDescent="0.35">
      <c r="A41" s="4" t="str">
        <f>IF(LEN(Eisen_Oplossing[[#This Row],[teller]])=1,CONCATENATE("ICT00",Eisen_Oplossing[[#This Row],[teller]]),IF(LEN(Eisen_Oplossing[[#This Row],[teller]])=2,CONCATENATE("ICT0",Eisen_Oplossing[[#This Row],[teller]]),CONCATENATE("ICT",Eisen_Oplossing[[#This Row],[teller]])))</f>
        <v>ICT037</v>
      </c>
      <c r="B41" s="4">
        <f t="shared" si="0"/>
        <v>37</v>
      </c>
      <c r="C41" s="4" t="s">
        <v>200</v>
      </c>
      <c r="D41" s="4" t="s">
        <v>219</v>
      </c>
      <c r="E41" s="4" t="s">
        <v>387</v>
      </c>
      <c r="F41" s="4"/>
      <c r="G41" s="31" t="s">
        <v>197</v>
      </c>
      <c r="H41" s="31" t="s">
        <v>197</v>
      </c>
      <c r="I41" s="31" t="s">
        <v>197</v>
      </c>
      <c r="J41" s="4"/>
      <c r="K41" s="4" t="str">
        <f>IF(AND('AAN TE VULLEN door INSCHRIJVER'!$C$16="Ja",Eisen_Oplossing[[#This Row],[Cloud / SaaS]]="√"),"wel","niet")</f>
        <v>wel</v>
      </c>
      <c r="L41" s="4" t="str">
        <f>IF(AND('AAN TE VULLEN door INSCHRIJVER'!$C$17="Ja",Eisen_Oplossing[[#This Row],[On Premise]]="√"),"wel","niet")</f>
        <v>niet</v>
      </c>
      <c r="M41" s="4" t="str">
        <f>IF(AND('AAN TE VULLEN door INSCHRIJVER'!$C$18="Ja",Eisen_Oplossing[[#This Row],[Dienst-ver-lening]]="√"),"wel","niet")</f>
        <v>niet</v>
      </c>
      <c r="N41" s="4" t="str">
        <f>IF(ISERROR(SEARCH("wel",CONCATENATE(Eisen_Oplossing[[#This Row],[toon_Cloud / SaaS]],Eisen_Oplossing[[#This Row],[toon_On Premise]],Eisen_Oplossing[[#This Row],[toon_Dienstverlening]]))),"TOON NIET","TOON WEL")</f>
        <v>TOON WEL</v>
      </c>
      <c r="O41" s="4" t="str">
        <f>IF(Eisen_Oplossing[[#This Row],[Eis nodig?]]="Ja","TOON WEL","TOON NIET")</f>
        <v>TOON WEL</v>
      </c>
      <c r="P41" s="4" t="str">
        <f>IF(AND(Eisen_Oplossing[[#This Row],[TOON obv GEVRAAGDE?]]="TOON WEL",Eisen_Oplossing[[#This Row],[Eis nodig?]]="JA"),"ZICHTBAAR","VERBERG")</f>
        <v>ZICHTBAAR</v>
      </c>
    </row>
    <row r="42" spans="1:16" ht="39" x14ac:dyDescent="0.35">
      <c r="A42" s="4" t="str">
        <f>IF(LEN(Eisen_Oplossing[[#This Row],[teller]])=1,CONCATENATE("ICT00",Eisen_Oplossing[[#This Row],[teller]]),IF(LEN(Eisen_Oplossing[[#This Row],[teller]])=2,CONCATENATE("ICT0",Eisen_Oplossing[[#This Row],[teller]]),CONCATENATE("ICT",Eisen_Oplossing[[#This Row],[teller]])))</f>
        <v>ICT038</v>
      </c>
      <c r="B42" s="4">
        <f t="shared" si="0"/>
        <v>38</v>
      </c>
      <c r="C42" s="4" t="s">
        <v>200</v>
      </c>
      <c r="D42" s="4" t="s">
        <v>219</v>
      </c>
      <c r="E42" s="4" t="s">
        <v>388</v>
      </c>
      <c r="F42" s="4"/>
      <c r="G42" s="31" t="s">
        <v>197</v>
      </c>
      <c r="H42" s="31" t="s">
        <v>197</v>
      </c>
      <c r="I42" s="31" t="s">
        <v>197</v>
      </c>
      <c r="J42" s="4"/>
      <c r="K42" s="4" t="str">
        <f>IF(AND('AAN TE VULLEN door INSCHRIJVER'!$C$16="Ja",Eisen_Oplossing[[#This Row],[Cloud / SaaS]]="√"),"wel","niet")</f>
        <v>wel</v>
      </c>
      <c r="L42" s="4" t="str">
        <f>IF(AND('AAN TE VULLEN door INSCHRIJVER'!$C$17="Ja",Eisen_Oplossing[[#This Row],[On Premise]]="√"),"wel","niet")</f>
        <v>niet</v>
      </c>
      <c r="M42" s="4" t="str">
        <f>IF(AND('AAN TE VULLEN door INSCHRIJVER'!$C$18="Ja",Eisen_Oplossing[[#This Row],[Dienst-ver-lening]]="√"),"wel","niet")</f>
        <v>niet</v>
      </c>
      <c r="N42" s="4" t="str">
        <f>IF(ISERROR(SEARCH("wel",CONCATENATE(Eisen_Oplossing[[#This Row],[toon_Cloud / SaaS]],Eisen_Oplossing[[#This Row],[toon_On Premise]],Eisen_Oplossing[[#This Row],[toon_Dienstverlening]]))),"TOON NIET","TOON WEL")</f>
        <v>TOON WEL</v>
      </c>
      <c r="O42" s="4" t="str">
        <f>IF(Eisen_Oplossing[[#This Row],[Eis nodig?]]="Ja","TOON WEL","TOON NIET")</f>
        <v>TOON WEL</v>
      </c>
      <c r="P42" s="4" t="str">
        <f>IF(AND(Eisen_Oplossing[[#This Row],[TOON obv GEVRAAGDE?]]="TOON WEL",Eisen_Oplossing[[#This Row],[Eis nodig?]]="JA"),"ZICHTBAAR","VERBERG")</f>
        <v>ZICHTBAAR</v>
      </c>
    </row>
    <row r="43" spans="1:16" ht="52" x14ac:dyDescent="0.35">
      <c r="A43" s="4" t="str">
        <f>IF(LEN(Eisen_Oplossing[[#This Row],[teller]])=1,CONCATENATE("ICT00",Eisen_Oplossing[[#This Row],[teller]]),IF(LEN(Eisen_Oplossing[[#This Row],[teller]])=2,CONCATENATE("ICT0",Eisen_Oplossing[[#This Row],[teller]]),CONCATENATE("ICT",Eisen_Oplossing[[#This Row],[teller]])))</f>
        <v>ICT039</v>
      </c>
      <c r="B43" s="4">
        <f t="shared" si="0"/>
        <v>39</v>
      </c>
      <c r="C43" s="4" t="s">
        <v>200</v>
      </c>
      <c r="D43" s="4" t="s">
        <v>219</v>
      </c>
      <c r="E43" s="4" t="s">
        <v>389</v>
      </c>
      <c r="F43" s="4"/>
      <c r="G43" s="31" t="s">
        <v>197</v>
      </c>
      <c r="H43" s="31" t="s">
        <v>197</v>
      </c>
      <c r="I43" s="31" t="s">
        <v>197</v>
      </c>
      <c r="J43" s="4"/>
      <c r="K43" s="4" t="str">
        <f>IF(AND('AAN TE VULLEN door INSCHRIJVER'!$C$16="Ja",Eisen_Oplossing[[#This Row],[Cloud / SaaS]]="√"),"wel","niet")</f>
        <v>wel</v>
      </c>
      <c r="L43" s="4" t="str">
        <f>IF(AND('AAN TE VULLEN door INSCHRIJVER'!$C$17="Ja",Eisen_Oplossing[[#This Row],[On Premise]]="√"),"wel","niet")</f>
        <v>niet</v>
      </c>
      <c r="M43" s="4" t="str">
        <f>IF(AND('AAN TE VULLEN door INSCHRIJVER'!$C$18="Ja",Eisen_Oplossing[[#This Row],[Dienst-ver-lening]]="√"),"wel","niet")</f>
        <v>niet</v>
      </c>
      <c r="N43" s="4" t="str">
        <f>IF(ISERROR(SEARCH("wel",CONCATENATE(Eisen_Oplossing[[#This Row],[toon_Cloud / SaaS]],Eisen_Oplossing[[#This Row],[toon_On Premise]],Eisen_Oplossing[[#This Row],[toon_Dienstverlening]]))),"TOON NIET","TOON WEL")</f>
        <v>TOON WEL</v>
      </c>
      <c r="O43" s="4" t="str">
        <f>IF(Eisen_Oplossing[[#This Row],[Eis nodig?]]="Ja","TOON WEL","TOON NIET")</f>
        <v>TOON WEL</v>
      </c>
      <c r="P43" s="4" t="str">
        <f>IF(AND(Eisen_Oplossing[[#This Row],[TOON obv GEVRAAGDE?]]="TOON WEL",Eisen_Oplossing[[#This Row],[Eis nodig?]]="JA"),"ZICHTBAAR","VERBERG")</f>
        <v>ZICHTBAAR</v>
      </c>
    </row>
    <row r="44" spans="1:16" ht="39" x14ac:dyDescent="0.35">
      <c r="A44" s="4" t="str">
        <f>IF(LEN(Eisen_Oplossing[[#This Row],[teller]])=1,CONCATENATE("ICT00",Eisen_Oplossing[[#This Row],[teller]]),IF(LEN(Eisen_Oplossing[[#This Row],[teller]])=2,CONCATENATE("ICT0",Eisen_Oplossing[[#This Row],[teller]]),CONCATENATE("ICT",Eisen_Oplossing[[#This Row],[teller]])))</f>
        <v>ICT040</v>
      </c>
      <c r="B44" s="4">
        <f t="shared" si="0"/>
        <v>40</v>
      </c>
      <c r="C44" s="4" t="s">
        <v>200</v>
      </c>
      <c r="D44" s="4" t="s">
        <v>219</v>
      </c>
      <c r="E44" s="4" t="s">
        <v>390</v>
      </c>
      <c r="F44" s="4" t="s">
        <v>391</v>
      </c>
      <c r="G44" s="31" t="s">
        <v>197</v>
      </c>
      <c r="H44" s="31" t="s">
        <v>197</v>
      </c>
      <c r="I44" s="31" t="s">
        <v>197</v>
      </c>
      <c r="J44" s="4"/>
      <c r="K44" s="4" t="str">
        <f>IF(AND('AAN TE VULLEN door INSCHRIJVER'!$C$16="Ja",Eisen_Oplossing[[#This Row],[Cloud / SaaS]]="√"),"wel","niet")</f>
        <v>wel</v>
      </c>
      <c r="L44" s="4" t="str">
        <f>IF(AND('AAN TE VULLEN door INSCHRIJVER'!$C$17="Ja",Eisen_Oplossing[[#This Row],[On Premise]]="√"),"wel","niet")</f>
        <v>niet</v>
      </c>
      <c r="M44" s="4" t="str">
        <f>IF(AND('AAN TE VULLEN door INSCHRIJVER'!$C$18="Ja",Eisen_Oplossing[[#This Row],[Dienst-ver-lening]]="√"),"wel","niet")</f>
        <v>niet</v>
      </c>
      <c r="N44" s="4" t="str">
        <f>IF(ISERROR(SEARCH("wel",CONCATENATE(Eisen_Oplossing[[#This Row],[toon_Cloud / SaaS]],Eisen_Oplossing[[#This Row],[toon_On Premise]],Eisen_Oplossing[[#This Row],[toon_Dienstverlening]]))),"TOON NIET","TOON WEL")</f>
        <v>TOON WEL</v>
      </c>
      <c r="O44" s="4" t="str">
        <f>IF(Eisen_Oplossing[[#This Row],[Eis nodig?]]="Ja","TOON WEL","TOON NIET")</f>
        <v>TOON WEL</v>
      </c>
      <c r="P44" s="4" t="str">
        <f>IF(AND(Eisen_Oplossing[[#This Row],[TOON obv GEVRAAGDE?]]="TOON WEL",Eisen_Oplossing[[#This Row],[Eis nodig?]]="JA"),"ZICHTBAAR","VERBERG")</f>
        <v>ZICHTBAAR</v>
      </c>
    </row>
    <row r="45" spans="1:16" ht="26" x14ac:dyDescent="0.35">
      <c r="A45" s="4" t="str">
        <f>IF(LEN(Eisen_Oplossing[[#This Row],[teller]])=1,CONCATENATE("ICT00",Eisen_Oplossing[[#This Row],[teller]]),IF(LEN(Eisen_Oplossing[[#This Row],[teller]])=2,CONCATENATE("ICT0",Eisen_Oplossing[[#This Row],[teller]]),CONCATENATE("ICT",Eisen_Oplossing[[#This Row],[teller]])))</f>
        <v>ICT041</v>
      </c>
      <c r="B45" s="4">
        <f t="shared" si="0"/>
        <v>41</v>
      </c>
      <c r="C45" s="4" t="s">
        <v>200</v>
      </c>
      <c r="D45" s="4" t="s">
        <v>219</v>
      </c>
      <c r="E45" s="4" t="s">
        <v>392</v>
      </c>
      <c r="F45" s="77"/>
      <c r="G45" s="31" t="s">
        <v>197</v>
      </c>
      <c r="H45" s="31" t="s">
        <v>197</v>
      </c>
      <c r="I45" s="31" t="s">
        <v>197</v>
      </c>
      <c r="J45" s="4"/>
      <c r="K45" s="4" t="str">
        <f>IF(AND('AAN TE VULLEN door INSCHRIJVER'!$C$16="Ja",Eisen_Oplossing[[#This Row],[Cloud / SaaS]]="√"),"wel","niet")</f>
        <v>wel</v>
      </c>
      <c r="L45" s="4" t="str">
        <f>IF(AND('AAN TE VULLEN door INSCHRIJVER'!$C$17="Ja",Eisen_Oplossing[[#This Row],[On Premise]]="√"),"wel","niet")</f>
        <v>niet</v>
      </c>
      <c r="M45" s="4" t="str">
        <f>IF(AND('AAN TE VULLEN door INSCHRIJVER'!$C$18="Ja",Eisen_Oplossing[[#This Row],[Dienst-ver-lening]]="√"),"wel","niet")</f>
        <v>niet</v>
      </c>
      <c r="N45" s="4" t="str">
        <f>IF(ISERROR(SEARCH("wel",CONCATENATE(Eisen_Oplossing[[#This Row],[toon_Cloud / SaaS]],Eisen_Oplossing[[#This Row],[toon_On Premise]],Eisen_Oplossing[[#This Row],[toon_Dienstverlening]]))),"TOON NIET","TOON WEL")</f>
        <v>TOON WEL</v>
      </c>
      <c r="O45" s="4" t="str">
        <f>IF(Eisen_Oplossing[[#This Row],[Eis nodig?]]="Ja","TOON WEL","TOON NIET")</f>
        <v>TOON WEL</v>
      </c>
      <c r="P45" s="4" t="str">
        <f>IF(AND(Eisen_Oplossing[[#This Row],[TOON obv GEVRAAGDE?]]="TOON WEL",Eisen_Oplossing[[#This Row],[Eis nodig?]]="JA"),"ZICHTBAAR","VERBERG")</f>
        <v>ZICHTBAAR</v>
      </c>
    </row>
    <row r="46" spans="1:16" ht="52" x14ac:dyDescent="0.35">
      <c r="A46" s="4" t="str">
        <f>IF(LEN(Eisen_Oplossing[[#This Row],[teller]])=1,CONCATENATE("ICT00",Eisen_Oplossing[[#This Row],[teller]]),IF(LEN(Eisen_Oplossing[[#This Row],[teller]])=2,CONCATENATE("ICT0",Eisen_Oplossing[[#This Row],[teller]]),CONCATENATE("ICT",Eisen_Oplossing[[#This Row],[teller]])))</f>
        <v>ICT042</v>
      </c>
      <c r="B46" s="4">
        <f t="shared" si="0"/>
        <v>42</v>
      </c>
      <c r="C46" s="4" t="s">
        <v>200</v>
      </c>
      <c r="D46" s="4" t="s">
        <v>219</v>
      </c>
      <c r="E46" s="4" t="s">
        <v>393</v>
      </c>
      <c r="F46" s="77"/>
      <c r="G46" s="31" t="s">
        <v>197</v>
      </c>
      <c r="H46" s="31" t="s">
        <v>197</v>
      </c>
      <c r="I46" s="31" t="s">
        <v>197</v>
      </c>
      <c r="J46" s="4"/>
      <c r="K46" s="4" t="str">
        <f>IF(AND('AAN TE VULLEN door INSCHRIJVER'!$C$16="Ja",Eisen_Oplossing[[#This Row],[Cloud / SaaS]]="√"),"wel","niet")</f>
        <v>wel</v>
      </c>
      <c r="L46" s="4" t="str">
        <f>IF(AND('AAN TE VULLEN door INSCHRIJVER'!$C$17="Ja",Eisen_Oplossing[[#This Row],[On Premise]]="√"),"wel","niet")</f>
        <v>niet</v>
      </c>
      <c r="M46" s="4" t="str">
        <f>IF(AND('AAN TE VULLEN door INSCHRIJVER'!$C$18="Ja",Eisen_Oplossing[[#This Row],[Dienst-ver-lening]]="√"),"wel","niet")</f>
        <v>niet</v>
      </c>
      <c r="N46" s="4" t="str">
        <f>IF(ISERROR(SEARCH("wel",CONCATENATE(Eisen_Oplossing[[#This Row],[toon_Cloud / SaaS]],Eisen_Oplossing[[#This Row],[toon_On Premise]],Eisen_Oplossing[[#This Row],[toon_Dienstverlening]]))),"TOON NIET","TOON WEL")</f>
        <v>TOON WEL</v>
      </c>
      <c r="O46" s="4" t="str">
        <f>IF(Eisen_Oplossing[[#This Row],[Eis nodig?]]="Ja","TOON WEL","TOON NIET")</f>
        <v>TOON WEL</v>
      </c>
      <c r="P46" s="4" t="str">
        <f>IF(AND(Eisen_Oplossing[[#This Row],[TOON obv GEVRAAGDE?]]="TOON WEL",Eisen_Oplossing[[#This Row],[Eis nodig?]]="JA"),"ZICHTBAAR","VERBERG")</f>
        <v>ZICHTBAAR</v>
      </c>
    </row>
    <row r="47" spans="1:16" ht="117" x14ac:dyDescent="0.35">
      <c r="A47" s="4" t="str">
        <f>IF(LEN(Eisen_Oplossing[[#This Row],[teller]])=1,CONCATENATE("ICT00",Eisen_Oplossing[[#This Row],[teller]]),IF(LEN(Eisen_Oplossing[[#This Row],[teller]])=2,CONCATENATE("ICT0",Eisen_Oplossing[[#This Row],[teller]]),CONCATENATE("ICT",Eisen_Oplossing[[#This Row],[teller]])))</f>
        <v>ICT043</v>
      </c>
      <c r="B47" s="4">
        <f t="shared" si="0"/>
        <v>43</v>
      </c>
      <c r="C47" s="4" t="s">
        <v>200</v>
      </c>
      <c r="D47" s="4" t="s">
        <v>219</v>
      </c>
      <c r="E47" s="4" t="s">
        <v>394</v>
      </c>
      <c r="F47" s="4" t="s">
        <v>395</v>
      </c>
      <c r="G47" s="31" t="s">
        <v>197</v>
      </c>
      <c r="H47" s="31" t="s">
        <v>197</v>
      </c>
      <c r="I47" s="31" t="s">
        <v>197</v>
      </c>
      <c r="J47" s="4"/>
      <c r="K47" s="4" t="str">
        <f>IF(AND('AAN TE VULLEN door INSCHRIJVER'!$C$16="Ja",Eisen_Oplossing[[#This Row],[Cloud / SaaS]]="√"),"wel","niet")</f>
        <v>wel</v>
      </c>
      <c r="L47" s="4" t="str">
        <f>IF(AND('AAN TE VULLEN door INSCHRIJVER'!$C$17="Ja",Eisen_Oplossing[[#This Row],[On Premise]]="√"),"wel","niet")</f>
        <v>niet</v>
      </c>
      <c r="M47" s="4" t="str">
        <f>IF(AND('AAN TE VULLEN door INSCHRIJVER'!$C$18="Ja",Eisen_Oplossing[[#This Row],[Dienst-ver-lening]]="√"),"wel","niet")</f>
        <v>niet</v>
      </c>
      <c r="N47" s="4" t="str">
        <f>IF(ISERROR(SEARCH("wel",CONCATENATE(Eisen_Oplossing[[#This Row],[toon_Cloud / SaaS]],Eisen_Oplossing[[#This Row],[toon_On Premise]],Eisen_Oplossing[[#This Row],[toon_Dienstverlening]]))),"TOON NIET","TOON WEL")</f>
        <v>TOON WEL</v>
      </c>
      <c r="O47" s="4" t="str">
        <f>IF(Eisen_Oplossing[[#This Row],[Eis nodig?]]="Ja","TOON WEL","TOON NIET")</f>
        <v>TOON WEL</v>
      </c>
      <c r="P47" s="4" t="str">
        <f>IF(AND(Eisen_Oplossing[[#This Row],[TOON obv GEVRAAGDE?]]="TOON WEL",Eisen_Oplossing[[#This Row],[Eis nodig?]]="JA"),"ZICHTBAAR","VERBERG")</f>
        <v>ZICHTBAAR</v>
      </c>
    </row>
    <row r="48" spans="1:16" ht="39" x14ac:dyDescent="0.35">
      <c r="A48" s="4" t="str">
        <f>IF(LEN(Eisen_Oplossing[[#This Row],[teller]])=1,CONCATENATE("ICT00",Eisen_Oplossing[[#This Row],[teller]]),IF(LEN(Eisen_Oplossing[[#This Row],[teller]])=2,CONCATENATE("ICT0",Eisen_Oplossing[[#This Row],[teller]]),CONCATENATE("ICT",Eisen_Oplossing[[#This Row],[teller]])))</f>
        <v>ICT044</v>
      </c>
      <c r="B48" s="4">
        <f t="shared" si="0"/>
        <v>44</v>
      </c>
      <c r="C48" s="4" t="s">
        <v>200</v>
      </c>
      <c r="D48" s="4" t="s">
        <v>219</v>
      </c>
      <c r="E48" s="4" t="s">
        <v>396</v>
      </c>
      <c r="F48" s="4"/>
      <c r="G48" s="31" t="s">
        <v>197</v>
      </c>
      <c r="H48" s="31" t="s">
        <v>197</v>
      </c>
      <c r="I48" s="31" t="s">
        <v>197</v>
      </c>
      <c r="J48" s="4"/>
      <c r="K48" s="4" t="str">
        <f>IF(AND('AAN TE VULLEN door INSCHRIJVER'!$C$16="Ja",Eisen_Oplossing[[#This Row],[Cloud / SaaS]]="√"),"wel","niet")</f>
        <v>wel</v>
      </c>
      <c r="L48" s="4" t="str">
        <f>IF(AND('AAN TE VULLEN door INSCHRIJVER'!$C$17="Ja",Eisen_Oplossing[[#This Row],[On Premise]]="√"),"wel","niet")</f>
        <v>niet</v>
      </c>
      <c r="M48" s="4" t="str">
        <f>IF(AND('AAN TE VULLEN door INSCHRIJVER'!$C$18="Ja",Eisen_Oplossing[[#This Row],[Dienst-ver-lening]]="√"),"wel","niet")</f>
        <v>niet</v>
      </c>
      <c r="N48" s="4" t="str">
        <f>IF(ISERROR(SEARCH("wel",CONCATENATE(Eisen_Oplossing[[#This Row],[toon_Cloud / SaaS]],Eisen_Oplossing[[#This Row],[toon_On Premise]],Eisen_Oplossing[[#This Row],[toon_Dienstverlening]]))),"TOON NIET","TOON WEL")</f>
        <v>TOON WEL</v>
      </c>
      <c r="O48" s="4" t="str">
        <f>IF(Eisen_Oplossing[[#This Row],[Eis nodig?]]="Ja","TOON WEL","TOON NIET")</f>
        <v>TOON WEL</v>
      </c>
      <c r="P48" s="4" t="str">
        <f>IF(AND(Eisen_Oplossing[[#This Row],[TOON obv GEVRAAGDE?]]="TOON WEL",Eisen_Oplossing[[#This Row],[Eis nodig?]]="JA"),"ZICHTBAAR","VERBERG")</f>
        <v>ZICHTBAAR</v>
      </c>
    </row>
    <row r="49" spans="1:16" ht="39" x14ac:dyDescent="0.35">
      <c r="A49" s="4" t="str">
        <f>IF(LEN(Eisen_Oplossing[[#This Row],[teller]])=1,CONCATENATE("ICT00",Eisen_Oplossing[[#This Row],[teller]]),IF(LEN(Eisen_Oplossing[[#This Row],[teller]])=2,CONCATENATE("ICT0",Eisen_Oplossing[[#This Row],[teller]]),CONCATENATE("ICT",Eisen_Oplossing[[#This Row],[teller]])))</f>
        <v>ICT045</v>
      </c>
      <c r="B49" s="4">
        <f t="shared" si="0"/>
        <v>45</v>
      </c>
      <c r="C49" s="4" t="s">
        <v>200</v>
      </c>
      <c r="D49" s="4" t="s">
        <v>219</v>
      </c>
      <c r="E49" s="4" t="s">
        <v>397</v>
      </c>
      <c r="F49" s="4" t="s">
        <v>398</v>
      </c>
      <c r="G49" s="31" t="s">
        <v>197</v>
      </c>
      <c r="H49" s="31" t="s">
        <v>197</v>
      </c>
      <c r="I49" s="31" t="s">
        <v>197</v>
      </c>
      <c r="J49" s="4"/>
      <c r="K49" s="4" t="str">
        <f>IF(AND('AAN TE VULLEN door INSCHRIJVER'!$C$16="Ja",Eisen_Oplossing[[#This Row],[Cloud / SaaS]]="√"),"wel","niet")</f>
        <v>wel</v>
      </c>
      <c r="L49" s="4" t="str">
        <f>IF(AND('AAN TE VULLEN door INSCHRIJVER'!$C$17="Ja",Eisen_Oplossing[[#This Row],[On Premise]]="√"),"wel","niet")</f>
        <v>niet</v>
      </c>
      <c r="M49" s="4" t="str">
        <f>IF(AND('AAN TE VULLEN door INSCHRIJVER'!$C$18="Ja",Eisen_Oplossing[[#This Row],[Dienst-ver-lening]]="√"),"wel","niet")</f>
        <v>niet</v>
      </c>
      <c r="N49" s="4" t="str">
        <f>IF(ISERROR(SEARCH("wel",CONCATENATE(Eisen_Oplossing[[#This Row],[toon_Cloud / SaaS]],Eisen_Oplossing[[#This Row],[toon_On Premise]],Eisen_Oplossing[[#This Row],[toon_Dienstverlening]]))),"TOON NIET","TOON WEL")</f>
        <v>TOON WEL</v>
      </c>
      <c r="O49" s="4" t="str">
        <f>IF(Eisen_Oplossing[[#This Row],[Eis nodig?]]="Ja","TOON WEL","TOON NIET")</f>
        <v>TOON WEL</v>
      </c>
      <c r="P49" s="4" t="str">
        <f>IF(AND(Eisen_Oplossing[[#This Row],[TOON obv GEVRAAGDE?]]="TOON WEL",Eisen_Oplossing[[#This Row],[Eis nodig?]]="JA"),"ZICHTBAAR","VERBERG")</f>
        <v>ZICHTBAAR</v>
      </c>
    </row>
    <row r="50" spans="1:16" ht="39" x14ac:dyDescent="0.35">
      <c r="A50" s="4" t="str">
        <f>IF(LEN(Eisen_Oplossing[[#This Row],[teller]])=1,CONCATENATE("ICT00",Eisen_Oplossing[[#This Row],[teller]]),IF(LEN(Eisen_Oplossing[[#This Row],[teller]])=2,CONCATENATE("ICT0",Eisen_Oplossing[[#This Row],[teller]]),CONCATENATE("ICT",Eisen_Oplossing[[#This Row],[teller]])))</f>
        <v>ICT046</v>
      </c>
      <c r="B50" s="4">
        <f t="shared" si="0"/>
        <v>46</v>
      </c>
      <c r="C50" s="4" t="s">
        <v>200</v>
      </c>
      <c r="D50" s="4" t="s">
        <v>219</v>
      </c>
      <c r="E50" s="4" t="s">
        <v>399</v>
      </c>
      <c r="F50" s="4" t="s">
        <v>400</v>
      </c>
      <c r="G50" s="31" t="s">
        <v>197</v>
      </c>
      <c r="H50" s="31" t="s">
        <v>197</v>
      </c>
      <c r="I50" s="31" t="s">
        <v>197</v>
      </c>
      <c r="J50" s="4"/>
      <c r="K50" s="4" t="str">
        <f>IF(AND('AAN TE VULLEN door INSCHRIJVER'!$C$16="Ja",Eisen_Oplossing[[#This Row],[Cloud / SaaS]]="√"),"wel","niet")</f>
        <v>wel</v>
      </c>
      <c r="L50" s="4" t="str">
        <f>IF(AND('AAN TE VULLEN door INSCHRIJVER'!$C$17="Ja",Eisen_Oplossing[[#This Row],[On Premise]]="√"),"wel","niet")</f>
        <v>niet</v>
      </c>
      <c r="M50" s="4" t="str">
        <f>IF(AND('AAN TE VULLEN door INSCHRIJVER'!$C$18="Ja",Eisen_Oplossing[[#This Row],[Dienst-ver-lening]]="√"),"wel","niet")</f>
        <v>niet</v>
      </c>
      <c r="N50" s="4" t="str">
        <f>IF(ISERROR(SEARCH("wel",CONCATENATE(Eisen_Oplossing[[#This Row],[toon_Cloud / SaaS]],Eisen_Oplossing[[#This Row],[toon_On Premise]],Eisen_Oplossing[[#This Row],[toon_Dienstverlening]]))),"TOON NIET","TOON WEL")</f>
        <v>TOON WEL</v>
      </c>
      <c r="O50" s="4" t="str">
        <f>IF(Eisen_Oplossing[[#This Row],[Eis nodig?]]="Ja","TOON WEL","TOON NIET")</f>
        <v>TOON WEL</v>
      </c>
      <c r="P50" s="4" t="str">
        <f>IF(AND(Eisen_Oplossing[[#This Row],[TOON obv GEVRAAGDE?]]="TOON WEL",Eisen_Oplossing[[#This Row],[Eis nodig?]]="JA"),"ZICHTBAAR","VERBERG")</f>
        <v>ZICHTBAAR</v>
      </c>
    </row>
    <row r="51" spans="1:16" ht="65" customHeight="1" x14ac:dyDescent="0.35">
      <c r="A51" s="4" t="str">
        <f>IF(LEN(Eisen_Oplossing[[#This Row],[teller]])=1,CONCATENATE("ICT00",Eisen_Oplossing[[#This Row],[teller]]),IF(LEN(Eisen_Oplossing[[#This Row],[teller]])=2,CONCATENATE("ICT0",Eisen_Oplossing[[#This Row],[teller]]),CONCATENATE("ICT",Eisen_Oplossing[[#This Row],[teller]])))</f>
        <v>ICT047</v>
      </c>
      <c r="B51" s="4">
        <f t="shared" si="0"/>
        <v>47</v>
      </c>
      <c r="C51" s="4" t="s">
        <v>200</v>
      </c>
      <c r="D51" s="4" t="s">
        <v>219</v>
      </c>
      <c r="E51" s="4" t="s">
        <v>401</v>
      </c>
      <c r="F51" s="4" t="s">
        <v>402</v>
      </c>
      <c r="G51" s="31" t="s">
        <v>197</v>
      </c>
      <c r="H51" s="31" t="s">
        <v>197</v>
      </c>
      <c r="I51" s="31" t="s">
        <v>197</v>
      </c>
      <c r="J51" s="4"/>
      <c r="K51" s="4" t="str">
        <f>IF(AND('AAN TE VULLEN door INSCHRIJVER'!$C$16="Ja",Eisen_Oplossing[[#This Row],[Cloud / SaaS]]="√"),"wel","niet")</f>
        <v>wel</v>
      </c>
      <c r="L51" s="4" t="str">
        <f>IF(AND('AAN TE VULLEN door INSCHRIJVER'!$C$17="Ja",Eisen_Oplossing[[#This Row],[On Premise]]="√"),"wel","niet")</f>
        <v>niet</v>
      </c>
      <c r="M51" s="4" t="str">
        <f>IF(AND('AAN TE VULLEN door INSCHRIJVER'!$C$18="Ja",Eisen_Oplossing[[#This Row],[Dienst-ver-lening]]="√"),"wel","niet")</f>
        <v>niet</v>
      </c>
      <c r="N51" s="4" t="str">
        <f>IF(ISERROR(SEARCH("wel",CONCATENATE(Eisen_Oplossing[[#This Row],[toon_Cloud / SaaS]],Eisen_Oplossing[[#This Row],[toon_On Premise]],Eisen_Oplossing[[#This Row],[toon_Dienstverlening]]))),"TOON NIET","TOON WEL")</f>
        <v>TOON WEL</v>
      </c>
      <c r="O51" s="4" t="str">
        <f>IF(Eisen_Oplossing[[#This Row],[Eis nodig?]]="Ja","TOON WEL","TOON NIET")</f>
        <v>TOON WEL</v>
      </c>
      <c r="P51" s="4" t="str">
        <f>IF(AND(Eisen_Oplossing[[#This Row],[TOON obv GEVRAAGDE?]]="TOON WEL",Eisen_Oplossing[[#This Row],[Eis nodig?]]="JA"),"ZICHTBAAR","VERBERG")</f>
        <v>ZICHTBAAR</v>
      </c>
    </row>
    <row r="52" spans="1:16" ht="39" x14ac:dyDescent="0.35">
      <c r="A52" s="4" t="str">
        <f>IF(LEN(Eisen_Oplossing[[#This Row],[teller]])=1,CONCATENATE("ICT00",Eisen_Oplossing[[#This Row],[teller]]),IF(LEN(Eisen_Oplossing[[#This Row],[teller]])=2,CONCATENATE("ICT0",Eisen_Oplossing[[#This Row],[teller]]),CONCATENATE("ICT",Eisen_Oplossing[[#This Row],[teller]])))</f>
        <v>ICT048</v>
      </c>
      <c r="B52" s="4">
        <f t="shared" si="0"/>
        <v>48</v>
      </c>
      <c r="C52" s="4" t="s">
        <v>200</v>
      </c>
      <c r="D52" s="4" t="s">
        <v>219</v>
      </c>
      <c r="E52" s="4" t="s">
        <v>403</v>
      </c>
      <c r="F52" s="4"/>
      <c r="G52" s="31" t="s">
        <v>197</v>
      </c>
      <c r="H52" s="31" t="s">
        <v>197</v>
      </c>
      <c r="I52" s="31" t="s">
        <v>197</v>
      </c>
      <c r="J52" s="4"/>
      <c r="K52" s="4" t="str">
        <f>IF(AND('AAN TE VULLEN door INSCHRIJVER'!$C$16="Ja",Eisen_Oplossing[[#This Row],[Cloud / SaaS]]="√"),"wel","niet")</f>
        <v>wel</v>
      </c>
      <c r="L52" s="4" t="str">
        <f>IF(AND('AAN TE VULLEN door INSCHRIJVER'!$C$17="Ja",Eisen_Oplossing[[#This Row],[On Premise]]="√"),"wel","niet")</f>
        <v>niet</v>
      </c>
      <c r="M52" s="4" t="str">
        <f>IF(AND('AAN TE VULLEN door INSCHRIJVER'!$C$18="Ja",Eisen_Oplossing[[#This Row],[Dienst-ver-lening]]="√"),"wel","niet")</f>
        <v>niet</v>
      </c>
      <c r="N52" s="4" t="str">
        <f>IF(ISERROR(SEARCH("wel",CONCATENATE(Eisen_Oplossing[[#This Row],[toon_Cloud / SaaS]],Eisen_Oplossing[[#This Row],[toon_On Premise]],Eisen_Oplossing[[#This Row],[toon_Dienstverlening]]))),"TOON NIET","TOON WEL")</f>
        <v>TOON WEL</v>
      </c>
      <c r="O52" s="4" t="str">
        <f>IF(Eisen_Oplossing[[#This Row],[Eis nodig?]]="Ja","TOON WEL","TOON NIET")</f>
        <v>TOON WEL</v>
      </c>
      <c r="P52" s="4" t="str">
        <f>IF(AND(Eisen_Oplossing[[#This Row],[TOON obv GEVRAAGDE?]]="TOON WEL",Eisen_Oplossing[[#This Row],[Eis nodig?]]="JA"),"ZICHTBAAR","VERBERG")</f>
        <v>ZICHTBAAR</v>
      </c>
    </row>
    <row r="53" spans="1:16" ht="39" x14ac:dyDescent="0.35">
      <c r="A53" s="4" t="str">
        <f>IF(LEN(Eisen_Oplossing[[#This Row],[teller]])=1,CONCATENATE("ICT00",Eisen_Oplossing[[#This Row],[teller]]),IF(LEN(Eisen_Oplossing[[#This Row],[teller]])=2,CONCATENATE("ICT0",Eisen_Oplossing[[#This Row],[teller]]),CONCATENATE("ICT",Eisen_Oplossing[[#This Row],[teller]])))</f>
        <v>ICT049</v>
      </c>
      <c r="B53" s="4">
        <f t="shared" si="0"/>
        <v>49</v>
      </c>
      <c r="C53" s="4" t="s">
        <v>200</v>
      </c>
      <c r="D53" s="4" t="s">
        <v>219</v>
      </c>
      <c r="E53" s="4" t="s">
        <v>404</v>
      </c>
      <c r="F53" s="4" t="s">
        <v>405</v>
      </c>
      <c r="G53" s="31" t="s">
        <v>197</v>
      </c>
      <c r="H53" s="31" t="s">
        <v>197</v>
      </c>
      <c r="I53" s="31" t="s">
        <v>197</v>
      </c>
      <c r="J53" s="4"/>
      <c r="K53" s="4" t="str">
        <f>IF(AND('AAN TE VULLEN door INSCHRIJVER'!$C$16="Ja",Eisen_Oplossing[[#This Row],[Cloud / SaaS]]="√"),"wel","niet")</f>
        <v>wel</v>
      </c>
      <c r="L53" s="4" t="str">
        <f>IF(AND('AAN TE VULLEN door INSCHRIJVER'!$C$17="Ja",Eisen_Oplossing[[#This Row],[On Premise]]="√"),"wel","niet")</f>
        <v>niet</v>
      </c>
      <c r="M53" s="4" t="str">
        <f>IF(AND('AAN TE VULLEN door INSCHRIJVER'!$C$18="Ja",Eisen_Oplossing[[#This Row],[Dienst-ver-lening]]="√"),"wel","niet")</f>
        <v>niet</v>
      </c>
      <c r="N53" s="4" t="str">
        <f>IF(ISERROR(SEARCH("wel",CONCATENATE(Eisen_Oplossing[[#This Row],[toon_Cloud / SaaS]],Eisen_Oplossing[[#This Row],[toon_On Premise]],Eisen_Oplossing[[#This Row],[toon_Dienstverlening]]))),"TOON NIET","TOON WEL")</f>
        <v>TOON WEL</v>
      </c>
      <c r="O53" s="4" t="str">
        <f>IF(Eisen_Oplossing[[#This Row],[Eis nodig?]]="Ja","TOON WEL","TOON NIET")</f>
        <v>TOON WEL</v>
      </c>
      <c r="P53" s="4" t="str">
        <f>IF(AND(Eisen_Oplossing[[#This Row],[TOON obv GEVRAAGDE?]]="TOON WEL",Eisen_Oplossing[[#This Row],[Eis nodig?]]="JA"),"ZICHTBAAR","VERBERG")</f>
        <v>ZICHTBAAR</v>
      </c>
    </row>
    <row r="54" spans="1:16" ht="65" x14ac:dyDescent="0.35">
      <c r="A54" s="4" t="str">
        <f>IF(LEN(Eisen_Oplossing[[#This Row],[teller]])=1,CONCATENATE("ICT00",Eisen_Oplossing[[#This Row],[teller]]),IF(LEN(Eisen_Oplossing[[#This Row],[teller]])=2,CONCATENATE("ICT0",Eisen_Oplossing[[#This Row],[teller]]),CONCATENATE("ICT",Eisen_Oplossing[[#This Row],[teller]])))</f>
        <v>ICT050</v>
      </c>
      <c r="B54" s="4">
        <f t="shared" si="0"/>
        <v>50</v>
      </c>
      <c r="C54" s="4" t="s">
        <v>200</v>
      </c>
      <c r="D54" s="4" t="s">
        <v>219</v>
      </c>
      <c r="E54" s="4" t="s">
        <v>406</v>
      </c>
      <c r="F54" s="4" t="s">
        <v>407</v>
      </c>
      <c r="G54" s="31" t="s">
        <v>197</v>
      </c>
      <c r="H54" s="31" t="s">
        <v>197</v>
      </c>
      <c r="I54" s="31" t="s">
        <v>197</v>
      </c>
      <c r="J54" s="4"/>
      <c r="K54" s="4" t="str">
        <f>IF(AND('AAN TE VULLEN door INSCHRIJVER'!$C$16="Ja",Eisen_Oplossing[[#This Row],[Cloud / SaaS]]="√"),"wel","niet")</f>
        <v>wel</v>
      </c>
      <c r="L54" s="4" t="str">
        <f>IF(AND('AAN TE VULLEN door INSCHRIJVER'!$C$17="Ja",Eisen_Oplossing[[#This Row],[On Premise]]="√"),"wel","niet")</f>
        <v>niet</v>
      </c>
      <c r="M54" s="4" t="str">
        <f>IF(AND('AAN TE VULLEN door INSCHRIJVER'!$C$18="Ja",Eisen_Oplossing[[#This Row],[Dienst-ver-lening]]="√"),"wel","niet")</f>
        <v>niet</v>
      </c>
      <c r="N54" s="4" t="str">
        <f>IF(ISERROR(SEARCH("wel",CONCATENATE(Eisen_Oplossing[[#This Row],[toon_Cloud / SaaS]],Eisen_Oplossing[[#This Row],[toon_On Premise]],Eisen_Oplossing[[#This Row],[toon_Dienstverlening]]))),"TOON NIET","TOON WEL")</f>
        <v>TOON WEL</v>
      </c>
      <c r="O54" s="4" t="str">
        <f>IF(Eisen_Oplossing[[#This Row],[Eis nodig?]]="Ja","TOON WEL","TOON NIET")</f>
        <v>TOON WEL</v>
      </c>
      <c r="P54" s="4" t="str">
        <f>IF(AND(Eisen_Oplossing[[#This Row],[TOON obv GEVRAAGDE?]]="TOON WEL",Eisen_Oplossing[[#This Row],[Eis nodig?]]="JA"),"ZICHTBAAR","VERBERG")</f>
        <v>ZICHTBAAR</v>
      </c>
    </row>
    <row r="55" spans="1:16" ht="39" x14ac:dyDescent="0.35">
      <c r="A55" s="4" t="str">
        <f>IF(LEN(Eisen_Oplossing[[#This Row],[teller]])=1,CONCATENATE("ICT00",Eisen_Oplossing[[#This Row],[teller]]),IF(LEN(Eisen_Oplossing[[#This Row],[teller]])=2,CONCATENATE("ICT0",Eisen_Oplossing[[#This Row],[teller]]),CONCATENATE("ICT",Eisen_Oplossing[[#This Row],[teller]])))</f>
        <v>ICT051</v>
      </c>
      <c r="B55" s="4">
        <f t="shared" si="0"/>
        <v>51</v>
      </c>
      <c r="C55" s="4" t="s">
        <v>200</v>
      </c>
      <c r="D55" s="4" t="s">
        <v>219</v>
      </c>
      <c r="E55" s="4" t="s">
        <v>408</v>
      </c>
      <c r="F55" s="4" t="s">
        <v>409</v>
      </c>
      <c r="G55" s="31" t="s">
        <v>197</v>
      </c>
      <c r="H55" s="31" t="s">
        <v>197</v>
      </c>
      <c r="I55" s="31" t="s">
        <v>197</v>
      </c>
      <c r="J55" s="4"/>
      <c r="K55" s="4" t="str">
        <f>IF(AND('AAN TE VULLEN door INSCHRIJVER'!$C$16="Ja",Eisen_Oplossing[[#This Row],[Cloud / SaaS]]="√"),"wel","niet")</f>
        <v>wel</v>
      </c>
      <c r="L55" s="4" t="str">
        <f>IF(AND('AAN TE VULLEN door INSCHRIJVER'!$C$17="Ja",Eisen_Oplossing[[#This Row],[On Premise]]="√"),"wel","niet")</f>
        <v>niet</v>
      </c>
      <c r="M55" s="4" t="str">
        <f>IF(AND('AAN TE VULLEN door INSCHRIJVER'!$C$18="Ja",Eisen_Oplossing[[#This Row],[Dienst-ver-lening]]="√"),"wel","niet")</f>
        <v>niet</v>
      </c>
      <c r="N55" s="4" t="str">
        <f>IF(ISERROR(SEARCH("wel",CONCATENATE(Eisen_Oplossing[[#This Row],[toon_Cloud / SaaS]],Eisen_Oplossing[[#This Row],[toon_On Premise]],Eisen_Oplossing[[#This Row],[toon_Dienstverlening]]))),"TOON NIET","TOON WEL")</f>
        <v>TOON WEL</v>
      </c>
      <c r="O55" s="4" t="str">
        <f>IF(Eisen_Oplossing[[#This Row],[Eis nodig?]]="Ja","TOON WEL","TOON NIET")</f>
        <v>TOON WEL</v>
      </c>
      <c r="P55" s="4" t="str">
        <f>IF(AND(Eisen_Oplossing[[#This Row],[TOON obv GEVRAAGDE?]]="TOON WEL",Eisen_Oplossing[[#This Row],[Eis nodig?]]="JA"),"ZICHTBAAR","VERBERG")</f>
        <v>ZICHTBAAR</v>
      </c>
    </row>
    <row r="56" spans="1:16" ht="39" x14ac:dyDescent="0.35">
      <c r="A56" s="4" t="str">
        <f>IF(LEN(Eisen_Oplossing[[#This Row],[teller]])=1,CONCATENATE("ICT00",Eisen_Oplossing[[#This Row],[teller]]),IF(LEN(Eisen_Oplossing[[#This Row],[teller]])=2,CONCATENATE("ICT0",Eisen_Oplossing[[#This Row],[teller]]),CONCATENATE("ICT",Eisen_Oplossing[[#This Row],[teller]])))</f>
        <v>ICT052</v>
      </c>
      <c r="B56" s="4">
        <f t="shared" si="0"/>
        <v>52</v>
      </c>
      <c r="C56" s="4" t="s">
        <v>200</v>
      </c>
      <c r="D56" s="4" t="s">
        <v>219</v>
      </c>
      <c r="E56" s="4" t="s">
        <v>410</v>
      </c>
      <c r="F56" s="4" t="s">
        <v>411</v>
      </c>
      <c r="G56" s="31" t="s">
        <v>197</v>
      </c>
      <c r="H56" s="31" t="s">
        <v>197</v>
      </c>
      <c r="I56" s="31" t="s">
        <v>197</v>
      </c>
      <c r="J56" s="4"/>
      <c r="K56" s="4" t="str">
        <f>IF(AND('AAN TE VULLEN door INSCHRIJVER'!$C$16="Ja",Eisen_Oplossing[[#This Row],[Cloud / SaaS]]="√"),"wel","niet")</f>
        <v>wel</v>
      </c>
      <c r="L56" s="4" t="str">
        <f>IF(AND('AAN TE VULLEN door INSCHRIJVER'!$C$17="Ja",Eisen_Oplossing[[#This Row],[On Premise]]="√"),"wel","niet")</f>
        <v>niet</v>
      </c>
      <c r="M56" s="4" t="str">
        <f>IF(AND('AAN TE VULLEN door INSCHRIJVER'!$C$18="Ja",Eisen_Oplossing[[#This Row],[Dienst-ver-lening]]="√"),"wel","niet")</f>
        <v>niet</v>
      </c>
      <c r="N56" s="4" t="str">
        <f>IF(ISERROR(SEARCH("wel",CONCATENATE(Eisen_Oplossing[[#This Row],[toon_Cloud / SaaS]],Eisen_Oplossing[[#This Row],[toon_On Premise]],Eisen_Oplossing[[#This Row],[toon_Dienstverlening]]))),"TOON NIET","TOON WEL")</f>
        <v>TOON WEL</v>
      </c>
      <c r="O56" s="4" t="str">
        <f>IF(Eisen_Oplossing[[#This Row],[Eis nodig?]]="Ja","TOON WEL","TOON NIET")</f>
        <v>TOON WEL</v>
      </c>
      <c r="P56" s="4" t="str">
        <f>IF(AND(Eisen_Oplossing[[#This Row],[TOON obv GEVRAAGDE?]]="TOON WEL",Eisen_Oplossing[[#This Row],[Eis nodig?]]="JA"),"ZICHTBAAR","VERBERG")</f>
        <v>ZICHTBAAR</v>
      </c>
    </row>
    <row r="57" spans="1:16" ht="26" x14ac:dyDescent="0.35">
      <c r="A57" s="4" t="str">
        <f>IF(LEN(Eisen_Oplossing[[#This Row],[teller]])=1,CONCATENATE("ICT00",Eisen_Oplossing[[#This Row],[teller]]),IF(LEN(Eisen_Oplossing[[#This Row],[teller]])=2,CONCATENATE("ICT0",Eisen_Oplossing[[#This Row],[teller]]),CONCATENATE("ICT",Eisen_Oplossing[[#This Row],[teller]])))</f>
        <v>ICT053</v>
      </c>
      <c r="B57" s="4">
        <f t="shared" si="0"/>
        <v>53</v>
      </c>
      <c r="C57" s="4" t="s">
        <v>200</v>
      </c>
      <c r="D57" s="4" t="s">
        <v>219</v>
      </c>
      <c r="E57" s="4" t="s">
        <v>412</v>
      </c>
      <c r="F57" s="4" t="s">
        <v>413</v>
      </c>
      <c r="G57" s="31" t="s">
        <v>197</v>
      </c>
      <c r="H57" s="31" t="s">
        <v>197</v>
      </c>
      <c r="I57" s="31" t="s">
        <v>197</v>
      </c>
      <c r="J57" s="4"/>
      <c r="K57" s="4" t="str">
        <f>IF(AND('AAN TE VULLEN door INSCHRIJVER'!$C$16="Ja",Eisen_Oplossing[[#This Row],[Cloud / SaaS]]="√"),"wel","niet")</f>
        <v>wel</v>
      </c>
      <c r="L57" s="4" t="str">
        <f>IF(AND('AAN TE VULLEN door INSCHRIJVER'!$C$17="Ja",Eisen_Oplossing[[#This Row],[On Premise]]="√"),"wel","niet")</f>
        <v>niet</v>
      </c>
      <c r="M57" s="4" t="str">
        <f>IF(AND('AAN TE VULLEN door INSCHRIJVER'!$C$18="Ja",Eisen_Oplossing[[#This Row],[Dienst-ver-lening]]="√"),"wel","niet")</f>
        <v>niet</v>
      </c>
      <c r="N57" s="4" t="str">
        <f>IF(ISERROR(SEARCH("wel",CONCATENATE(Eisen_Oplossing[[#This Row],[toon_Cloud / SaaS]],Eisen_Oplossing[[#This Row],[toon_On Premise]],Eisen_Oplossing[[#This Row],[toon_Dienstverlening]]))),"TOON NIET","TOON WEL")</f>
        <v>TOON WEL</v>
      </c>
      <c r="O57" s="4" t="str">
        <f>IF(Eisen_Oplossing[[#This Row],[Eis nodig?]]="Ja","TOON WEL","TOON NIET")</f>
        <v>TOON WEL</v>
      </c>
      <c r="P57" s="4" t="str">
        <f>IF(AND(Eisen_Oplossing[[#This Row],[TOON obv GEVRAAGDE?]]="TOON WEL",Eisen_Oplossing[[#This Row],[Eis nodig?]]="JA"),"ZICHTBAAR","VERBERG")</f>
        <v>ZICHTBAAR</v>
      </c>
    </row>
    <row r="58" spans="1:16" ht="39" x14ac:dyDescent="0.35">
      <c r="A58" s="4" t="str">
        <f>IF(LEN(Eisen_Oplossing[[#This Row],[teller]])=1,CONCATENATE("ICT00",Eisen_Oplossing[[#This Row],[teller]]),IF(LEN(Eisen_Oplossing[[#This Row],[teller]])=2,CONCATENATE("ICT0",Eisen_Oplossing[[#This Row],[teller]]),CONCATENATE("ICT",Eisen_Oplossing[[#This Row],[teller]])))</f>
        <v>ICT054</v>
      </c>
      <c r="B58" s="4">
        <f t="shared" si="0"/>
        <v>54</v>
      </c>
      <c r="C58" s="4" t="s">
        <v>200</v>
      </c>
      <c r="D58" s="4" t="s">
        <v>219</v>
      </c>
      <c r="E58" s="4" t="s">
        <v>414</v>
      </c>
      <c r="F58" s="4" t="s">
        <v>402</v>
      </c>
      <c r="G58" s="31" t="s">
        <v>197</v>
      </c>
      <c r="H58" s="31" t="s">
        <v>197</v>
      </c>
      <c r="I58" s="31" t="s">
        <v>197</v>
      </c>
      <c r="J58" s="4"/>
      <c r="K58" s="4" t="str">
        <f>IF(AND('AAN TE VULLEN door INSCHRIJVER'!$C$16="Ja",Eisen_Oplossing[[#This Row],[Cloud / SaaS]]="√"),"wel","niet")</f>
        <v>wel</v>
      </c>
      <c r="L58" s="4" t="str">
        <f>IF(AND('AAN TE VULLEN door INSCHRIJVER'!$C$17="Ja",Eisen_Oplossing[[#This Row],[On Premise]]="√"),"wel","niet")</f>
        <v>niet</v>
      </c>
      <c r="M58" s="4" t="str">
        <f>IF(AND('AAN TE VULLEN door INSCHRIJVER'!$C$18="Ja",Eisen_Oplossing[[#This Row],[Dienst-ver-lening]]="√"),"wel","niet")</f>
        <v>niet</v>
      </c>
      <c r="N58" s="4" t="str">
        <f>IF(ISERROR(SEARCH("wel",CONCATENATE(Eisen_Oplossing[[#This Row],[toon_Cloud / SaaS]],Eisen_Oplossing[[#This Row],[toon_On Premise]],Eisen_Oplossing[[#This Row],[toon_Dienstverlening]]))),"TOON NIET","TOON WEL")</f>
        <v>TOON WEL</v>
      </c>
      <c r="O58" s="4" t="str">
        <f>IF(Eisen_Oplossing[[#This Row],[Eis nodig?]]="Ja","TOON WEL","TOON NIET")</f>
        <v>TOON WEL</v>
      </c>
      <c r="P58" s="4" t="str">
        <f>IF(AND(Eisen_Oplossing[[#This Row],[TOON obv GEVRAAGDE?]]="TOON WEL",Eisen_Oplossing[[#This Row],[Eis nodig?]]="JA"),"ZICHTBAAR","VERBERG")</f>
        <v>ZICHTBAAR</v>
      </c>
    </row>
    <row r="59" spans="1:16" ht="39" x14ac:dyDescent="0.35">
      <c r="A59" s="4" t="str">
        <f>IF(LEN(Eisen_Oplossing[[#This Row],[teller]])=1,CONCATENATE("ICT00",Eisen_Oplossing[[#This Row],[teller]]),IF(LEN(Eisen_Oplossing[[#This Row],[teller]])=2,CONCATENATE("ICT0",Eisen_Oplossing[[#This Row],[teller]]),CONCATENATE("ICT",Eisen_Oplossing[[#This Row],[teller]])))</f>
        <v>ICT055</v>
      </c>
      <c r="B59" s="4">
        <f t="shared" si="0"/>
        <v>55</v>
      </c>
      <c r="C59" s="4" t="s">
        <v>200</v>
      </c>
      <c r="D59" s="4" t="s">
        <v>219</v>
      </c>
      <c r="E59" s="4" t="s">
        <v>415</v>
      </c>
      <c r="F59" s="4"/>
      <c r="G59" s="31" t="s">
        <v>197</v>
      </c>
      <c r="H59" s="31" t="s">
        <v>197</v>
      </c>
      <c r="I59" s="31" t="s">
        <v>197</v>
      </c>
      <c r="J59" s="4"/>
      <c r="K59" s="4" t="str">
        <f>IF(AND('AAN TE VULLEN door INSCHRIJVER'!$C$16="Ja",Eisen_Oplossing[[#This Row],[Cloud / SaaS]]="√"),"wel","niet")</f>
        <v>wel</v>
      </c>
      <c r="L59" s="4" t="str">
        <f>IF(AND('AAN TE VULLEN door INSCHRIJVER'!$C$17="Ja",Eisen_Oplossing[[#This Row],[On Premise]]="√"),"wel","niet")</f>
        <v>niet</v>
      </c>
      <c r="M59" s="4" t="str">
        <f>IF(AND('AAN TE VULLEN door INSCHRIJVER'!$C$18="Ja",Eisen_Oplossing[[#This Row],[Dienst-ver-lening]]="√"),"wel","niet")</f>
        <v>niet</v>
      </c>
      <c r="N59" s="4" t="str">
        <f>IF(ISERROR(SEARCH("wel",CONCATENATE(Eisen_Oplossing[[#This Row],[toon_Cloud / SaaS]],Eisen_Oplossing[[#This Row],[toon_On Premise]],Eisen_Oplossing[[#This Row],[toon_Dienstverlening]]))),"TOON NIET","TOON WEL")</f>
        <v>TOON WEL</v>
      </c>
      <c r="O59" s="4" t="str">
        <f>IF(Eisen_Oplossing[[#This Row],[Eis nodig?]]="Ja","TOON WEL","TOON NIET")</f>
        <v>TOON WEL</v>
      </c>
      <c r="P59" s="4" t="str">
        <f>IF(AND(Eisen_Oplossing[[#This Row],[TOON obv GEVRAAGDE?]]="TOON WEL",Eisen_Oplossing[[#This Row],[Eis nodig?]]="JA"),"ZICHTBAAR","VERBERG")</f>
        <v>ZICHTBAAR</v>
      </c>
    </row>
    <row r="60" spans="1:16" ht="39" x14ac:dyDescent="0.35">
      <c r="A60" s="4" t="str">
        <f>IF(LEN(Eisen_Oplossing[[#This Row],[teller]])=1,CONCATENATE("ICT00",Eisen_Oplossing[[#This Row],[teller]]),IF(LEN(Eisen_Oplossing[[#This Row],[teller]])=2,CONCATENATE("ICT0",Eisen_Oplossing[[#This Row],[teller]]),CONCATENATE("ICT",Eisen_Oplossing[[#This Row],[teller]])))</f>
        <v>ICT056</v>
      </c>
      <c r="B60" s="4">
        <f t="shared" si="0"/>
        <v>56</v>
      </c>
      <c r="C60" s="4" t="s">
        <v>200</v>
      </c>
      <c r="D60" s="4" t="s">
        <v>219</v>
      </c>
      <c r="E60" s="4" t="s">
        <v>416</v>
      </c>
      <c r="F60" s="4"/>
      <c r="G60" s="31" t="s">
        <v>197</v>
      </c>
      <c r="H60" s="31" t="s">
        <v>197</v>
      </c>
      <c r="I60" s="31" t="s">
        <v>197</v>
      </c>
      <c r="J60" s="4"/>
      <c r="K60" s="4" t="str">
        <f>IF(AND('AAN TE VULLEN door INSCHRIJVER'!$C$16="Ja",Eisen_Oplossing[[#This Row],[Cloud / SaaS]]="√"),"wel","niet")</f>
        <v>wel</v>
      </c>
      <c r="L60" s="4" t="str">
        <f>IF(AND('AAN TE VULLEN door INSCHRIJVER'!$C$17="Ja",Eisen_Oplossing[[#This Row],[On Premise]]="√"),"wel","niet")</f>
        <v>niet</v>
      </c>
      <c r="M60" s="4" t="str">
        <f>IF(AND('AAN TE VULLEN door INSCHRIJVER'!$C$18="Ja",Eisen_Oplossing[[#This Row],[Dienst-ver-lening]]="√"),"wel","niet")</f>
        <v>niet</v>
      </c>
      <c r="N60" s="4" t="str">
        <f>IF(ISERROR(SEARCH("wel",CONCATENATE(Eisen_Oplossing[[#This Row],[toon_Cloud / SaaS]],Eisen_Oplossing[[#This Row],[toon_On Premise]],Eisen_Oplossing[[#This Row],[toon_Dienstverlening]]))),"TOON NIET","TOON WEL")</f>
        <v>TOON WEL</v>
      </c>
      <c r="O60" s="4" t="str">
        <f>IF(Eisen_Oplossing[[#This Row],[Eis nodig?]]="Ja","TOON WEL","TOON NIET")</f>
        <v>TOON WEL</v>
      </c>
      <c r="P60" s="4" t="str">
        <f>IF(AND(Eisen_Oplossing[[#This Row],[TOON obv GEVRAAGDE?]]="TOON WEL",Eisen_Oplossing[[#This Row],[Eis nodig?]]="JA"),"ZICHTBAAR","VERBERG")</f>
        <v>ZICHTBAAR</v>
      </c>
    </row>
    <row r="61" spans="1:16" ht="39" x14ac:dyDescent="0.35">
      <c r="A61" s="4" t="str">
        <f>IF(LEN(Eisen_Oplossing[[#This Row],[teller]])=1,CONCATENATE("ICT00",Eisen_Oplossing[[#This Row],[teller]]),IF(LEN(Eisen_Oplossing[[#This Row],[teller]])=2,CONCATENATE("ICT0",Eisen_Oplossing[[#This Row],[teller]]),CONCATENATE("ICT",Eisen_Oplossing[[#This Row],[teller]])))</f>
        <v>ICT057</v>
      </c>
      <c r="B61" s="4">
        <f t="shared" si="0"/>
        <v>57</v>
      </c>
      <c r="C61" s="4" t="s">
        <v>200</v>
      </c>
      <c r="D61" s="4" t="s">
        <v>219</v>
      </c>
      <c r="E61" s="4" t="s">
        <v>417</v>
      </c>
      <c r="F61" s="4"/>
      <c r="G61" s="31" t="s">
        <v>197</v>
      </c>
      <c r="H61" s="31" t="s">
        <v>197</v>
      </c>
      <c r="I61" s="31" t="s">
        <v>197</v>
      </c>
      <c r="J61" s="4"/>
      <c r="K61" s="4" t="str">
        <f>IF(AND('AAN TE VULLEN door INSCHRIJVER'!$C$16="Ja",Eisen_Oplossing[[#This Row],[Cloud / SaaS]]="√"),"wel","niet")</f>
        <v>wel</v>
      </c>
      <c r="L61" s="4" t="str">
        <f>IF(AND('AAN TE VULLEN door INSCHRIJVER'!$C$17="Ja",Eisen_Oplossing[[#This Row],[On Premise]]="√"),"wel","niet")</f>
        <v>niet</v>
      </c>
      <c r="M61" s="4" t="str">
        <f>IF(AND('AAN TE VULLEN door INSCHRIJVER'!$C$18="Ja",Eisen_Oplossing[[#This Row],[Dienst-ver-lening]]="√"),"wel","niet")</f>
        <v>niet</v>
      </c>
      <c r="N61" s="4" t="str">
        <f>IF(ISERROR(SEARCH("wel",CONCATENATE(Eisen_Oplossing[[#This Row],[toon_Cloud / SaaS]],Eisen_Oplossing[[#This Row],[toon_On Premise]],Eisen_Oplossing[[#This Row],[toon_Dienstverlening]]))),"TOON NIET","TOON WEL")</f>
        <v>TOON WEL</v>
      </c>
      <c r="O61" s="4" t="str">
        <f>IF(Eisen_Oplossing[[#This Row],[Eis nodig?]]="Ja","TOON WEL","TOON NIET")</f>
        <v>TOON WEL</v>
      </c>
      <c r="P61" s="4" t="str">
        <f>IF(AND(Eisen_Oplossing[[#This Row],[TOON obv GEVRAAGDE?]]="TOON WEL",Eisen_Oplossing[[#This Row],[Eis nodig?]]="JA"),"ZICHTBAAR","VERBERG")</f>
        <v>ZICHTBAAR</v>
      </c>
    </row>
    <row r="62" spans="1:16" ht="39" x14ac:dyDescent="0.35">
      <c r="A62" s="4" t="str">
        <f>IF(LEN(Eisen_Oplossing[[#This Row],[teller]])=1,CONCATENATE("ICT00",Eisen_Oplossing[[#This Row],[teller]]),IF(LEN(Eisen_Oplossing[[#This Row],[teller]])=2,CONCATENATE("ICT0",Eisen_Oplossing[[#This Row],[teller]]),CONCATENATE("ICT",Eisen_Oplossing[[#This Row],[teller]])))</f>
        <v>ICT058</v>
      </c>
      <c r="B62" s="4">
        <f t="shared" si="0"/>
        <v>58</v>
      </c>
      <c r="C62" s="4" t="s">
        <v>200</v>
      </c>
      <c r="D62" s="4" t="s">
        <v>219</v>
      </c>
      <c r="E62" s="4" t="s">
        <v>418</v>
      </c>
      <c r="F62" s="4" t="s">
        <v>402</v>
      </c>
      <c r="G62" s="31" t="s">
        <v>197</v>
      </c>
      <c r="H62" s="31" t="s">
        <v>197</v>
      </c>
      <c r="I62" s="31" t="s">
        <v>197</v>
      </c>
      <c r="J62" s="4"/>
      <c r="K62" s="4" t="str">
        <f>IF(AND('AAN TE VULLEN door INSCHRIJVER'!$C$16="Ja",Eisen_Oplossing[[#This Row],[Cloud / SaaS]]="√"),"wel","niet")</f>
        <v>wel</v>
      </c>
      <c r="L62" s="4" t="str">
        <f>IF(AND('AAN TE VULLEN door INSCHRIJVER'!$C$17="Ja",Eisen_Oplossing[[#This Row],[On Premise]]="√"),"wel","niet")</f>
        <v>niet</v>
      </c>
      <c r="M62" s="4" t="str">
        <f>IF(AND('AAN TE VULLEN door INSCHRIJVER'!$C$18="Ja",Eisen_Oplossing[[#This Row],[Dienst-ver-lening]]="√"),"wel","niet")</f>
        <v>niet</v>
      </c>
      <c r="N62" s="4" t="str">
        <f>IF(ISERROR(SEARCH("wel",CONCATENATE(Eisen_Oplossing[[#This Row],[toon_Cloud / SaaS]],Eisen_Oplossing[[#This Row],[toon_On Premise]],Eisen_Oplossing[[#This Row],[toon_Dienstverlening]]))),"TOON NIET","TOON WEL")</f>
        <v>TOON WEL</v>
      </c>
      <c r="O62" s="4" t="str">
        <f>IF(Eisen_Oplossing[[#This Row],[Eis nodig?]]="Ja","TOON WEL","TOON NIET")</f>
        <v>TOON WEL</v>
      </c>
      <c r="P62" s="4" t="str">
        <f>IF(AND(Eisen_Oplossing[[#This Row],[TOON obv GEVRAAGDE?]]="TOON WEL",Eisen_Oplossing[[#This Row],[Eis nodig?]]="JA"),"ZICHTBAAR","VERBERG")</f>
        <v>ZICHTBAAR</v>
      </c>
    </row>
    <row r="63" spans="1:16" ht="52" x14ac:dyDescent="0.35">
      <c r="A63" s="4" t="str">
        <f>IF(LEN(Eisen_Oplossing[[#This Row],[teller]])=1,CONCATENATE("ICT00",Eisen_Oplossing[[#This Row],[teller]]),IF(LEN(Eisen_Oplossing[[#This Row],[teller]])=2,CONCATENATE("ICT0",Eisen_Oplossing[[#This Row],[teller]]),CONCATENATE("ICT",Eisen_Oplossing[[#This Row],[teller]])))</f>
        <v>ICT059</v>
      </c>
      <c r="B63" s="4">
        <f t="shared" si="0"/>
        <v>59</v>
      </c>
      <c r="C63" s="4" t="s">
        <v>200</v>
      </c>
      <c r="D63" s="4" t="s">
        <v>219</v>
      </c>
      <c r="E63" s="4" t="s">
        <v>419</v>
      </c>
      <c r="F63" s="4" t="s">
        <v>420</v>
      </c>
      <c r="G63" s="31" t="s">
        <v>197</v>
      </c>
      <c r="H63" s="31" t="s">
        <v>197</v>
      </c>
      <c r="I63" s="31" t="s">
        <v>197</v>
      </c>
      <c r="J63" s="4"/>
      <c r="K63" s="4" t="str">
        <f>IF(AND('AAN TE VULLEN door INSCHRIJVER'!$C$16="Ja",Eisen_Oplossing[[#This Row],[Cloud / SaaS]]="√"),"wel","niet")</f>
        <v>wel</v>
      </c>
      <c r="L63" s="4" t="str">
        <f>IF(AND('AAN TE VULLEN door INSCHRIJVER'!$C$17="Ja",Eisen_Oplossing[[#This Row],[On Premise]]="√"),"wel","niet")</f>
        <v>niet</v>
      </c>
      <c r="M63" s="4" t="str">
        <f>IF(AND('AAN TE VULLEN door INSCHRIJVER'!$C$18="Ja",Eisen_Oplossing[[#This Row],[Dienst-ver-lening]]="√"),"wel","niet")</f>
        <v>niet</v>
      </c>
      <c r="N63" s="4" t="str">
        <f>IF(ISERROR(SEARCH("wel",CONCATENATE(Eisen_Oplossing[[#This Row],[toon_Cloud / SaaS]],Eisen_Oplossing[[#This Row],[toon_On Premise]],Eisen_Oplossing[[#This Row],[toon_Dienstverlening]]))),"TOON NIET","TOON WEL")</f>
        <v>TOON WEL</v>
      </c>
      <c r="O63" s="4" t="str">
        <f>IF(Eisen_Oplossing[[#This Row],[Eis nodig?]]="Ja","TOON WEL","TOON NIET")</f>
        <v>TOON WEL</v>
      </c>
      <c r="P63" s="4" t="str">
        <f>IF(AND(Eisen_Oplossing[[#This Row],[TOON obv GEVRAAGDE?]]="TOON WEL",Eisen_Oplossing[[#This Row],[Eis nodig?]]="JA"),"ZICHTBAAR","VERBERG")</f>
        <v>ZICHTBAAR</v>
      </c>
    </row>
    <row r="64" spans="1:16" ht="52" x14ac:dyDescent="0.35">
      <c r="A64" s="4" t="str">
        <f>IF(LEN(Eisen_Oplossing[[#This Row],[teller]])=1,CONCATENATE("ICT00",Eisen_Oplossing[[#This Row],[teller]]),IF(LEN(Eisen_Oplossing[[#This Row],[teller]])=2,CONCATENATE("ICT0",Eisen_Oplossing[[#This Row],[teller]]),CONCATENATE("ICT",Eisen_Oplossing[[#This Row],[teller]])))</f>
        <v>ICT060</v>
      </c>
      <c r="B64" s="4">
        <f t="shared" si="0"/>
        <v>60</v>
      </c>
      <c r="C64" s="4" t="s">
        <v>200</v>
      </c>
      <c r="D64" s="4" t="s">
        <v>219</v>
      </c>
      <c r="E64" s="4" t="s">
        <v>421</v>
      </c>
      <c r="F64" s="4" t="s">
        <v>398</v>
      </c>
      <c r="G64" s="31" t="s">
        <v>197</v>
      </c>
      <c r="H64" s="31" t="s">
        <v>197</v>
      </c>
      <c r="I64" s="31" t="s">
        <v>197</v>
      </c>
      <c r="J64" s="4"/>
      <c r="K64" s="4" t="str">
        <f>IF(AND('AAN TE VULLEN door INSCHRIJVER'!$C$16="Ja",Eisen_Oplossing[[#This Row],[Cloud / SaaS]]="√"),"wel","niet")</f>
        <v>wel</v>
      </c>
      <c r="L64" s="4" t="str">
        <f>IF(AND('AAN TE VULLEN door INSCHRIJVER'!$C$17="Ja",Eisen_Oplossing[[#This Row],[On Premise]]="√"),"wel","niet")</f>
        <v>niet</v>
      </c>
      <c r="M64" s="4" t="str">
        <f>IF(AND('AAN TE VULLEN door INSCHRIJVER'!$C$18="Ja",Eisen_Oplossing[[#This Row],[Dienst-ver-lening]]="√"),"wel","niet")</f>
        <v>niet</v>
      </c>
      <c r="N64" s="4" t="str">
        <f>IF(ISERROR(SEARCH("wel",CONCATENATE(Eisen_Oplossing[[#This Row],[toon_Cloud / SaaS]],Eisen_Oplossing[[#This Row],[toon_On Premise]],Eisen_Oplossing[[#This Row],[toon_Dienstverlening]]))),"TOON NIET","TOON WEL")</f>
        <v>TOON WEL</v>
      </c>
      <c r="O64" s="4" t="str">
        <f>IF(Eisen_Oplossing[[#This Row],[Eis nodig?]]="Ja","TOON WEL","TOON NIET")</f>
        <v>TOON WEL</v>
      </c>
      <c r="P64" s="4" t="str">
        <f>IF(AND(Eisen_Oplossing[[#This Row],[TOON obv GEVRAAGDE?]]="TOON WEL",Eisen_Oplossing[[#This Row],[Eis nodig?]]="JA"),"ZICHTBAAR","VERBERG")</f>
        <v>ZICHTBAAR</v>
      </c>
    </row>
    <row r="65" spans="1:16" ht="52" x14ac:dyDescent="0.35">
      <c r="A65" s="4" t="str">
        <f>IF(LEN(Eisen_Oplossing[[#This Row],[teller]])=1,CONCATENATE("ICT00",Eisen_Oplossing[[#This Row],[teller]]),IF(LEN(Eisen_Oplossing[[#This Row],[teller]])=2,CONCATENATE("ICT0",Eisen_Oplossing[[#This Row],[teller]]),CONCATENATE("ICT",Eisen_Oplossing[[#This Row],[teller]])))</f>
        <v>ICT061</v>
      </c>
      <c r="B65" s="4">
        <f t="shared" si="0"/>
        <v>61</v>
      </c>
      <c r="C65" s="4" t="s">
        <v>200</v>
      </c>
      <c r="D65" s="4" t="s">
        <v>219</v>
      </c>
      <c r="E65" s="4" t="s">
        <v>422</v>
      </c>
      <c r="F65" s="4" t="s">
        <v>423</v>
      </c>
      <c r="G65" s="31" t="s">
        <v>197</v>
      </c>
      <c r="H65" s="31" t="s">
        <v>197</v>
      </c>
      <c r="I65" s="31" t="s">
        <v>197</v>
      </c>
      <c r="J65" s="4"/>
      <c r="K65" s="4" t="str">
        <f>IF(AND('AAN TE VULLEN door INSCHRIJVER'!$C$16="Ja",Eisen_Oplossing[[#This Row],[Cloud / SaaS]]="√"),"wel","niet")</f>
        <v>wel</v>
      </c>
      <c r="L65" s="4" t="str">
        <f>IF(AND('AAN TE VULLEN door INSCHRIJVER'!$C$17="Ja",Eisen_Oplossing[[#This Row],[On Premise]]="√"),"wel","niet")</f>
        <v>niet</v>
      </c>
      <c r="M65" s="4" t="str">
        <f>IF(AND('AAN TE VULLEN door INSCHRIJVER'!$C$18="Ja",Eisen_Oplossing[[#This Row],[Dienst-ver-lening]]="√"),"wel","niet")</f>
        <v>niet</v>
      </c>
      <c r="N65" s="4" t="str">
        <f>IF(ISERROR(SEARCH("wel",CONCATENATE(Eisen_Oplossing[[#This Row],[toon_Cloud / SaaS]],Eisen_Oplossing[[#This Row],[toon_On Premise]],Eisen_Oplossing[[#This Row],[toon_Dienstverlening]]))),"TOON NIET","TOON WEL")</f>
        <v>TOON WEL</v>
      </c>
      <c r="O65" s="4" t="str">
        <f>IF(Eisen_Oplossing[[#This Row],[Eis nodig?]]="Ja","TOON WEL","TOON NIET")</f>
        <v>TOON WEL</v>
      </c>
      <c r="P65" s="4" t="str">
        <f>IF(AND(Eisen_Oplossing[[#This Row],[TOON obv GEVRAAGDE?]]="TOON WEL",Eisen_Oplossing[[#This Row],[Eis nodig?]]="JA"),"ZICHTBAAR","VERBERG")</f>
        <v>ZICHTBAAR</v>
      </c>
    </row>
    <row r="66" spans="1:16" ht="52" x14ac:dyDescent="0.35">
      <c r="A66" s="4" t="str">
        <f>IF(LEN(Eisen_Oplossing[[#This Row],[teller]])=1,CONCATENATE("ICT00",Eisen_Oplossing[[#This Row],[teller]]),IF(LEN(Eisen_Oplossing[[#This Row],[teller]])=2,CONCATENATE("ICT0",Eisen_Oplossing[[#This Row],[teller]]),CONCATENATE("ICT",Eisen_Oplossing[[#This Row],[teller]])))</f>
        <v>ICT062</v>
      </c>
      <c r="B66" s="4">
        <f t="shared" si="0"/>
        <v>62</v>
      </c>
      <c r="C66" s="4" t="s">
        <v>200</v>
      </c>
      <c r="D66" s="4" t="s">
        <v>219</v>
      </c>
      <c r="E66" s="4" t="s">
        <v>424</v>
      </c>
      <c r="F66" s="4" t="s">
        <v>425</v>
      </c>
      <c r="G66" s="31" t="s">
        <v>197</v>
      </c>
      <c r="H66" s="31" t="s">
        <v>197</v>
      </c>
      <c r="I66" s="31" t="s">
        <v>197</v>
      </c>
      <c r="J66" s="4"/>
      <c r="K66" s="4" t="str">
        <f>IF(AND('AAN TE VULLEN door INSCHRIJVER'!$C$16="Ja",Eisen_Oplossing[[#This Row],[Cloud / SaaS]]="√"),"wel","niet")</f>
        <v>wel</v>
      </c>
      <c r="L66" s="4" t="str">
        <f>IF(AND('AAN TE VULLEN door INSCHRIJVER'!$C$17="Ja",Eisen_Oplossing[[#This Row],[On Premise]]="√"),"wel","niet")</f>
        <v>niet</v>
      </c>
      <c r="M66" s="4" t="str">
        <f>IF(AND('AAN TE VULLEN door INSCHRIJVER'!$C$18="Ja",Eisen_Oplossing[[#This Row],[Dienst-ver-lening]]="√"),"wel","niet")</f>
        <v>niet</v>
      </c>
      <c r="N66" s="4" t="str">
        <f>IF(ISERROR(SEARCH("wel",CONCATENATE(Eisen_Oplossing[[#This Row],[toon_Cloud / SaaS]],Eisen_Oplossing[[#This Row],[toon_On Premise]],Eisen_Oplossing[[#This Row],[toon_Dienstverlening]]))),"TOON NIET","TOON WEL")</f>
        <v>TOON WEL</v>
      </c>
      <c r="O66" s="4" t="str">
        <f>IF(Eisen_Oplossing[[#This Row],[Eis nodig?]]="Ja","TOON WEL","TOON NIET")</f>
        <v>TOON WEL</v>
      </c>
      <c r="P66" s="4" t="str">
        <f>IF(AND(Eisen_Oplossing[[#This Row],[TOON obv GEVRAAGDE?]]="TOON WEL",Eisen_Oplossing[[#This Row],[Eis nodig?]]="JA"),"ZICHTBAAR","VERBERG")</f>
        <v>ZICHTBAAR</v>
      </c>
    </row>
    <row r="67" spans="1:16" ht="39" x14ac:dyDescent="0.35">
      <c r="A67" s="4" t="str">
        <f>IF(LEN(Eisen_Oplossing[[#This Row],[teller]])=1,CONCATENATE("ICT00",Eisen_Oplossing[[#This Row],[teller]]),IF(LEN(Eisen_Oplossing[[#This Row],[teller]])=2,CONCATENATE("ICT0",Eisen_Oplossing[[#This Row],[teller]]),CONCATENATE("ICT",Eisen_Oplossing[[#This Row],[teller]])))</f>
        <v>ICT063</v>
      </c>
      <c r="B67" s="4">
        <f t="shared" si="0"/>
        <v>63</v>
      </c>
      <c r="C67" s="4" t="s">
        <v>200</v>
      </c>
      <c r="D67" s="4" t="s">
        <v>219</v>
      </c>
      <c r="E67" s="4" t="s">
        <v>426</v>
      </c>
      <c r="F67" s="4" t="s">
        <v>427</v>
      </c>
      <c r="G67" s="31" t="s">
        <v>197</v>
      </c>
      <c r="H67" s="31" t="s">
        <v>197</v>
      </c>
      <c r="I67" s="31" t="s">
        <v>197</v>
      </c>
      <c r="J67" s="4"/>
      <c r="K67" s="4" t="str">
        <f>IF(AND('AAN TE VULLEN door INSCHRIJVER'!$C$16="Ja",Eisen_Oplossing[[#This Row],[Cloud / SaaS]]="√"),"wel","niet")</f>
        <v>wel</v>
      </c>
      <c r="L67" s="4" t="str">
        <f>IF(AND('AAN TE VULLEN door INSCHRIJVER'!$C$17="Ja",Eisen_Oplossing[[#This Row],[On Premise]]="√"),"wel","niet")</f>
        <v>niet</v>
      </c>
      <c r="M67" s="4" t="str">
        <f>IF(AND('AAN TE VULLEN door INSCHRIJVER'!$C$18="Ja",Eisen_Oplossing[[#This Row],[Dienst-ver-lening]]="√"),"wel","niet")</f>
        <v>niet</v>
      </c>
      <c r="N67" s="4" t="str">
        <f>IF(ISERROR(SEARCH("wel",CONCATENATE(Eisen_Oplossing[[#This Row],[toon_Cloud / SaaS]],Eisen_Oplossing[[#This Row],[toon_On Premise]],Eisen_Oplossing[[#This Row],[toon_Dienstverlening]]))),"TOON NIET","TOON WEL")</f>
        <v>TOON WEL</v>
      </c>
      <c r="O67" s="4" t="str">
        <f>IF(Eisen_Oplossing[[#This Row],[Eis nodig?]]="Ja","TOON WEL","TOON NIET")</f>
        <v>TOON WEL</v>
      </c>
      <c r="P67" s="4" t="str">
        <f>IF(AND(Eisen_Oplossing[[#This Row],[TOON obv GEVRAAGDE?]]="TOON WEL",Eisen_Oplossing[[#This Row],[Eis nodig?]]="JA"),"ZICHTBAAR","VERBERG")</f>
        <v>ZICHTBAAR</v>
      </c>
    </row>
    <row r="68" spans="1:16" ht="39" x14ac:dyDescent="0.35">
      <c r="A68" s="4" t="str">
        <f>IF(LEN(Eisen_Oplossing[[#This Row],[teller]])=1,CONCATENATE("ICT00",Eisen_Oplossing[[#This Row],[teller]]),IF(LEN(Eisen_Oplossing[[#This Row],[teller]])=2,CONCATENATE("ICT0",Eisen_Oplossing[[#This Row],[teller]]),CONCATENATE("ICT",Eisen_Oplossing[[#This Row],[teller]])))</f>
        <v>ICT064</v>
      </c>
      <c r="B68" s="4">
        <f t="shared" si="0"/>
        <v>64</v>
      </c>
      <c r="C68" s="4" t="s">
        <v>200</v>
      </c>
      <c r="D68" s="4" t="s">
        <v>219</v>
      </c>
      <c r="E68" s="4" t="s">
        <v>428</v>
      </c>
      <c r="F68" s="4" t="s">
        <v>409</v>
      </c>
      <c r="G68" s="31" t="s">
        <v>197</v>
      </c>
      <c r="H68" s="31" t="s">
        <v>197</v>
      </c>
      <c r="I68" s="31" t="s">
        <v>197</v>
      </c>
      <c r="J68" s="4"/>
      <c r="K68" s="4" t="str">
        <f>IF(AND('AAN TE VULLEN door INSCHRIJVER'!$C$16="Ja",Eisen_Oplossing[[#This Row],[Cloud / SaaS]]="√"),"wel","niet")</f>
        <v>wel</v>
      </c>
      <c r="L68" s="4" t="str">
        <f>IF(AND('AAN TE VULLEN door INSCHRIJVER'!$C$17="Ja",Eisen_Oplossing[[#This Row],[On Premise]]="√"),"wel","niet")</f>
        <v>niet</v>
      </c>
      <c r="M68" s="4" t="str">
        <f>IF(AND('AAN TE VULLEN door INSCHRIJVER'!$C$18="Ja",Eisen_Oplossing[[#This Row],[Dienst-ver-lening]]="√"),"wel","niet")</f>
        <v>niet</v>
      </c>
      <c r="N68" s="4" t="str">
        <f>IF(ISERROR(SEARCH("wel",CONCATENATE(Eisen_Oplossing[[#This Row],[toon_Cloud / SaaS]],Eisen_Oplossing[[#This Row],[toon_On Premise]],Eisen_Oplossing[[#This Row],[toon_Dienstverlening]]))),"TOON NIET","TOON WEL")</f>
        <v>TOON WEL</v>
      </c>
      <c r="O68" s="4" t="str">
        <f>IF(Eisen_Oplossing[[#This Row],[Eis nodig?]]="Ja","TOON WEL","TOON NIET")</f>
        <v>TOON WEL</v>
      </c>
      <c r="P68" s="4" t="str">
        <f>IF(AND(Eisen_Oplossing[[#This Row],[TOON obv GEVRAAGDE?]]="TOON WEL",Eisen_Oplossing[[#This Row],[Eis nodig?]]="JA"),"ZICHTBAAR","VERBERG")</f>
        <v>ZICHTBAAR</v>
      </c>
    </row>
    <row r="69" spans="1:16" ht="39" x14ac:dyDescent="0.35">
      <c r="A69" s="4" t="str">
        <f>IF(LEN(Eisen_Oplossing[[#This Row],[teller]])=1,CONCATENATE("ICT00",Eisen_Oplossing[[#This Row],[teller]]),IF(LEN(Eisen_Oplossing[[#This Row],[teller]])=2,CONCATENATE("ICT0",Eisen_Oplossing[[#This Row],[teller]]),CONCATENATE("ICT",Eisen_Oplossing[[#This Row],[teller]])))</f>
        <v>ICT065</v>
      </c>
      <c r="B69" s="4">
        <f t="shared" ref="B69:B132" si="1">IF(B68="teller",1,B68+1)</f>
        <v>65</v>
      </c>
      <c r="C69" s="4" t="s">
        <v>200</v>
      </c>
      <c r="D69" s="4" t="s">
        <v>219</v>
      </c>
      <c r="E69" s="4" t="s">
        <v>429</v>
      </c>
      <c r="F69" s="4" t="s">
        <v>430</v>
      </c>
      <c r="G69" s="31" t="s">
        <v>197</v>
      </c>
      <c r="H69" s="31" t="s">
        <v>197</v>
      </c>
      <c r="I69" s="31" t="s">
        <v>197</v>
      </c>
      <c r="J69" s="4"/>
      <c r="K69" s="4" t="str">
        <f>IF(AND('AAN TE VULLEN door INSCHRIJVER'!$C$16="Ja",Eisen_Oplossing[[#This Row],[Cloud / SaaS]]="√"),"wel","niet")</f>
        <v>wel</v>
      </c>
      <c r="L69" s="4" t="str">
        <f>IF(AND('AAN TE VULLEN door INSCHRIJVER'!$C$17="Ja",Eisen_Oplossing[[#This Row],[On Premise]]="√"),"wel","niet")</f>
        <v>niet</v>
      </c>
      <c r="M69" s="4" t="str">
        <f>IF(AND('AAN TE VULLEN door INSCHRIJVER'!$C$18="Ja",Eisen_Oplossing[[#This Row],[Dienst-ver-lening]]="√"),"wel","niet")</f>
        <v>niet</v>
      </c>
      <c r="N69" s="4" t="str">
        <f>IF(ISERROR(SEARCH("wel",CONCATENATE(Eisen_Oplossing[[#This Row],[toon_Cloud / SaaS]],Eisen_Oplossing[[#This Row],[toon_On Premise]],Eisen_Oplossing[[#This Row],[toon_Dienstverlening]]))),"TOON NIET","TOON WEL")</f>
        <v>TOON WEL</v>
      </c>
      <c r="O69" s="4" t="str">
        <f>IF(Eisen_Oplossing[[#This Row],[Eis nodig?]]="Ja","TOON WEL","TOON NIET")</f>
        <v>TOON WEL</v>
      </c>
      <c r="P69" s="4" t="str">
        <f>IF(AND(Eisen_Oplossing[[#This Row],[TOON obv GEVRAAGDE?]]="TOON WEL",Eisen_Oplossing[[#This Row],[Eis nodig?]]="JA"),"ZICHTBAAR","VERBERG")</f>
        <v>ZICHTBAAR</v>
      </c>
    </row>
    <row r="70" spans="1:16" ht="52" x14ac:dyDescent="0.35">
      <c r="A70" s="4" t="str">
        <f>IF(LEN(Eisen_Oplossing[[#This Row],[teller]])=1,CONCATENATE("ICT00",Eisen_Oplossing[[#This Row],[teller]]),IF(LEN(Eisen_Oplossing[[#This Row],[teller]])=2,CONCATENATE("ICT0",Eisen_Oplossing[[#This Row],[teller]]),CONCATENATE("ICT",Eisen_Oplossing[[#This Row],[teller]])))</f>
        <v>ICT066</v>
      </c>
      <c r="B70" s="4">
        <f t="shared" si="1"/>
        <v>66</v>
      </c>
      <c r="C70" s="4" t="s">
        <v>200</v>
      </c>
      <c r="D70" s="4" t="s">
        <v>219</v>
      </c>
      <c r="E70" s="4" t="s">
        <v>431</v>
      </c>
      <c r="F70" s="4" t="s">
        <v>432</v>
      </c>
      <c r="G70" s="31" t="s">
        <v>197</v>
      </c>
      <c r="H70" s="31" t="s">
        <v>197</v>
      </c>
      <c r="I70" s="31" t="s">
        <v>197</v>
      </c>
      <c r="J70" s="4"/>
      <c r="K70" s="4" t="str">
        <f>IF(AND('AAN TE VULLEN door INSCHRIJVER'!$C$16="Ja",Eisen_Oplossing[[#This Row],[Cloud / SaaS]]="√"),"wel","niet")</f>
        <v>wel</v>
      </c>
      <c r="L70" s="4" t="str">
        <f>IF(AND('AAN TE VULLEN door INSCHRIJVER'!$C$17="Ja",Eisen_Oplossing[[#This Row],[On Premise]]="√"),"wel","niet")</f>
        <v>niet</v>
      </c>
      <c r="M70" s="4" t="str">
        <f>IF(AND('AAN TE VULLEN door INSCHRIJVER'!$C$18="Ja",Eisen_Oplossing[[#This Row],[Dienst-ver-lening]]="√"),"wel","niet")</f>
        <v>niet</v>
      </c>
      <c r="N70" s="4" t="str">
        <f>IF(ISERROR(SEARCH("wel",CONCATENATE(Eisen_Oplossing[[#This Row],[toon_Cloud / SaaS]],Eisen_Oplossing[[#This Row],[toon_On Premise]],Eisen_Oplossing[[#This Row],[toon_Dienstverlening]]))),"TOON NIET","TOON WEL")</f>
        <v>TOON WEL</v>
      </c>
      <c r="O70" s="4" t="str">
        <f>IF(Eisen_Oplossing[[#This Row],[Eis nodig?]]="Ja","TOON WEL","TOON NIET")</f>
        <v>TOON WEL</v>
      </c>
      <c r="P70" s="4" t="str">
        <f>IF(AND(Eisen_Oplossing[[#This Row],[TOON obv GEVRAAGDE?]]="TOON WEL",Eisen_Oplossing[[#This Row],[Eis nodig?]]="JA"),"ZICHTBAAR","VERBERG")</f>
        <v>ZICHTBAAR</v>
      </c>
    </row>
    <row r="71" spans="1:16" ht="39" x14ac:dyDescent="0.35">
      <c r="A71" s="4" t="str">
        <f>IF(LEN(Eisen_Oplossing[[#This Row],[teller]])=1,CONCATENATE("ICT00",Eisen_Oplossing[[#This Row],[teller]]),IF(LEN(Eisen_Oplossing[[#This Row],[teller]])=2,CONCATENATE("ICT0",Eisen_Oplossing[[#This Row],[teller]]),CONCATENATE("ICT",Eisen_Oplossing[[#This Row],[teller]])))</f>
        <v>ICT067</v>
      </c>
      <c r="B71" s="4">
        <f t="shared" si="1"/>
        <v>67</v>
      </c>
      <c r="C71" s="4" t="s">
        <v>200</v>
      </c>
      <c r="D71" s="4" t="s">
        <v>219</v>
      </c>
      <c r="E71" s="4" t="s">
        <v>433</v>
      </c>
      <c r="F71" s="4" t="s">
        <v>434</v>
      </c>
      <c r="G71" s="31" t="s">
        <v>197</v>
      </c>
      <c r="H71" s="31" t="s">
        <v>197</v>
      </c>
      <c r="I71" s="31" t="s">
        <v>197</v>
      </c>
      <c r="J71" s="4"/>
      <c r="K71" s="4" t="str">
        <f>IF(AND('AAN TE VULLEN door INSCHRIJVER'!$C$16="Ja",Eisen_Oplossing[[#This Row],[Cloud / SaaS]]="√"),"wel","niet")</f>
        <v>wel</v>
      </c>
      <c r="L71" s="4" t="str">
        <f>IF(AND('AAN TE VULLEN door INSCHRIJVER'!$C$17="Ja",Eisen_Oplossing[[#This Row],[On Premise]]="√"),"wel","niet")</f>
        <v>niet</v>
      </c>
      <c r="M71" s="4" t="str">
        <f>IF(AND('AAN TE VULLEN door INSCHRIJVER'!$C$18="Ja",Eisen_Oplossing[[#This Row],[Dienst-ver-lening]]="√"),"wel","niet")</f>
        <v>niet</v>
      </c>
      <c r="N71" s="4" t="str">
        <f>IF(ISERROR(SEARCH("wel",CONCATENATE(Eisen_Oplossing[[#This Row],[toon_Cloud / SaaS]],Eisen_Oplossing[[#This Row],[toon_On Premise]],Eisen_Oplossing[[#This Row],[toon_Dienstverlening]]))),"TOON NIET","TOON WEL")</f>
        <v>TOON WEL</v>
      </c>
      <c r="O71" s="4" t="str">
        <f>IF(Eisen_Oplossing[[#This Row],[Eis nodig?]]="Ja","TOON WEL","TOON NIET")</f>
        <v>TOON WEL</v>
      </c>
      <c r="P71" s="4" t="str">
        <f>IF(AND(Eisen_Oplossing[[#This Row],[TOON obv GEVRAAGDE?]]="TOON WEL",Eisen_Oplossing[[#This Row],[Eis nodig?]]="JA"),"ZICHTBAAR","VERBERG")</f>
        <v>ZICHTBAAR</v>
      </c>
    </row>
    <row r="72" spans="1:16" ht="52" x14ac:dyDescent="0.35">
      <c r="A72" s="4" t="str">
        <f>IF(LEN(Eisen_Oplossing[[#This Row],[teller]])=1,CONCATENATE("ICT00",Eisen_Oplossing[[#This Row],[teller]]),IF(LEN(Eisen_Oplossing[[#This Row],[teller]])=2,CONCATENATE("ICT0",Eisen_Oplossing[[#This Row],[teller]]),CONCATENATE("ICT",Eisen_Oplossing[[#This Row],[teller]])))</f>
        <v>ICT068</v>
      </c>
      <c r="B72" s="4">
        <f t="shared" si="1"/>
        <v>68</v>
      </c>
      <c r="C72" s="4" t="s">
        <v>200</v>
      </c>
      <c r="D72" s="4" t="s">
        <v>219</v>
      </c>
      <c r="E72" s="4" t="s">
        <v>435</v>
      </c>
      <c r="F72" s="4" t="s">
        <v>413</v>
      </c>
      <c r="G72" s="31" t="s">
        <v>197</v>
      </c>
      <c r="H72" s="31" t="s">
        <v>197</v>
      </c>
      <c r="I72" s="31" t="s">
        <v>197</v>
      </c>
      <c r="J72" s="4"/>
      <c r="K72" s="4" t="str">
        <f>IF(AND('AAN TE VULLEN door INSCHRIJVER'!$C$16="Ja",Eisen_Oplossing[[#This Row],[Cloud / SaaS]]="√"),"wel","niet")</f>
        <v>wel</v>
      </c>
      <c r="L72" s="4" t="str">
        <f>IF(AND('AAN TE VULLEN door INSCHRIJVER'!$C$17="Ja",Eisen_Oplossing[[#This Row],[On Premise]]="√"),"wel","niet")</f>
        <v>niet</v>
      </c>
      <c r="M72" s="4" t="str">
        <f>IF(AND('AAN TE VULLEN door INSCHRIJVER'!$C$18="Ja",Eisen_Oplossing[[#This Row],[Dienst-ver-lening]]="√"),"wel","niet")</f>
        <v>niet</v>
      </c>
      <c r="N72" s="4" t="str">
        <f>IF(ISERROR(SEARCH("wel",CONCATENATE(Eisen_Oplossing[[#This Row],[toon_Cloud / SaaS]],Eisen_Oplossing[[#This Row],[toon_On Premise]],Eisen_Oplossing[[#This Row],[toon_Dienstverlening]]))),"TOON NIET","TOON WEL")</f>
        <v>TOON WEL</v>
      </c>
      <c r="O72" s="4" t="str">
        <f>IF(Eisen_Oplossing[[#This Row],[Eis nodig?]]="Ja","TOON WEL","TOON NIET")</f>
        <v>TOON WEL</v>
      </c>
      <c r="P72" s="4" t="str">
        <f>IF(AND(Eisen_Oplossing[[#This Row],[TOON obv GEVRAAGDE?]]="TOON WEL",Eisen_Oplossing[[#This Row],[Eis nodig?]]="JA"),"ZICHTBAAR","VERBERG")</f>
        <v>ZICHTBAAR</v>
      </c>
    </row>
    <row r="73" spans="1:16" ht="65" x14ac:dyDescent="0.35">
      <c r="A73" s="4" t="str">
        <f>IF(LEN(Eisen_Oplossing[[#This Row],[teller]])=1,CONCATENATE("ICT00",Eisen_Oplossing[[#This Row],[teller]]),IF(LEN(Eisen_Oplossing[[#This Row],[teller]])=2,CONCATENATE("ICT0",Eisen_Oplossing[[#This Row],[teller]]),CONCATENATE("ICT",Eisen_Oplossing[[#This Row],[teller]])))</f>
        <v>ICT069</v>
      </c>
      <c r="B73" s="4">
        <f t="shared" si="1"/>
        <v>69</v>
      </c>
      <c r="C73" s="4" t="s">
        <v>200</v>
      </c>
      <c r="D73" s="4" t="s">
        <v>204</v>
      </c>
      <c r="E73" s="4" t="s">
        <v>436</v>
      </c>
      <c r="F73" s="4" t="s">
        <v>437</v>
      </c>
      <c r="G73" s="31" t="s">
        <v>197</v>
      </c>
      <c r="H73" s="31" t="s">
        <v>197</v>
      </c>
      <c r="I73" s="31"/>
      <c r="J73" s="4"/>
      <c r="K73" s="4" t="str">
        <f>IF(AND('AAN TE VULLEN door INSCHRIJVER'!$C$16="Ja",Eisen_Oplossing[[#This Row],[Cloud / SaaS]]="√"),"wel","niet")</f>
        <v>wel</v>
      </c>
      <c r="L73" s="4" t="str">
        <f>IF(AND('AAN TE VULLEN door INSCHRIJVER'!$C$17="Ja",Eisen_Oplossing[[#This Row],[On Premise]]="√"),"wel","niet")</f>
        <v>niet</v>
      </c>
      <c r="M73" s="4" t="str">
        <f>IF(AND('AAN TE VULLEN door INSCHRIJVER'!$C$18="Ja",Eisen_Oplossing[[#This Row],[Dienst-ver-lening]]="√"),"wel","niet")</f>
        <v>niet</v>
      </c>
      <c r="N73" s="4" t="str">
        <f>IF(ISERROR(SEARCH("wel",CONCATENATE(Eisen_Oplossing[[#This Row],[toon_Cloud / SaaS]],Eisen_Oplossing[[#This Row],[toon_On Premise]],Eisen_Oplossing[[#This Row],[toon_Dienstverlening]]))),"TOON NIET","TOON WEL")</f>
        <v>TOON WEL</v>
      </c>
      <c r="O73" s="4" t="str">
        <f>IF(Eisen_Oplossing[[#This Row],[Eis nodig?]]="Ja","TOON WEL","TOON NIET")</f>
        <v>TOON WEL</v>
      </c>
      <c r="P73" s="4" t="str">
        <f>IF(AND(Eisen_Oplossing[[#This Row],[TOON obv GEVRAAGDE?]]="TOON WEL",Eisen_Oplossing[[#This Row],[Eis nodig?]]="JA"),"ZICHTBAAR","VERBERG")</f>
        <v>ZICHTBAAR</v>
      </c>
    </row>
    <row r="74" spans="1:16" ht="39" x14ac:dyDescent="0.35">
      <c r="A74" s="4" t="str">
        <f>IF(LEN(Eisen_Oplossing[[#This Row],[teller]])=1,CONCATENATE("ICT00",Eisen_Oplossing[[#This Row],[teller]]),IF(LEN(Eisen_Oplossing[[#This Row],[teller]])=2,CONCATENATE("ICT0",Eisen_Oplossing[[#This Row],[teller]]),CONCATENATE("ICT",Eisen_Oplossing[[#This Row],[teller]])))</f>
        <v>ICT070</v>
      </c>
      <c r="B74" s="4">
        <f t="shared" si="1"/>
        <v>70</v>
      </c>
      <c r="C74" s="4" t="s">
        <v>200</v>
      </c>
      <c r="D74" s="4" t="s">
        <v>204</v>
      </c>
      <c r="E74" s="4" t="s">
        <v>438</v>
      </c>
      <c r="F74" s="4"/>
      <c r="G74" s="31" t="s">
        <v>197</v>
      </c>
      <c r="H74" s="31" t="s">
        <v>197</v>
      </c>
      <c r="I74" s="31"/>
      <c r="J74" s="4"/>
      <c r="K74" s="4" t="str">
        <f>IF(AND('AAN TE VULLEN door INSCHRIJVER'!$C$16="Ja",Eisen_Oplossing[[#This Row],[Cloud / SaaS]]="√"),"wel","niet")</f>
        <v>wel</v>
      </c>
      <c r="L74" s="4" t="str">
        <f>IF(AND('AAN TE VULLEN door INSCHRIJVER'!$C$17="Ja",Eisen_Oplossing[[#This Row],[On Premise]]="√"),"wel","niet")</f>
        <v>niet</v>
      </c>
      <c r="M74" s="4" t="str">
        <f>IF(AND('AAN TE VULLEN door INSCHRIJVER'!$C$18="Ja",Eisen_Oplossing[[#This Row],[Dienst-ver-lening]]="√"),"wel","niet")</f>
        <v>niet</v>
      </c>
      <c r="N74" s="4" t="str">
        <f>IF(ISERROR(SEARCH("wel",CONCATENATE(Eisen_Oplossing[[#This Row],[toon_Cloud / SaaS]],Eisen_Oplossing[[#This Row],[toon_On Premise]],Eisen_Oplossing[[#This Row],[toon_Dienstverlening]]))),"TOON NIET","TOON WEL")</f>
        <v>TOON WEL</v>
      </c>
      <c r="O74" s="4" t="str">
        <f>IF(Eisen_Oplossing[[#This Row],[Eis nodig?]]="Ja","TOON WEL","TOON NIET")</f>
        <v>TOON WEL</v>
      </c>
      <c r="P74" s="4" t="str">
        <f>IF(AND(Eisen_Oplossing[[#This Row],[TOON obv GEVRAAGDE?]]="TOON WEL",Eisen_Oplossing[[#This Row],[Eis nodig?]]="JA"),"ZICHTBAAR","VERBERG")</f>
        <v>ZICHTBAAR</v>
      </c>
    </row>
    <row r="75" spans="1:16" ht="39" x14ac:dyDescent="0.35">
      <c r="A75" s="4" t="str">
        <f>IF(LEN(Eisen_Oplossing[[#This Row],[teller]])=1,CONCATENATE("ICT00",Eisen_Oplossing[[#This Row],[teller]]),IF(LEN(Eisen_Oplossing[[#This Row],[teller]])=2,CONCATENATE("ICT0",Eisen_Oplossing[[#This Row],[teller]]),CONCATENATE("ICT",Eisen_Oplossing[[#This Row],[teller]])))</f>
        <v>ICT071</v>
      </c>
      <c r="B75" s="4">
        <f t="shared" si="1"/>
        <v>71</v>
      </c>
      <c r="C75" s="4" t="s">
        <v>200</v>
      </c>
      <c r="D75" s="4" t="s">
        <v>204</v>
      </c>
      <c r="E75" s="4" t="s">
        <v>439</v>
      </c>
      <c r="F75" s="4"/>
      <c r="G75" s="31" t="s">
        <v>197</v>
      </c>
      <c r="H75" s="31" t="s">
        <v>197</v>
      </c>
      <c r="I75" s="31"/>
      <c r="J75" s="4"/>
      <c r="K75" s="4" t="str">
        <f>IF(AND('AAN TE VULLEN door INSCHRIJVER'!$C$16="Ja",Eisen_Oplossing[[#This Row],[Cloud / SaaS]]="√"),"wel","niet")</f>
        <v>wel</v>
      </c>
      <c r="L75" s="4" t="str">
        <f>IF(AND('AAN TE VULLEN door INSCHRIJVER'!$C$17="Ja",Eisen_Oplossing[[#This Row],[On Premise]]="√"),"wel","niet")</f>
        <v>niet</v>
      </c>
      <c r="M75" s="4" t="str">
        <f>IF(AND('AAN TE VULLEN door INSCHRIJVER'!$C$18="Ja",Eisen_Oplossing[[#This Row],[Dienst-ver-lening]]="√"),"wel","niet")</f>
        <v>niet</v>
      </c>
      <c r="N75" s="4" t="str">
        <f>IF(ISERROR(SEARCH("wel",CONCATENATE(Eisen_Oplossing[[#This Row],[toon_Cloud / SaaS]],Eisen_Oplossing[[#This Row],[toon_On Premise]],Eisen_Oplossing[[#This Row],[toon_Dienstverlening]]))),"TOON NIET","TOON WEL")</f>
        <v>TOON WEL</v>
      </c>
      <c r="O75" s="4" t="str">
        <f>IF(Eisen_Oplossing[[#This Row],[Eis nodig?]]="Ja","TOON WEL","TOON NIET")</f>
        <v>TOON WEL</v>
      </c>
      <c r="P75" s="4" t="str">
        <f>IF(AND(Eisen_Oplossing[[#This Row],[TOON obv GEVRAAGDE?]]="TOON WEL",Eisen_Oplossing[[#This Row],[Eis nodig?]]="JA"),"ZICHTBAAR","VERBERG")</f>
        <v>ZICHTBAAR</v>
      </c>
    </row>
    <row r="76" spans="1:16" ht="52" x14ac:dyDescent="0.35">
      <c r="A76" s="4" t="str">
        <f>IF(LEN(Eisen_Oplossing[[#This Row],[teller]])=1,CONCATENATE("ICT00",Eisen_Oplossing[[#This Row],[teller]]),IF(LEN(Eisen_Oplossing[[#This Row],[teller]])=2,CONCATENATE("ICT0",Eisen_Oplossing[[#This Row],[teller]]),CONCATENATE("ICT",Eisen_Oplossing[[#This Row],[teller]])))</f>
        <v>ICT072</v>
      </c>
      <c r="B76" s="4">
        <f t="shared" si="1"/>
        <v>72</v>
      </c>
      <c r="C76" s="4" t="s">
        <v>200</v>
      </c>
      <c r="D76" s="4" t="s">
        <v>218</v>
      </c>
      <c r="E76" s="4" t="s">
        <v>440</v>
      </c>
      <c r="F76" s="4"/>
      <c r="G76" s="31" t="s">
        <v>197</v>
      </c>
      <c r="H76" s="31" t="s">
        <v>197</v>
      </c>
      <c r="I76" s="31"/>
      <c r="J76" s="4"/>
      <c r="K76" s="4" t="str">
        <f>IF(AND('AAN TE VULLEN door INSCHRIJVER'!$C$16="Ja",Eisen_Oplossing[[#This Row],[Cloud / SaaS]]="√"),"wel","niet")</f>
        <v>wel</v>
      </c>
      <c r="L76" s="4" t="str">
        <f>IF(AND('AAN TE VULLEN door INSCHRIJVER'!$C$17="Ja",Eisen_Oplossing[[#This Row],[On Premise]]="√"),"wel","niet")</f>
        <v>niet</v>
      </c>
      <c r="M76" s="4" t="str">
        <f>IF(AND('AAN TE VULLEN door INSCHRIJVER'!$C$18="Ja",Eisen_Oplossing[[#This Row],[Dienst-ver-lening]]="√"),"wel","niet")</f>
        <v>niet</v>
      </c>
      <c r="N76" s="4" t="str">
        <f>IF(ISERROR(SEARCH("wel",CONCATENATE(Eisen_Oplossing[[#This Row],[toon_Cloud / SaaS]],Eisen_Oplossing[[#This Row],[toon_On Premise]],Eisen_Oplossing[[#This Row],[toon_Dienstverlening]]))),"TOON NIET","TOON WEL")</f>
        <v>TOON WEL</v>
      </c>
      <c r="O76" s="4" t="str">
        <f>IF(Eisen_Oplossing[[#This Row],[Eis nodig?]]="Ja","TOON WEL","TOON NIET")</f>
        <v>TOON WEL</v>
      </c>
      <c r="P76" s="4" t="str">
        <f>IF(AND(Eisen_Oplossing[[#This Row],[TOON obv GEVRAAGDE?]]="TOON WEL",Eisen_Oplossing[[#This Row],[Eis nodig?]]="JA"),"ZICHTBAAR","VERBERG")</f>
        <v>ZICHTBAAR</v>
      </c>
    </row>
    <row r="77" spans="1:16" ht="377" x14ac:dyDescent="0.35">
      <c r="A77" s="4" t="str">
        <f>IF(LEN(Eisen_Oplossing[[#This Row],[teller]])=1,CONCATENATE("ICT00",Eisen_Oplossing[[#This Row],[teller]]),IF(LEN(Eisen_Oplossing[[#This Row],[teller]])=2,CONCATENATE("ICT0",Eisen_Oplossing[[#This Row],[teller]]),CONCATENATE("ICT",Eisen_Oplossing[[#This Row],[teller]])))</f>
        <v>ICT073</v>
      </c>
      <c r="B77" s="4">
        <f t="shared" si="1"/>
        <v>73</v>
      </c>
      <c r="C77" s="4" t="s">
        <v>200</v>
      </c>
      <c r="D77" s="4" t="s">
        <v>218</v>
      </c>
      <c r="E77" s="4" t="s">
        <v>441</v>
      </c>
      <c r="F77" s="4"/>
      <c r="G77" s="31" t="s">
        <v>197</v>
      </c>
      <c r="H77" s="31" t="s">
        <v>197</v>
      </c>
      <c r="I77" s="31" t="s">
        <v>197</v>
      </c>
      <c r="J77" s="4"/>
      <c r="K77" s="4" t="str">
        <f>IF(AND('AAN TE VULLEN door INSCHRIJVER'!$C$16="Ja",Eisen_Oplossing[[#This Row],[Cloud / SaaS]]="√"),"wel","niet")</f>
        <v>wel</v>
      </c>
      <c r="L77" s="4" t="str">
        <f>IF(AND('AAN TE VULLEN door INSCHRIJVER'!$C$17="Ja",Eisen_Oplossing[[#This Row],[On Premise]]="√"),"wel","niet")</f>
        <v>niet</v>
      </c>
      <c r="M77" s="4" t="str">
        <f>IF(AND('AAN TE VULLEN door INSCHRIJVER'!$C$18="Ja",Eisen_Oplossing[[#This Row],[Dienst-ver-lening]]="√"),"wel","niet")</f>
        <v>niet</v>
      </c>
      <c r="N77" s="4" t="str">
        <f>IF(ISERROR(SEARCH("wel",CONCATENATE(Eisen_Oplossing[[#This Row],[toon_Cloud / SaaS]],Eisen_Oplossing[[#This Row],[toon_On Premise]],Eisen_Oplossing[[#This Row],[toon_Dienstverlening]]))),"TOON NIET","TOON WEL")</f>
        <v>TOON WEL</v>
      </c>
      <c r="O77" s="4" t="str">
        <f>IF(Eisen_Oplossing[[#This Row],[Eis nodig?]]="Ja","TOON WEL","TOON NIET")</f>
        <v>TOON WEL</v>
      </c>
      <c r="P77" s="4" t="str">
        <f>IF(AND(Eisen_Oplossing[[#This Row],[TOON obv GEVRAAGDE?]]="TOON WEL",Eisen_Oplossing[[#This Row],[Eis nodig?]]="JA"),"ZICHTBAAR","VERBERG")</f>
        <v>ZICHTBAAR</v>
      </c>
    </row>
    <row r="78" spans="1:16" ht="39" x14ac:dyDescent="0.35">
      <c r="A78" s="4" t="str">
        <f>IF(LEN(Eisen_Oplossing[[#This Row],[teller]])=1,CONCATENATE("ICT00",Eisen_Oplossing[[#This Row],[teller]]),IF(LEN(Eisen_Oplossing[[#This Row],[teller]])=2,CONCATENATE("ICT0",Eisen_Oplossing[[#This Row],[teller]]),CONCATENATE("ICT",Eisen_Oplossing[[#This Row],[teller]])))</f>
        <v>ICT074</v>
      </c>
      <c r="B78" s="4">
        <f t="shared" si="1"/>
        <v>74</v>
      </c>
      <c r="C78" s="4" t="s">
        <v>200</v>
      </c>
      <c r="D78" s="4" t="s">
        <v>218</v>
      </c>
      <c r="E78" s="4" t="s">
        <v>442</v>
      </c>
      <c r="F78" s="4"/>
      <c r="G78" s="31" t="s">
        <v>197</v>
      </c>
      <c r="H78" s="31" t="s">
        <v>197</v>
      </c>
      <c r="I78" s="31"/>
      <c r="J78" s="4"/>
      <c r="K78" s="4" t="str">
        <f>IF(AND('AAN TE VULLEN door INSCHRIJVER'!$C$16="Ja",Eisen_Oplossing[[#This Row],[Cloud / SaaS]]="√"),"wel","niet")</f>
        <v>wel</v>
      </c>
      <c r="L78" s="4" t="str">
        <f>IF(AND('AAN TE VULLEN door INSCHRIJVER'!$C$17="Ja",Eisen_Oplossing[[#This Row],[On Premise]]="√"),"wel","niet")</f>
        <v>niet</v>
      </c>
      <c r="M78" s="4" t="str">
        <f>IF(AND('AAN TE VULLEN door INSCHRIJVER'!$C$18="Ja",Eisen_Oplossing[[#This Row],[Dienst-ver-lening]]="√"),"wel","niet")</f>
        <v>niet</v>
      </c>
      <c r="N78" s="4" t="str">
        <f>IF(ISERROR(SEARCH("wel",CONCATENATE(Eisen_Oplossing[[#This Row],[toon_Cloud / SaaS]],Eisen_Oplossing[[#This Row],[toon_On Premise]],Eisen_Oplossing[[#This Row],[toon_Dienstverlening]]))),"TOON NIET","TOON WEL")</f>
        <v>TOON WEL</v>
      </c>
      <c r="O78" s="4" t="str">
        <f>IF(Eisen_Oplossing[[#This Row],[Eis nodig?]]="Ja","TOON WEL","TOON NIET")</f>
        <v>TOON WEL</v>
      </c>
      <c r="P78" s="4" t="str">
        <f>IF(AND(Eisen_Oplossing[[#This Row],[TOON obv GEVRAAGDE?]]="TOON WEL",Eisen_Oplossing[[#This Row],[Eis nodig?]]="JA"),"ZICHTBAAR","VERBERG")</f>
        <v>ZICHTBAAR</v>
      </c>
    </row>
    <row r="79" spans="1:16" ht="52" x14ac:dyDescent="0.35">
      <c r="A79" s="4" t="str">
        <f>IF(LEN(Eisen_Oplossing[[#This Row],[teller]])=1,CONCATENATE("ICT00",Eisen_Oplossing[[#This Row],[teller]]),IF(LEN(Eisen_Oplossing[[#This Row],[teller]])=2,CONCATENATE("ICT0",Eisen_Oplossing[[#This Row],[teller]]),CONCATENATE("ICT",Eisen_Oplossing[[#This Row],[teller]])))</f>
        <v>ICT075</v>
      </c>
      <c r="B79" s="4">
        <f t="shared" si="1"/>
        <v>75</v>
      </c>
      <c r="C79" s="4" t="s">
        <v>200</v>
      </c>
      <c r="D79" s="4" t="s">
        <v>218</v>
      </c>
      <c r="E79" s="4" t="s">
        <v>443</v>
      </c>
      <c r="F79" s="4"/>
      <c r="G79" s="31" t="s">
        <v>197</v>
      </c>
      <c r="H79" s="31"/>
      <c r="I79" s="31" t="s">
        <v>197</v>
      </c>
      <c r="J79" s="4"/>
      <c r="K79" s="4" t="str">
        <f>IF(AND('AAN TE VULLEN door INSCHRIJVER'!$C$16="Ja",Eisen_Oplossing[[#This Row],[Cloud / SaaS]]="√"),"wel","niet")</f>
        <v>wel</v>
      </c>
      <c r="L79" s="4" t="str">
        <f>IF(AND('AAN TE VULLEN door INSCHRIJVER'!$C$17="Ja",Eisen_Oplossing[[#This Row],[On Premise]]="√"),"wel","niet")</f>
        <v>niet</v>
      </c>
      <c r="M79" s="4" t="str">
        <f>IF(AND('AAN TE VULLEN door INSCHRIJVER'!$C$18="Ja",Eisen_Oplossing[[#This Row],[Dienst-ver-lening]]="√"),"wel","niet")</f>
        <v>niet</v>
      </c>
      <c r="N79" s="4" t="str">
        <f>IF(ISERROR(SEARCH("wel",CONCATENATE(Eisen_Oplossing[[#This Row],[toon_Cloud / SaaS]],Eisen_Oplossing[[#This Row],[toon_On Premise]],Eisen_Oplossing[[#This Row],[toon_Dienstverlening]]))),"TOON NIET","TOON WEL")</f>
        <v>TOON WEL</v>
      </c>
      <c r="O79" s="4" t="str">
        <f>IF(Eisen_Oplossing[[#This Row],[Eis nodig?]]="Ja","TOON WEL","TOON NIET")</f>
        <v>TOON WEL</v>
      </c>
      <c r="P79" s="4" t="str">
        <f>IF(AND(Eisen_Oplossing[[#This Row],[TOON obv GEVRAAGDE?]]="TOON WEL",Eisen_Oplossing[[#This Row],[Eis nodig?]]="JA"),"ZICHTBAAR","VERBERG")</f>
        <v>ZICHTBAAR</v>
      </c>
    </row>
    <row r="80" spans="1:16" x14ac:dyDescent="0.35">
      <c r="A80" s="4" t="str">
        <f>IF(LEN(Eisen_Oplossing[[#This Row],[teller]])=1,CONCATENATE("ICT00",Eisen_Oplossing[[#This Row],[teller]]),IF(LEN(Eisen_Oplossing[[#This Row],[teller]])=2,CONCATENATE("ICT0",Eisen_Oplossing[[#This Row],[teller]]),CONCATENATE("ICT",Eisen_Oplossing[[#This Row],[teller]])))</f>
        <v>ICT076</v>
      </c>
      <c r="B80" s="4">
        <f t="shared" si="1"/>
        <v>76</v>
      </c>
      <c r="C80" s="4" t="s">
        <v>200</v>
      </c>
      <c r="D80" s="4" t="s">
        <v>218</v>
      </c>
      <c r="E80" s="4" t="s">
        <v>444</v>
      </c>
      <c r="F80" s="4"/>
      <c r="G80" s="31" t="s">
        <v>197</v>
      </c>
      <c r="H80" s="31"/>
      <c r="I80" s="31"/>
      <c r="J80" s="4"/>
      <c r="K80" s="4" t="str">
        <f>IF(AND('AAN TE VULLEN door INSCHRIJVER'!$C$16="Ja",Eisen_Oplossing[[#This Row],[Cloud / SaaS]]="√"),"wel","niet")</f>
        <v>wel</v>
      </c>
      <c r="L80" s="4" t="str">
        <f>IF(AND('AAN TE VULLEN door INSCHRIJVER'!$C$17="Ja",Eisen_Oplossing[[#This Row],[On Premise]]="√"),"wel","niet")</f>
        <v>niet</v>
      </c>
      <c r="M80" s="4" t="str">
        <f>IF(AND('AAN TE VULLEN door INSCHRIJVER'!$C$18="Ja",Eisen_Oplossing[[#This Row],[Dienst-ver-lening]]="√"),"wel","niet")</f>
        <v>niet</v>
      </c>
      <c r="N80" s="4" t="str">
        <f>IF(ISERROR(SEARCH("wel",CONCATENATE(Eisen_Oplossing[[#This Row],[toon_Cloud / SaaS]],Eisen_Oplossing[[#This Row],[toon_On Premise]],Eisen_Oplossing[[#This Row],[toon_Dienstverlening]]))),"TOON NIET","TOON WEL")</f>
        <v>TOON WEL</v>
      </c>
      <c r="O80" s="4" t="str">
        <f>IF(Eisen_Oplossing[[#This Row],[Eis nodig?]]="Ja","TOON WEL","TOON NIET")</f>
        <v>TOON WEL</v>
      </c>
      <c r="P80" s="4" t="str">
        <f>IF(AND(Eisen_Oplossing[[#This Row],[TOON obv GEVRAAGDE?]]="TOON WEL",Eisen_Oplossing[[#This Row],[Eis nodig?]]="JA"),"ZICHTBAAR","VERBERG")</f>
        <v>ZICHTBAAR</v>
      </c>
    </row>
    <row r="81" spans="1:16" ht="26" x14ac:dyDescent="0.35">
      <c r="A81" s="4" t="str">
        <f>IF(LEN(Eisen_Oplossing[[#This Row],[teller]])=1,CONCATENATE("ICT00",Eisen_Oplossing[[#This Row],[teller]]),IF(LEN(Eisen_Oplossing[[#This Row],[teller]])=2,CONCATENATE("ICT0",Eisen_Oplossing[[#This Row],[teller]]),CONCATENATE("ICT",Eisen_Oplossing[[#This Row],[teller]])))</f>
        <v>ICT077</v>
      </c>
      <c r="B81" s="4">
        <f t="shared" si="1"/>
        <v>77</v>
      </c>
      <c r="C81" s="4" t="s">
        <v>200</v>
      </c>
      <c r="D81" s="4" t="s">
        <v>218</v>
      </c>
      <c r="E81" s="4" t="s">
        <v>445</v>
      </c>
      <c r="F81" s="4"/>
      <c r="G81" s="31" t="s">
        <v>197</v>
      </c>
      <c r="H81" s="31"/>
      <c r="I81" s="31"/>
      <c r="J81" s="4"/>
      <c r="K81" s="4" t="str">
        <f>IF(AND('AAN TE VULLEN door INSCHRIJVER'!$C$16="Ja",Eisen_Oplossing[[#This Row],[Cloud / SaaS]]="√"),"wel","niet")</f>
        <v>wel</v>
      </c>
      <c r="L81" s="4" t="str">
        <f>IF(AND('AAN TE VULLEN door INSCHRIJVER'!$C$17="Ja",Eisen_Oplossing[[#This Row],[On Premise]]="√"),"wel","niet")</f>
        <v>niet</v>
      </c>
      <c r="M81" s="4" t="str">
        <f>IF(AND('AAN TE VULLEN door INSCHRIJVER'!$C$18="Ja",Eisen_Oplossing[[#This Row],[Dienst-ver-lening]]="√"),"wel","niet")</f>
        <v>niet</v>
      </c>
      <c r="N81" s="4" t="str">
        <f>IF(ISERROR(SEARCH("wel",CONCATENATE(Eisen_Oplossing[[#This Row],[toon_Cloud / SaaS]],Eisen_Oplossing[[#This Row],[toon_On Premise]],Eisen_Oplossing[[#This Row],[toon_Dienstverlening]]))),"TOON NIET","TOON WEL")</f>
        <v>TOON WEL</v>
      </c>
      <c r="O81" s="4" t="str">
        <f>IF(Eisen_Oplossing[[#This Row],[Eis nodig?]]="Ja","TOON WEL","TOON NIET")</f>
        <v>TOON WEL</v>
      </c>
      <c r="P81" s="4" t="str">
        <f>IF(AND(Eisen_Oplossing[[#This Row],[TOON obv GEVRAAGDE?]]="TOON WEL",Eisen_Oplossing[[#This Row],[Eis nodig?]]="JA"),"ZICHTBAAR","VERBERG")</f>
        <v>ZICHTBAAR</v>
      </c>
    </row>
    <row r="82" spans="1:16" ht="143" x14ac:dyDescent="0.35">
      <c r="A82" s="4" t="str">
        <f>IF(LEN(Eisen_Oplossing[[#This Row],[teller]])=1,CONCATENATE("ICT00",Eisen_Oplossing[[#This Row],[teller]]),IF(LEN(Eisen_Oplossing[[#This Row],[teller]])=2,CONCATENATE("ICT0",Eisen_Oplossing[[#This Row],[teller]]),CONCATENATE("ICT",Eisen_Oplossing[[#This Row],[teller]])))</f>
        <v>ICT078</v>
      </c>
      <c r="B82" s="4">
        <f t="shared" si="1"/>
        <v>78</v>
      </c>
      <c r="C82" s="4" t="s">
        <v>200</v>
      </c>
      <c r="D82" s="4" t="s">
        <v>218</v>
      </c>
      <c r="E82" s="4" t="s">
        <v>446</v>
      </c>
      <c r="F82" s="4" t="s">
        <v>447</v>
      </c>
      <c r="G82" s="31" t="s">
        <v>197</v>
      </c>
      <c r="H82" s="31"/>
      <c r="I82" s="31" t="s">
        <v>197</v>
      </c>
      <c r="J82" s="4"/>
      <c r="K82" s="4" t="str">
        <f>IF(AND('AAN TE VULLEN door INSCHRIJVER'!$C$16="Ja",Eisen_Oplossing[[#This Row],[Cloud / SaaS]]="√"),"wel","niet")</f>
        <v>wel</v>
      </c>
      <c r="L82" s="4" t="str">
        <f>IF(AND('AAN TE VULLEN door INSCHRIJVER'!$C$17="Ja",Eisen_Oplossing[[#This Row],[On Premise]]="√"),"wel","niet")</f>
        <v>niet</v>
      </c>
      <c r="M82" s="4" t="str">
        <f>IF(AND('AAN TE VULLEN door INSCHRIJVER'!$C$18="Ja",Eisen_Oplossing[[#This Row],[Dienst-ver-lening]]="√"),"wel","niet")</f>
        <v>niet</v>
      </c>
      <c r="N82" s="4" t="str">
        <f>IF(ISERROR(SEARCH("wel",CONCATENATE(Eisen_Oplossing[[#This Row],[toon_Cloud / SaaS]],Eisen_Oplossing[[#This Row],[toon_On Premise]],Eisen_Oplossing[[#This Row],[toon_Dienstverlening]]))),"TOON NIET","TOON WEL")</f>
        <v>TOON WEL</v>
      </c>
      <c r="O82" s="4" t="str">
        <f>IF(Eisen_Oplossing[[#This Row],[Eis nodig?]]="Ja","TOON WEL","TOON NIET")</f>
        <v>TOON WEL</v>
      </c>
      <c r="P82" s="4" t="str">
        <f>IF(AND(Eisen_Oplossing[[#This Row],[TOON obv GEVRAAGDE?]]="TOON WEL",Eisen_Oplossing[[#This Row],[Eis nodig?]]="JA"),"ZICHTBAAR","VERBERG")</f>
        <v>ZICHTBAAR</v>
      </c>
    </row>
    <row r="83" spans="1:16" ht="39" x14ac:dyDescent="0.35">
      <c r="A83" s="4" t="str">
        <f>IF(LEN(Eisen_Oplossing[[#This Row],[teller]])=1,CONCATENATE("ICT00",Eisen_Oplossing[[#This Row],[teller]]),IF(LEN(Eisen_Oplossing[[#This Row],[teller]])=2,CONCATENATE("ICT0",Eisen_Oplossing[[#This Row],[teller]]),CONCATENATE("ICT",Eisen_Oplossing[[#This Row],[teller]])))</f>
        <v>ICT079</v>
      </c>
      <c r="B83" s="4">
        <f t="shared" si="1"/>
        <v>79</v>
      </c>
      <c r="C83" s="4" t="s">
        <v>200</v>
      </c>
      <c r="D83" s="4" t="s">
        <v>218</v>
      </c>
      <c r="E83" s="4" t="s">
        <v>448</v>
      </c>
      <c r="F83" s="4"/>
      <c r="G83" s="31" t="s">
        <v>197</v>
      </c>
      <c r="H83" s="31" t="s">
        <v>197</v>
      </c>
      <c r="I83" s="31"/>
      <c r="J83" s="4"/>
      <c r="K83" s="4" t="str">
        <f>IF(AND('AAN TE VULLEN door INSCHRIJVER'!$C$16="Ja",Eisen_Oplossing[[#This Row],[Cloud / SaaS]]="√"),"wel","niet")</f>
        <v>wel</v>
      </c>
      <c r="L83" s="4" t="str">
        <f>IF(AND('AAN TE VULLEN door INSCHRIJVER'!$C$17="Ja",Eisen_Oplossing[[#This Row],[On Premise]]="√"),"wel","niet")</f>
        <v>niet</v>
      </c>
      <c r="M83" s="4" t="str">
        <f>IF(AND('AAN TE VULLEN door INSCHRIJVER'!$C$18="Ja",Eisen_Oplossing[[#This Row],[Dienst-ver-lening]]="√"),"wel","niet")</f>
        <v>niet</v>
      </c>
      <c r="N83" s="4" t="str">
        <f>IF(ISERROR(SEARCH("wel",CONCATENATE(Eisen_Oplossing[[#This Row],[toon_Cloud / SaaS]],Eisen_Oplossing[[#This Row],[toon_On Premise]],Eisen_Oplossing[[#This Row],[toon_Dienstverlening]]))),"TOON NIET","TOON WEL")</f>
        <v>TOON WEL</v>
      </c>
      <c r="O83" s="4" t="str">
        <f>IF(Eisen_Oplossing[[#This Row],[Eis nodig?]]="Ja","TOON WEL","TOON NIET")</f>
        <v>TOON WEL</v>
      </c>
      <c r="P83" s="4" t="str">
        <f>IF(AND(Eisen_Oplossing[[#This Row],[TOON obv GEVRAAGDE?]]="TOON WEL",Eisen_Oplossing[[#This Row],[Eis nodig?]]="JA"),"ZICHTBAAR","VERBERG")</f>
        <v>ZICHTBAAR</v>
      </c>
    </row>
    <row r="84" spans="1:16" ht="39" x14ac:dyDescent="0.35">
      <c r="A84" s="4" t="str">
        <f>IF(LEN(Eisen_Oplossing[[#This Row],[teller]])=1,CONCATENATE("ICT00",Eisen_Oplossing[[#This Row],[teller]]),IF(LEN(Eisen_Oplossing[[#This Row],[teller]])=2,CONCATENATE("ICT0",Eisen_Oplossing[[#This Row],[teller]]),CONCATENATE("ICT",Eisen_Oplossing[[#This Row],[teller]])))</f>
        <v>ICT080</v>
      </c>
      <c r="B84" s="4">
        <f t="shared" si="1"/>
        <v>80</v>
      </c>
      <c r="C84" s="4" t="s">
        <v>200</v>
      </c>
      <c r="D84" s="4" t="s">
        <v>218</v>
      </c>
      <c r="E84" s="4" t="s">
        <v>449</v>
      </c>
      <c r="F84" s="4"/>
      <c r="G84" s="31" t="s">
        <v>197</v>
      </c>
      <c r="H84" s="31" t="s">
        <v>197</v>
      </c>
      <c r="I84" s="31"/>
      <c r="J84" s="4"/>
      <c r="K84" s="4" t="str">
        <f>IF(AND('AAN TE VULLEN door INSCHRIJVER'!$C$16="Ja",Eisen_Oplossing[[#This Row],[Cloud / SaaS]]="√"),"wel","niet")</f>
        <v>wel</v>
      </c>
      <c r="L84" s="4" t="str">
        <f>IF(AND('AAN TE VULLEN door INSCHRIJVER'!$C$17="Ja",Eisen_Oplossing[[#This Row],[On Premise]]="√"),"wel","niet")</f>
        <v>niet</v>
      </c>
      <c r="M84" s="4" t="str">
        <f>IF(AND('AAN TE VULLEN door INSCHRIJVER'!$C$18="Ja",Eisen_Oplossing[[#This Row],[Dienst-ver-lening]]="√"),"wel","niet")</f>
        <v>niet</v>
      </c>
      <c r="N84" s="4" t="str">
        <f>IF(ISERROR(SEARCH("wel",CONCATENATE(Eisen_Oplossing[[#This Row],[toon_Cloud / SaaS]],Eisen_Oplossing[[#This Row],[toon_On Premise]],Eisen_Oplossing[[#This Row],[toon_Dienstverlening]]))),"TOON NIET","TOON WEL")</f>
        <v>TOON WEL</v>
      </c>
      <c r="O84" s="4" t="str">
        <f>IF(Eisen_Oplossing[[#This Row],[Eis nodig?]]="Ja","TOON WEL","TOON NIET")</f>
        <v>TOON WEL</v>
      </c>
      <c r="P84" s="4" t="str">
        <f>IF(AND(Eisen_Oplossing[[#This Row],[TOON obv GEVRAAGDE?]]="TOON WEL",Eisen_Oplossing[[#This Row],[Eis nodig?]]="JA"),"ZICHTBAAR","VERBERG")</f>
        <v>ZICHTBAAR</v>
      </c>
    </row>
    <row r="85" spans="1:16" ht="78" x14ac:dyDescent="0.35">
      <c r="A85" s="4" t="str">
        <f>IF(LEN(Eisen_Oplossing[[#This Row],[teller]])=1,CONCATENATE("ICT00",Eisen_Oplossing[[#This Row],[teller]]),IF(LEN(Eisen_Oplossing[[#This Row],[teller]])=2,CONCATENATE("ICT0",Eisen_Oplossing[[#This Row],[teller]]),CONCATENATE("ICT",Eisen_Oplossing[[#This Row],[teller]])))</f>
        <v>ICT081</v>
      </c>
      <c r="B85" s="4">
        <f t="shared" si="1"/>
        <v>81</v>
      </c>
      <c r="C85" s="4" t="s">
        <v>200</v>
      </c>
      <c r="D85" s="4" t="s">
        <v>218</v>
      </c>
      <c r="E85" s="4" t="s">
        <v>450</v>
      </c>
      <c r="F85" s="4"/>
      <c r="G85" s="31" t="s">
        <v>197</v>
      </c>
      <c r="H85" s="31" t="s">
        <v>197</v>
      </c>
      <c r="I85" s="31"/>
      <c r="J85" s="4"/>
      <c r="K85" s="4" t="str">
        <f>IF(AND('AAN TE VULLEN door INSCHRIJVER'!$C$16="Ja",Eisen_Oplossing[[#This Row],[Cloud / SaaS]]="√"),"wel","niet")</f>
        <v>wel</v>
      </c>
      <c r="L85" s="4" t="str">
        <f>IF(AND('AAN TE VULLEN door INSCHRIJVER'!$C$17="Ja",Eisen_Oplossing[[#This Row],[On Premise]]="√"),"wel","niet")</f>
        <v>niet</v>
      </c>
      <c r="M85" s="4" t="str">
        <f>IF(AND('AAN TE VULLEN door INSCHRIJVER'!$C$18="Ja",Eisen_Oplossing[[#This Row],[Dienst-ver-lening]]="√"),"wel","niet")</f>
        <v>niet</v>
      </c>
      <c r="N85" s="4" t="str">
        <f>IF(ISERROR(SEARCH("wel",CONCATENATE(Eisen_Oplossing[[#This Row],[toon_Cloud / SaaS]],Eisen_Oplossing[[#This Row],[toon_On Premise]],Eisen_Oplossing[[#This Row],[toon_Dienstverlening]]))),"TOON NIET","TOON WEL")</f>
        <v>TOON WEL</v>
      </c>
      <c r="O85" s="4" t="str">
        <f>IF(Eisen_Oplossing[[#This Row],[Eis nodig?]]="Ja","TOON WEL","TOON NIET")</f>
        <v>TOON WEL</v>
      </c>
      <c r="P85" s="4" t="str">
        <f>IF(AND(Eisen_Oplossing[[#This Row],[TOON obv GEVRAAGDE?]]="TOON WEL",Eisen_Oplossing[[#This Row],[Eis nodig?]]="JA"),"ZICHTBAAR","VERBERG")</f>
        <v>ZICHTBAAR</v>
      </c>
    </row>
    <row r="86" spans="1:16" ht="52" x14ac:dyDescent="0.35">
      <c r="A86" s="4" t="str">
        <f>IF(LEN(Eisen_Oplossing[[#This Row],[teller]])=1,CONCATENATE("ICT00",Eisen_Oplossing[[#This Row],[teller]]),IF(LEN(Eisen_Oplossing[[#This Row],[teller]])=2,CONCATENATE("ICT0",Eisen_Oplossing[[#This Row],[teller]]),CONCATENATE("ICT",Eisen_Oplossing[[#This Row],[teller]])))</f>
        <v>ICT082</v>
      </c>
      <c r="B86" s="4">
        <f t="shared" si="1"/>
        <v>82</v>
      </c>
      <c r="C86" s="4" t="s">
        <v>200</v>
      </c>
      <c r="D86" s="4" t="s">
        <v>211</v>
      </c>
      <c r="E86" s="4" t="s">
        <v>451</v>
      </c>
      <c r="F86" s="4"/>
      <c r="G86" s="31" t="s">
        <v>197</v>
      </c>
      <c r="H86" s="31" t="s">
        <v>197</v>
      </c>
      <c r="I86" s="31"/>
      <c r="J86" s="4"/>
      <c r="K86" s="4" t="str">
        <f>IF(AND('AAN TE VULLEN door INSCHRIJVER'!$C$16="Ja",Eisen_Oplossing[[#This Row],[Cloud / SaaS]]="√"),"wel","niet")</f>
        <v>wel</v>
      </c>
      <c r="L86" s="4" t="str">
        <f>IF(AND('AAN TE VULLEN door INSCHRIJVER'!$C$17="Ja",Eisen_Oplossing[[#This Row],[On Premise]]="√"),"wel","niet")</f>
        <v>niet</v>
      </c>
      <c r="M86" s="4" t="str">
        <f>IF(AND('AAN TE VULLEN door INSCHRIJVER'!$C$18="Ja",Eisen_Oplossing[[#This Row],[Dienst-ver-lening]]="√"),"wel","niet")</f>
        <v>niet</v>
      </c>
      <c r="N86" s="4" t="str">
        <f>IF(ISERROR(SEARCH("wel",CONCATENATE(Eisen_Oplossing[[#This Row],[toon_Cloud / SaaS]],Eisen_Oplossing[[#This Row],[toon_On Premise]],Eisen_Oplossing[[#This Row],[toon_Dienstverlening]]))),"TOON NIET","TOON WEL")</f>
        <v>TOON WEL</v>
      </c>
      <c r="O86" s="4" t="str">
        <f>IF(Eisen_Oplossing[[#This Row],[Eis nodig?]]="Ja","TOON WEL","TOON NIET")</f>
        <v>TOON WEL</v>
      </c>
      <c r="P86" s="4" t="str">
        <f>IF(AND(Eisen_Oplossing[[#This Row],[TOON obv GEVRAAGDE?]]="TOON WEL",Eisen_Oplossing[[#This Row],[Eis nodig?]]="JA"),"ZICHTBAAR","VERBERG")</f>
        <v>ZICHTBAAR</v>
      </c>
    </row>
    <row r="87" spans="1:16" ht="39" x14ac:dyDescent="0.35">
      <c r="A87" s="4" t="str">
        <f>IF(LEN(Eisen_Oplossing[[#This Row],[teller]])=1,CONCATENATE("ICT00",Eisen_Oplossing[[#This Row],[teller]]),IF(LEN(Eisen_Oplossing[[#This Row],[teller]])=2,CONCATENATE("ICT0",Eisen_Oplossing[[#This Row],[teller]]),CONCATENATE("ICT",Eisen_Oplossing[[#This Row],[teller]])))</f>
        <v>ICT083</v>
      </c>
      <c r="B87" s="4">
        <f t="shared" si="1"/>
        <v>83</v>
      </c>
      <c r="C87" s="4" t="s">
        <v>200</v>
      </c>
      <c r="D87" s="4" t="s">
        <v>211</v>
      </c>
      <c r="E87" s="4" t="s">
        <v>452</v>
      </c>
      <c r="F87" s="4"/>
      <c r="G87" s="31" t="s">
        <v>197</v>
      </c>
      <c r="H87" s="31" t="s">
        <v>197</v>
      </c>
      <c r="I87" s="31"/>
      <c r="J87" s="4"/>
      <c r="K87" s="4" t="str">
        <f>IF(AND('AAN TE VULLEN door INSCHRIJVER'!$C$16="Ja",Eisen_Oplossing[[#This Row],[Cloud / SaaS]]="√"),"wel","niet")</f>
        <v>wel</v>
      </c>
      <c r="L87" s="4" t="str">
        <f>IF(AND('AAN TE VULLEN door INSCHRIJVER'!$C$17="Ja",Eisen_Oplossing[[#This Row],[On Premise]]="√"),"wel","niet")</f>
        <v>niet</v>
      </c>
      <c r="M87" s="4" t="str">
        <f>IF(AND('AAN TE VULLEN door INSCHRIJVER'!$C$18="Ja",Eisen_Oplossing[[#This Row],[Dienst-ver-lening]]="√"),"wel","niet")</f>
        <v>niet</v>
      </c>
      <c r="N87" s="4" t="str">
        <f>IF(ISERROR(SEARCH("wel",CONCATENATE(Eisen_Oplossing[[#This Row],[toon_Cloud / SaaS]],Eisen_Oplossing[[#This Row],[toon_On Premise]],Eisen_Oplossing[[#This Row],[toon_Dienstverlening]]))),"TOON NIET","TOON WEL")</f>
        <v>TOON WEL</v>
      </c>
      <c r="O87" s="4" t="str">
        <f>IF(Eisen_Oplossing[[#This Row],[Eis nodig?]]="Ja","TOON WEL","TOON NIET")</f>
        <v>TOON WEL</v>
      </c>
      <c r="P87" s="4" t="str">
        <f>IF(AND(Eisen_Oplossing[[#This Row],[TOON obv GEVRAAGDE?]]="TOON WEL",Eisen_Oplossing[[#This Row],[Eis nodig?]]="JA"),"ZICHTBAAR","VERBERG")</f>
        <v>ZICHTBAAR</v>
      </c>
    </row>
    <row r="88" spans="1:16" ht="52" x14ac:dyDescent="0.35">
      <c r="A88" s="4" t="str">
        <f>IF(LEN(Eisen_Oplossing[[#This Row],[teller]])=1,CONCATENATE("ICT00",Eisen_Oplossing[[#This Row],[teller]]),IF(LEN(Eisen_Oplossing[[#This Row],[teller]])=2,CONCATENATE("ICT0",Eisen_Oplossing[[#This Row],[teller]]),CONCATENATE("ICT",Eisen_Oplossing[[#This Row],[teller]])))</f>
        <v>ICT084</v>
      </c>
      <c r="B88" s="4">
        <f t="shared" si="1"/>
        <v>84</v>
      </c>
      <c r="C88" s="4" t="s">
        <v>200</v>
      </c>
      <c r="D88" s="4" t="s">
        <v>211</v>
      </c>
      <c r="E88" s="4" t="s">
        <v>455</v>
      </c>
      <c r="F88" s="4"/>
      <c r="G88" s="31" t="s">
        <v>197</v>
      </c>
      <c r="H88" s="31"/>
      <c r="I88" s="31"/>
      <c r="J88" s="4"/>
      <c r="K88" s="4" t="str">
        <f>IF(AND('AAN TE VULLEN door INSCHRIJVER'!$C$16="Ja",Eisen_Oplossing[[#This Row],[Cloud / SaaS]]="√"),"wel","niet")</f>
        <v>wel</v>
      </c>
      <c r="L88" s="4" t="str">
        <f>IF(AND('AAN TE VULLEN door INSCHRIJVER'!$C$17="Ja",Eisen_Oplossing[[#This Row],[On Premise]]="√"),"wel","niet")</f>
        <v>niet</v>
      </c>
      <c r="M88" s="4" t="str">
        <f>IF(AND('AAN TE VULLEN door INSCHRIJVER'!$C$18="Ja",Eisen_Oplossing[[#This Row],[Dienst-ver-lening]]="√"),"wel","niet")</f>
        <v>niet</v>
      </c>
      <c r="N88" s="4" t="str">
        <f>IF(ISERROR(SEARCH("wel",CONCATENATE(Eisen_Oplossing[[#This Row],[toon_Cloud / SaaS]],Eisen_Oplossing[[#This Row],[toon_On Premise]],Eisen_Oplossing[[#This Row],[toon_Dienstverlening]]))),"TOON NIET","TOON WEL")</f>
        <v>TOON WEL</v>
      </c>
      <c r="O88" s="4" t="str">
        <f>IF(Eisen_Oplossing[[#This Row],[Eis nodig?]]="Ja","TOON WEL","TOON NIET")</f>
        <v>TOON WEL</v>
      </c>
      <c r="P88" s="4" t="str">
        <f>IF(AND(Eisen_Oplossing[[#This Row],[TOON obv GEVRAAGDE?]]="TOON WEL",Eisen_Oplossing[[#This Row],[Eis nodig?]]="JA"),"ZICHTBAAR","VERBERG")</f>
        <v>ZICHTBAAR</v>
      </c>
    </row>
    <row r="89" spans="1:16" ht="39" x14ac:dyDescent="0.35">
      <c r="A89" s="4" t="str">
        <f>IF(LEN(Eisen_Oplossing[[#This Row],[teller]])=1,CONCATENATE("ICT00",Eisen_Oplossing[[#This Row],[teller]]),IF(LEN(Eisen_Oplossing[[#This Row],[teller]])=2,CONCATENATE("ICT0",Eisen_Oplossing[[#This Row],[teller]]),CONCATENATE("ICT",Eisen_Oplossing[[#This Row],[teller]])))</f>
        <v>ICT085</v>
      </c>
      <c r="B89" s="4">
        <f t="shared" si="1"/>
        <v>85</v>
      </c>
      <c r="C89" s="4" t="s">
        <v>200</v>
      </c>
      <c r="D89" s="4" t="s">
        <v>211</v>
      </c>
      <c r="E89" s="4" t="s">
        <v>456</v>
      </c>
      <c r="F89" s="4"/>
      <c r="G89" s="31" t="s">
        <v>197</v>
      </c>
      <c r="H89" s="31"/>
      <c r="I89" s="31"/>
      <c r="J89" s="4"/>
      <c r="K89" s="4" t="str">
        <f>IF(AND('AAN TE VULLEN door INSCHRIJVER'!$C$16="Ja",Eisen_Oplossing[[#This Row],[Cloud / SaaS]]="√"),"wel","niet")</f>
        <v>wel</v>
      </c>
      <c r="L89" s="4" t="str">
        <f>IF(AND('AAN TE VULLEN door INSCHRIJVER'!$C$17="Ja",Eisen_Oplossing[[#This Row],[On Premise]]="√"),"wel","niet")</f>
        <v>niet</v>
      </c>
      <c r="M89" s="4" t="str">
        <f>IF(AND('AAN TE VULLEN door INSCHRIJVER'!$C$18="Ja",Eisen_Oplossing[[#This Row],[Dienst-ver-lening]]="√"),"wel","niet")</f>
        <v>niet</v>
      </c>
      <c r="N89" s="4" t="str">
        <f>IF(ISERROR(SEARCH("wel",CONCATENATE(Eisen_Oplossing[[#This Row],[toon_Cloud / SaaS]],Eisen_Oplossing[[#This Row],[toon_On Premise]],Eisen_Oplossing[[#This Row],[toon_Dienstverlening]]))),"TOON NIET","TOON WEL")</f>
        <v>TOON WEL</v>
      </c>
      <c r="O89" s="4" t="str">
        <f>IF(Eisen_Oplossing[[#This Row],[Eis nodig?]]="Ja","TOON WEL","TOON NIET")</f>
        <v>TOON WEL</v>
      </c>
      <c r="P89" s="4" t="str">
        <f>IF(AND(Eisen_Oplossing[[#This Row],[TOON obv GEVRAAGDE?]]="TOON WEL",Eisen_Oplossing[[#This Row],[Eis nodig?]]="JA"),"ZICHTBAAR","VERBERG")</f>
        <v>ZICHTBAAR</v>
      </c>
    </row>
    <row r="90" spans="1:16" ht="26" x14ac:dyDescent="0.35">
      <c r="A90" s="4" t="str">
        <f>IF(LEN(Eisen_Oplossing[[#This Row],[teller]])=1,CONCATENATE("ICT00",Eisen_Oplossing[[#This Row],[teller]]),IF(LEN(Eisen_Oplossing[[#This Row],[teller]])=2,CONCATENATE("ICT0",Eisen_Oplossing[[#This Row],[teller]]),CONCATENATE("ICT",Eisen_Oplossing[[#This Row],[teller]])))</f>
        <v>ICT086</v>
      </c>
      <c r="B90" s="4">
        <f t="shared" si="1"/>
        <v>86</v>
      </c>
      <c r="C90" s="4" t="s">
        <v>200</v>
      </c>
      <c r="D90" s="4" t="s">
        <v>211</v>
      </c>
      <c r="E90" s="4" t="s">
        <v>457</v>
      </c>
      <c r="F90" s="4"/>
      <c r="G90" s="31" t="s">
        <v>197</v>
      </c>
      <c r="H90" s="31"/>
      <c r="I90" s="31"/>
      <c r="J90" s="4"/>
      <c r="K90" s="4" t="str">
        <f>IF(AND('AAN TE VULLEN door INSCHRIJVER'!$C$16="Ja",Eisen_Oplossing[[#This Row],[Cloud / SaaS]]="√"),"wel","niet")</f>
        <v>wel</v>
      </c>
      <c r="L90" s="4" t="str">
        <f>IF(AND('AAN TE VULLEN door INSCHRIJVER'!$C$17="Ja",Eisen_Oplossing[[#This Row],[On Premise]]="√"),"wel","niet")</f>
        <v>niet</v>
      </c>
      <c r="M90" s="4" t="str">
        <f>IF(AND('AAN TE VULLEN door INSCHRIJVER'!$C$18="Ja",Eisen_Oplossing[[#This Row],[Dienst-ver-lening]]="√"),"wel","niet")</f>
        <v>niet</v>
      </c>
      <c r="N90" s="4" t="str">
        <f>IF(ISERROR(SEARCH("wel",CONCATENATE(Eisen_Oplossing[[#This Row],[toon_Cloud / SaaS]],Eisen_Oplossing[[#This Row],[toon_On Premise]],Eisen_Oplossing[[#This Row],[toon_Dienstverlening]]))),"TOON NIET","TOON WEL")</f>
        <v>TOON WEL</v>
      </c>
      <c r="O90" s="4" t="str">
        <f>IF(Eisen_Oplossing[[#This Row],[Eis nodig?]]="Ja","TOON WEL","TOON NIET")</f>
        <v>TOON WEL</v>
      </c>
      <c r="P90" s="4" t="str">
        <f>IF(AND(Eisen_Oplossing[[#This Row],[TOON obv GEVRAAGDE?]]="TOON WEL",Eisen_Oplossing[[#This Row],[Eis nodig?]]="JA"),"ZICHTBAAR","VERBERG")</f>
        <v>ZICHTBAAR</v>
      </c>
    </row>
    <row r="91" spans="1:16" ht="39" x14ac:dyDescent="0.35">
      <c r="A91" s="4" t="str">
        <f>IF(LEN(Eisen_Oplossing[[#This Row],[teller]])=1,CONCATENATE("ICT00",Eisen_Oplossing[[#This Row],[teller]]),IF(LEN(Eisen_Oplossing[[#This Row],[teller]])=2,CONCATENATE("ICT0",Eisen_Oplossing[[#This Row],[teller]]),CONCATENATE("ICT",Eisen_Oplossing[[#This Row],[teller]])))</f>
        <v>ICT087</v>
      </c>
      <c r="B91" s="4">
        <f t="shared" si="1"/>
        <v>87</v>
      </c>
      <c r="C91" s="4" t="s">
        <v>200</v>
      </c>
      <c r="D91" s="4" t="s">
        <v>211</v>
      </c>
      <c r="E91" s="4" t="s">
        <v>458</v>
      </c>
      <c r="F91" s="4" t="s">
        <v>459</v>
      </c>
      <c r="G91" s="31" t="s">
        <v>197</v>
      </c>
      <c r="H91" s="31" t="s">
        <v>197</v>
      </c>
      <c r="I91" s="31"/>
      <c r="J91" s="4"/>
      <c r="K91" s="4" t="str">
        <f>IF(AND('AAN TE VULLEN door INSCHRIJVER'!$C$16="Ja",Eisen_Oplossing[[#This Row],[Cloud / SaaS]]="√"),"wel","niet")</f>
        <v>wel</v>
      </c>
      <c r="L91" s="4" t="str">
        <f>IF(AND('AAN TE VULLEN door INSCHRIJVER'!$C$17="Ja",Eisen_Oplossing[[#This Row],[On Premise]]="√"),"wel","niet")</f>
        <v>niet</v>
      </c>
      <c r="M91" s="4" t="str">
        <f>IF(AND('AAN TE VULLEN door INSCHRIJVER'!$C$18="Ja",Eisen_Oplossing[[#This Row],[Dienst-ver-lening]]="√"),"wel","niet")</f>
        <v>niet</v>
      </c>
      <c r="N91" s="4" t="str">
        <f>IF(ISERROR(SEARCH("wel",CONCATENATE(Eisen_Oplossing[[#This Row],[toon_Cloud / SaaS]],Eisen_Oplossing[[#This Row],[toon_On Premise]],Eisen_Oplossing[[#This Row],[toon_Dienstverlening]]))),"TOON NIET","TOON WEL")</f>
        <v>TOON WEL</v>
      </c>
      <c r="O91" s="4" t="str">
        <f>IF(Eisen_Oplossing[[#This Row],[Eis nodig?]]="Ja","TOON WEL","TOON NIET")</f>
        <v>TOON WEL</v>
      </c>
      <c r="P91" s="4" t="str">
        <f>IF(AND(Eisen_Oplossing[[#This Row],[TOON obv GEVRAAGDE?]]="TOON WEL",Eisen_Oplossing[[#This Row],[Eis nodig?]]="JA"),"ZICHTBAAR","VERBERG")</f>
        <v>ZICHTBAAR</v>
      </c>
    </row>
    <row r="92" spans="1:16" ht="52" x14ac:dyDescent="0.35">
      <c r="A92" s="4" t="str">
        <f>IF(LEN(Eisen_Oplossing[[#This Row],[teller]])=1,CONCATENATE("ICT00",Eisen_Oplossing[[#This Row],[teller]]),IF(LEN(Eisen_Oplossing[[#This Row],[teller]])=2,CONCATENATE("ICT0",Eisen_Oplossing[[#This Row],[teller]]),CONCATENATE("ICT",Eisen_Oplossing[[#This Row],[teller]])))</f>
        <v>ICT088</v>
      </c>
      <c r="B92" s="4">
        <f t="shared" si="1"/>
        <v>88</v>
      </c>
      <c r="C92" s="4" t="s">
        <v>200</v>
      </c>
      <c r="D92" s="4" t="s">
        <v>211</v>
      </c>
      <c r="E92" s="4" t="s">
        <v>460</v>
      </c>
      <c r="F92" s="4"/>
      <c r="G92" s="31" t="s">
        <v>197</v>
      </c>
      <c r="H92" s="31"/>
      <c r="I92" s="31" t="s">
        <v>197</v>
      </c>
      <c r="J92" s="4"/>
      <c r="K92" s="4" t="str">
        <f>IF(AND('AAN TE VULLEN door INSCHRIJVER'!$C$16="Ja",Eisen_Oplossing[[#This Row],[Cloud / SaaS]]="√"),"wel","niet")</f>
        <v>wel</v>
      </c>
      <c r="L92" s="4" t="str">
        <f>IF(AND('AAN TE VULLEN door INSCHRIJVER'!$C$17="Ja",Eisen_Oplossing[[#This Row],[On Premise]]="√"),"wel","niet")</f>
        <v>niet</v>
      </c>
      <c r="M92" s="4" t="str">
        <f>IF(AND('AAN TE VULLEN door INSCHRIJVER'!$C$18="Ja",Eisen_Oplossing[[#This Row],[Dienst-ver-lening]]="√"),"wel","niet")</f>
        <v>niet</v>
      </c>
      <c r="N92" s="4" t="str">
        <f>IF(ISERROR(SEARCH("wel",CONCATENATE(Eisen_Oplossing[[#This Row],[toon_Cloud / SaaS]],Eisen_Oplossing[[#This Row],[toon_On Premise]],Eisen_Oplossing[[#This Row],[toon_Dienstverlening]]))),"TOON NIET","TOON WEL")</f>
        <v>TOON WEL</v>
      </c>
      <c r="O92" s="4" t="str">
        <f>IF(Eisen_Oplossing[[#This Row],[Eis nodig?]]="Ja","TOON WEL","TOON NIET")</f>
        <v>TOON WEL</v>
      </c>
      <c r="P92" s="4" t="str">
        <f>IF(AND(Eisen_Oplossing[[#This Row],[TOON obv GEVRAAGDE?]]="TOON WEL",Eisen_Oplossing[[#This Row],[Eis nodig?]]="JA"),"ZICHTBAAR","VERBERG")</f>
        <v>ZICHTBAAR</v>
      </c>
    </row>
    <row r="93" spans="1:16" ht="26" x14ac:dyDescent="0.35">
      <c r="A93" s="4" t="str">
        <f>IF(LEN(Eisen_Oplossing[[#This Row],[teller]])=1,CONCATENATE("ICT00",Eisen_Oplossing[[#This Row],[teller]]),IF(LEN(Eisen_Oplossing[[#This Row],[teller]])=2,CONCATENATE("ICT0",Eisen_Oplossing[[#This Row],[teller]]),CONCATENATE("ICT",Eisen_Oplossing[[#This Row],[teller]])))</f>
        <v>ICT089</v>
      </c>
      <c r="B93" s="4">
        <f t="shared" si="1"/>
        <v>89</v>
      </c>
      <c r="C93" s="4" t="s">
        <v>200</v>
      </c>
      <c r="D93" s="4" t="s">
        <v>211</v>
      </c>
      <c r="E93" s="4" t="s">
        <v>465</v>
      </c>
      <c r="F93" s="4"/>
      <c r="G93" s="31" t="s">
        <v>197</v>
      </c>
      <c r="H93" s="31"/>
      <c r="I93" s="31"/>
      <c r="J93" s="4"/>
      <c r="K93" s="4" t="str">
        <f>IF(AND('AAN TE VULLEN door INSCHRIJVER'!$C$16="Ja",Eisen_Oplossing[[#This Row],[Cloud / SaaS]]="√"),"wel","niet")</f>
        <v>wel</v>
      </c>
      <c r="L93" s="4" t="str">
        <f>IF(AND('AAN TE VULLEN door INSCHRIJVER'!$C$17="Ja",Eisen_Oplossing[[#This Row],[On Premise]]="√"),"wel","niet")</f>
        <v>niet</v>
      </c>
      <c r="M93" s="4" t="str">
        <f>IF(AND('AAN TE VULLEN door INSCHRIJVER'!$C$18="Ja",Eisen_Oplossing[[#This Row],[Dienst-ver-lening]]="√"),"wel","niet")</f>
        <v>niet</v>
      </c>
      <c r="N93" s="4" t="str">
        <f>IF(ISERROR(SEARCH("wel",CONCATENATE(Eisen_Oplossing[[#This Row],[toon_Cloud / SaaS]],Eisen_Oplossing[[#This Row],[toon_On Premise]],Eisen_Oplossing[[#This Row],[toon_Dienstverlening]]))),"TOON NIET","TOON WEL")</f>
        <v>TOON WEL</v>
      </c>
      <c r="O93" s="4" t="str">
        <f>IF(Eisen_Oplossing[[#This Row],[Eis nodig?]]="Ja","TOON WEL","TOON NIET")</f>
        <v>TOON WEL</v>
      </c>
      <c r="P93" s="4" t="str">
        <f>IF(AND(Eisen_Oplossing[[#This Row],[TOON obv GEVRAAGDE?]]="TOON WEL",Eisen_Oplossing[[#This Row],[Eis nodig?]]="JA"),"ZICHTBAAR","VERBERG")</f>
        <v>ZICHTBAAR</v>
      </c>
    </row>
    <row r="94" spans="1:16" ht="78" x14ac:dyDescent="0.35">
      <c r="A94" s="4" t="str">
        <f>IF(LEN(Eisen_Oplossing[[#This Row],[teller]])=1,CONCATENATE("ICT00",Eisen_Oplossing[[#This Row],[teller]]),IF(LEN(Eisen_Oplossing[[#This Row],[teller]])=2,CONCATENATE("ICT0",Eisen_Oplossing[[#This Row],[teller]]),CONCATENATE("ICT",Eisen_Oplossing[[#This Row],[teller]])))</f>
        <v>ICT090</v>
      </c>
      <c r="B94" s="4">
        <f t="shared" si="1"/>
        <v>90</v>
      </c>
      <c r="C94" s="4" t="s">
        <v>200</v>
      </c>
      <c r="D94" s="4" t="s">
        <v>214</v>
      </c>
      <c r="E94" s="4" t="s">
        <v>727</v>
      </c>
      <c r="F94" s="4"/>
      <c r="G94" s="31" t="s">
        <v>197</v>
      </c>
      <c r="H94" s="31" t="s">
        <v>197</v>
      </c>
      <c r="I94" s="31"/>
      <c r="J94" s="4"/>
      <c r="K94" s="4" t="str">
        <f>IF(AND('AAN TE VULLEN door INSCHRIJVER'!$C$16="Ja",Eisen_Oplossing[[#This Row],[Cloud / SaaS]]="√"),"wel","niet")</f>
        <v>wel</v>
      </c>
      <c r="L94" s="4" t="str">
        <f>IF(AND('AAN TE VULLEN door INSCHRIJVER'!$C$17="Ja",Eisen_Oplossing[[#This Row],[On Premise]]="√"),"wel","niet")</f>
        <v>niet</v>
      </c>
      <c r="M94" s="4" t="str">
        <f>IF(AND('AAN TE VULLEN door INSCHRIJVER'!$C$18="Ja",Eisen_Oplossing[[#This Row],[Dienst-ver-lening]]="√"),"wel","niet")</f>
        <v>niet</v>
      </c>
      <c r="N94" s="4" t="str">
        <f>IF(ISERROR(SEARCH("wel",CONCATENATE(Eisen_Oplossing[[#This Row],[toon_Cloud / SaaS]],Eisen_Oplossing[[#This Row],[toon_On Premise]],Eisen_Oplossing[[#This Row],[toon_Dienstverlening]]))),"TOON NIET","TOON WEL")</f>
        <v>TOON WEL</v>
      </c>
      <c r="O94" s="4" t="str">
        <f>IF(Eisen_Oplossing[[#This Row],[Eis nodig?]]="Ja","TOON WEL","TOON NIET")</f>
        <v>TOON WEL</v>
      </c>
      <c r="P94" s="4" t="str">
        <f>IF(AND(Eisen_Oplossing[[#This Row],[TOON obv GEVRAAGDE?]]="TOON WEL",Eisen_Oplossing[[#This Row],[Eis nodig?]]="JA"),"ZICHTBAAR","VERBERG")</f>
        <v>ZICHTBAAR</v>
      </c>
    </row>
    <row r="95" spans="1:16" ht="169" x14ac:dyDescent="0.35">
      <c r="A95" s="4" t="str">
        <f>IF(LEN(Eisen_Oplossing[[#This Row],[teller]])=1,CONCATENATE("ICT00",Eisen_Oplossing[[#This Row],[teller]]),IF(LEN(Eisen_Oplossing[[#This Row],[teller]])=2,CONCATENATE("ICT0",Eisen_Oplossing[[#This Row],[teller]]),CONCATENATE("ICT",Eisen_Oplossing[[#This Row],[teller]])))</f>
        <v>ICT091</v>
      </c>
      <c r="B95" s="4">
        <f t="shared" si="1"/>
        <v>91</v>
      </c>
      <c r="C95" s="4" t="s">
        <v>200</v>
      </c>
      <c r="D95" s="4" t="s">
        <v>214</v>
      </c>
      <c r="E95" s="4" t="s">
        <v>467</v>
      </c>
      <c r="F95" s="4" t="s">
        <v>468</v>
      </c>
      <c r="G95" s="31" t="s">
        <v>197</v>
      </c>
      <c r="H95" s="31" t="s">
        <v>197</v>
      </c>
      <c r="I95" s="31" t="s">
        <v>197</v>
      </c>
      <c r="J95" s="4"/>
      <c r="K95" s="4" t="str">
        <f>IF(AND('AAN TE VULLEN door INSCHRIJVER'!$C$16="Ja",Eisen_Oplossing[[#This Row],[Cloud / SaaS]]="√"),"wel","niet")</f>
        <v>wel</v>
      </c>
      <c r="L95" s="4" t="str">
        <f>IF(AND('AAN TE VULLEN door INSCHRIJVER'!$C$17="Ja",Eisen_Oplossing[[#This Row],[On Premise]]="√"),"wel","niet")</f>
        <v>niet</v>
      </c>
      <c r="M95" s="4" t="str">
        <f>IF(AND('AAN TE VULLEN door INSCHRIJVER'!$C$18="Ja",Eisen_Oplossing[[#This Row],[Dienst-ver-lening]]="√"),"wel","niet")</f>
        <v>niet</v>
      </c>
      <c r="N95" s="4" t="str">
        <f>IF(ISERROR(SEARCH("wel",CONCATENATE(Eisen_Oplossing[[#This Row],[toon_Cloud / SaaS]],Eisen_Oplossing[[#This Row],[toon_On Premise]],Eisen_Oplossing[[#This Row],[toon_Dienstverlening]]))),"TOON NIET","TOON WEL")</f>
        <v>TOON WEL</v>
      </c>
      <c r="O95" s="4" t="str">
        <f>IF(Eisen_Oplossing[[#This Row],[Eis nodig?]]="Ja","TOON WEL","TOON NIET")</f>
        <v>TOON WEL</v>
      </c>
      <c r="P95" s="4" t="str">
        <f>IF(AND(Eisen_Oplossing[[#This Row],[TOON obv GEVRAAGDE?]]="TOON WEL",Eisen_Oplossing[[#This Row],[Eis nodig?]]="JA"),"ZICHTBAAR","VERBERG")</f>
        <v>ZICHTBAAR</v>
      </c>
    </row>
    <row r="96" spans="1:16" ht="104" x14ac:dyDescent="0.35">
      <c r="A96" s="4" t="str">
        <f>IF(LEN(Eisen_Oplossing[[#This Row],[teller]])=1,CONCATENATE("ICT00",Eisen_Oplossing[[#This Row],[teller]]),IF(LEN(Eisen_Oplossing[[#This Row],[teller]])=2,CONCATENATE("ICT0",Eisen_Oplossing[[#This Row],[teller]]),CONCATENATE("ICT",Eisen_Oplossing[[#This Row],[teller]])))</f>
        <v>ICT092</v>
      </c>
      <c r="B96" s="4">
        <f t="shared" si="1"/>
        <v>92</v>
      </c>
      <c r="C96" s="4" t="s">
        <v>200</v>
      </c>
      <c r="D96" s="4" t="s">
        <v>214</v>
      </c>
      <c r="E96" s="4" t="s">
        <v>469</v>
      </c>
      <c r="F96" s="4" t="s">
        <v>470</v>
      </c>
      <c r="G96" s="31" t="s">
        <v>197</v>
      </c>
      <c r="H96" s="31" t="s">
        <v>197</v>
      </c>
      <c r="I96" s="31"/>
      <c r="J96" s="4"/>
      <c r="K96" s="4" t="str">
        <f>IF(AND('AAN TE VULLEN door INSCHRIJVER'!$C$16="Ja",Eisen_Oplossing[[#This Row],[Cloud / SaaS]]="√"),"wel","niet")</f>
        <v>wel</v>
      </c>
      <c r="L96" s="4" t="str">
        <f>IF(AND('AAN TE VULLEN door INSCHRIJVER'!$C$17="Ja",Eisen_Oplossing[[#This Row],[On Premise]]="√"),"wel","niet")</f>
        <v>niet</v>
      </c>
      <c r="M96" s="4" t="str">
        <f>IF(AND('AAN TE VULLEN door INSCHRIJVER'!$C$18="Ja",Eisen_Oplossing[[#This Row],[Dienst-ver-lening]]="√"),"wel","niet")</f>
        <v>niet</v>
      </c>
      <c r="N96" s="4" t="str">
        <f>IF(ISERROR(SEARCH("wel",CONCATENATE(Eisen_Oplossing[[#This Row],[toon_Cloud / SaaS]],Eisen_Oplossing[[#This Row],[toon_On Premise]],Eisen_Oplossing[[#This Row],[toon_Dienstverlening]]))),"TOON NIET","TOON WEL")</f>
        <v>TOON WEL</v>
      </c>
      <c r="O96" s="4" t="str">
        <f>IF(Eisen_Oplossing[[#This Row],[Eis nodig?]]="Ja","TOON WEL","TOON NIET")</f>
        <v>TOON WEL</v>
      </c>
      <c r="P96" s="4" t="str">
        <f>IF(AND(Eisen_Oplossing[[#This Row],[TOON obv GEVRAAGDE?]]="TOON WEL",Eisen_Oplossing[[#This Row],[Eis nodig?]]="JA"),"ZICHTBAAR","VERBERG")</f>
        <v>ZICHTBAAR</v>
      </c>
    </row>
    <row r="97" spans="1:16" ht="65" x14ac:dyDescent="0.35">
      <c r="A97" s="4" t="str">
        <f>IF(LEN(Eisen_Oplossing[[#This Row],[teller]])=1,CONCATENATE("ICT00",Eisen_Oplossing[[#This Row],[teller]]),IF(LEN(Eisen_Oplossing[[#This Row],[teller]])=2,CONCATENATE("ICT0",Eisen_Oplossing[[#This Row],[teller]]),CONCATENATE("ICT",Eisen_Oplossing[[#This Row],[teller]])))</f>
        <v>ICT093</v>
      </c>
      <c r="B97" s="4">
        <f t="shared" si="1"/>
        <v>93</v>
      </c>
      <c r="C97" s="4" t="s">
        <v>200</v>
      </c>
      <c r="D97" s="4" t="s">
        <v>214</v>
      </c>
      <c r="E97" s="4" t="s">
        <v>471</v>
      </c>
      <c r="F97" s="4" t="s">
        <v>472</v>
      </c>
      <c r="G97" s="31" t="s">
        <v>197</v>
      </c>
      <c r="H97" s="31" t="s">
        <v>197</v>
      </c>
      <c r="I97" s="31" t="s">
        <v>197</v>
      </c>
      <c r="J97" s="4"/>
      <c r="K97" s="4" t="str">
        <f>IF(AND('AAN TE VULLEN door INSCHRIJVER'!$C$16="Ja",Eisen_Oplossing[[#This Row],[Cloud / SaaS]]="√"),"wel","niet")</f>
        <v>wel</v>
      </c>
      <c r="L97" s="4" t="str">
        <f>IF(AND('AAN TE VULLEN door INSCHRIJVER'!$C$17="Ja",Eisen_Oplossing[[#This Row],[On Premise]]="√"),"wel","niet")</f>
        <v>niet</v>
      </c>
      <c r="M97" s="4" t="str">
        <f>IF(AND('AAN TE VULLEN door INSCHRIJVER'!$C$18="Ja",Eisen_Oplossing[[#This Row],[Dienst-ver-lening]]="√"),"wel","niet")</f>
        <v>niet</v>
      </c>
      <c r="N97" s="4" t="str">
        <f>IF(ISERROR(SEARCH("wel",CONCATENATE(Eisen_Oplossing[[#This Row],[toon_Cloud / SaaS]],Eisen_Oplossing[[#This Row],[toon_On Premise]],Eisen_Oplossing[[#This Row],[toon_Dienstverlening]]))),"TOON NIET","TOON WEL")</f>
        <v>TOON WEL</v>
      </c>
      <c r="O97" s="4" t="str">
        <f>IF(Eisen_Oplossing[[#This Row],[Eis nodig?]]="Ja","TOON WEL","TOON NIET")</f>
        <v>TOON WEL</v>
      </c>
      <c r="P97" s="4" t="str">
        <f>IF(AND(Eisen_Oplossing[[#This Row],[TOON obv GEVRAAGDE?]]="TOON WEL",Eisen_Oplossing[[#This Row],[Eis nodig?]]="JA"),"ZICHTBAAR","VERBERG")</f>
        <v>ZICHTBAAR</v>
      </c>
    </row>
    <row r="98" spans="1:16" ht="52" hidden="1" x14ac:dyDescent="0.35">
      <c r="A98" s="4" t="str">
        <f>IF(LEN(Eisen_Oplossing[[#This Row],[teller]])=1,CONCATENATE("ICT00",Eisen_Oplossing[[#This Row],[teller]]),IF(LEN(Eisen_Oplossing[[#This Row],[teller]])=2,CONCATENATE("ICT0",Eisen_Oplossing[[#This Row],[teller]]),CONCATENATE("ICT",Eisen_Oplossing[[#This Row],[teller]])))</f>
        <v>ICT094</v>
      </c>
      <c r="B98" s="4">
        <f t="shared" si="1"/>
        <v>94</v>
      </c>
      <c r="C98" s="4" t="s">
        <v>200</v>
      </c>
      <c r="D98" s="4" t="s">
        <v>211</v>
      </c>
      <c r="E98" s="4" t="s">
        <v>461</v>
      </c>
      <c r="F98" s="4"/>
      <c r="G98" s="31"/>
      <c r="H98" s="31" t="s">
        <v>197</v>
      </c>
      <c r="I98" s="31"/>
      <c r="J98" s="4"/>
      <c r="K98" s="4" t="str">
        <f>IF(AND('AAN TE VULLEN door INSCHRIJVER'!$C$16="Ja",Eisen_Oplossing[[#This Row],[Cloud / SaaS]]="√"),"wel","niet")</f>
        <v>niet</v>
      </c>
      <c r="L98" s="4" t="str">
        <f>IF(AND('AAN TE VULLEN door INSCHRIJVER'!$C$17="Ja",Eisen_Oplossing[[#This Row],[On Premise]]="√"),"wel","niet")</f>
        <v>niet</v>
      </c>
      <c r="M98" s="4" t="str">
        <f>IF(AND('AAN TE VULLEN door INSCHRIJVER'!$C$18="Ja",Eisen_Oplossing[[#This Row],[Dienst-ver-lening]]="√"),"wel","niet")</f>
        <v>niet</v>
      </c>
      <c r="N98" s="4" t="str">
        <f>IF(ISERROR(SEARCH("wel",CONCATENATE(Eisen_Oplossing[[#This Row],[toon_Cloud / SaaS]],Eisen_Oplossing[[#This Row],[toon_On Premise]],Eisen_Oplossing[[#This Row],[toon_Dienstverlening]]))),"TOON NIET","TOON WEL")</f>
        <v>TOON NIET</v>
      </c>
      <c r="O98" s="4" t="str">
        <f>IF(Eisen_Oplossing[[#This Row],[Eis nodig?]]="Ja","TOON WEL","TOON NIET")</f>
        <v>TOON WEL</v>
      </c>
      <c r="P98" s="4" t="str">
        <f>IF(AND(Eisen_Oplossing[[#This Row],[TOON obv GEVRAAGDE?]]="TOON WEL",Eisen_Oplossing[[#This Row],[Eis nodig?]]="JA"),"ZICHTBAAR","VERBERG")</f>
        <v>VERBERG</v>
      </c>
    </row>
    <row r="99" spans="1:16" ht="26" hidden="1" x14ac:dyDescent="0.35">
      <c r="A99" s="4" t="str">
        <f>IF(LEN(Eisen_Oplossing[[#This Row],[teller]])=1,CONCATENATE("ICT00",Eisen_Oplossing[[#This Row],[teller]]),IF(LEN(Eisen_Oplossing[[#This Row],[teller]])=2,CONCATENATE("ICT0",Eisen_Oplossing[[#This Row],[teller]]),CONCATENATE("ICT",Eisen_Oplossing[[#This Row],[teller]])))</f>
        <v>ICT095</v>
      </c>
      <c r="B99" s="4">
        <f t="shared" si="1"/>
        <v>95</v>
      </c>
      <c r="C99" s="4" t="s">
        <v>200</v>
      </c>
      <c r="D99" s="4" t="s">
        <v>211</v>
      </c>
      <c r="E99" s="4" t="s">
        <v>462</v>
      </c>
      <c r="F99" s="4"/>
      <c r="G99" s="31"/>
      <c r="H99" s="31" t="s">
        <v>197</v>
      </c>
      <c r="I99" s="31"/>
      <c r="J99" s="4"/>
      <c r="K99" s="4" t="str">
        <f>IF(AND('AAN TE VULLEN door INSCHRIJVER'!$C$16="Ja",Eisen_Oplossing[[#This Row],[Cloud / SaaS]]="√"),"wel","niet")</f>
        <v>niet</v>
      </c>
      <c r="L99" s="4" t="str">
        <f>IF(AND('AAN TE VULLEN door INSCHRIJVER'!$C$17="Ja",Eisen_Oplossing[[#This Row],[On Premise]]="√"),"wel","niet")</f>
        <v>niet</v>
      </c>
      <c r="M99" s="4" t="str">
        <f>IF(AND('AAN TE VULLEN door INSCHRIJVER'!$C$18="Ja",Eisen_Oplossing[[#This Row],[Dienst-ver-lening]]="√"),"wel","niet")</f>
        <v>niet</v>
      </c>
      <c r="N99" s="4" t="str">
        <f>IF(ISERROR(SEARCH("wel",CONCATENATE(Eisen_Oplossing[[#This Row],[toon_Cloud / SaaS]],Eisen_Oplossing[[#This Row],[toon_On Premise]],Eisen_Oplossing[[#This Row],[toon_Dienstverlening]]))),"TOON NIET","TOON WEL")</f>
        <v>TOON NIET</v>
      </c>
      <c r="O99" s="4" t="str">
        <f>IF(Eisen_Oplossing[[#This Row],[Eis nodig?]]="Ja","TOON WEL","TOON NIET")</f>
        <v>TOON WEL</v>
      </c>
      <c r="P99" s="4" t="str">
        <f>IF(AND(Eisen_Oplossing[[#This Row],[TOON obv GEVRAAGDE?]]="TOON WEL",Eisen_Oplossing[[#This Row],[Eis nodig?]]="JA"),"ZICHTBAAR","VERBERG")</f>
        <v>VERBERG</v>
      </c>
    </row>
    <row r="100" spans="1:16" ht="39" hidden="1" x14ac:dyDescent="0.35">
      <c r="A100" s="4" t="str">
        <f>IF(LEN(Eisen_Oplossing[[#This Row],[teller]])=1,CONCATENATE("ICT00",Eisen_Oplossing[[#This Row],[teller]]),IF(LEN(Eisen_Oplossing[[#This Row],[teller]])=2,CONCATENATE("ICT0",Eisen_Oplossing[[#This Row],[teller]]),CONCATENATE("ICT",Eisen_Oplossing[[#This Row],[teller]])))</f>
        <v>ICT096</v>
      </c>
      <c r="B100" s="4">
        <f t="shared" si="1"/>
        <v>96</v>
      </c>
      <c r="C100" s="4" t="s">
        <v>200</v>
      </c>
      <c r="D100" s="4" t="s">
        <v>211</v>
      </c>
      <c r="E100" s="4" t="s">
        <v>463</v>
      </c>
      <c r="F100" s="4"/>
      <c r="G100" s="31"/>
      <c r="H100" s="31" t="s">
        <v>197</v>
      </c>
      <c r="I100" s="31"/>
      <c r="J100" s="4"/>
      <c r="K100" s="4" t="str">
        <f>IF(AND('AAN TE VULLEN door INSCHRIJVER'!$C$16="Ja",Eisen_Oplossing[[#This Row],[Cloud / SaaS]]="√"),"wel","niet")</f>
        <v>niet</v>
      </c>
      <c r="L100" s="4" t="str">
        <f>IF(AND('AAN TE VULLEN door INSCHRIJVER'!$C$17="Ja",Eisen_Oplossing[[#This Row],[On Premise]]="√"),"wel","niet")</f>
        <v>niet</v>
      </c>
      <c r="M100" s="4" t="str">
        <f>IF(AND('AAN TE VULLEN door INSCHRIJVER'!$C$18="Ja",Eisen_Oplossing[[#This Row],[Dienst-ver-lening]]="√"),"wel","niet")</f>
        <v>niet</v>
      </c>
      <c r="N100" s="4" t="str">
        <f>IF(ISERROR(SEARCH("wel",CONCATENATE(Eisen_Oplossing[[#This Row],[toon_Cloud / SaaS]],Eisen_Oplossing[[#This Row],[toon_On Premise]],Eisen_Oplossing[[#This Row],[toon_Dienstverlening]]))),"TOON NIET","TOON WEL")</f>
        <v>TOON NIET</v>
      </c>
      <c r="O100" s="4" t="str">
        <f>IF(Eisen_Oplossing[[#This Row],[Eis nodig?]]="Ja","TOON WEL","TOON NIET")</f>
        <v>TOON WEL</v>
      </c>
      <c r="P100" s="4" t="str">
        <f>IF(AND(Eisen_Oplossing[[#This Row],[TOON obv GEVRAAGDE?]]="TOON WEL",Eisen_Oplossing[[#This Row],[Eis nodig?]]="JA"),"ZICHTBAAR","VERBERG")</f>
        <v>VERBERG</v>
      </c>
    </row>
    <row r="101" spans="1:16" ht="39" hidden="1" x14ac:dyDescent="0.35">
      <c r="A101" s="4" t="str">
        <f>IF(LEN(Eisen_Oplossing[[#This Row],[teller]])=1,CONCATENATE("ICT00",Eisen_Oplossing[[#This Row],[teller]]),IF(LEN(Eisen_Oplossing[[#This Row],[teller]])=2,CONCATENATE("ICT0",Eisen_Oplossing[[#This Row],[teller]]),CONCATENATE("ICT",Eisen_Oplossing[[#This Row],[teller]])))</f>
        <v>ICT097</v>
      </c>
      <c r="B101" s="4">
        <f t="shared" si="1"/>
        <v>97</v>
      </c>
      <c r="C101" s="4" t="s">
        <v>200</v>
      </c>
      <c r="D101" s="4" t="s">
        <v>211</v>
      </c>
      <c r="E101" s="4" t="s">
        <v>464</v>
      </c>
      <c r="F101" s="4"/>
      <c r="G101" s="31"/>
      <c r="H101" s="31" t="s">
        <v>197</v>
      </c>
      <c r="I101" s="31"/>
      <c r="J101" s="4"/>
      <c r="K101" s="4" t="str">
        <f>IF(AND('AAN TE VULLEN door INSCHRIJVER'!$C$16="Ja",Eisen_Oplossing[[#This Row],[Cloud / SaaS]]="√"),"wel","niet")</f>
        <v>niet</v>
      </c>
      <c r="L101" s="4" t="str">
        <f>IF(AND('AAN TE VULLEN door INSCHRIJVER'!$C$17="Ja",Eisen_Oplossing[[#This Row],[On Premise]]="√"),"wel","niet")</f>
        <v>niet</v>
      </c>
      <c r="M101" s="4" t="str">
        <f>IF(AND('AAN TE VULLEN door INSCHRIJVER'!$C$18="Ja",Eisen_Oplossing[[#This Row],[Dienst-ver-lening]]="√"),"wel","niet")</f>
        <v>niet</v>
      </c>
      <c r="N101" s="4" t="str">
        <f>IF(ISERROR(SEARCH("wel",CONCATENATE(Eisen_Oplossing[[#This Row],[toon_Cloud / SaaS]],Eisen_Oplossing[[#This Row],[toon_On Premise]],Eisen_Oplossing[[#This Row],[toon_Dienstverlening]]))),"TOON NIET","TOON WEL")</f>
        <v>TOON NIET</v>
      </c>
      <c r="O101" s="4" t="str">
        <f>IF(Eisen_Oplossing[[#This Row],[Eis nodig?]]="Ja","TOON WEL","TOON NIET")</f>
        <v>TOON WEL</v>
      </c>
      <c r="P101" s="4" t="str">
        <f>IF(AND(Eisen_Oplossing[[#This Row],[TOON obv GEVRAAGDE?]]="TOON WEL",Eisen_Oplossing[[#This Row],[Eis nodig?]]="JA"),"ZICHTBAAR","VERBERG")</f>
        <v>VERBERG</v>
      </c>
    </row>
    <row r="102" spans="1:16" ht="52" x14ac:dyDescent="0.35">
      <c r="A102" s="4" t="str">
        <f>IF(LEN(Eisen_Oplossing[[#This Row],[teller]])=1,CONCATENATE("ICT00",Eisen_Oplossing[[#This Row],[teller]]),IF(LEN(Eisen_Oplossing[[#This Row],[teller]])=2,CONCATENATE("ICT0",Eisen_Oplossing[[#This Row],[teller]]),CONCATENATE("ICT",Eisen_Oplossing[[#This Row],[teller]])))</f>
        <v>ICT098</v>
      </c>
      <c r="B102" s="4">
        <f t="shared" si="1"/>
        <v>98</v>
      </c>
      <c r="C102" s="4" t="s">
        <v>200</v>
      </c>
      <c r="D102" s="4" t="s">
        <v>214</v>
      </c>
      <c r="E102" s="4" t="s">
        <v>473</v>
      </c>
      <c r="F102" s="4" t="s">
        <v>474</v>
      </c>
      <c r="G102" s="31" t="s">
        <v>197</v>
      </c>
      <c r="H102" s="31" t="s">
        <v>197</v>
      </c>
      <c r="I102" s="31"/>
      <c r="J102" s="4"/>
      <c r="K102" s="4" t="str">
        <f>IF(AND('AAN TE VULLEN door INSCHRIJVER'!$C$16="Ja",Eisen_Oplossing[[#This Row],[Cloud / SaaS]]="√"),"wel","niet")</f>
        <v>wel</v>
      </c>
      <c r="L102" s="4" t="str">
        <f>IF(AND('AAN TE VULLEN door INSCHRIJVER'!$C$17="Ja",Eisen_Oplossing[[#This Row],[On Premise]]="√"),"wel","niet")</f>
        <v>niet</v>
      </c>
      <c r="M102" s="4" t="str">
        <f>IF(AND('AAN TE VULLEN door INSCHRIJVER'!$C$18="Ja",Eisen_Oplossing[[#This Row],[Dienst-ver-lening]]="√"),"wel","niet")</f>
        <v>niet</v>
      </c>
      <c r="N102" s="4" t="str">
        <f>IF(ISERROR(SEARCH("wel",CONCATENATE(Eisen_Oplossing[[#This Row],[toon_Cloud / SaaS]],Eisen_Oplossing[[#This Row],[toon_On Premise]],Eisen_Oplossing[[#This Row],[toon_Dienstverlening]]))),"TOON NIET","TOON WEL")</f>
        <v>TOON WEL</v>
      </c>
      <c r="O102" s="4" t="str">
        <f>IF(Eisen_Oplossing[[#This Row],[Eis nodig?]]="Ja","TOON WEL","TOON NIET")</f>
        <v>TOON WEL</v>
      </c>
      <c r="P102" s="4" t="str">
        <f>IF(AND(Eisen_Oplossing[[#This Row],[TOON obv GEVRAAGDE?]]="TOON WEL",Eisen_Oplossing[[#This Row],[Eis nodig?]]="JA"),"ZICHTBAAR","VERBERG")</f>
        <v>ZICHTBAAR</v>
      </c>
    </row>
    <row r="103" spans="1:16" ht="39" hidden="1" x14ac:dyDescent="0.35">
      <c r="A103" s="4" t="str">
        <f>IF(LEN(Eisen_Oplossing[[#This Row],[teller]])=1,CONCATENATE("ICT00",Eisen_Oplossing[[#This Row],[teller]]),IF(LEN(Eisen_Oplossing[[#This Row],[teller]])=2,CONCATENATE("ICT0",Eisen_Oplossing[[#This Row],[teller]]),CONCATENATE("ICT",Eisen_Oplossing[[#This Row],[teller]])))</f>
        <v>ICT099</v>
      </c>
      <c r="B103" s="4">
        <f t="shared" si="1"/>
        <v>99</v>
      </c>
      <c r="C103" s="4" t="s">
        <v>200</v>
      </c>
      <c r="D103" s="4" t="s">
        <v>211</v>
      </c>
      <c r="E103" s="4" t="s">
        <v>466</v>
      </c>
      <c r="F103" s="4"/>
      <c r="G103" s="31"/>
      <c r="H103" s="31" t="s">
        <v>197</v>
      </c>
      <c r="I103" s="31"/>
      <c r="J103" s="4"/>
      <c r="K103" s="4" t="str">
        <f>IF(AND('AAN TE VULLEN door INSCHRIJVER'!$C$16="Ja",Eisen_Oplossing[[#This Row],[Cloud / SaaS]]="√"),"wel","niet")</f>
        <v>niet</v>
      </c>
      <c r="L103" s="4" t="str">
        <f>IF(AND('AAN TE VULLEN door INSCHRIJVER'!$C$17="Ja",Eisen_Oplossing[[#This Row],[On Premise]]="√"),"wel","niet")</f>
        <v>niet</v>
      </c>
      <c r="M103" s="4" t="str">
        <f>IF(AND('AAN TE VULLEN door INSCHRIJVER'!$C$18="Ja",Eisen_Oplossing[[#This Row],[Dienst-ver-lening]]="√"),"wel","niet")</f>
        <v>niet</v>
      </c>
      <c r="N103" s="4" t="str">
        <f>IF(ISERROR(SEARCH("wel",CONCATENATE(Eisen_Oplossing[[#This Row],[toon_Cloud / SaaS]],Eisen_Oplossing[[#This Row],[toon_On Premise]],Eisen_Oplossing[[#This Row],[toon_Dienstverlening]]))),"TOON NIET","TOON WEL")</f>
        <v>TOON NIET</v>
      </c>
      <c r="O103" s="4" t="str">
        <f>IF(Eisen_Oplossing[[#This Row],[Eis nodig?]]="Ja","TOON WEL","TOON NIET")</f>
        <v>TOON WEL</v>
      </c>
      <c r="P103" s="4" t="str">
        <f>IF(AND(Eisen_Oplossing[[#This Row],[TOON obv GEVRAAGDE?]]="TOON WEL",Eisen_Oplossing[[#This Row],[Eis nodig?]]="JA"),"ZICHTBAAR","VERBERG")</f>
        <v>VERBERG</v>
      </c>
    </row>
    <row r="104" spans="1:16" ht="377" x14ac:dyDescent="0.35">
      <c r="A104" s="4" t="str">
        <f>IF(LEN(Eisen_Oplossing[[#This Row],[teller]])=1,CONCATENATE("ICT00",Eisen_Oplossing[[#This Row],[teller]]),IF(LEN(Eisen_Oplossing[[#This Row],[teller]])=2,CONCATENATE("ICT0",Eisen_Oplossing[[#This Row],[teller]]),CONCATENATE("ICT",Eisen_Oplossing[[#This Row],[teller]])))</f>
        <v>ICT100</v>
      </c>
      <c r="B104" s="4">
        <f t="shared" si="1"/>
        <v>100</v>
      </c>
      <c r="C104" s="4" t="s">
        <v>200</v>
      </c>
      <c r="D104" s="4" t="s">
        <v>214</v>
      </c>
      <c r="E104" s="4" t="s">
        <v>728</v>
      </c>
      <c r="F104" s="4"/>
      <c r="G104" s="31" t="s">
        <v>197</v>
      </c>
      <c r="H104" s="31" t="s">
        <v>197</v>
      </c>
      <c r="I104" s="31"/>
      <c r="J104" s="4"/>
      <c r="K104" s="4" t="str">
        <f>IF(AND('AAN TE VULLEN door INSCHRIJVER'!$C$16="Ja",Eisen_Oplossing[[#This Row],[Cloud / SaaS]]="√"),"wel","niet")</f>
        <v>wel</v>
      </c>
      <c r="L104" s="4" t="str">
        <f>IF(AND('AAN TE VULLEN door INSCHRIJVER'!$C$17="Ja",Eisen_Oplossing[[#This Row],[On Premise]]="√"),"wel","niet")</f>
        <v>niet</v>
      </c>
      <c r="M104" s="4" t="str">
        <f>IF(AND('AAN TE VULLEN door INSCHRIJVER'!$C$18="Ja",Eisen_Oplossing[[#This Row],[Dienst-ver-lening]]="√"),"wel","niet")</f>
        <v>niet</v>
      </c>
      <c r="N104" s="4" t="str">
        <f>IF(ISERROR(SEARCH("wel",CONCATENATE(Eisen_Oplossing[[#This Row],[toon_Cloud / SaaS]],Eisen_Oplossing[[#This Row],[toon_On Premise]],Eisen_Oplossing[[#This Row],[toon_Dienstverlening]]))),"TOON NIET","TOON WEL")</f>
        <v>TOON WEL</v>
      </c>
      <c r="O104" s="4" t="str">
        <f>IF(Eisen_Oplossing[[#This Row],[Eis nodig?]]="Ja","TOON WEL","TOON NIET")</f>
        <v>TOON WEL</v>
      </c>
      <c r="P104" s="4" t="str">
        <f>IF(AND(Eisen_Oplossing[[#This Row],[TOON obv GEVRAAGDE?]]="TOON WEL",Eisen_Oplossing[[#This Row],[Eis nodig?]]="JA"),"ZICHTBAAR","VERBERG")</f>
        <v>ZICHTBAAR</v>
      </c>
    </row>
    <row r="105" spans="1:16" ht="39" x14ac:dyDescent="0.35">
      <c r="A105" s="4" t="str">
        <f>IF(LEN(Eisen_Oplossing[[#This Row],[teller]])=1,CONCATENATE("ICT00",Eisen_Oplossing[[#This Row],[teller]]),IF(LEN(Eisen_Oplossing[[#This Row],[teller]])=2,CONCATENATE("ICT0",Eisen_Oplossing[[#This Row],[teller]]),CONCATENATE("ICT",Eisen_Oplossing[[#This Row],[teller]])))</f>
        <v>ICT101</v>
      </c>
      <c r="B105" s="4">
        <f t="shared" si="1"/>
        <v>101</v>
      </c>
      <c r="C105" s="4" t="s">
        <v>200</v>
      </c>
      <c r="D105" s="4" t="s">
        <v>214</v>
      </c>
      <c r="E105" s="4" t="s">
        <v>475</v>
      </c>
      <c r="F105" s="4"/>
      <c r="G105" s="31" t="s">
        <v>197</v>
      </c>
      <c r="H105" s="31" t="s">
        <v>197</v>
      </c>
      <c r="I105" s="31" t="s">
        <v>197</v>
      </c>
      <c r="J105" s="4"/>
      <c r="K105" s="4" t="str">
        <f>IF(AND('AAN TE VULLEN door INSCHRIJVER'!$C$16="Ja",Eisen_Oplossing[[#This Row],[Cloud / SaaS]]="√"),"wel","niet")</f>
        <v>wel</v>
      </c>
      <c r="L105" s="4" t="str">
        <f>IF(AND('AAN TE VULLEN door INSCHRIJVER'!$C$17="Ja",Eisen_Oplossing[[#This Row],[On Premise]]="√"),"wel","niet")</f>
        <v>niet</v>
      </c>
      <c r="M105" s="4" t="str">
        <f>IF(AND('AAN TE VULLEN door INSCHRIJVER'!$C$18="Ja",Eisen_Oplossing[[#This Row],[Dienst-ver-lening]]="√"),"wel","niet")</f>
        <v>niet</v>
      </c>
      <c r="N105" s="4" t="str">
        <f>IF(ISERROR(SEARCH("wel",CONCATENATE(Eisen_Oplossing[[#This Row],[toon_Cloud / SaaS]],Eisen_Oplossing[[#This Row],[toon_On Premise]],Eisen_Oplossing[[#This Row],[toon_Dienstverlening]]))),"TOON NIET","TOON WEL")</f>
        <v>TOON WEL</v>
      </c>
      <c r="O105" s="4" t="str">
        <f>IF(Eisen_Oplossing[[#This Row],[Eis nodig?]]="Ja","TOON WEL","TOON NIET")</f>
        <v>TOON WEL</v>
      </c>
      <c r="P105" s="4" t="str">
        <f>IF(AND(Eisen_Oplossing[[#This Row],[TOON obv GEVRAAGDE?]]="TOON WEL",Eisen_Oplossing[[#This Row],[Eis nodig?]]="JA"),"ZICHTBAAR","VERBERG")</f>
        <v>ZICHTBAAR</v>
      </c>
    </row>
    <row r="106" spans="1:16" ht="39" x14ac:dyDescent="0.35">
      <c r="A106" s="4" t="str">
        <f>IF(LEN(Eisen_Oplossing[[#This Row],[teller]])=1,CONCATENATE("ICT00",Eisen_Oplossing[[#This Row],[teller]]),IF(LEN(Eisen_Oplossing[[#This Row],[teller]])=2,CONCATENATE("ICT0",Eisen_Oplossing[[#This Row],[teller]]),CONCATENATE("ICT",Eisen_Oplossing[[#This Row],[teller]])))</f>
        <v>ICT102</v>
      </c>
      <c r="B106" s="4">
        <f t="shared" si="1"/>
        <v>102</v>
      </c>
      <c r="C106" s="4" t="s">
        <v>200</v>
      </c>
      <c r="D106" s="4" t="s">
        <v>215</v>
      </c>
      <c r="E106" s="4" t="s">
        <v>476</v>
      </c>
      <c r="F106" s="4"/>
      <c r="G106" s="31" t="s">
        <v>197</v>
      </c>
      <c r="H106" s="31" t="s">
        <v>197</v>
      </c>
      <c r="I106" s="31" t="s">
        <v>197</v>
      </c>
      <c r="J106" s="4"/>
      <c r="K106" s="4" t="str">
        <f>IF(AND('AAN TE VULLEN door INSCHRIJVER'!$C$16="Ja",Eisen_Oplossing[[#This Row],[Cloud / SaaS]]="√"),"wel","niet")</f>
        <v>wel</v>
      </c>
      <c r="L106" s="4" t="str">
        <f>IF(AND('AAN TE VULLEN door INSCHRIJVER'!$C$17="Ja",Eisen_Oplossing[[#This Row],[On Premise]]="√"),"wel","niet")</f>
        <v>niet</v>
      </c>
      <c r="M106" s="4" t="str">
        <f>IF(AND('AAN TE VULLEN door INSCHRIJVER'!$C$18="Ja",Eisen_Oplossing[[#This Row],[Dienst-ver-lening]]="√"),"wel","niet")</f>
        <v>niet</v>
      </c>
      <c r="N106" s="4" t="str">
        <f>IF(ISERROR(SEARCH("wel",CONCATENATE(Eisen_Oplossing[[#This Row],[toon_Cloud / SaaS]],Eisen_Oplossing[[#This Row],[toon_On Premise]],Eisen_Oplossing[[#This Row],[toon_Dienstverlening]]))),"TOON NIET","TOON WEL")</f>
        <v>TOON WEL</v>
      </c>
      <c r="O106" s="4" t="str">
        <f>IF(Eisen_Oplossing[[#This Row],[Eis nodig?]]="Ja","TOON WEL","TOON NIET")</f>
        <v>TOON WEL</v>
      </c>
      <c r="P106" s="4" t="str">
        <f>IF(AND(Eisen_Oplossing[[#This Row],[TOON obv GEVRAAGDE?]]="TOON WEL",Eisen_Oplossing[[#This Row],[Eis nodig?]]="JA"),"ZICHTBAAR","VERBERG")</f>
        <v>ZICHTBAAR</v>
      </c>
    </row>
    <row r="107" spans="1:16" ht="78" x14ac:dyDescent="0.35">
      <c r="A107" s="4" t="str">
        <f>IF(LEN(Eisen_Oplossing[[#This Row],[teller]])=1,CONCATENATE("ICT00",Eisen_Oplossing[[#This Row],[teller]]),IF(LEN(Eisen_Oplossing[[#This Row],[teller]])=2,CONCATENATE("ICT0",Eisen_Oplossing[[#This Row],[teller]]),CONCATENATE("ICT",Eisen_Oplossing[[#This Row],[teller]])))</f>
        <v>ICT103</v>
      </c>
      <c r="B107" s="4">
        <f t="shared" si="1"/>
        <v>103</v>
      </c>
      <c r="C107" s="4" t="s">
        <v>200</v>
      </c>
      <c r="D107" s="4" t="s">
        <v>215</v>
      </c>
      <c r="E107" s="4" t="s">
        <v>477</v>
      </c>
      <c r="F107" s="4" t="s">
        <v>478</v>
      </c>
      <c r="G107" s="31" t="s">
        <v>197</v>
      </c>
      <c r="H107" s="31" t="s">
        <v>197</v>
      </c>
      <c r="I107" s="31" t="s">
        <v>197</v>
      </c>
      <c r="J107" s="4"/>
      <c r="K107" s="4" t="str">
        <f>IF(AND('AAN TE VULLEN door INSCHRIJVER'!$C$16="Ja",Eisen_Oplossing[[#This Row],[Cloud / SaaS]]="√"),"wel","niet")</f>
        <v>wel</v>
      </c>
      <c r="L107" s="4" t="str">
        <f>IF(AND('AAN TE VULLEN door INSCHRIJVER'!$C$17="Ja",Eisen_Oplossing[[#This Row],[On Premise]]="√"),"wel","niet")</f>
        <v>niet</v>
      </c>
      <c r="M107" s="4" t="str">
        <f>IF(AND('AAN TE VULLEN door INSCHRIJVER'!$C$18="Ja",Eisen_Oplossing[[#This Row],[Dienst-ver-lening]]="√"),"wel","niet")</f>
        <v>niet</v>
      </c>
      <c r="N107" s="4" t="str">
        <f>IF(ISERROR(SEARCH("wel",CONCATENATE(Eisen_Oplossing[[#This Row],[toon_Cloud / SaaS]],Eisen_Oplossing[[#This Row],[toon_On Premise]],Eisen_Oplossing[[#This Row],[toon_Dienstverlening]]))),"TOON NIET","TOON WEL")</f>
        <v>TOON WEL</v>
      </c>
      <c r="O107" s="4" t="str">
        <f>IF(Eisen_Oplossing[[#This Row],[Eis nodig?]]="Ja","TOON WEL","TOON NIET")</f>
        <v>TOON WEL</v>
      </c>
      <c r="P107" s="4" t="str">
        <f>IF(AND(Eisen_Oplossing[[#This Row],[TOON obv GEVRAAGDE?]]="TOON WEL",Eisen_Oplossing[[#This Row],[Eis nodig?]]="JA"),"ZICHTBAAR","VERBERG")</f>
        <v>ZICHTBAAR</v>
      </c>
    </row>
    <row r="108" spans="1:16" ht="52" x14ac:dyDescent="0.35">
      <c r="A108" s="4" t="str">
        <f>IF(LEN(Eisen_Oplossing[[#This Row],[teller]])=1,CONCATENATE("ICT00",Eisen_Oplossing[[#This Row],[teller]]),IF(LEN(Eisen_Oplossing[[#This Row],[teller]])=2,CONCATENATE("ICT0",Eisen_Oplossing[[#This Row],[teller]]),CONCATENATE("ICT",Eisen_Oplossing[[#This Row],[teller]])))</f>
        <v>ICT104</v>
      </c>
      <c r="B108" s="4">
        <f t="shared" si="1"/>
        <v>104</v>
      </c>
      <c r="C108" s="4" t="s">
        <v>200</v>
      </c>
      <c r="D108" s="4" t="s">
        <v>215</v>
      </c>
      <c r="E108" s="4" t="s">
        <v>479</v>
      </c>
      <c r="F108" s="4" t="s">
        <v>480</v>
      </c>
      <c r="G108" s="31" t="s">
        <v>197</v>
      </c>
      <c r="H108" s="31" t="s">
        <v>197</v>
      </c>
      <c r="I108" s="31"/>
      <c r="J108" s="4"/>
      <c r="K108" s="4" t="str">
        <f>IF(AND('AAN TE VULLEN door INSCHRIJVER'!$C$16="Ja",Eisen_Oplossing[[#This Row],[Cloud / SaaS]]="√"),"wel","niet")</f>
        <v>wel</v>
      </c>
      <c r="L108" s="4" t="str">
        <f>IF(AND('AAN TE VULLEN door INSCHRIJVER'!$C$17="Ja",Eisen_Oplossing[[#This Row],[On Premise]]="√"),"wel","niet")</f>
        <v>niet</v>
      </c>
      <c r="M108" s="4" t="str">
        <f>IF(AND('AAN TE VULLEN door INSCHRIJVER'!$C$18="Ja",Eisen_Oplossing[[#This Row],[Dienst-ver-lening]]="√"),"wel","niet")</f>
        <v>niet</v>
      </c>
      <c r="N108" s="4" t="str">
        <f>IF(ISERROR(SEARCH("wel",CONCATENATE(Eisen_Oplossing[[#This Row],[toon_Cloud / SaaS]],Eisen_Oplossing[[#This Row],[toon_On Premise]],Eisen_Oplossing[[#This Row],[toon_Dienstverlening]]))),"TOON NIET","TOON WEL")</f>
        <v>TOON WEL</v>
      </c>
      <c r="O108" s="4" t="str">
        <f>IF(Eisen_Oplossing[[#This Row],[Eis nodig?]]="Ja","TOON WEL","TOON NIET")</f>
        <v>TOON WEL</v>
      </c>
      <c r="P108" s="4" t="str">
        <f>IF(AND(Eisen_Oplossing[[#This Row],[TOON obv GEVRAAGDE?]]="TOON WEL",Eisen_Oplossing[[#This Row],[Eis nodig?]]="JA"),"ZICHTBAAR","VERBERG")</f>
        <v>ZICHTBAAR</v>
      </c>
    </row>
    <row r="109" spans="1:16" ht="409.6" customHeight="1" x14ac:dyDescent="0.35">
      <c r="A109" s="4" t="str">
        <f>IF(LEN(Eisen_Oplossing[[#This Row],[teller]])=1,CONCATENATE("ICT00",Eisen_Oplossing[[#This Row],[teller]]),IF(LEN(Eisen_Oplossing[[#This Row],[teller]])=2,CONCATENATE("ICT0",Eisen_Oplossing[[#This Row],[teller]]),CONCATENATE("ICT",Eisen_Oplossing[[#This Row],[teller]])))</f>
        <v>ICT105</v>
      </c>
      <c r="B109" s="4">
        <f t="shared" si="1"/>
        <v>105</v>
      </c>
      <c r="C109" s="4" t="s">
        <v>200</v>
      </c>
      <c r="D109" s="4" t="s">
        <v>215</v>
      </c>
      <c r="E109" s="4" t="s">
        <v>481</v>
      </c>
      <c r="F109" s="4"/>
      <c r="G109" s="31" t="s">
        <v>197</v>
      </c>
      <c r="H109" s="31" t="s">
        <v>197</v>
      </c>
      <c r="I109" s="31"/>
      <c r="J109" s="4"/>
      <c r="K109" s="4" t="str">
        <f>IF(AND('AAN TE VULLEN door INSCHRIJVER'!$C$16="Ja",Eisen_Oplossing[[#This Row],[Cloud / SaaS]]="√"),"wel","niet")</f>
        <v>wel</v>
      </c>
      <c r="L109" s="4" t="str">
        <f>IF(AND('AAN TE VULLEN door INSCHRIJVER'!$C$17="Ja",Eisen_Oplossing[[#This Row],[On Premise]]="√"),"wel","niet")</f>
        <v>niet</v>
      </c>
      <c r="M109" s="4" t="str">
        <f>IF(AND('AAN TE VULLEN door INSCHRIJVER'!$C$18="Ja",Eisen_Oplossing[[#This Row],[Dienst-ver-lening]]="√"),"wel","niet")</f>
        <v>niet</v>
      </c>
      <c r="N109" s="4" t="str">
        <f>IF(ISERROR(SEARCH("wel",CONCATENATE(Eisen_Oplossing[[#This Row],[toon_Cloud / SaaS]],Eisen_Oplossing[[#This Row],[toon_On Premise]],Eisen_Oplossing[[#This Row],[toon_Dienstverlening]]))),"TOON NIET","TOON WEL")</f>
        <v>TOON WEL</v>
      </c>
      <c r="O109" s="4" t="str">
        <f>IF(Eisen_Oplossing[[#This Row],[Eis nodig?]]="Ja","TOON WEL","TOON NIET")</f>
        <v>TOON WEL</v>
      </c>
      <c r="P109" s="4" t="str">
        <f>IF(AND(Eisen_Oplossing[[#This Row],[TOON obv GEVRAAGDE?]]="TOON WEL",Eisen_Oplossing[[#This Row],[Eis nodig?]]="JA"),"ZICHTBAAR","VERBERG")</f>
        <v>ZICHTBAAR</v>
      </c>
    </row>
    <row r="110" spans="1:16" ht="52" x14ac:dyDescent="0.35">
      <c r="A110" s="4" t="str">
        <f>IF(LEN(Eisen_Oplossing[[#This Row],[teller]])=1,CONCATENATE("ICT00",Eisen_Oplossing[[#This Row],[teller]]),IF(LEN(Eisen_Oplossing[[#This Row],[teller]])=2,CONCATENATE("ICT0",Eisen_Oplossing[[#This Row],[teller]]),CONCATENATE("ICT",Eisen_Oplossing[[#This Row],[teller]])))</f>
        <v>ICT106</v>
      </c>
      <c r="B110" s="4">
        <f t="shared" si="1"/>
        <v>106</v>
      </c>
      <c r="C110" s="4" t="s">
        <v>200</v>
      </c>
      <c r="D110" s="4" t="s">
        <v>215</v>
      </c>
      <c r="E110" s="4" t="s">
        <v>482</v>
      </c>
      <c r="F110" s="4" t="s">
        <v>459</v>
      </c>
      <c r="G110" s="31" t="s">
        <v>197</v>
      </c>
      <c r="H110" s="31" t="s">
        <v>197</v>
      </c>
      <c r="I110" s="31"/>
      <c r="J110" s="4"/>
      <c r="K110" s="4" t="str">
        <f>IF(AND('AAN TE VULLEN door INSCHRIJVER'!$C$16="Ja",Eisen_Oplossing[[#This Row],[Cloud / SaaS]]="√"),"wel","niet")</f>
        <v>wel</v>
      </c>
      <c r="L110" s="4" t="str">
        <f>IF(AND('AAN TE VULLEN door INSCHRIJVER'!$C$17="Ja",Eisen_Oplossing[[#This Row],[On Premise]]="√"),"wel","niet")</f>
        <v>niet</v>
      </c>
      <c r="M110" s="4" t="str">
        <f>IF(AND('AAN TE VULLEN door INSCHRIJVER'!$C$18="Ja",Eisen_Oplossing[[#This Row],[Dienst-ver-lening]]="√"),"wel","niet")</f>
        <v>niet</v>
      </c>
      <c r="N110" s="4" t="str">
        <f>IF(ISERROR(SEARCH("wel",CONCATENATE(Eisen_Oplossing[[#This Row],[toon_Cloud / SaaS]],Eisen_Oplossing[[#This Row],[toon_On Premise]],Eisen_Oplossing[[#This Row],[toon_Dienstverlening]]))),"TOON NIET","TOON WEL")</f>
        <v>TOON WEL</v>
      </c>
      <c r="O110" s="4" t="str">
        <f>IF(Eisen_Oplossing[[#This Row],[Eis nodig?]]="Ja","TOON WEL","TOON NIET")</f>
        <v>TOON WEL</v>
      </c>
      <c r="P110" s="4" t="str">
        <f>IF(AND(Eisen_Oplossing[[#This Row],[TOON obv GEVRAAGDE?]]="TOON WEL",Eisen_Oplossing[[#This Row],[Eis nodig?]]="JA"),"ZICHTBAAR","VERBERG")</f>
        <v>ZICHTBAAR</v>
      </c>
    </row>
    <row r="111" spans="1:16" ht="52" x14ac:dyDescent="0.35">
      <c r="A111" s="4" t="str">
        <f>IF(LEN(Eisen_Oplossing[[#This Row],[teller]])=1,CONCATENATE("ICT00",Eisen_Oplossing[[#This Row],[teller]]),IF(LEN(Eisen_Oplossing[[#This Row],[teller]])=2,CONCATENATE("ICT0",Eisen_Oplossing[[#This Row],[teller]]),CONCATENATE("ICT",Eisen_Oplossing[[#This Row],[teller]])))</f>
        <v>ICT107</v>
      </c>
      <c r="B111" s="4">
        <f t="shared" si="1"/>
        <v>107</v>
      </c>
      <c r="C111" s="4" t="s">
        <v>200</v>
      </c>
      <c r="D111" s="4" t="s">
        <v>215</v>
      </c>
      <c r="E111" s="4" t="s">
        <v>483</v>
      </c>
      <c r="F111" s="4" t="s">
        <v>480</v>
      </c>
      <c r="G111" s="31" t="s">
        <v>197</v>
      </c>
      <c r="H111" s="31" t="s">
        <v>197</v>
      </c>
      <c r="I111" s="31" t="s">
        <v>197</v>
      </c>
      <c r="J111" s="4"/>
      <c r="K111" s="4" t="str">
        <f>IF(AND('AAN TE VULLEN door INSCHRIJVER'!$C$16="Ja",Eisen_Oplossing[[#This Row],[Cloud / SaaS]]="√"),"wel","niet")</f>
        <v>wel</v>
      </c>
      <c r="L111" s="4" t="str">
        <f>IF(AND('AAN TE VULLEN door INSCHRIJVER'!$C$17="Ja",Eisen_Oplossing[[#This Row],[On Premise]]="√"),"wel","niet")</f>
        <v>niet</v>
      </c>
      <c r="M111" s="4" t="str">
        <f>IF(AND('AAN TE VULLEN door INSCHRIJVER'!$C$18="Ja",Eisen_Oplossing[[#This Row],[Dienst-ver-lening]]="√"),"wel","niet")</f>
        <v>niet</v>
      </c>
      <c r="N111" s="4" t="str">
        <f>IF(ISERROR(SEARCH("wel",CONCATENATE(Eisen_Oplossing[[#This Row],[toon_Cloud / SaaS]],Eisen_Oplossing[[#This Row],[toon_On Premise]],Eisen_Oplossing[[#This Row],[toon_Dienstverlening]]))),"TOON NIET","TOON WEL")</f>
        <v>TOON WEL</v>
      </c>
      <c r="O111" s="4" t="str">
        <f>IF(Eisen_Oplossing[[#This Row],[Eis nodig?]]="Ja","TOON WEL","TOON NIET")</f>
        <v>TOON WEL</v>
      </c>
      <c r="P111" s="4" t="str">
        <f>IF(AND(Eisen_Oplossing[[#This Row],[TOON obv GEVRAAGDE?]]="TOON WEL",Eisen_Oplossing[[#This Row],[Eis nodig?]]="JA"),"ZICHTBAAR","VERBERG")</f>
        <v>ZICHTBAAR</v>
      </c>
    </row>
    <row r="112" spans="1:16" ht="39" x14ac:dyDescent="0.35">
      <c r="A112" s="4" t="str">
        <f>IF(LEN(Eisen_Oplossing[[#This Row],[teller]])=1,CONCATENATE("ICT00",Eisen_Oplossing[[#This Row],[teller]]),IF(LEN(Eisen_Oplossing[[#This Row],[teller]])=2,CONCATENATE("ICT0",Eisen_Oplossing[[#This Row],[teller]]),CONCATENATE("ICT",Eisen_Oplossing[[#This Row],[teller]])))</f>
        <v>ICT108</v>
      </c>
      <c r="B112" s="4">
        <f t="shared" si="1"/>
        <v>108</v>
      </c>
      <c r="C112" s="4" t="s">
        <v>200</v>
      </c>
      <c r="D112" s="4" t="s">
        <v>215</v>
      </c>
      <c r="E112" s="4" t="s">
        <v>484</v>
      </c>
      <c r="F112" s="4"/>
      <c r="G112" s="31" t="s">
        <v>197</v>
      </c>
      <c r="H112" s="31" t="s">
        <v>197</v>
      </c>
      <c r="I112" s="31"/>
      <c r="J112" s="4"/>
      <c r="K112" s="4" t="str">
        <f>IF(AND('AAN TE VULLEN door INSCHRIJVER'!$C$16="Ja",Eisen_Oplossing[[#This Row],[Cloud / SaaS]]="√"),"wel","niet")</f>
        <v>wel</v>
      </c>
      <c r="L112" s="4" t="str">
        <f>IF(AND('AAN TE VULLEN door INSCHRIJVER'!$C$17="Ja",Eisen_Oplossing[[#This Row],[On Premise]]="√"),"wel","niet")</f>
        <v>niet</v>
      </c>
      <c r="M112" s="4" t="str">
        <f>IF(AND('AAN TE VULLEN door INSCHRIJVER'!$C$18="Ja",Eisen_Oplossing[[#This Row],[Dienst-ver-lening]]="√"),"wel","niet")</f>
        <v>niet</v>
      </c>
      <c r="N112" s="4" t="str">
        <f>IF(ISERROR(SEARCH("wel",CONCATENATE(Eisen_Oplossing[[#This Row],[toon_Cloud / SaaS]],Eisen_Oplossing[[#This Row],[toon_On Premise]],Eisen_Oplossing[[#This Row],[toon_Dienstverlening]]))),"TOON NIET","TOON WEL")</f>
        <v>TOON WEL</v>
      </c>
      <c r="O112" s="4" t="str">
        <f>IF(Eisen_Oplossing[[#This Row],[Eis nodig?]]="Ja","TOON WEL","TOON NIET")</f>
        <v>TOON WEL</v>
      </c>
      <c r="P112" s="4" t="str">
        <f>IF(AND(Eisen_Oplossing[[#This Row],[TOON obv GEVRAAGDE?]]="TOON WEL",Eisen_Oplossing[[#This Row],[Eis nodig?]]="JA"),"ZICHTBAAR","VERBERG")</f>
        <v>ZICHTBAAR</v>
      </c>
    </row>
    <row r="113" spans="1:16" ht="26" x14ac:dyDescent="0.35">
      <c r="A113" s="4" t="str">
        <f>IF(LEN(Eisen_Oplossing[[#This Row],[teller]])=1,CONCATENATE("ICT00",Eisen_Oplossing[[#This Row],[teller]]),IF(LEN(Eisen_Oplossing[[#This Row],[teller]])=2,CONCATENATE("ICT0",Eisen_Oplossing[[#This Row],[teller]]),CONCATENATE("ICT",Eisen_Oplossing[[#This Row],[teller]])))</f>
        <v>ICT109</v>
      </c>
      <c r="B113" s="4">
        <f t="shared" si="1"/>
        <v>109</v>
      </c>
      <c r="C113" s="4" t="s">
        <v>200</v>
      </c>
      <c r="D113" s="4" t="s">
        <v>215</v>
      </c>
      <c r="E113" s="4" t="s">
        <v>485</v>
      </c>
      <c r="F113" s="4"/>
      <c r="G113" s="31" t="s">
        <v>197</v>
      </c>
      <c r="H113" s="31" t="s">
        <v>197</v>
      </c>
      <c r="I113" s="31"/>
      <c r="J113" s="4"/>
      <c r="K113" s="4" t="str">
        <f>IF(AND('AAN TE VULLEN door INSCHRIJVER'!$C$16="Ja",Eisen_Oplossing[[#This Row],[Cloud / SaaS]]="√"),"wel","niet")</f>
        <v>wel</v>
      </c>
      <c r="L113" s="4" t="str">
        <f>IF(AND('AAN TE VULLEN door INSCHRIJVER'!$C$17="Ja",Eisen_Oplossing[[#This Row],[On Premise]]="√"),"wel","niet")</f>
        <v>niet</v>
      </c>
      <c r="M113" s="4" t="str">
        <f>IF(AND('AAN TE VULLEN door INSCHRIJVER'!$C$18="Ja",Eisen_Oplossing[[#This Row],[Dienst-ver-lening]]="√"),"wel","niet")</f>
        <v>niet</v>
      </c>
      <c r="N113" s="4" t="str">
        <f>IF(ISERROR(SEARCH("wel",CONCATENATE(Eisen_Oplossing[[#This Row],[toon_Cloud / SaaS]],Eisen_Oplossing[[#This Row],[toon_On Premise]],Eisen_Oplossing[[#This Row],[toon_Dienstverlening]]))),"TOON NIET","TOON WEL")</f>
        <v>TOON WEL</v>
      </c>
      <c r="O113" s="4" t="str">
        <f>IF(Eisen_Oplossing[[#This Row],[Eis nodig?]]="Ja","TOON WEL","TOON NIET")</f>
        <v>TOON WEL</v>
      </c>
      <c r="P113" s="4" t="str">
        <f>IF(AND(Eisen_Oplossing[[#This Row],[TOON obv GEVRAAGDE?]]="TOON WEL",Eisen_Oplossing[[#This Row],[Eis nodig?]]="JA"),"ZICHTBAAR","VERBERG")</f>
        <v>ZICHTBAAR</v>
      </c>
    </row>
    <row r="114" spans="1:16" ht="91" x14ac:dyDescent="0.35">
      <c r="A114" s="4" t="str">
        <f>IF(LEN(Eisen_Oplossing[[#This Row],[teller]])=1,CONCATENATE("ICT00",Eisen_Oplossing[[#This Row],[teller]]),IF(LEN(Eisen_Oplossing[[#This Row],[teller]])=2,CONCATENATE("ICT0",Eisen_Oplossing[[#This Row],[teller]]),CONCATENATE("ICT",Eisen_Oplossing[[#This Row],[teller]])))</f>
        <v>ICT110</v>
      </c>
      <c r="B114" s="4">
        <f t="shared" si="1"/>
        <v>110</v>
      </c>
      <c r="C114" s="4" t="s">
        <v>200</v>
      </c>
      <c r="D114" s="4" t="s">
        <v>215</v>
      </c>
      <c r="E114" s="4" t="s">
        <v>486</v>
      </c>
      <c r="F114" s="4"/>
      <c r="G114" s="31" t="s">
        <v>197</v>
      </c>
      <c r="H114" s="31" t="s">
        <v>197</v>
      </c>
      <c r="I114" s="31"/>
      <c r="J114" s="4"/>
      <c r="K114" s="4" t="str">
        <f>IF(AND('AAN TE VULLEN door INSCHRIJVER'!$C$16="Ja",Eisen_Oplossing[[#This Row],[Cloud / SaaS]]="√"),"wel","niet")</f>
        <v>wel</v>
      </c>
      <c r="L114" s="4" t="str">
        <f>IF(AND('AAN TE VULLEN door INSCHRIJVER'!$C$17="Ja",Eisen_Oplossing[[#This Row],[On Premise]]="√"),"wel","niet")</f>
        <v>niet</v>
      </c>
      <c r="M114" s="4" t="str">
        <f>IF(AND('AAN TE VULLEN door INSCHRIJVER'!$C$18="Ja",Eisen_Oplossing[[#This Row],[Dienst-ver-lening]]="√"),"wel","niet")</f>
        <v>niet</v>
      </c>
      <c r="N114" s="4" t="str">
        <f>IF(ISERROR(SEARCH("wel",CONCATENATE(Eisen_Oplossing[[#This Row],[toon_Cloud / SaaS]],Eisen_Oplossing[[#This Row],[toon_On Premise]],Eisen_Oplossing[[#This Row],[toon_Dienstverlening]]))),"TOON NIET","TOON WEL")</f>
        <v>TOON WEL</v>
      </c>
      <c r="O114" s="4" t="str">
        <f>IF(Eisen_Oplossing[[#This Row],[Eis nodig?]]="Ja","TOON WEL","TOON NIET")</f>
        <v>TOON WEL</v>
      </c>
      <c r="P114" s="4" t="str">
        <f>IF(AND(Eisen_Oplossing[[#This Row],[TOON obv GEVRAAGDE?]]="TOON WEL",Eisen_Oplossing[[#This Row],[Eis nodig?]]="JA"),"ZICHTBAAR","VERBERG")</f>
        <v>ZICHTBAAR</v>
      </c>
    </row>
    <row r="115" spans="1:16" ht="169" x14ac:dyDescent="0.35">
      <c r="A115" s="4" t="str">
        <f>IF(LEN(Eisen_Oplossing[[#This Row],[teller]])=1,CONCATENATE("ICT00",Eisen_Oplossing[[#This Row],[teller]]),IF(LEN(Eisen_Oplossing[[#This Row],[teller]])=2,CONCATENATE("ICT0",Eisen_Oplossing[[#This Row],[teller]]),CONCATENATE("ICT",Eisen_Oplossing[[#This Row],[teller]])))</f>
        <v>ICT111</v>
      </c>
      <c r="B115" s="4">
        <f t="shared" si="1"/>
        <v>111</v>
      </c>
      <c r="C115" s="4" t="s">
        <v>200</v>
      </c>
      <c r="D115" s="4" t="s">
        <v>216</v>
      </c>
      <c r="E115" s="4" t="s">
        <v>487</v>
      </c>
      <c r="F115" s="4"/>
      <c r="G115" s="31" t="s">
        <v>197</v>
      </c>
      <c r="H115" s="31" t="s">
        <v>197</v>
      </c>
      <c r="I115" s="31" t="s">
        <v>197</v>
      </c>
      <c r="J115" s="4"/>
      <c r="K115" s="4" t="str">
        <f>IF(AND('AAN TE VULLEN door INSCHRIJVER'!$C$16="Ja",Eisen_Oplossing[[#This Row],[Cloud / SaaS]]="√"),"wel","niet")</f>
        <v>wel</v>
      </c>
      <c r="L115" s="4" t="str">
        <f>IF(AND('AAN TE VULLEN door INSCHRIJVER'!$C$17="Ja",Eisen_Oplossing[[#This Row],[On Premise]]="√"),"wel","niet")</f>
        <v>niet</v>
      </c>
      <c r="M115" s="4" t="str">
        <f>IF(AND('AAN TE VULLEN door INSCHRIJVER'!$C$18="Ja",Eisen_Oplossing[[#This Row],[Dienst-ver-lening]]="√"),"wel","niet")</f>
        <v>niet</v>
      </c>
      <c r="N115" s="4" t="str">
        <f>IF(ISERROR(SEARCH("wel",CONCATENATE(Eisen_Oplossing[[#This Row],[toon_Cloud / SaaS]],Eisen_Oplossing[[#This Row],[toon_On Premise]],Eisen_Oplossing[[#This Row],[toon_Dienstverlening]]))),"TOON NIET","TOON WEL")</f>
        <v>TOON WEL</v>
      </c>
      <c r="O115" s="4" t="str">
        <f>IF(Eisen_Oplossing[[#This Row],[Eis nodig?]]="Ja","TOON WEL","TOON NIET")</f>
        <v>TOON WEL</v>
      </c>
      <c r="P115" s="4" t="str">
        <f>IF(AND(Eisen_Oplossing[[#This Row],[TOON obv GEVRAAGDE?]]="TOON WEL",Eisen_Oplossing[[#This Row],[Eis nodig?]]="JA"),"ZICHTBAAR","VERBERG")</f>
        <v>ZICHTBAAR</v>
      </c>
    </row>
    <row r="116" spans="1:16" ht="104" x14ac:dyDescent="0.35">
      <c r="A116" s="4" t="str">
        <f>IF(LEN(Eisen_Oplossing[[#This Row],[teller]])=1,CONCATENATE("ICT00",Eisen_Oplossing[[#This Row],[teller]]),IF(LEN(Eisen_Oplossing[[#This Row],[teller]])=2,CONCATENATE("ICT0",Eisen_Oplossing[[#This Row],[teller]]),CONCATENATE("ICT",Eisen_Oplossing[[#This Row],[teller]])))</f>
        <v>ICT112</v>
      </c>
      <c r="B116" s="4">
        <f t="shared" si="1"/>
        <v>112</v>
      </c>
      <c r="C116" s="4" t="s">
        <v>200</v>
      </c>
      <c r="D116" s="4" t="s">
        <v>216</v>
      </c>
      <c r="E116" s="4" t="s">
        <v>488</v>
      </c>
      <c r="F116" s="4"/>
      <c r="G116" s="31" t="s">
        <v>197</v>
      </c>
      <c r="H116" s="31" t="s">
        <v>197</v>
      </c>
      <c r="I116" s="31" t="s">
        <v>197</v>
      </c>
      <c r="J116" s="4"/>
      <c r="K116" s="4" t="str">
        <f>IF(AND('AAN TE VULLEN door INSCHRIJVER'!$C$16="Ja",Eisen_Oplossing[[#This Row],[Cloud / SaaS]]="√"),"wel","niet")</f>
        <v>wel</v>
      </c>
      <c r="L116" s="4" t="str">
        <f>IF(AND('AAN TE VULLEN door INSCHRIJVER'!$C$17="Ja",Eisen_Oplossing[[#This Row],[On Premise]]="√"),"wel","niet")</f>
        <v>niet</v>
      </c>
      <c r="M116" s="4" t="str">
        <f>IF(AND('AAN TE VULLEN door INSCHRIJVER'!$C$18="Ja",Eisen_Oplossing[[#This Row],[Dienst-ver-lening]]="√"),"wel","niet")</f>
        <v>niet</v>
      </c>
      <c r="N116" s="4" t="str">
        <f>IF(ISERROR(SEARCH("wel",CONCATENATE(Eisen_Oplossing[[#This Row],[toon_Cloud / SaaS]],Eisen_Oplossing[[#This Row],[toon_On Premise]],Eisen_Oplossing[[#This Row],[toon_Dienstverlening]]))),"TOON NIET","TOON WEL")</f>
        <v>TOON WEL</v>
      </c>
      <c r="O116" s="4" t="str">
        <f>IF(Eisen_Oplossing[[#This Row],[Eis nodig?]]="Ja","TOON WEL","TOON NIET")</f>
        <v>TOON WEL</v>
      </c>
      <c r="P116" s="4" t="str">
        <f>IF(AND(Eisen_Oplossing[[#This Row],[TOON obv GEVRAAGDE?]]="TOON WEL",Eisen_Oplossing[[#This Row],[Eis nodig?]]="JA"),"ZICHTBAAR","VERBERG")</f>
        <v>ZICHTBAAR</v>
      </c>
    </row>
    <row r="117" spans="1:16" ht="39" x14ac:dyDescent="0.35">
      <c r="A117" s="4" t="str">
        <f>IF(LEN(Eisen_Oplossing[[#This Row],[teller]])=1,CONCATENATE("ICT00",Eisen_Oplossing[[#This Row],[teller]]),IF(LEN(Eisen_Oplossing[[#This Row],[teller]])=2,CONCATENATE("ICT0",Eisen_Oplossing[[#This Row],[teller]]),CONCATENATE("ICT",Eisen_Oplossing[[#This Row],[teller]])))</f>
        <v>ICT113</v>
      </c>
      <c r="B117" s="4">
        <f t="shared" si="1"/>
        <v>113</v>
      </c>
      <c r="C117" s="4" t="s">
        <v>200</v>
      </c>
      <c r="D117" s="4" t="s">
        <v>216</v>
      </c>
      <c r="E117" s="4" t="s">
        <v>489</v>
      </c>
      <c r="F117" s="4"/>
      <c r="G117" s="31" t="s">
        <v>197</v>
      </c>
      <c r="H117" s="31" t="s">
        <v>197</v>
      </c>
      <c r="I117" s="31" t="s">
        <v>197</v>
      </c>
      <c r="J117" s="4"/>
      <c r="K117" s="4" t="str">
        <f>IF(AND('AAN TE VULLEN door INSCHRIJVER'!$C$16="Ja",Eisen_Oplossing[[#This Row],[Cloud / SaaS]]="√"),"wel","niet")</f>
        <v>wel</v>
      </c>
      <c r="L117" s="4" t="str">
        <f>IF(AND('AAN TE VULLEN door INSCHRIJVER'!$C$17="Ja",Eisen_Oplossing[[#This Row],[On Premise]]="√"),"wel","niet")</f>
        <v>niet</v>
      </c>
      <c r="M117" s="4" t="str">
        <f>IF(AND('AAN TE VULLEN door INSCHRIJVER'!$C$18="Ja",Eisen_Oplossing[[#This Row],[Dienst-ver-lening]]="√"),"wel","niet")</f>
        <v>niet</v>
      </c>
      <c r="N117" s="4" t="str">
        <f>IF(ISERROR(SEARCH("wel",CONCATENATE(Eisen_Oplossing[[#This Row],[toon_Cloud / SaaS]],Eisen_Oplossing[[#This Row],[toon_On Premise]],Eisen_Oplossing[[#This Row],[toon_Dienstverlening]]))),"TOON NIET","TOON WEL")</f>
        <v>TOON WEL</v>
      </c>
      <c r="O117" s="4" t="str">
        <f>IF(Eisen_Oplossing[[#This Row],[Eis nodig?]]="Ja","TOON WEL","TOON NIET")</f>
        <v>TOON WEL</v>
      </c>
      <c r="P117" s="4" t="str">
        <f>IF(AND(Eisen_Oplossing[[#This Row],[TOON obv GEVRAAGDE?]]="TOON WEL",Eisen_Oplossing[[#This Row],[Eis nodig?]]="JA"),"ZICHTBAAR","VERBERG")</f>
        <v>ZICHTBAAR</v>
      </c>
    </row>
    <row r="118" spans="1:16" ht="78" x14ac:dyDescent="0.35">
      <c r="A118" s="4" t="str">
        <f>IF(LEN(Eisen_Oplossing[[#This Row],[teller]])=1,CONCATENATE("ICT00",Eisen_Oplossing[[#This Row],[teller]]),IF(LEN(Eisen_Oplossing[[#This Row],[teller]])=2,CONCATENATE("ICT0",Eisen_Oplossing[[#This Row],[teller]]),CONCATENATE("ICT",Eisen_Oplossing[[#This Row],[teller]])))</f>
        <v>ICT114</v>
      </c>
      <c r="B118" s="4">
        <f t="shared" si="1"/>
        <v>114</v>
      </c>
      <c r="C118" s="4" t="s">
        <v>200</v>
      </c>
      <c r="D118" s="4" t="s">
        <v>216</v>
      </c>
      <c r="E118" s="4" t="s">
        <v>490</v>
      </c>
      <c r="F118" s="4" t="s">
        <v>491</v>
      </c>
      <c r="G118" s="31" t="s">
        <v>197</v>
      </c>
      <c r="H118" s="31" t="s">
        <v>197</v>
      </c>
      <c r="I118" s="31"/>
      <c r="J118" s="4"/>
      <c r="K118" s="4" t="str">
        <f>IF(AND('AAN TE VULLEN door INSCHRIJVER'!$C$16="Ja",Eisen_Oplossing[[#This Row],[Cloud / SaaS]]="√"),"wel","niet")</f>
        <v>wel</v>
      </c>
      <c r="L118" s="4" t="str">
        <f>IF(AND('AAN TE VULLEN door INSCHRIJVER'!$C$17="Ja",Eisen_Oplossing[[#This Row],[On Premise]]="√"),"wel","niet")</f>
        <v>niet</v>
      </c>
      <c r="M118" s="4" t="str">
        <f>IF(AND('AAN TE VULLEN door INSCHRIJVER'!$C$18="Ja",Eisen_Oplossing[[#This Row],[Dienst-ver-lening]]="√"),"wel","niet")</f>
        <v>niet</v>
      </c>
      <c r="N118" s="4" t="str">
        <f>IF(ISERROR(SEARCH("wel",CONCATENATE(Eisen_Oplossing[[#This Row],[toon_Cloud / SaaS]],Eisen_Oplossing[[#This Row],[toon_On Premise]],Eisen_Oplossing[[#This Row],[toon_Dienstverlening]]))),"TOON NIET","TOON WEL")</f>
        <v>TOON WEL</v>
      </c>
      <c r="O118" s="4" t="str">
        <f>IF(Eisen_Oplossing[[#This Row],[Eis nodig?]]="Ja","TOON WEL","TOON NIET")</f>
        <v>TOON WEL</v>
      </c>
      <c r="P118" s="4" t="str">
        <f>IF(AND(Eisen_Oplossing[[#This Row],[TOON obv GEVRAAGDE?]]="TOON WEL",Eisen_Oplossing[[#This Row],[Eis nodig?]]="JA"),"ZICHTBAAR","VERBERG")</f>
        <v>ZICHTBAAR</v>
      </c>
    </row>
    <row r="119" spans="1:16" ht="78" x14ac:dyDescent="0.35">
      <c r="A119" s="4" t="str">
        <f>IF(LEN(Eisen_Oplossing[[#This Row],[teller]])=1,CONCATENATE("ICT00",Eisen_Oplossing[[#This Row],[teller]]),IF(LEN(Eisen_Oplossing[[#This Row],[teller]])=2,CONCATENATE("ICT0",Eisen_Oplossing[[#This Row],[teller]]),CONCATENATE("ICT",Eisen_Oplossing[[#This Row],[teller]])))</f>
        <v>ICT115</v>
      </c>
      <c r="B119" s="4">
        <f t="shared" si="1"/>
        <v>115</v>
      </c>
      <c r="C119" s="4" t="s">
        <v>200</v>
      </c>
      <c r="D119" s="4" t="s">
        <v>216</v>
      </c>
      <c r="E119" s="4" t="s">
        <v>492</v>
      </c>
      <c r="F119" s="4" t="s">
        <v>493</v>
      </c>
      <c r="G119" s="31" t="s">
        <v>197</v>
      </c>
      <c r="H119" s="31" t="s">
        <v>197</v>
      </c>
      <c r="I119" s="31"/>
      <c r="J119" s="4"/>
      <c r="K119" s="4" t="str">
        <f>IF(AND('AAN TE VULLEN door INSCHRIJVER'!$C$16="Ja",Eisen_Oplossing[[#This Row],[Cloud / SaaS]]="√"),"wel","niet")</f>
        <v>wel</v>
      </c>
      <c r="L119" s="4" t="str">
        <f>IF(AND('AAN TE VULLEN door INSCHRIJVER'!$C$17="Ja",Eisen_Oplossing[[#This Row],[On Premise]]="√"),"wel","niet")</f>
        <v>niet</v>
      </c>
      <c r="M119" s="4" t="str">
        <f>IF(AND('AAN TE VULLEN door INSCHRIJVER'!$C$18="Ja",Eisen_Oplossing[[#This Row],[Dienst-ver-lening]]="√"),"wel","niet")</f>
        <v>niet</v>
      </c>
      <c r="N119" s="4" t="str">
        <f>IF(ISERROR(SEARCH("wel",CONCATENATE(Eisen_Oplossing[[#This Row],[toon_Cloud / SaaS]],Eisen_Oplossing[[#This Row],[toon_On Premise]],Eisen_Oplossing[[#This Row],[toon_Dienstverlening]]))),"TOON NIET","TOON WEL")</f>
        <v>TOON WEL</v>
      </c>
      <c r="O119" s="4" t="str">
        <f>IF(Eisen_Oplossing[[#This Row],[Eis nodig?]]="Ja","TOON WEL","TOON NIET")</f>
        <v>TOON WEL</v>
      </c>
      <c r="P119" s="4" t="str">
        <f>IF(AND(Eisen_Oplossing[[#This Row],[TOON obv GEVRAAGDE?]]="TOON WEL",Eisen_Oplossing[[#This Row],[Eis nodig?]]="JA"),"ZICHTBAAR","VERBERG")</f>
        <v>ZICHTBAAR</v>
      </c>
    </row>
    <row r="120" spans="1:16" ht="39" x14ac:dyDescent="0.35">
      <c r="A120" s="4" t="str">
        <f>IF(LEN(Eisen_Oplossing[[#This Row],[teller]])=1,CONCATENATE("ICT00",Eisen_Oplossing[[#This Row],[teller]]),IF(LEN(Eisen_Oplossing[[#This Row],[teller]])=2,CONCATENATE("ICT0",Eisen_Oplossing[[#This Row],[teller]]),CONCATENATE("ICT",Eisen_Oplossing[[#This Row],[teller]])))</f>
        <v>ICT116</v>
      </c>
      <c r="B120" s="4">
        <f t="shared" si="1"/>
        <v>116</v>
      </c>
      <c r="C120" s="4" t="s">
        <v>200</v>
      </c>
      <c r="D120" s="4" t="s">
        <v>216</v>
      </c>
      <c r="E120" s="4" t="s">
        <v>494</v>
      </c>
      <c r="F120" s="4" t="s">
        <v>493</v>
      </c>
      <c r="G120" s="31" t="s">
        <v>197</v>
      </c>
      <c r="H120" s="31" t="s">
        <v>197</v>
      </c>
      <c r="I120" s="31" t="s">
        <v>197</v>
      </c>
      <c r="J120" s="4"/>
      <c r="K120" s="4" t="str">
        <f>IF(AND('AAN TE VULLEN door INSCHRIJVER'!$C$16="Ja",Eisen_Oplossing[[#This Row],[Cloud / SaaS]]="√"),"wel","niet")</f>
        <v>wel</v>
      </c>
      <c r="L120" s="4" t="str">
        <f>IF(AND('AAN TE VULLEN door INSCHRIJVER'!$C$17="Ja",Eisen_Oplossing[[#This Row],[On Premise]]="√"),"wel","niet")</f>
        <v>niet</v>
      </c>
      <c r="M120" s="4" t="str">
        <f>IF(AND('AAN TE VULLEN door INSCHRIJVER'!$C$18="Ja",Eisen_Oplossing[[#This Row],[Dienst-ver-lening]]="√"),"wel","niet")</f>
        <v>niet</v>
      </c>
      <c r="N120" s="4" t="str">
        <f>IF(ISERROR(SEARCH("wel",CONCATENATE(Eisen_Oplossing[[#This Row],[toon_Cloud / SaaS]],Eisen_Oplossing[[#This Row],[toon_On Premise]],Eisen_Oplossing[[#This Row],[toon_Dienstverlening]]))),"TOON NIET","TOON WEL")</f>
        <v>TOON WEL</v>
      </c>
      <c r="O120" s="4" t="str">
        <f>IF(Eisen_Oplossing[[#This Row],[Eis nodig?]]="Ja","TOON WEL","TOON NIET")</f>
        <v>TOON WEL</v>
      </c>
      <c r="P120" s="4" t="str">
        <f>IF(AND(Eisen_Oplossing[[#This Row],[TOON obv GEVRAAGDE?]]="TOON WEL",Eisen_Oplossing[[#This Row],[Eis nodig?]]="JA"),"ZICHTBAAR","VERBERG")</f>
        <v>ZICHTBAAR</v>
      </c>
    </row>
    <row r="121" spans="1:16" ht="91" x14ac:dyDescent="0.35">
      <c r="A121" s="4" t="str">
        <f>IF(LEN(Eisen_Oplossing[[#This Row],[teller]])=1,CONCATENATE("ICT00",Eisen_Oplossing[[#This Row],[teller]]),IF(LEN(Eisen_Oplossing[[#This Row],[teller]])=2,CONCATENATE("ICT0",Eisen_Oplossing[[#This Row],[teller]]),CONCATENATE("ICT",Eisen_Oplossing[[#This Row],[teller]])))</f>
        <v>ICT117</v>
      </c>
      <c r="B121" s="4">
        <f t="shared" si="1"/>
        <v>117</v>
      </c>
      <c r="C121" s="4" t="s">
        <v>200</v>
      </c>
      <c r="D121" s="4" t="s">
        <v>216</v>
      </c>
      <c r="E121" s="4" t="s">
        <v>495</v>
      </c>
      <c r="F121" s="4" t="s">
        <v>496</v>
      </c>
      <c r="G121" s="31" t="s">
        <v>197</v>
      </c>
      <c r="H121" s="31" t="s">
        <v>197</v>
      </c>
      <c r="I121" s="31"/>
      <c r="J121" s="4"/>
      <c r="K121" s="4" t="str">
        <f>IF(AND('AAN TE VULLEN door INSCHRIJVER'!$C$16="Ja",Eisen_Oplossing[[#This Row],[Cloud / SaaS]]="√"),"wel","niet")</f>
        <v>wel</v>
      </c>
      <c r="L121" s="4" t="str">
        <f>IF(AND('AAN TE VULLEN door INSCHRIJVER'!$C$17="Ja",Eisen_Oplossing[[#This Row],[On Premise]]="√"),"wel","niet")</f>
        <v>niet</v>
      </c>
      <c r="M121" s="4" t="str">
        <f>IF(AND('AAN TE VULLEN door INSCHRIJVER'!$C$18="Ja",Eisen_Oplossing[[#This Row],[Dienst-ver-lening]]="√"),"wel","niet")</f>
        <v>niet</v>
      </c>
      <c r="N121" s="4" t="str">
        <f>IF(ISERROR(SEARCH("wel",CONCATENATE(Eisen_Oplossing[[#This Row],[toon_Cloud / SaaS]],Eisen_Oplossing[[#This Row],[toon_On Premise]],Eisen_Oplossing[[#This Row],[toon_Dienstverlening]]))),"TOON NIET","TOON WEL")</f>
        <v>TOON WEL</v>
      </c>
      <c r="O121" s="4" t="str">
        <f>IF(Eisen_Oplossing[[#This Row],[Eis nodig?]]="Ja","TOON WEL","TOON NIET")</f>
        <v>TOON WEL</v>
      </c>
      <c r="P121" s="4" t="str">
        <f>IF(AND(Eisen_Oplossing[[#This Row],[TOON obv GEVRAAGDE?]]="TOON WEL",Eisen_Oplossing[[#This Row],[Eis nodig?]]="JA"),"ZICHTBAAR","VERBERG")</f>
        <v>ZICHTBAAR</v>
      </c>
    </row>
    <row r="122" spans="1:16" ht="26" x14ac:dyDescent="0.35">
      <c r="A122" s="4" t="str">
        <f>IF(LEN(Eisen_Oplossing[[#This Row],[teller]])=1,CONCATENATE("ICT00",Eisen_Oplossing[[#This Row],[teller]]),IF(LEN(Eisen_Oplossing[[#This Row],[teller]])=2,CONCATENATE("ICT0",Eisen_Oplossing[[#This Row],[teller]]),CONCATENATE("ICT",Eisen_Oplossing[[#This Row],[teller]])))</f>
        <v>ICT118</v>
      </c>
      <c r="B122" s="4">
        <f t="shared" si="1"/>
        <v>118</v>
      </c>
      <c r="C122" s="4" t="s">
        <v>200</v>
      </c>
      <c r="D122" s="4" t="s">
        <v>216</v>
      </c>
      <c r="E122" s="4" t="s">
        <v>497</v>
      </c>
      <c r="F122" s="4"/>
      <c r="G122" s="31" t="s">
        <v>197</v>
      </c>
      <c r="H122" s="31" t="s">
        <v>197</v>
      </c>
      <c r="I122" s="31"/>
      <c r="J122" s="4"/>
      <c r="K122" s="4" t="str">
        <f>IF(AND('AAN TE VULLEN door INSCHRIJVER'!$C$16="Ja",Eisen_Oplossing[[#This Row],[Cloud / SaaS]]="√"),"wel","niet")</f>
        <v>wel</v>
      </c>
      <c r="L122" s="4" t="str">
        <f>IF(AND('AAN TE VULLEN door INSCHRIJVER'!$C$17="Ja",Eisen_Oplossing[[#This Row],[On Premise]]="√"),"wel","niet")</f>
        <v>niet</v>
      </c>
      <c r="M122" s="4" t="str">
        <f>IF(AND('AAN TE VULLEN door INSCHRIJVER'!$C$18="Ja",Eisen_Oplossing[[#This Row],[Dienst-ver-lening]]="√"),"wel","niet")</f>
        <v>niet</v>
      </c>
      <c r="N122" s="4" t="str">
        <f>IF(ISERROR(SEARCH("wel",CONCATENATE(Eisen_Oplossing[[#This Row],[toon_Cloud / SaaS]],Eisen_Oplossing[[#This Row],[toon_On Premise]],Eisen_Oplossing[[#This Row],[toon_Dienstverlening]]))),"TOON NIET","TOON WEL")</f>
        <v>TOON WEL</v>
      </c>
      <c r="O122" s="4" t="str">
        <f>IF(Eisen_Oplossing[[#This Row],[Eis nodig?]]="Ja","TOON WEL","TOON NIET")</f>
        <v>TOON WEL</v>
      </c>
      <c r="P122" s="4" t="str">
        <f>IF(AND(Eisen_Oplossing[[#This Row],[TOON obv GEVRAAGDE?]]="TOON WEL",Eisen_Oplossing[[#This Row],[Eis nodig?]]="JA"),"ZICHTBAAR","VERBERG")</f>
        <v>ZICHTBAAR</v>
      </c>
    </row>
    <row r="123" spans="1:16" ht="39" x14ac:dyDescent="0.35">
      <c r="A123" s="4" t="str">
        <f>IF(LEN(Eisen_Oplossing[[#This Row],[teller]])=1,CONCATENATE("ICT00",Eisen_Oplossing[[#This Row],[teller]]),IF(LEN(Eisen_Oplossing[[#This Row],[teller]])=2,CONCATENATE("ICT0",Eisen_Oplossing[[#This Row],[teller]]),CONCATENATE("ICT",Eisen_Oplossing[[#This Row],[teller]])))</f>
        <v>ICT119</v>
      </c>
      <c r="B123" s="4">
        <f t="shared" si="1"/>
        <v>119</v>
      </c>
      <c r="C123" s="4" t="s">
        <v>200</v>
      </c>
      <c r="D123" s="4" t="s">
        <v>220</v>
      </c>
      <c r="E123" s="4" t="s">
        <v>498</v>
      </c>
      <c r="F123" s="4"/>
      <c r="G123" s="31" t="s">
        <v>197</v>
      </c>
      <c r="H123" s="31" t="s">
        <v>197</v>
      </c>
      <c r="I123" s="31"/>
      <c r="J123" s="4"/>
      <c r="K123" s="4" t="str">
        <f>IF(AND('AAN TE VULLEN door INSCHRIJVER'!$C$16="Ja",Eisen_Oplossing[[#This Row],[Cloud / SaaS]]="√"),"wel","niet")</f>
        <v>wel</v>
      </c>
      <c r="L123" s="4" t="str">
        <f>IF(AND('AAN TE VULLEN door INSCHRIJVER'!$C$17="Ja",Eisen_Oplossing[[#This Row],[On Premise]]="√"),"wel","niet")</f>
        <v>niet</v>
      </c>
      <c r="M123" s="4" t="str">
        <f>IF(AND('AAN TE VULLEN door INSCHRIJVER'!$C$18="Ja",Eisen_Oplossing[[#This Row],[Dienst-ver-lening]]="√"),"wel","niet")</f>
        <v>niet</v>
      </c>
      <c r="N123" s="4" t="str">
        <f>IF(ISERROR(SEARCH("wel",CONCATENATE(Eisen_Oplossing[[#This Row],[toon_Cloud / SaaS]],Eisen_Oplossing[[#This Row],[toon_On Premise]],Eisen_Oplossing[[#This Row],[toon_Dienstverlening]]))),"TOON NIET","TOON WEL")</f>
        <v>TOON WEL</v>
      </c>
      <c r="O123" s="4" t="str">
        <f>IF(Eisen_Oplossing[[#This Row],[Eis nodig?]]="Ja","TOON WEL","TOON NIET")</f>
        <v>TOON WEL</v>
      </c>
      <c r="P123" s="4" t="str">
        <f>IF(AND(Eisen_Oplossing[[#This Row],[TOON obv GEVRAAGDE?]]="TOON WEL",Eisen_Oplossing[[#This Row],[Eis nodig?]]="JA"),"ZICHTBAAR","VERBERG")</f>
        <v>ZICHTBAAR</v>
      </c>
    </row>
    <row r="124" spans="1:16" ht="39" x14ac:dyDescent="0.35">
      <c r="A124" s="4" t="str">
        <f>IF(LEN(Eisen_Oplossing[[#This Row],[teller]])=1,CONCATENATE("ICT00",Eisen_Oplossing[[#This Row],[teller]]),IF(LEN(Eisen_Oplossing[[#This Row],[teller]])=2,CONCATENATE("ICT0",Eisen_Oplossing[[#This Row],[teller]]),CONCATENATE("ICT",Eisen_Oplossing[[#This Row],[teller]])))</f>
        <v>ICT120</v>
      </c>
      <c r="B124" s="4">
        <f t="shared" si="1"/>
        <v>120</v>
      </c>
      <c r="C124" s="4" t="s">
        <v>200</v>
      </c>
      <c r="D124" s="4" t="s">
        <v>220</v>
      </c>
      <c r="E124" s="4" t="s">
        <v>499</v>
      </c>
      <c r="F124" s="4"/>
      <c r="G124" s="31" t="s">
        <v>197</v>
      </c>
      <c r="H124" s="31" t="s">
        <v>197</v>
      </c>
      <c r="I124" s="31"/>
      <c r="J124" s="4"/>
      <c r="K124" s="4" t="str">
        <f>IF(AND('AAN TE VULLEN door INSCHRIJVER'!$C$16="Ja",Eisen_Oplossing[[#This Row],[Cloud / SaaS]]="√"),"wel","niet")</f>
        <v>wel</v>
      </c>
      <c r="L124" s="4" t="str">
        <f>IF(AND('AAN TE VULLEN door INSCHRIJVER'!$C$17="Ja",Eisen_Oplossing[[#This Row],[On Premise]]="√"),"wel","niet")</f>
        <v>niet</v>
      </c>
      <c r="M124" s="4" t="str">
        <f>IF(AND('AAN TE VULLEN door INSCHRIJVER'!$C$18="Ja",Eisen_Oplossing[[#This Row],[Dienst-ver-lening]]="√"),"wel","niet")</f>
        <v>niet</v>
      </c>
      <c r="N124" s="4" t="str">
        <f>IF(ISERROR(SEARCH("wel",CONCATENATE(Eisen_Oplossing[[#This Row],[toon_Cloud / SaaS]],Eisen_Oplossing[[#This Row],[toon_On Premise]],Eisen_Oplossing[[#This Row],[toon_Dienstverlening]]))),"TOON NIET","TOON WEL")</f>
        <v>TOON WEL</v>
      </c>
      <c r="O124" s="4" t="str">
        <f>IF(Eisen_Oplossing[[#This Row],[Eis nodig?]]="Ja","TOON WEL","TOON NIET")</f>
        <v>TOON WEL</v>
      </c>
      <c r="P124" s="4" t="str">
        <f>IF(AND(Eisen_Oplossing[[#This Row],[TOON obv GEVRAAGDE?]]="TOON WEL",Eisen_Oplossing[[#This Row],[Eis nodig?]]="JA"),"ZICHTBAAR","VERBERG")</f>
        <v>ZICHTBAAR</v>
      </c>
    </row>
    <row r="125" spans="1:16" ht="39" x14ac:dyDescent="0.35">
      <c r="A125" s="4" t="str">
        <f>IF(LEN(Eisen_Oplossing[[#This Row],[teller]])=1,CONCATENATE("ICT00",Eisen_Oplossing[[#This Row],[teller]]),IF(LEN(Eisen_Oplossing[[#This Row],[teller]])=2,CONCATENATE("ICT0",Eisen_Oplossing[[#This Row],[teller]]),CONCATENATE("ICT",Eisen_Oplossing[[#This Row],[teller]])))</f>
        <v>ICT121</v>
      </c>
      <c r="B125" s="4">
        <f t="shared" si="1"/>
        <v>121</v>
      </c>
      <c r="C125" s="4" t="s">
        <v>200</v>
      </c>
      <c r="D125" s="4" t="s">
        <v>220</v>
      </c>
      <c r="E125" s="4" t="s">
        <v>501</v>
      </c>
      <c r="F125" s="4"/>
      <c r="G125" s="31" t="s">
        <v>197</v>
      </c>
      <c r="H125" s="31"/>
      <c r="I125" s="31"/>
      <c r="J125" s="4"/>
      <c r="K125" s="4" t="str">
        <f>IF(AND('AAN TE VULLEN door INSCHRIJVER'!$C$16="Ja",Eisen_Oplossing[[#This Row],[Cloud / SaaS]]="√"),"wel","niet")</f>
        <v>wel</v>
      </c>
      <c r="L125" s="4" t="str">
        <f>IF(AND('AAN TE VULLEN door INSCHRIJVER'!$C$17="Ja",Eisen_Oplossing[[#This Row],[On Premise]]="√"),"wel","niet")</f>
        <v>niet</v>
      </c>
      <c r="M125" s="4" t="str">
        <f>IF(AND('AAN TE VULLEN door INSCHRIJVER'!$C$18="Ja",Eisen_Oplossing[[#This Row],[Dienst-ver-lening]]="√"),"wel","niet")</f>
        <v>niet</v>
      </c>
      <c r="N125" s="4" t="str">
        <f>IF(ISERROR(SEARCH("wel",CONCATENATE(Eisen_Oplossing[[#This Row],[toon_Cloud / SaaS]],Eisen_Oplossing[[#This Row],[toon_On Premise]],Eisen_Oplossing[[#This Row],[toon_Dienstverlening]]))),"TOON NIET","TOON WEL")</f>
        <v>TOON WEL</v>
      </c>
      <c r="O125" s="4" t="str">
        <f>IF(Eisen_Oplossing[[#This Row],[Eis nodig?]]="Ja","TOON WEL","TOON NIET")</f>
        <v>TOON WEL</v>
      </c>
      <c r="P125" s="4" t="str">
        <f>IF(AND(Eisen_Oplossing[[#This Row],[TOON obv GEVRAAGDE?]]="TOON WEL",Eisen_Oplossing[[#This Row],[Eis nodig?]]="JA"),"ZICHTBAAR","VERBERG")</f>
        <v>ZICHTBAAR</v>
      </c>
    </row>
    <row r="126" spans="1:16" ht="52" x14ac:dyDescent="0.35">
      <c r="A126" s="4" t="str">
        <f>IF(LEN(Eisen_Oplossing[[#This Row],[teller]])=1,CONCATENATE("ICT00",Eisen_Oplossing[[#This Row],[teller]]),IF(LEN(Eisen_Oplossing[[#This Row],[teller]])=2,CONCATENATE("ICT0",Eisen_Oplossing[[#This Row],[teller]]),CONCATENATE("ICT",Eisen_Oplossing[[#This Row],[teller]])))</f>
        <v>ICT122</v>
      </c>
      <c r="B126" s="4">
        <f t="shared" si="1"/>
        <v>122</v>
      </c>
      <c r="C126" s="4" t="s">
        <v>200</v>
      </c>
      <c r="D126" s="4" t="s">
        <v>220</v>
      </c>
      <c r="E126" s="4" t="s">
        <v>502</v>
      </c>
      <c r="F126" s="4" t="s">
        <v>503</v>
      </c>
      <c r="G126" s="31" t="s">
        <v>197</v>
      </c>
      <c r="H126" s="31"/>
      <c r="I126" s="31"/>
      <c r="J126" s="4"/>
      <c r="K126" s="4" t="str">
        <f>IF(AND('AAN TE VULLEN door INSCHRIJVER'!$C$16="Ja",Eisen_Oplossing[[#This Row],[Cloud / SaaS]]="√"),"wel","niet")</f>
        <v>wel</v>
      </c>
      <c r="L126" s="4" t="str">
        <f>IF(AND('AAN TE VULLEN door INSCHRIJVER'!$C$17="Ja",Eisen_Oplossing[[#This Row],[On Premise]]="√"),"wel","niet")</f>
        <v>niet</v>
      </c>
      <c r="M126" s="4" t="str">
        <f>IF(AND('AAN TE VULLEN door INSCHRIJVER'!$C$18="Ja",Eisen_Oplossing[[#This Row],[Dienst-ver-lening]]="√"),"wel","niet")</f>
        <v>niet</v>
      </c>
      <c r="N126" s="4" t="str">
        <f>IF(ISERROR(SEARCH("wel",CONCATENATE(Eisen_Oplossing[[#This Row],[toon_Cloud / SaaS]],Eisen_Oplossing[[#This Row],[toon_On Premise]],Eisen_Oplossing[[#This Row],[toon_Dienstverlening]]))),"TOON NIET","TOON WEL")</f>
        <v>TOON WEL</v>
      </c>
      <c r="O126" s="4" t="str">
        <f>IF(Eisen_Oplossing[[#This Row],[Eis nodig?]]="Ja","TOON WEL","TOON NIET")</f>
        <v>TOON WEL</v>
      </c>
      <c r="P126" s="4" t="str">
        <f>IF(AND(Eisen_Oplossing[[#This Row],[TOON obv GEVRAAGDE?]]="TOON WEL",Eisen_Oplossing[[#This Row],[Eis nodig?]]="JA"),"ZICHTBAAR","VERBERG")</f>
        <v>ZICHTBAAR</v>
      </c>
    </row>
    <row r="127" spans="1:16" ht="104" x14ac:dyDescent="0.35">
      <c r="A127" s="4" t="str">
        <f>IF(LEN(Eisen_Oplossing[[#This Row],[teller]])=1,CONCATENATE("ICT00",Eisen_Oplossing[[#This Row],[teller]]),IF(LEN(Eisen_Oplossing[[#This Row],[teller]])=2,CONCATENATE("ICT0",Eisen_Oplossing[[#This Row],[teller]]),CONCATENATE("ICT",Eisen_Oplossing[[#This Row],[teller]])))</f>
        <v>ICT123</v>
      </c>
      <c r="B127" s="4">
        <f t="shared" si="1"/>
        <v>123</v>
      </c>
      <c r="C127" s="4" t="s">
        <v>200</v>
      </c>
      <c r="D127" s="4" t="s">
        <v>220</v>
      </c>
      <c r="E127" s="4" t="s">
        <v>504</v>
      </c>
      <c r="F127" s="4"/>
      <c r="G127" s="31" t="s">
        <v>197</v>
      </c>
      <c r="H127" s="31"/>
      <c r="I127" s="31"/>
      <c r="J127" s="4"/>
      <c r="K127" s="4" t="str">
        <f>IF(AND('AAN TE VULLEN door INSCHRIJVER'!$C$16="Ja",Eisen_Oplossing[[#This Row],[Cloud / SaaS]]="√"),"wel","niet")</f>
        <v>wel</v>
      </c>
      <c r="L127" s="4" t="str">
        <f>IF(AND('AAN TE VULLEN door INSCHRIJVER'!$C$17="Ja",Eisen_Oplossing[[#This Row],[On Premise]]="√"),"wel","niet")</f>
        <v>niet</v>
      </c>
      <c r="M127" s="4" t="str">
        <f>IF(AND('AAN TE VULLEN door INSCHRIJVER'!$C$18="Ja",Eisen_Oplossing[[#This Row],[Dienst-ver-lening]]="√"),"wel","niet")</f>
        <v>niet</v>
      </c>
      <c r="N127" s="4" t="str">
        <f>IF(ISERROR(SEARCH("wel",CONCATENATE(Eisen_Oplossing[[#This Row],[toon_Cloud / SaaS]],Eisen_Oplossing[[#This Row],[toon_On Premise]],Eisen_Oplossing[[#This Row],[toon_Dienstverlening]]))),"TOON NIET","TOON WEL")</f>
        <v>TOON WEL</v>
      </c>
      <c r="O127" s="4" t="str">
        <f>IF(Eisen_Oplossing[[#This Row],[Eis nodig?]]="Ja","TOON WEL","TOON NIET")</f>
        <v>TOON WEL</v>
      </c>
      <c r="P127" s="4" t="str">
        <f>IF(AND(Eisen_Oplossing[[#This Row],[TOON obv GEVRAAGDE?]]="TOON WEL",Eisen_Oplossing[[#This Row],[Eis nodig?]]="JA"),"ZICHTBAAR","VERBERG")</f>
        <v>ZICHTBAAR</v>
      </c>
    </row>
    <row r="128" spans="1:16" ht="104" x14ac:dyDescent="0.35">
      <c r="A128" s="4" t="str">
        <f>IF(LEN(Eisen_Oplossing[[#This Row],[teller]])=1,CONCATENATE("ICT00",Eisen_Oplossing[[#This Row],[teller]]),IF(LEN(Eisen_Oplossing[[#This Row],[teller]])=2,CONCATENATE("ICT0",Eisen_Oplossing[[#This Row],[teller]]),CONCATENATE("ICT",Eisen_Oplossing[[#This Row],[teller]])))</f>
        <v>ICT124</v>
      </c>
      <c r="B128" s="4">
        <f t="shared" si="1"/>
        <v>124</v>
      </c>
      <c r="C128" s="4" t="s">
        <v>200</v>
      </c>
      <c r="D128" s="4" t="s">
        <v>221</v>
      </c>
      <c r="E128" s="4" t="s">
        <v>729</v>
      </c>
      <c r="F128" s="4"/>
      <c r="G128" s="31" t="s">
        <v>197</v>
      </c>
      <c r="H128" s="31" t="s">
        <v>197</v>
      </c>
      <c r="I128" s="31"/>
      <c r="J128" s="4"/>
      <c r="K128" s="4" t="str">
        <f>IF(AND('AAN TE VULLEN door INSCHRIJVER'!$C$16="Ja",Eisen_Oplossing[[#This Row],[Cloud / SaaS]]="√"),"wel","niet")</f>
        <v>wel</v>
      </c>
      <c r="L128" s="4" t="str">
        <f>IF(AND('AAN TE VULLEN door INSCHRIJVER'!$C$17="Ja",Eisen_Oplossing[[#This Row],[On Premise]]="√"),"wel","niet")</f>
        <v>niet</v>
      </c>
      <c r="M128" s="4" t="str">
        <f>IF(AND('AAN TE VULLEN door INSCHRIJVER'!$C$18="Ja",Eisen_Oplossing[[#This Row],[Dienst-ver-lening]]="√"),"wel","niet")</f>
        <v>niet</v>
      </c>
      <c r="N128" s="4" t="str">
        <f>IF(ISERROR(SEARCH("wel",CONCATENATE(Eisen_Oplossing[[#This Row],[toon_Cloud / SaaS]],Eisen_Oplossing[[#This Row],[toon_On Premise]],Eisen_Oplossing[[#This Row],[toon_Dienstverlening]]))),"TOON NIET","TOON WEL")</f>
        <v>TOON WEL</v>
      </c>
      <c r="O128" s="4" t="str">
        <f>IF(Eisen_Oplossing[[#This Row],[Eis nodig?]]="Ja","TOON WEL","TOON NIET")</f>
        <v>TOON WEL</v>
      </c>
      <c r="P128" s="4" t="str">
        <f>IF(AND(Eisen_Oplossing[[#This Row],[TOON obv GEVRAAGDE?]]="TOON WEL",Eisen_Oplossing[[#This Row],[Eis nodig?]]="JA"),"ZICHTBAAR","VERBERG")</f>
        <v>ZICHTBAAR</v>
      </c>
    </row>
    <row r="129" spans="1:16" ht="65" x14ac:dyDescent="0.35">
      <c r="A129" s="4" t="str">
        <f>IF(LEN(Eisen_Oplossing[[#This Row],[teller]])=1,CONCATENATE("ICT00",Eisen_Oplossing[[#This Row],[teller]]),IF(LEN(Eisen_Oplossing[[#This Row],[teller]])=2,CONCATENATE("ICT0",Eisen_Oplossing[[#This Row],[teller]]),CONCATENATE("ICT",Eisen_Oplossing[[#This Row],[teller]])))</f>
        <v>ICT125</v>
      </c>
      <c r="B129" s="4">
        <f t="shared" si="1"/>
        <v>125</v>
      </c>
      <c r="C129" s="4" t="s">
        <v>200</v>
      </c>
      <c r="D129" s="4" t="s">
        <v>221</v>
      </c>
      <c r="E129" s="4" t="s">
        <v>505</v>
      </c>
      <c r="F129" s="4" t="s">
        <v>506</v>
      </c>
      <c r="G129" s="31" t="s">
        <v>197</v>
      </c>
      <c r="H129" s="31" t="s">
        <v>197</v>
      </c>
      <c r="I129" s="31"/>
      <c r="J129" s="4"/>
      <c r="K129" s="4" t="str">
        <f>IF(AND('AAN TE VULLEN door INSCHRIJVER'!$C$16="Ja",Eisen_Oplossing[[#This Row],[Cloud / SaaS]]="√"),"wel","niet")</f>
        <v>wel</v>
      </c>
      <c r="L129" s="4" t="str">
        <f>IF(AND('AAN TE VULLEN door INSCHRIJVER'!$C$17="Ja",Eisen_Oplossing[[#This Row],[On Premise]]="√"),"wel","niet")</f>
        <v>niet</v>
      </c>
      <c r="M129" s="4" t="str">
        <f>IF(AND('AAN TE VULLEN door INSCHRIJVER'!$C$18="Ja",Eisen_Oplossing[[#This Row],[Dienst-ver-lening]]="√"),"wel","niet")</f>
        <v>niet</v>
      </c>
      <c r="N129" s="4" t="str">
        <f>IF(ISERROR(SEARCH("wel",CONCATENATE(Eisen_Oplossing[[#This Row],[toon_Cloud / SaaS]],Eisen_Oplossing[[#This Row],[toon_On Premise]],Eisen_Oplossing[[#This Row],[toon_Dienstverlening]]))),"TOON NIET","TOON WEL")</f>
        <v>TOON WEL</v>
      </c>
      <c r="O129" s="4" t="str">
        <f>IF(Eisen_Oplossing[[#This Row],[Eis nodig?]]="Ja","TOON WEL","TOON NIET")</f>
        <v>TOON WEL</v>
      </c>
      <c r="P129" s="4" t="str">
        <f>IF(AND(Eisen_Oplossing[[#This Row],[TOON obv GEVRAAGDE?]]="TOON WEL",Eisen_Oplossing[[#This Row],[Eis nodig?]]="JA"),"ZICHTBAAR","VERBERG")</f>
        <v>ZICHTBAAR</v>
      </c>
    </row>
    <row r="130" spans="1:16" ht="52" hidden="1" x14ac:dyDescent="0.35">
      <c r="A130" s="4" t="str">
        <f>IF(LEN(Eisen_Oplossing[[#This Row],[teller]])=1,CONCATENATE("ICT00",Eisen_Oplossing[[#This Row],[teller]]),IF(LEN(Eisen_Oplossing[[#This Row],[teller]])=2,CONCATENATE("ICT0",Eisen_Oplossing[[#This Row],[teller]]),CONCATENATE("ICT",Eisen_Oplossing[[#This Row],[teller]])))</f>
        <v>ICT126</v>
      </c>
      <c r="B130" s="4">
        <f t="shared" si="1"/>
        <v>126</v>
      </c>
      <c r="C130" s="4" t="s">
        <v>200</v>
      </c>
      <c r="D130" s="4" t="s">
        <v>220</v>
      </c>
      <c r="E130" s="4" t="s">
        <v>500</v>
      </c>
      <c r="F130" s="4"/>
      <c r="G130" s="31"/>
      <c r="H130" s="31" t="s">
        <v>197</v>
      </c>
      <c r="I130" s="31"/>
      <c r="J130" s="4"/>
      <c r="K130" s="4" t="str">
        <f>IF(AND('AAN TE VULLEN door INSCHRIJVER'!$C$16="Ja",Eisen_Oplossing[[#This Row],[Cloud / SaaS]]="√"),"wel","niet")</f>
        <v>niet</v>
      </c>
      <c r="L130" s="4" t="str">
        <f>IF(AND('AAN TE VULLEN door INSCHRIJVER'!$C$17="Ja",Eisen_Oplossing[[#This Row],[On Premise]]="√"),"wel","niet")</f>
        <v>niet</v>
      </c>
      <c r="M130" s="4" t="str">
        <f>IF(AND('AAN TE VULLEN door INSCHRIJVER'!$C$18="Ja",Eisen_Oplossing[[#This Row],[Dienst-ver-lening]]="√"),"wel","niet")</f>
        <v>niet</v>
      </c>
      <c r="N130" s="4" t="str">
        <f>IF(ISERROR(SEARCH("wel",CONCATENATE(Eisen_Oplossing[[#This Row],[toon_Cloud / SaaS]],Eisen_Oplossing[[#This Row],[toon_On Premise]],Eisen_Oplossing[[#This Row],[toon_Dienstverlening]]))),"TOON NIET","TOON WEL")</f>
        <v>TOON NIET</v>
      </c>
      <c r="O130" s="4" t="str">
        <f>IF(Eisen_Oplossing[[#This Row],[Eis nodig?]]="Ja","TOON WEL","TOON NIET")</f>
        <v>TOON WEL</v>
      </c>
      <c r="P130" s="4" t="str">
        <f>IF(AND(Eisen_Oplossing[[#This Row],[TOON obv GEVRAAGDE?]]="TOON WEL",Eisen_Oplossing[[#This Row],[Eis nodig?]]="JA"),"ZICHTBAAR","VERBERG")</f>
        <v>VERBERG</v>
      </c>
    </row>
    <row r="131" spans="1:16" ht="52" x14ac:dyDescent="0.35">
      <c r="A131" s="4" t="str">
        <f>IF(LEN(Eisen_Oplossing[[#This Row],[teller]])=1,CONCATENATE("ICT00",Eisen_Oplossing[[#This Row],[teller]]),IF(LEN(Eisen_Oplossing[[#This Row],[teller]])=2,CONCATENATE("ICT0",Eisen_Oplossing[[#This Row],[teller]]),CONCATENATE("ICT",Eisen_Oplossing[[#This Row],[teller]])))</f>
        <v>ICT127</v>
      </c>
      <c r="B131" s="4">
        <f t="shared" si="1"/>
        <v>127</v>
      </c>
      <c r="C131" s="4" t="s">
        <v>200</v>
      </c>
      <c r="D131" s="4" t="s">
        <v>221</v>
      </c>
      <c r="E131" s="4" t="s">
        <v>507</v>
      </c>
      <c r="F131" s="4"/>
      <c r="G131" s="31" t="s">
        <v>197</v>
      </c>
      <c r="H131" s="31" t="s">
        <v>197</v>
      </c>
      <c r="I131" s="31"/>
      <c r="J131" s="4"/>
      <c r="K131" s="4" t="str">
        <f>IF(AND('AAN TE VULLEN door INSCHRIJVER'!$C$16="Ja",Eisen_Oplossing[[#This Row],[Cloud / SaaS]]="√"),"wel","niet")</f>
        <v>wel</v>
      </c>
      <c r="L131" s="4" t="str">
        <f>IF(AND('AAN TE VULLEN door INSCHRIJVER'!$C$17="Ja",Eisen_Oplossing[[#This Row],[On Premise]]="√"),"wel","niet")</f>
        <v>niet</v>
      </c>
      <c r="M131" s="4" t="str">
        <f>IF(AND('AAN TE VULLEN door INSCHRIJVER'!$C$18="Ja",Eisen_Oplossing[[#This Row],[Dienst-ver-lening]]="√"),"wel","niet")</f>
        <v>niet</v>
      </c>
      <c r="N131" s="4" t="str">
        <f>IF(ISERROR(SEARCH("wel",CONCATENATE(Eisen_Oplossing[[#This Row],[toon_Cloud / SaaS]],Eisen_Oplossing[[#This Row],[toon_On Premise]],Eisen_Oplossing[[#This Row],[toon_Dienstverlening]]))),"TOON NIET","TOON WEL")</f>
        <v>TOON WEL</v>
      </c>
      <c r="O131" s="4" t="str">
        <f>IF(Eisen_Oplossing[[#This Row],[Eis nodig?]]="Ja","TOON WEL","TOON NIET")</f>
        <v>TOON WEL</v>
      </c>
      <c r="P131" s="4" t="str">
        <f>IF(AND(Eisen_Oplossing[[#This Row],[TOON obv GEVRAAGDE?]]="TOON WEL",Eisen_Oplossing[[#This Row],[Eis nodig?]]="JA"),"ZICHTBAAR","VERBERG")</f>
        <v>ZICHTBAAR</v>
      </c>
    </row>
    <row r="132" spans="1:16" ht="26" x14ac:dyDescent="0.35">
      <c r="A132" s="4" t="str">
        <f>IF(LEN(Eisen_Oplossing[[#This Row],[teller]])=1,CONCATENATE("ICT00",Eisen_Oplossing[[#This Row],[teller]]),IF(LEN(Eisen_Oplossing[[#This Row],[teller]])=2,CONCATENATE("ICT0",Eisen_Oplossing[[#This Row],[teller]]),CONCATENATE("ICT",Eisen_Oplossing[[#This Row],[teller]])))</f>
        <v>ICT128</v>
      </c>
      <c r="B132" s="4">
        <f t="shared" si="1"/>
        <v>128</v>
      </c>
      <c r="C132" s="4" t="s">
        <v>200</v>
      </c>
      <c r="D132" s="4" t="s">
        <v>222</v>
      </c>
      <c r="E132" s="4" t="s">
        <v>508</v>
      </c>
      <c r="F132" s="4"/>
      <c r="G132" s="31" t="s">
        <v>197</v>
      </c>
      <c r="H132" s="31"/>
      <c r="I132" s="31"/>
      <c r="J132" s="4"/>
      <c r="K132" s="4" t="str">
        <f>IF(AND('AAN TE VULLEN door INSCHRIJVER'!$C$16="Ja",Eisen_Oplossing[[#This Row],[Cloud / SaaS]]="√"),"wel","niet")</f>
        <v>wel</v>
      </c>
      <c r="L132" s="4" t="str">
        <f>IF(AND('AAN TE VULLEN door INSCHRIJVER'!$C$17="Ja",Eisen_Oplossing[[#This Row],[On Premise]]="√"),"wel","niet")</f>
        <v>niet</v>
      </c>
      <c r="M132" s="4" t="str">
        <f>IF(AND('AAN TE VULLEN door INSCHRIJVER'!$C$18="Ja",Eisen_Oplossing[[#This Row],[Dienst-ver-lening]]="√"),"wel","niet")</f>
        <v>niet</v>
      </c>
      <c r="N132" s="4" t="str">
        <f>IF(ISERROR(SEARCH("wel",CONCATENATE(Eisen_Oplossing[[#This Row],[toon_Cloud / SaaS]],Eisen_Oplossing[[#This Row],[toon_On Premise]],Eisen_Oplossing[[#This Row],[toon_Dienstverlening]]))),"TOON NIET","TOON WEL")</f>
        <v>TOON WEL</v>
      </c>
      <c r="O132" s="4" t="str">
        <f>IF(Eisen_Oplossing[[#This Row],[Eis nodig?]]="Ja","TOON WEL","TOON NIET")</f>
        <v>TOON WEL</v>
      </c>
      <c r="P132" s="4" t="str">
        <f>IF(AND(Eisen_Oplossing[[#This Row],[TOON obv GEVRAAGDE?]]="TOON WEL",Eisen_Oplossing[[#This Row],[Eis nodig?]]="JA"),"ZICHTBAAR","VERBERG")</f>
        <v>ZICHTBAAR</v>
      </c>
    </row>
    <row r="133" spans="1:16" ht="52" x14ac:dyDescent="0.35">
      <c r="A133" s="4" t="str">
        <f>IF(LEN(Eisen_Oplossing[[#This Row],[teller]])=1,CONCATENATE("ICT00",Eisen_Oplossing[[#This Row],[teller]]),IF(LEN(Eisen_Oplossing[[#This Row],[teller]])=2,CONCATENATE("ICT0",Eisen_Oplossing[[#This Row],[teller]]),CONCATENATE("ICT",Eisen_Oplossing[[#This Row],[teller]])))</f>
        <v>ICT129</v>
      </c>
      <c r="B133" s="4">
        <f t="shared" ref="B133:B196" si="2">IF(B132="teller",1,B132+1)</f>
        <v>129</v>
      </c>
      <c r="C133" s="4" t="s">
        <v>200</v>
      </c>
      <c r="D133" s="4" t="s">
        <v>222</v>
      </c>
      <c r="E133" s="4" t="s">
        <v>509</v>
      </c>
      <c r="F133" s="4"/>
      <c r="G133" s="31" t="s">
        <v>197</v>
      </c>
      <c r="H133" s="31" t="s">
        <v>197</v>
      </c>
      <c r="I133" s="31"/>
      <c r="J133" s="4"/>
      <c r="K133" s="4" t="str">
        <f>IF(AND('AAN TE VULLEN door INSCHRIJVER'!$C$16="Ja",Eisen_Oplossing[[#This Row],[Cloud / SaaS]]="√"),"wel","niet")</f>
        <v>wel</v>
      </c>
      <c r="L133" s="4" t="str">
        <f>IF(AND('AAN TE VULLEN door INSCHRIJVER'!$C$17="Ja",Eisen_Oplossing[[#This Row],[On Premise]]="√"),"wel","niet")</f>
        <v>niet</v>
      </c>
      <c r="M133" s="4" t="str">
        <f>IF(AND('AAN TE VULLEN door INSCHRIJVER'!$C$18="Ja",Eisen_Oplossing[[#This Row],[Dienst-ver-lening]]="√"),"wel","niet")</f>
        <v>niet</v>
      </c>
      <c r="N133" s="4" t="str">
        <f>IF(ISERROR(SEARCH("wel",CONCATENATE(Eisen_Oplossing[[#This Row],[toon_Cloud / SaaS]],Eisen_Oplossing[[#This Row],[toon_On Premise]],Eisen_Oplossing[[#This Row],[toon_Dienstverlening]]))),"TOON NIET","TOON WEL")</f>
        <v>TOON WEL</v>
      </c>
      <c r="O133" s="4" t="str">
        <f>IF(Eisen_Oplossing[[#This Row],[Eis nodig?]]="Ja","TOON WEL","TOON NIET")</f>
        <v>TOON WEL</v>
      </c>
      <c r="P133" s="4" t="str">
        <f>IF(AND(Eisen_Oplossing[[#This Row],[TOON obv GEVRAAGDE?]]="TOON WEL",Eisen_Oplossing[[#This Row],[Eis nodig?]]="JA"),"ZICHTBAAR","VERBERG")</f>
        <v>ZICHTBAAR</v>
      </c>
    </row>
    <row r="134" spans="1:16" ht="156" x14ac:dyDescent="0.35">
      <c r="A134" s="4" t="str">
        <f>IF(LEN(Eisen_Oplossing[[#This Row],[teller]])=1,CONCATENATE("ICT00",Eisen_Oplossing[[#This Row],[teller]]),IF(LEN(Eisen_Oplossing[[#This Row],[teller]])=2,CONCATENATE("ICT0",Eisen_Oplossing[[#This Row],[teller]]),CONCATENATE("ICT",Eisen_Oplossing[[#This Row],[teller]])))</f>
        <v>ICT130</v>
      </c>
      <c r="B134" s="4">
        <f t="shared" si="2"/>
        <v>130</v>
      </c>
      <c r="C134" s="4" t="s">
        <v>200</v>
      </c>
      <c r="D134" s="4" t="s">
        <v>223</v>
      </c>
      <c r="E134" s="4" t="s">
        <v>510</v>
      </c>
      <c r="F134" s="4" t="s">
        <v>511</v>
      </c>
      <c r="G134" s="31" t="s">
        <v>197</v>
      </c>
      <c r="H134" s="31"/>
      <c r="I134" s="31" t="s">
        <v>197</v>
      </c>
      <c r="J134" s="4"/>
      <c r="K134" s="4" t="str">
        <f>IF(AND('AAN TE VULLEN door INSCHRIJVER'!$C$16="Ja",Eisen_Oplossing[[#This Row],[Cloud / SaaS]]="√"),"wel","niet")</f>
        <v>wel</v>
      </c>
      <c r="L134" s="4" t="str">
        <f>IF(AND('AAN TE VULLEN door INSCHRIJVER'!$C$17="Ja",Eisen_Oplossing[[#This Row],[On Premise]]="√"),"wel","niet")</f>
        <v>niet</v>
      </c>
      <c r="M134" s="4" t="str">
        <f>IF(AND('AAN TE VULLEN door INSCHRIJVER'!$C$18="Ja",Eisen_Oplossing[[#This Row],[Dienst-ver-lening]]="√"),"wel","niet")</f>
        <v>niet</v>
      </c>
      <c r="N134" s="4" t="str">
        <f>IF(ISERROR(SEARCH("wel",CONCATENATE(Eisen_Oplossing[[#This Row],[toon_Cloud / SaaS]],Eisen_Oplossing[[#This Row],[toon_On Premise]],Eisen_Oplossing[[#This Row],[toon_Dienstverlening]]))),"TOON NIET","TOON WEL")</f>
        <v>TOON WEL</v>
      </c>
      <c r="O134" s="4" t="str">
        <f>IF(Eisen_Oplossing[[#This Row],[Eis nodig?]]="Ja","TOON WEL","TOON NIET")</f>
        <v>TOON WEL</v>
      </c>
      <c r="P134" s="4" t="str">
        <f>IF(AND(Eisen_Oplossing[[#This Row],[TOON obv GEVRAAGDE?]]="TOON WEL",Eisen_Oplossing[[#This Row],[Eis nodig?]]="JA"),"ZICHTBAAR","VERBERG")</f>
        <v>ZICHTBAAR</v>
      </c>
    </row>
    <row r="135" spans="1:16" ht="65" x14ac:dyDescent="0.35">
      <c r="A135" s="4" t="str">
        <f>IF(LEN(Eisen_Oplossing[[#This Row],[teller]])=1,CONCATENATE("ICT00",Eisen_Oplossing[[#This Row],[teller]]),IF(LEN(Eisen_Oplossing[[#This Row],[teller]])=2,CONCATENATE("ICT0",Eisen_Oplossing[[#This Row],[teller]]),CONCATENATE("ICT",Eisen_Oplossing[[#This Row],[teller]])))</f>
        <v>ICT131</v>
      </c>
      <c r="B135" s="4">
        <f t="shared" si="2"/>
        <v>131</v>
      </c>
      <c r="C135" s="4" t="s">
        <v>200</v>
      </c>
      <c r="D135" s="4" t="s">
        <v>223</v>
      </c>
      <c r="E135" s="4" t="s">
        <v>512</v>
      </c>
      <c r="F135" s="4"/>
      <c r="G135" s="31" t="s">
        <v>197</v>
      </c>
      <c r="H135" s="31"/>
      <c r="I135" s="31" t="s">
        <v>197</v>
      </c>
      <c r="J135" s="4"/>
      <c r="K135" s="4" t="str">
        <f>IF(AND('AAN TE VULLEN door INSCHRIJVER'!$C$16="Ja",Eisen_Oplossing[[#This Row],[Cloud / SaaS]]="√"),"wel","niet")</f>
        <v>wel</v>
      </c>
      <c r="L135" s="4" t="str">
        <f>IF(AND('AAN TE VULLEN door INSCHRIJVER'!$C$17="Ja",Eisen_Oplossing[[#This Row],[On Premise]]="√"),"wel","niet")</f>
        <v>niet</v>
      </c>
      <c r="M135" s="4" t="str">
        <f>IF(AND('AAN TE VULLEN door INSCHRIJVER'!$C$18="Ja",Eisen_Oplossing[[#This Row],[Dienst-ver-lening]]="√"),"wel","niet")</f>
        <v>niet</v>
      </c>
      <c r="N135" s="4" t="str">
        <f>IF(ISERROR(SEARCH("wel",CONCATENATE(Eisen_Oplossing[[#This Row],[toon_Cloud / SaaS]],Eisen_Oplossing[[#This Row],[toon_On Premise]],Eisen_Oplossing[[#This Row],[toon_Dienstverlening]]))),"TOON NIET","TOON WEL")</f>
        <v>TOON WEL</v>
      </c>
      <c r="O135" s="4" t="str">
        <f>IF(Eisen_Oplossing[[#This Row],[Eis nodig?]]="Ja","TOON WEL","TOON NIET")</f>
        <v>TOON WEL</v>
      </c>
      <c r="P135" s="4" t="str">
        <f>IF(AND(Eisen_Oplossing[[#This Row],[TOON obv GEVRAAGDE?]]="TOON WEL",Eisen_Oplossing[[#This Row],[Eis nodig?]]="JA"),"ZICHTBAAR","VERBERG")</f>
        <v>ZICHTBAAR</v>
      </c>
    </row>
    <row r="136" spans="1:16" ht="52" x14ac:dyDescent="0.35">
      <c r="A136" s="4" t="str">
        <f>IF(LEN(Eisen_Oplossing[[#This Row],[teller]])=1,CONCATENATE("ICT00",Eisen_Oplossing[[#This Row],[teller]]),IF(LEN(Eisen_Oplossing[[#This Row],[teller]])=2,CONCATENATE("ICT0",Eisen_Oplossing[[#This Row],[teller]]),CONCATENATE("ICT",Eisen_Oplossing[[#This Row],[teller]])))</f>
        <v>ICT132</v>
      </c>
      <c r="B136" s="4">
        <f t="shared" si="2"/>
        <v>132</v>
      </c>
      <c r="C136" s="4" t="s">
        <v>200</v>
      </c>
      <c r="D136" s="4" t="s">
        <v>223</v>
      </c>
      <c r="E136" s="4" t="s">
        <v>513</v>
      </c>
      <c r="F136" s="4"/>
      <c r="G136" s="31" t="s">
        <v>197</v>
      </c>
      <c r="H136" s="31" t="s">
        <v>197</v>
      </c>
      <c r="I136" s="31" t="s">
        <v>197</v>
      </c>
      <c r="J136" s="4"/>
      <c r="K136" s="4" t="str">
        <f>IF(AND('AAN TE VULLEN door INSCHRIJVER'!$C$16="Ja",Eisen_Oplossing[[#This Row],[Cloud / SaaS]]="√"),"wel","niet")</f>
        <v>wel</v>
      </c>
      <c r="L136" s="4" t="str">
        <f>IF(AND('AAN TE VULLEN door INSCHRIJVER'!$C$17="Ja",Eisen_Oplossing[[#This Row],[On Premise]]="√"),"wel","niet")</f>
        <v>niet</v>
      </c>
      <c r="M136" s="4" t="str">
        <f>IF(AND('AAN TE VULLEN door INSCHRIJVER'!$C$18="Ja",Eisen_Oplossing[[#This Row],[Dienst-ver-lening]]="√"),"wel","niet")</f>
        <v>niet</v>
      </c>
      <c r="N136" s="4" t="str">
        <f>IF(ISERROR(SEARCH("wel",CONCATENATE(Eisen_Oplossing[[#This Row],[toon_Cloud / SaaS]],Eisen_Oplossing[[#This Row],[toon_On Premise]],Eisen_Oplossing[[#This Row],[toon_Dienstverlening]]))),"TOON NIET","TOON WEL")</f>
        <v>TOON WEL</v>
      </c>
      <c r="O136" s="4" t="str">
        <f>IF(Eisen_Oplossing[[#This Row],[Eis nodig?]]="Ja","TOON WEL","TOON NIET")</f>
        <v>TOON WEL</v>
      </c>
      <c r="P136" s="4" t="str">
        <f>IF(AND(Eisen_Oplossing[[#This Row],[TOON obv GEVRAAGDE?]]="TOON WEL",Eisen_Oplossing[[#This Row],[Eis nodig?]]="JA"),"ZICHTBAAR","VERBERG")</f>
        <v>ZICHTBAAR</v>
      </c>
    </row>
    <row r="137" spans="1:16" ht="78" x14ac:dyDescent="0.35">
      <c r="A137" s="4" t="str">
        <f>IF(LEN(Eisen_Oplossing[[#This Row],[teller]])=1,CONCATENATE("ICT00",Eisen_Oplossing[[#This Row],[teller]]),IF(LEN(Eisen_Oplossing[[#This Row],[teller]])=2,CONCATENATE("ICT0",Eisen_Oplossing[[#This Row],[teller]]),CONCATENATE("ICT",Eisen_Oplossing[[#This Row],[teller]])))</f>
        <v>ICT133</v>
      </c>
      <c r="B137" s="4">
        <f t="shared" si="2"/>
        <v>133</v>
      </c>
      <c r="C137" s="4" t="s">
        <v>200</v>
      </c>
      <c r="D137" s="4" t="s">
        <v>223</v>
      </c>
      <c r="E137" s="4" t="s">
        <v>514</v>
      </c>
      <c r="F137" s="4"/>
      <c r="G137" s="31" t="s">
        <v>197</v>
      </c>
      <c r="H137" s="31"/>
      <c r="I137" s="31" t="s">
        <v>197</v>
      </c>
      <c r="J137" s="4"/>
      <c r="K137" s="4" t="str">
        <f>IF(AND('AAN TE VULLEN door INSCHRIJVER'!$C$16="Ja",Eisen_Oplossing[[#This Row],[Cloud / SaaS]]="√"),"wel","niet")</f>
        <v>wel</v>
      </c>
      <c r="L137" s="4" t="str">
        <f>IF(AND('AAN TE VULLEN door INSCHRIJVER'!$C$17="Ja",Eisen_Oplossing[[#This Row],[On Premise]]="√"),"wel","niet")</f>
        <v>niet</v>
      </c>
      <c r="M137" s="4" t="str">
        <f>IF(AND('AAN TE VULLEN door INSCHRIJVER'!$C$18="Ja",Eisen_Oplossing[[#This Row],[Dienst-ver-lening]]="√"),"wel","niet")</f>
        <v>niet</v>
      </c>
      <c r="N137" s="4" t="str">
        <f>IF(ISERROR(SEARCH("wel",CONCATENATE(Eisen_Oplossing[[#This Row],[toon_Cloud / SaaS]],Eisen_Oplossing[[#This Row],[toon_On Premise]],Eisen_Oplossing[[#This Row],[toon_Dienstverlening]]))),"TOON NIET","TOON WEL")</f>
        <v>TOON WEL</v>
      </c>
      <c r="O137" s="4" t="str">
        <f>IF(Eisen_Oplossing[[#This Row],[Eis nodig?]]="Ja","TOON WEL","TOON NIET")</f>
        <v>TOON WEL</v>
      </c>
      <c r="P137" s="4" t="str">
        <f>IF(AND(Eisen_Oplossing[[#This Row],[TOON obv GEVRAAGDE?]]="TOON WEL",Eisen_Oplossing[[#This Row],[Eis nodig?]]="JA"),"ZICHTBAAR","VERBERG")</f>
        <v>ZICHTBAAR</v>
      </c>
    </row>
    <row r="138" spans="1:16" ht="156" x14ac:dyDescent="0.35">
      <c r="A138" s="4" t="str">
        <f>IF(LEN(Eisen_Oplossing[[#This Row],[teller]])=1,CONCATENATE("ICT00",Eisen_Oplossing[[#This Row],[teller]]),IF(LEN(Eisen_Oplossing[[#This Row],[teller]])=2,CONCATENATE("ICT0",Eisen_Oplossing[[#This Row],[teller]]),CONCATENATE("ICT",Eisen_Oplossing[[#This Row],[teller]])))</f>
        <v>ICT134</v>
      </c>
      <c r="B138" s="4">
        <f t="shared" si="2"/>
        <v>134</v>
      </c>
      <c r="C138" s="4" t="s">
        <v>200</v>
      </c>
      <c r="D138" s="4" t="s">
        <v>223</v>
      </c>
      <c r="E138" s="4" t="s">
        <v>515</v>
      </c>
      <c r="F138" s="4"/>
      <c r="G138" s="31" t="s">
        <v>197</v>
      </c>
      <c r="H138" s="31"/>
      <c r="I138" s="31" t="s">
        <v>197</v>
      </c>
      <c r="J138" s="4"/>
      <c r="K138" s="4" t="str">
        <f>IF(AND('AAN TE VULLEN door INSCHRIJVER'!$C$16="Ja",Eisen_Oplossing[[#This Row],[Cloud / SaaS]]="√"),"wel","niet")</f>
        <v>wel</v>
      </c>
      <c r="L138" s="4" t="str">
        <f>IF(AND('AAN TE VULLEN door INSCHRIJVER'!$C$17="Ja",Eisen_Oplossing[[#This Row],[On Premise]]="√"),"wel","niet")</f>
        <v>niet</v>
      </c>
      <c r="M138" s="4" t="str">
        <f>IF(AND('AAN TE VULLEN door INSCHRIJVER'!$C$18="Ja",Eisen_Oplossing[[#This Row],[Dienst-ver-lening]]="√"),"wel","niet")</f>
        <v>niet</v>
      </c>
      <c r="N138" s="4" t="str">
        <f>IF(ISERROR(SEARCH("wel",CONCATENATE(Eisen_Oplossing[[#This Row],[toon_Cloud / SaaS]],Eisen_Oplossing[[#This Row],[toon_On Premise]],Eisen_Oplossing[[#This Row],[toon_Dienstverlening]]))),"TOON NIET","TOON WEL")</f>
        <v>TOON WEL</v>
      </c>
      <c r="O138" s="4" t="str">
        <f>IF(Eisen_Oplossing[[#This Row],[Eis nodig?]]="Ja","TOON WEL","TOON NIET")</f>
        <v>TOON WEL</v>
      </c>
      <c r="P138" s="4" t="str">
        <f>IF(AND(Eisen_Oplossing[[#This Row],[TOON obv GEVRAAGDE?]]="TOON WEL",Eisen_Oplossing[[#This Row],[Eis nodig?]]="JA"),"ZICHTBAAR","VERBERG")</f>
        <v>ZICHTBAAR</v>
      </c>
    </row>
    <row r="139" spans="1:16" ht="39" x14ac:dyDescent="0.35">
      <c r="A139" s="4" t="str">
        <f>IF(LEN(Eisen_Oplossing[[#This Row],[teller]])=1,CONCATENATE("ICT00",Eisen_Oplossing[[#This Row],[teller]]),IF(LEN(Eisen_Oplossing[[#This Row],[teller]])=2,CONCATENATE("ICT0",Eisen_Oplossing[[#This Row],[teller]]),CONCATENATE("ICT",Eisen_Oplossing[[#This Row],[teller]])))</f>
        <v>ICT135</v>
      </c>
      <c r="B139" s="4">
        <f t="shared" si="2"/>
        <v>135</v>
      </c>
      <c r="C139" s="4" t="s">
        <v>200</v>
      </c>
      <c r="D139" s="4" t="s">
        <v>226</v>
      </c>
      <c r="E139" s="4" t="s">
        <v>534</v>
      </c>
      <c r="F139" s="4"/>
      <c r="G139" s="31" t="s">
        <v>197</v>
      </c>
      <c r="H139" s="31" t="s">
        <v>197</v>
      </c>
      <c r="I139" s="31"/>
      <c r="J139" s="4"/>
      <c r="K139" s="4" t="str">
        <f>IF(AND('AAN TE VULLEN door INSCHRIJVER'!$C$16="Ja",Eisen_Oplossing[[#This Row],[Cloud / SaaS]]="√"),"wel","niet")</f>
        <v>wel</v>
      </c>
      <c r="L139" s="4" t="str">
        <f>IF(AND('AAN TE VULLEN door INSCHRIJVER'!$C$17="Ja",Eisen_Oplossing[[#This Row],[On Premise]]="√"),"wel","niet")</f>
        <v>niet</v>
      </c>
      <c r="M139" s="4" t="str">
        <f>IF(AND('AAN TE VULLEN door INSCHRIJVER'!$C$18="Ja",Eisen_Oplossing[[#This Row],[Dienst-ver-lening]]="√"),"wel","niet")</f>
        <v>niet</v>
      </c>
      <c r="N139" s="4" t="str">
        <f>IF(ISERROR(SEARCH("wel",CONCATENATE(Eisen_Oplossing[[#This Row],[toon_Cloud / SaaS]],Eisen_Oplossing[[#This Row],[toon_On Premise]],Eisen_Oplossing[[#This Row],[toon_Dienstverlening]]))),"TOON NIET","TOON WEL")</f>
        <v>TOON WEL</v>
      </c>
      <c r="O139" s="4" t="str">
        <f>IF(Eisen_Oplossing[[#This Row],[Eis nodig?]]="Ja","TOON WEL","TOON NIET")</f>
        <v>TOON WEL</v>
      </c>
      <c r="P139" s="4" t="str">
        <f>IF(AND(Eisen_Oplossing[[#This Row],[TOON obv GEVRAAGDE?]]="TOON WEL",Eisen_Oplossing[[#This Row],[Eis nodig?]]="JA"),"ZICHTBAAR","VERBERG")</f>
        <v>ZICHTBAAR</v>
      </c>
    </row>
    <row r="140" spans="1:16" ht="39" x14ac:dyDescent="0.35">
      <c r="A140" s="4" t="str">
        <f>IF(LEN(Eisen_Oplossing[[#This Row],[teller]])=1,CONCATENATE("ICT00",Eisen_Oplossing[[#This Row],[teller]]),IF(LEN(Eisen_Oplossing[[#This Row],[teller]])=2,CONCATENATE("ICT0",Eisen_Oplossing[[#This Row],[teller]]),CONCATENATE("ICT",Eisen_Oplossing[[#This Row],[teller]])))</f>
        <v>ICT136</v>
      </c>
      <c r="B140" s="4">
        <f t="shared" si="2"/>
        <v>136</v>
      </c>
      <c r="C140" s="4" t="s">
        <v>200</v>
      </c>
      <c r="D140" s="4" t="s">
        <v>226</v>
      </c>
      <c r="E140" s="4" t="s">
        <v>535</v>
      </c>
      <c r="F140" s="4"/>
      <c r="G140" s="31" t="s">
        <v>197</v>
      </c>
      <c r="H140" s="31" t="s">
        <v>197</v>
      </c>
      <c r="I140" s="31"/>
      <c r="J140" s="4"/>
      <c r="K140" s="4" t="str">
        <f>IF(AND('AAN TE VULLEN door INSCHRIJVER'!$C$16="Ja",Eisen_Oplossing[[#This Row],[Cloud / SaaS]]="√"),"wel","niet")</f>
        <v>wel</v>
      </c>
      <c r="L140" s="4" t="str">
        <f>IF(AND('AAN TE VULLEN door INSCHRIJVER'!$C$17="Ja",Eisen_Oplossing[[#This Row],[On Premise]]="√"),"wel","niet")</f>
        <v>niet</v>
      </c>
      <c r="M140" s="4" t="str">
        <f>IF(AND('AAN TE VULLEN door INSCHRIJVER'!$C$18="Ja",Eisen_Oplossing[[#This Row],[Dienst-ver-lening]]="√"),"wel","niet")</f>
        <v>niet</v>
      </c>
      <c r="N140" s="4" t="str">
        <f>IF(ISERROR(SEARCH("wel",CONCATENATE(Eisen_Oplossing[[#This Row],[toon_Cloud / SaaS]],Eisen_Oplossing[[#This Row],[toon_On Premise]],Eisen_Oplossing[[#This Row],[toon_Dienstverlening]]))),"TOON NIET","TOON WEL")</f>
        <v>TOON WEL</v>
      </c>
      <c r="O140" s="4" t="str">
        <f>IF(Eisen_Oplossing[[#This Row],[Eis nodig?]]="Ja","TOON WEL","TOON NIET")</f>
        <v>TOON WEL</v>
      </c>
      <c r="P140" s="4" t="str">
        <f>IF(AND(Eisen_Oplossing[[#This Row],[TOON obv GEVRAAGDE?]]="TOON WEL",Eisen_Oplossing[[#This Row],[Eis nodig?]]="JA"),"ZICHTBAAR","VERBERG")</f>
        <v>ZICHTBAAR</v>
      </c>
    </row>
    <row r="141" spans="1:16" ht="104" x14ac:dyDescent="0.35">
      <c r="A141" s="4" t="str">
        <f>IF(LEN(Eisen_Oplossing[[#This Row],[teller]])=1,CONCATENATE("ICT00",Eisen_Oplossing[[#This Row],[teller]]),IF(LEN(Eisen_Oplossing[[#This Row],[teller]])=2,CONCATENATE("ICT0",Eisen_Oplossing[[#This Row],[teller]]),CONCATENATE("ICT",Eisen_Oplossing[[#This Row],[teller]])))</f>
        <v>ICT137</v>
      </c>
      <c r="B141" s="4">
        <f t="shared" si="2"/>
        <v>137</v>
      </c>
      <c r="C141" s="4" t="s">
        <v>200</v>
      </c>
      <c r="D141" s="4" t="s">
        <v>226</v>
      </c>
      <c r="E141" s="4" t="s">
        <v>536</v>
      </c>
      <c r="F141" s="4"/>
      <c r="G141" s="31" t="s">
        <v>197</v>
      </c>
      <c r="H141" s="31" t="s">
        <v>197</v>
      </c>
      <c r="I141" s="31" t="s">
        <v>197</v>
      </c>
      <c r="J141" s="4"/>
      <c r="K141" s="4" t="str">
        <f>IF(AND('AAN TE VULLEN door INSCHRIJVER'!$C$16="Ja",Eisen_Oplossing[[#This Row],[Cloud / SaaS]]="√"),"wel","niet")</f>
        <v>wel</v>
      </c>
      <c r="L141" s="4" t="str">
        <f>IF(AND('AAN TE VULLEN door INSCHRIJVER'!$C$17="Ja",Eisen_Oplossing[[#This Row],[On Premise]]="√"),"wel","niet")</f>
        <v>niet</v>
      </c>
      <c r="M141" s="4" t="str">
        <f>IF(AND('AAN TE VULLEN door INSCHRIJVER'!$C$18="Ja",Eisen_Oplossing[[#This Row],[Dienst-ver-lening]]="√"),"wel","niet")</f>
        <v>niet</v>
      </c>
      <c r="N141" s="4" t="str">
        <f>IF(ISERROR(SEARCH("wel",CONCATENATE(Eisen_Oplossing[[#This Row],[toon_Cloud / SaaS]],Eisen_Oplossing[[#This Row],[toon_On Premise]],Eisen_Oplossing[[#This Row],[toon_Dienstverlening]]))),"TOON NIET","TOON WEL")</f>
        <v>TOON WEL</v>
      </c>
      <c r="O141" s="4" t="str">
        <f>IF(Eisen_Oplossing[[#This Row],[Eis nodig?]]="Ja","TOON WEL","TOON NIET")</f>
        <v>TOON WEL</v>
      </c>
      <c r="P141" s="4" t="str">
        <f>IF(AND(Eisen_Oplossing[[#This Row],[TOON obv GEVRAAGDE?]]="TOON WEL",Eisen_Oplossing[[#This Row],[Eis nodig?]]="JA"),"ZICHTBAAR","VERBERG")</f>
        <v>ZICHTBAAR</v>
      </c>
    </row>
    <row r="142" spans="1:16" ht="91" x14ac:dyDescent="0.35">
      <c r="A142" s="4" t="str">
        <f>IF(LEN(Eisen_Oplossing[[#This Row],[teller]])=1,CONCATENATE("ICT00",Eisen_Oplossing[[#This Row],[teller]]),IF(LEN(Eisen_Oplossing[[#This Row],[teller]])=2,CONCATENATE("ICT0",Eisen_Oplossing[[#This Row],[teller]]),CONCATENATE("ICT",Eisen_Oplossing[[#This Row],[teller]])))</f>
        <v>ICT138</v>
      </c>
      <c r="B142" s="4">
        <f t="shared" si="2"/>
        <v>138</v>
      </c>
      <c r="C142" s="4" t="s">
        <v>200</v>
      </c>
      <c r="D142" s="4" t="s">
        <v>227</v>
      </c>
      <c r="E142" s="4" t="s">
        <v>537</v>
      </c>
      <c r="F142" s="4"/>
      <c r="G142" s="31" t="s">
        <v>197</v>
      </c>
      <c r="H142" s="31"/>
      <c r="I142" s="31"/>
      <c r="J142" s="4"/>
      <c r="K142" s="4" t="str">
        <f>IF(AND('AAN TE VULLEN door INSCHRIJVER'!$C$16="Ja",Eisen_Oplossing[[#This Row],[Cloud / SaaS]]="√"),"wel","niet")</f>
        <v>wel</v>
      </c>
      <c r="L142" s="4" t="str">
        <f>IF(AND('AAN TE VULLEN door INSCHRIJVER'!$C$17="Ja",Eisen_Oplossing[[#This Row],[On Premise]]="√"),"wel","niet")</f>
        <v>niet</v>
      </c>
      <c r="M142" s="4" t="str">
        <f>IF(AND('AAN TE VULLEN door INSCHRIJVER'!$C$18="Ja",Eisen_Oplossing[[#This Row],[Dienst-ver-lening]]="√"),"wel","niet")</f>
        <v>niet</v>
      </c>
      <c r="N142" s="4" t="str">
        <f>IF(ISERROR(SEARCH("wel",CONCATENATE(Eisen_Oplossing[[#This Row],[toon_Cloud / SaaS]],Eisen_Oplossing[[#This Row],[toon_On Premise]],Eisen_Oplossing[[#This Row],[toon_Dienstverlening]]))),"TOON NIET","TOON WEL")</f>
        <v>TOON WEL</v>
      </c>
      <c r="O142" s="4" t="str">
        <f>IF(Eisen_Oplossing[[#This Row],[Eis nodig?]]="Ja","TOON WEL","TOON NIET")</f>
        <v>TOON WEL</v>
      </c>
      <c r="P142" s="4" t="str">
        <f>IF(AND(Eisen_Oplossing[[#This Row],[TOON obv GEVRAAGDE?]]="TOON WEL",Eisen_Oplossing[[#This Row],[Eis nodig?]]="JA"),"ZICHTBAAR","VERBERG")</f>
        <v>ZICHTBAAR</v>
      </c>
    </row>
    <row r="143" spans="1:16" ht="78" x14ac:dyDescent="0.35">
      <c r="A143" s="4" t="str">
        <f>IF(LEN(Eisen_Oplossing[[#This Row],[teller]])=1,CONCATENATE("ICT00",Eisen_Oplossing[[#This Row],[teller]]),IF(LEN(Eisen_Oplossing[[#This Row],[teller]])=2,CONCATENATE("ICT0",Eisen_Oplossing[[#This Row],[teller]]),CONCATENATE("ICT",Eisen_Oplossing[[#This Row],[teller]])))</f>
        <v>ICT139</v>
      </c>
      <c r="B143" s="4">
        <f t="shared" si="2"/>
        <v>139</v>
      </c>
      <c r="C143" s="4" t="s">
        <v>200</v>
      </c>
      <c r="D143" s="4" t="s">
        <v>228</v>
      </c>
      <c r="E143" s="4" t="s">
        <v>730</v>
      </c>
      <c r="F143" s="4" t="s">
        <v>538</v>
      </c>
      <c r="G143" s="31" t="s">
        <v>197</v>
      </c>
      <c r="H143" s="31"/>
      <c r="I143" s="31" t="s">
        <v>197</v>
      </c>
      <c r="J143" s="4"/>
      <c r="K143" s="4" t="str">
        <f>IF(AND('AAN TE VULLEN door INSCHRIJVER'!$C$16="Ja",Eisen_Oplossing[[#This Row],[Cloud / SaaS]]="√"),"wel","niet")</f>
        <v>wel</v>
      </c>
      <c r="L143" s="4" t="str">
        <f>IF(AND('AAN TE VULLEN door INSCHRIJVER'!$C$17="Ja",Eisen_Oplossing[[#This Row],[On Premise]]="√"),"wel","niet")</f>
        <v>niet</v>
      </c>
      <c r="M143" s="4" t="str">
        <f>IF(AND('AAN TE VULLEN door INSCHRIJVER'!$C$18="Ja",Eisen_Oplossing[[#This Row],[Dienst-ver-lening]]="√"),"wel","niet")</f>
        <v>niet</v>
      </c>
      <c r="N143" s="4" t="str">
        <f>IF(ISERROR(SEARCH("wel",CONCATENATE(Eisen_Oplossing[[#This Row],[toon_Cloud / SaaS]],Eisen_Oplossing[[#This Row],[toon_On Premise]],Eisen_Oplossing[[#This Row],[toon_Dienstverlening]]))),"TOON NIET","TOON WEL")</f>
        <v>TOON WEL</v>
      </c>
      <c r="O143" s="4" t="str">
        <f>IF(Eisen_Oplossing[[#This Row],[Eis nodig?]]="Ja","TOON WEL","TOON NIET")</f>
        <v>TOON WEL</v>
      </c>
      <c r="P143" s="4" t="str">
        <f>IF(AND(Eisen_Oplossing[[#This Row],[TOON obv GEVRAAGDE?]]="TOON WEL",Eisen_Oplossing[[#This Row],[Eis nodig?]]="JA"),"ZICHTBAAR","VERBERG")</f>
        <v>ZICHTBAAR</v>
      </c>
    </row>
    <row r="144" spans="1:16" ht="52" hidden="1" x14ac:dyDescent="0.35">
      <c r="A144" s="4" t="str">
        <f>IF(LEN(Eisen_Oplossing[[#This Row],[teller]])=1,CONCATENATE("ICT00",Eisen_Oplossing[[#This Row],[teller]]),IF(LEN(Eisen_Oplossing[[#This Row],[teller]])=2,CONCATENATE("ICT0",Eisen_Oplossing[[#This Row],[teller]]),CONCATENATE("ICT",Eisen_Oplossing[[#This Row],[teller]])))</f>
        <v>ICT140</v>
      </c>
      <c r="B144" s="4">
        <f t="shared" si="2"/>
        <v>140</v>
      </c>
      <c r="C144" s="4" t="s">
        <v>200</v>
      </c>
      <c r="D144" s="4" t="s">
        <v>224</v>
      </c>
      <c r="E144" s="4" t="s">
        <v>516</v>
      </c>
      <c r="F144" s="4"/>
      <c r="G144" s="31"/>
      <c r="H144" s="31" t="s">
        <v>197</v>
      </c>
      <c r="I144" s="31"/>
      <c r="J144" s="4"/>
      <c r="K144" s="4" t="str">
        <f>IF(AND('AAN TE VULLEN door INSCHRIJVER'!$C$16="Ja",Eisen_Oplossing[[#This Row],[Cloud / SaaS]]="√"),"wel","niet")</f>
        <v>niet</v>
      </c>
      <c r="L144" s="4" t="str">
        <f>IF(AND('AAN TE VULLEN door INSCHRIJVER'!$C$17="Ja",Eisen_Oplossing[[#This Row],[On Premise]]="√"),"wel","niet")</f>
        <v>niet</v>
      </c>
      <c r="M144" s="4" t="str">
        <f>IF(AND('AAN TE VULLEN door INSCHRIJVER'!$C$18="Ja",Eisen_Oplossing[[#This Row],[Dienst-ver-lening]]="√"),"wel","niet")</f>
        <v>niet</v>
      </c>
      <c r="N144" s="4" t="str">
        <f>IF(ISERROR(SEARCH("wel",CONCATENATE(Eisen_Oplossing[[#This Row],[toon_Cloud / SaaS]],Eisen_Oplossing[[#This Row],[toon_On Premise]],Eisen_Oplossing[[#This Row],[toon_Dienstverlening]]))),"TOON NIET","TOON WEL")</f>
        <v>TOON NIET</v>
      </c>
      <c r="O144" s="4" t="str">
        <f>IF(Eisen_Oplossing[[#This Row],[Eis nodig?]]="Ja","TOON WEL","TOON NIET")</f>
        <v>TOON WEL</v>
      </c>
      <c r="P144" s="4" t="str">
        <f>IF(AND(Eisen_Oplossing[[#This Row],[TOON obv GEVRAAGDE?]]="TOON WEL",Eisen_Oplossing[[#This Row],[Eis nodig?]]="JA"),"ZICHTBAAR","VERBERG")</f>
        <v>VERBERG</v>
      </c>
    </row>
    <row r="145" spans="1:16" ht="39" hidden="1" x14ac:dyDescent="0.35">
      <c r="A145" s="4" t="str">
        <f>IF(LEN(Eisen_Oplossing[[#This Row],[teller]])=1,CONCATENATE("ICT00",Eisen_Oplossing[[#This Row],[teller]]),IF(LEN(Eisen_Oplossing[[#This Row],[teller]])=2,CONCATENATE("ICT0",Eisen_Oplossing[[#This Row],[teller]]),CONCATENATE("ICT",Eisen_Oplossing[[#This Row],[teller]])))</f>
        <v>ICT141</v>
      </c>
      <c r="B145" s="4">
        <f t="shared" si="2"/>
        <v>141</v>
      </c>
      <c r="C145" s="4" t="s">
        <v>200</v>
      </c>
      <c r="D145" s="4" t="s">
        <v>224</v>
      </c>
      <c r="E145" s="4" t="s">
        <v>517</v>
      </c>
      <c r="F145" s="4"/>
      <c r="G145" s="31"/>
      <c r="H145" s="31" t="s">
        <v>197</v>
      </c>
      <c r="I145" s="31"/>
      <c r="J145" s="4"/>
      <c r="K145" s="4" t="str">
        <f>IF(AND('AAN TE VULLEN door INSCHRIJVER'!$C$16="Ja",Eisen_Oplossing[[#This Row],[Cloud / SaaS]]="√"),"wel","niet")</f>
        <v>niet</v>
      </c>
      <c r="L145" s="4" t="str">
        <f>IF(AND('AAN TE VULLEN door INSCHRIJVER'!$C$17="Ja",Eisen_Oplossing[[#This Row],[On Premise]]="√"),"wel","niet")</f>
        <v>niet</v>
      </c>
      <c r="M145" s="4" t="str">
        <f>IF(AND('AAN TE VULLEN door INSCHRIJVER'!$C$18="Ja",Eisen_Oplossing[[#This Row],[Dienst-ver-lening]]="√"),"wel","niet")</f>
        <v>niet</v>
      </c>
      <c r="N145" s="4" t="str">
        <f>IF(ISERROR(SEARCH("wel",CONCATENATE(Eisen_Oplossing[[#This Row],[toon_Cloud / SaaS]],Eisen_Oplossing[[#This Row],[toon_On Premise]],Eisen_Oplossing[[#This Row],[toon_Dienstverlening]]))),"TOON NIET","TOON WEL")</f>
        <v>TOON NIET</v>
      </c>
      <c r="O145" s="4" t="str">
        <f>IF(Eisen_Oplossing[[#This Row],[Eis nodig?]]="Ja","TOON WEL","TOON NIET")</f>
        <v>TOON WEL</v>
      </c>
      <c r="P145" s="4" t="str">
        <f>IF(AND(Eisen_Oplossing[[#This Row],[TOON obv GEVRAAGDE?]]="TOON WEL",Eisen_Oplossing[[#This Row],[Eis nodig?]]="JA"),"ZICHTBAAR","VERBERG")</f>
        <v>VERBERG</v>
      </c>
    </row>
    <row r="146" spans="1:16" ht="52" hidden="1" x14ac:dyDescent="0.35">
      <c r="A146" s="4" t="str">
        <f>IF(LEN(Eisen_Oplossing[[#This Row],[teller]])=1,CONCATENATE("ICT00",Eisen_Oplossing[[#This Row],[teller]]),IF(LEN(Eisen_Oplossing[[#This Row],[teller]])=2,CONCATENATE("ICT0",Eisen_Oplossing[[#This Row],[teller]]),CONCATENATE("ICT",Eisen_Oplossing[[#This Row],[teller]])))</f>
        <v>ICT142</v>
      </c>
      <c r="B146" s="4">
        <f t="shared" si="2"/>
        <v>142</v>
      </c>
      <c r="C146" s="4" t="s">
        <v>200</v>
      </c>
      <c r="D146" s="4" t="s">
        <v>224</v>
      </c>
      <c r="E146" s="4" t="s">
        <v>518</v>
      </c>
      <c r="F146" s="4"/>
      <c r="G146" s="31"/>
      <c r="H146" s="31" t="s">
        <v>197</v>
      </c>
      <c r="I146" s="31"/>
      <c r="J146" s="4"/>
      <c r="K146" s="4" t="str">
        <f>IF(AND('AAN TE VULLEN door INSCHRIJVER'!$C$16="Ja",Eisen_Oplossing[[#This Row],[Cloud / SaaS]]="√"),"wel","niet")</f>
        <v>niet</v>
      </c>
      <c r="L146" s="4" t="str">
        <f>IF(AND('AAN TE VULLEN door INSCHRIJVER'!$C$17="Ja",Eisen_Oplossing[[#This Row],[On Premise]]="√"),"wel","niet")</f>
        <v>niet</v>
      </c>
      <c r="M146" s="4" t="str">
        <f>IF(AND('AAN TE VULLEN door INSCHRIJVER'!$C$18="Ja",Eisen_Oplossing[[#This Row],[Dienst-ver-lening]]="√"),"wel","niet")</f>
        <v>niet</v>
      </c>
      <c r="N146" s="4" t="str">
        <f>IF(ISERROR(SEARCH("wel",CONCATENATE(Eisen_Oplossing[[#This Row],[toon_Cloud / SaaS]],Eisen_Oplossing[[#This Row],[toon_On Premise]],Eisen_Oplossing[[#This Row],[toon_Dienstverlening]]))),"TOON NIET","TOON WEL")</f>
        <v>TOON NIET</v>
      </c>
      <c r="O146" s="4" t="str">
        <f>IF(Eisen_Oplossing[[#This Row],[Eis nodig?]]="Ja","TOON WEL","TOON NIET")</f>
        <v>TOON WEL</v>
      </c>
      <c r="P146" s="4" t="str">
        <f>IF(AND(Eisen_Oplossing[[#This Row],[TOON obv GEVRAAGDE?]]="TOON WEL",Eisen_Oplossing[[#This Row],[Eis nodig?]]="JA"),"ZICHTBAAR","VERBERG")</f>
        <v>VERBERG</v>
      </c>
    </row>
    <row r="147" spans="1:16" ht="26" hidden="1" x14ac:dyDescent="0.35">
      <c r="A147" s="4" t="str">
        <f>IF(LEN(Eisen_Oplossing[[#This Row],[teller]])=1,CONCATENATE("ICT00",Eisen_Oplossing[[#This Row],[teller]]),IF(LEN(Eisen_Oplossing[[#This Row],[teller]])=2,CONCATENATE("ICT0",Eisen_Oplossing[[#This Row],[teller]]),CONCATENATE("ICT",Eisen_Oplossing[[#This Row],[teller]])))</f>
        <v>ICT143</v>
      </c>
      <c r="B147" s="4">
        <f t="shared" si="2"/>
        <v>143</v>
      </c>
      <c r="C147" s="4" t="s">
        <v>200</v>
      </c>
      <c r="D147" s="4" t="s">
        <v>224</v>
      </c>
      <c r="E147" s="4" t="s">
        <v>519</v>
      </c>
      <c r="F147" s="4"/>
      <c r="G147" s="31"/>
      <c r="H147" s="31" t="s">
        <v>197</v>
      </c>
      <c r="I147" s="31"/>
      <c r="J147" s="4"/>
      <c r="K147" s="4" t="str">
        <f>IF(AND('AAN TE VULLEN door INSCHRIJVER'!$C$16="Ja",Eisen_Oplossing[[#This Row],[Cloud / SaaS]]="√"),"wel","niet")</f>
        <v>niet</v>
      </c>
      <c r="L147" s="4" t="str">
        <f>IF(AND('AAN TE VULLEN door INSCHRIJVER'!$C$17="Ja",Eisen_Oplossing[[#This Row],[On Premise]]="√"),"wel","niet")</f>
        <v>niet</v>
      </c>
      <c r="M147" s="4" t="str">
        <f>IF(AND('AAN TE VULLEN door INSCHRIJVER'!$C$18="Ja",Eisen_Oplossing[[#This Row],[Dienst-ver-lening]]="√"),"wel","niet")</f>
        <v>niet</v>
      </c>
      <c r="N147" s="4" t="str">
        <f>IF(ISERROR(SEARCH("wel",CONCATENATE(Eisen_Oplossing[[#This Row],[toon_Cloud / SaaS]],Eisen_Oplossing[[#This Row],[toon_On Premise]],Eisen_Oplossing[[#This Row],[toon_Dienstverlening]]))),"TOON NIET","TOON WEL")</f>
        <v>TOON NIET</v>
      </c>
      <c r="O147" s="4" t="str">
        <f>IF(Eisen_Oplossing[[#This Row],[Eis nodig?]]="Ja","TOON WEL","TOON NIET")</f>
        <v>TOON WEL</v>
      </c>
      <c r="P147" s="4" t="str">
        <f>IF(AND(Eisen_Oplossing[[#This Row],[TOON obv GEVRAAGDE?]]="TOON WEL",Eisen_Oplossing[[#This Row],[Eis nodig?]]="JA"),"ZICHTBAAR","VERBERG")</f>
        <v>VERBERG</v>
      </c>
    </row>
    <row r="148" spans="1:16" ht="26" hidden="1" x14ac:dyDescent="0.35">
      <c r="A148" s="4" t="str">
        <f>IF(LEN(Eisen_Oplossing[[#This Row],[teller]])=1,CONCATENATE("ICT00",Eisen_Oplossing[[#This Row],[teller]]),IF(LEN(Eisen_Oplossing[[#This Row],[teller]])=2,CONCATENATE("ICT0",Eisen_Oplossing[[#This Row],[teller]]),CONCATENATE("ICT",Eisen_Oplossing[[#This Row],[teller]])))</f>
        <v>ICT144</v>
      </c>
      <c r="B148" s="4">
        <f t="shared" si="2"/>
        <v>144</v>
      </c>
      <c r="C148" s="4" t="s">
        <v>200</v>
      </c>
      <c r="D148" s="4" t="s">
        <v>224</v>
      </c>
      <c r="E148" s="4" t="s">
        <v>520</v>
      </c>
      <c r="F148" s="4"/>
      <c r="G148" s="31"/>
      <c r="H148" s="31" t="s">
        <v>197</v>
      </c>
      <c r="I148" s="31"/>
      <c r="J148" s="4"/>
      <c r="K148" s="4" t="str">
        <f>IF(AND('AAN TE VULLEN door INSCHRIJVER'!$C$16="Ja",Eisen_Oplossing[[#This Row],[Cloud / SaaS]]="√"),"wel","niet")</f>
        <v>niet</v>
      </c>
      <c r="L148" s="4" t="str">
        <f>IF(AND('AAN TE VULLEN door INSCHRIJVER'!$C$17="Ja",Eisen_Oplossing[[#This Row],[On Premise]]="√"),"wel","niet")</f>
        <v>niet</v>
      </c>
      <c r="M148" s="4" t="str">
        <f>IF(AND('AAN TE VULLEN door INSCHRIJVER'!$C$18="Ja",Eisen_Oplossing[[#This Row],[Dienst-ver-lening]]="√"),"wel","niet")</f>
        <v>niet</v>
      </c>
      <c r="N148" s="4" t="str">
        <f>IF(ISERROR(SEARCH("wel",CONCATENATE(Eisen_Oplossing[[#This Row],[toon_Cloud / SaaS]],Eisen_Oplossing[[#This Row],[toon_On Premise]],Eisen_Oplossing[[#This Row],[toon_Dienstverlening]]))),"TOON NIET","TOON WEL")</f>
        <v>TOON NIET</v>
      </c>
      <c r="O148" s="4" t="str">
        <f>IF(Eisen_Oplossing[[#This Row],[Eis nodig?]]="Ja","TOON WEL","TOON NIET")</f>
        <v>TOON WEL</v>
      </c>
      <c r="P148" s="4" t="str">
        <f>IF(AND(Eisen_Oplossing[[#This Row],[TOON obv GEVRAAGDE?]]="TOON WEL",Eisen_Oplossing[[#This Row],[Eis nodig?]]="JA"),"ZICHTBAAR","VERBERG")</f>
        <v>VERBERG</v>
      </c>
    </row>
    <row r="149" spans="1:16" ht="91" hidden="1" x14ac:dyDescent="0.35">
      <c r="A149" s="4" t="str">
        <f>IF(LEN(Eisen_Oplossing[[#This Row],[teller]])=1,CONCATENATE("ICT00",Eisen_Oplossing[[#This Row],[teller]]),IF(LEN(Eisen_Oplossing[[#This Row],[teller]])=2,CONCATENATE("ICT0",Eisen_Oplossing[[#This Row],[teller]]),CONCATENATE("ICT",Eisen_Oplossing[[#This Row],[teller]])))</f>
        <v>ICT145</v>
      </c>
      <c r="B149" s="4">
        <f t="shared" si="2"/>
        <v>145</v>
      </c>
      <c r="C149" s="4" t="s">
        <v>200</v>
      </c>
      <c r="D149" s="4" t="s">
        <v>224</v>
      </c>
      <c r="E149" s="4" t="s">
        <v>521</v>
      </c>
      <c r="F149" s="4"/>
      <c r="G149" s="31"/>
      <c r="H149" s="31" t="s">
        <v>197</v>
      </c>
      <c r="I149" s="31"/>
      <c r="J149" s="4"/>
      <c r="K149" s="4" t="str">
        <f>IF(AND('AAN TE VULLEN door INSCHRIJVER'!$C$16="Ja",Eisen_Oplossing[[#This Row],[Cloud / SaaS]]="√"),"wel","niet")</f>
        <v>niet</v>
      </c>
      <c r="L149" s="4" t="str">
        <f>IF(AND('AAN TE VULLEN door INSCHRIJVER'!$C$17="Ja",Eisen_Oplossing[[#This Row],[On Premise]]="√"),"wel","niet")</f>
        <v>niet</v>
      </c>
      <c r="M149" s="4" t="str">
        <f>IF(AND('AAN TE VULLEN door INSCHRIJVER'!$C$18="Ja",Eisen_Oplossing[[#This Row],[Dienst-ver-lening]]="√"),"wel","niet")</f>
        <v>niet</v>
      </c>
      <c r="N149" s="4" t="str">
        <f>IF(ISERROR(SEARCH("wel",CONCATENATE(Eisen_Oplossing[[#This Row],[toon_Cloud / SaaS]],Eisen_Oplossing[[#This Row],[toon_On Premise]],Eisen_Oplossing[[#This Row],[toon_Dienstverlening]]))),"TOON NIET","TOON WEL")</f>
        <v>TOON NIET</v>
      </c>
      <c r="O149" s="4" t="str">
        <f>IF(Eisen_Oplossing[[#This Row],[Eis nodig?]]="Ja","TOON WEL","TOON NIET")</f>
        <v>TOON WEL</v>
      </c>
      <c r="P149" s="4" t="str">
        <f>IF(AND(Eisen_Oplossing[[#This Row],[TOON obv GEVRAAGDE?]]="TOON WEL",Eisen_Oplossing[[#This Row],[Eis nodig?]]="JA"),"ZICHTBAAR","VERBERG")</f>
        <v>VERBERG</v>
      </c>
    </row>
    <row r="150" spans="1:16" ht="39" hidden="1" x14ac:dyDescent="0.35">
      <c r="A150" s="4" t="str">
        <f>IF(LEN(Eisen_Oplossing[[#This Row],[teller]])=1,CONCATENATE("ICT00",Eisen_Oplossing[[#This Row],[teller]]),IF(LEN(Eisen_Oplossing[[#This Row],[teller]])=2,CONCATENATE("ICT0",Eisen_Oplossing[[#This Row],[teller]]),CONCATENATE("ICT",Eisen_Oplossing[[#This Row],[teller]])))</f>
        <v>ICT146</v>
      </c>
      <c r="B150" s="4">
        <f t="shared" si="2"/>
        <v>146</v>
      </c>
      <c r="C150" s="4" t="s">
        <v>200</v>
      </c>
      <c r="D150" s="4" t="s">
        <v>224</v>
      </c>
      <c r="E150" s="4" t="s">
        <v>522</v>
      </c>
      <c r="F150" s="4"/>
      <c r="G150" s="31"/>
      <c r="H150" s="31" t="s">
        <v>197</v>
      </c>
      <c r="I150" s="31"/>
      <c r="J150" s="4"/>
      <c r="K150" s="4" t="str">
        <f>IF(AND('AAN TE VULLEN door INSCHRIJVER'!$C$16="Ja",Eisen_Oplossing[[#This Row],[Cloud / SaaS]]="√"),"wel","niet")</f>
        <v>niet</v>
      </c>
      <c r="L150" s="4" t="str">
        <f>IF(AND('AAN TE VULLEN door INSCHRIJVER'!$C$17="Ja",Eisen_Oplossing[[#This Row],[On Premise]]="√"),"wel","niet")</f>
        <v>niet</v>
      </c>
      <c r="M150" s="4" t="str">
        <f>IF(AND('AAN TE VULLEN door INSCHRIJVER'!$C$18="Ja",Eisen_Oplossing[[#This Row],[Dienst-ver-lening]]="√"),"wel","niet")</f>
        <v>niet</v>
      </c>
      <c r="N150" s="4" t="str">
        <f>IF(ISERROR(SEARCH("wel",CONCATENATE(Eisen_Oplossing[[#This Row],[toon_Cloud / SaaS]],Eisen_Oplossing[[#This Row],[toon_On Premise]],Eisen_Oplossing[[#This Row],[toon_Dienstverlening]]))),"TOON NIET","TOON WEL")</f>
        <v>TOON NIET</v>
      </c>
      <c r="O150" s="4" t="str">
        <f>IF(Eisen_Oplossing[[#This Row],[Eis nodig?]]="Ja","TOON WEL","TOON NIET")</f>
        <v>TOON WEL</v>
      </c>
      <c r="P150" s="4" t="str">
        <f>IF(AND(Eisen_Oplossing[[#This Row],[TOON obv GEVRAAGDE?]]="TOON WEL",Eisen_Oplossing[[#This Row],[Eis nodig?]]="JA"),"ZICHTBAAR","VERBERG")</f>
        <v>VERBERG</v>
      </c>
    </row>
    <row r="151" spans="1:16" ht="26" hidden="1" x14ac:dyDescent="0.35">
      <c r="A151" s="4" t="str">
        <f>IF(LEN(Eisen_Oplossing[[#This Row],[teller]])=1,CONCATENATE("ICT00",Eisen_Oplossing[[#This Row],[teller]]),IF(LEN(Eisen_Oplossing[[#This Row],[teller]])=2,CONCATENATE("ICT0",Eisen_Oplossing[[#This Row],[teller]]),CONCATENATE("ICT",Eisen_Oplossing[[#This Row],[teller]])))</f>
        <v>ICT147</v>
      </c>
      <c r="B151" s="4">
        <f t="shared" si="2"/>
        <v>147</v>
      </c>
      <c r="C151" s="4" t="s">
        <v>200</v>
      </c>
      <c r="D151" s="4" t="s">
        <v>224</v>
      </c>
      <c r="E151" s="4" t="s">
        <v>523</v>
      </c>
      <c r="F151" s="4"/>
      <c r="G151" s="31"/>
      <c r="H151" s="31" t="s">
        <v>197</v>
      </c>
      <c r="I151" s="31"/>
      <c r="J151" s="4"/>
      <c r="K151" s="4" t="str">
        <f>IF(AND('AAN TE VULLEN door INSCHRIJVER'!$C$16="Ja",Eisen_Oplossing[[#This Row],[Cloud / SaaS]]="√"),"wel","niet")</f>
        <v>niet</v>
      </c>
      <c r="L151" s="4" t="str">
        <f>IF(AND('AAN TE VULLEN door INSCHRIJVER'!$C$17="Ja",Eisen_Oplossing[[#This Row],[On Premise]]="√"),"wel","niet")</f>
        <v>niet</v>
      </c>
      <c r="M151" s="4" t="str">
        <f>IF(AND('AAN TE VULLEN door INSCHRIJVER'!$C$18="Ja",Eisen_Oplossing[[#This Row],[Dienst-ver-lening]]="√"),"wel","niet")</f>
        <v>niet</v>
      </c>
      <c r="N151" s="4" t="str">
        <f>IF(ISERROR(SEARCH("wel",CONCATENATE(Eisen_Oplossing[[#This Row],[toon_Cloud / SaaS]],Eisen_Oplossing[[#This Row],[toon_On Premise]],Eisen_Oplossing[[#This Row],[toon_Dienstverlening]]))),"TOON NIET","TOON WEL")</f>
        <v>TOON NIET</v>
      </c>
      <c r="O151" s="4" t="str">
        <f>IF(Eisen_Oplossing[[#This Row],[Eis nodig?]]="Ja","TOON WEL","TOON NIET")</f>
        <v>TOON WEL</v>
      </c>
      <c r="P151" s="4" t="str">
        <f>IF(AND(Eisen_Oplossing[[#This Row],[TOON obv GEVRAAGDE?]]="TOON WEL",Eisen_Oplossing[[#This Row],[Eis nodig?]]="JA"),"ZICHTBAAR","VERBERG")</f>
        <v>VERBERG</v>
      </c>
    </row>
    <row r="152" spans="1:16" ht="39" hidden="1" x14ac:dyDescent="0.35">
      <c r="A152" s="4" t="str">
        <f>IF(LEN(Eisen_Oplossing[[#This Row],[teller]])=1,CONCATENATE("ICT00",Eisen_Oplossing[[#This Row],[teller]]),IF(LEN(Eisen_Oplossing[[#This Row],[teller]])=2,CONCATENATE("ICT0",Eisen_Oplossing[[#This Row],[teller]]),CONCATENATE("ICT",Eisen_Oplossing[[#This Row],[teller]])))</f>
        <v>ICT148</v>
      </c>
      <c r="B152" s="4">
        <f t="shared" si="2"/>
        <v>148</v>
      </c>
      <c r="C152" s="4" t="s">
        <v>200</v>
      </c>
      <c r="D152" s="4" t="s">
        <v>224</v>
      </c>
      <c r="E152" s="4" t="s">
        <v>524</v>
      </c>
      <c r="F152" s="4"/>
      <c r="G152" s="31"/>
      <c r="H152" s="31" t="s">
        <v>197</v>
      </c>
      <c r="I152" s="31"/>
      <c r="J152" s="4"/>
      <c r="K152" s="4" t="str">
        <f>IF(AND('AAN TE VULLEN door INSCHRIJVER'!$C$16="Ja",Eisen_Oplossing[[#This Row],[Cloud / SaaS]]="√"),"wel","niet")</f>
        <v>niet</v>
      </c>
      <c r="L152" s="4" t="str">
        <f>IF(AND('AAN TE VULLEN door INSCHRIJVER'!$C$17="Ja",Eisen_Oplossing[[#This Row],[On Premise]]="√"),"wel","niet")</f>
        <v>niet</v>
      </c>
      <c r="M152" s="4" t="str">
        <f>IF(AND('AAN TE VULLEN door INSCHRIJVER'!$C$18="Ja",Eisen_Oplossing[[#This Row],[Dienst-ver-lening]]="√"),"wel","niet")</f>
        <v>niet</v>
      </c>
      <c r="N152" s="4" t="str">
        <f>IF(ISERROR(SEARCH("wel",CONCATENATE(Eisen_Oplossing[[#This Row],[toon_Cloud / SaaS]],Eisen_Oplossing[[#This Row],[toon_On Premise]],Eisen_Oplossing[[#This Row],[toon_Dienstverlening]]))),"TOON NIET","TOON WEL")</f>
        <v>TOON NIET</v>
      </c>
      <c r="O152" s="4" t="str">
        <f>IF(Eisen_Oplossing[[#This Row],[Eis nodig?]]="Ja","TOON WEL","TOON NIET")</f>
        <v>TOON WEL</v>
      </c>
      <c r="P152" s="4" t="str">
        <f>IF(AND(Eisen_Oplossing[[#This Row],[TOON obv GEVRAAGDE?]]="TOON WEL",Eisen_Oplossing[[#This Row],[Eis nodig?]]="JA"),"ZICHTBAAR","VERBERG")</f>
        <v>VERBERG</v>
      </c>
    </row>
    <row r="153" spans="1:16" ht="39" hidden="1" x14ac:dyDescent="0.35">
      <c r="A153" s="4" t="str">
        <f>IF(LEN(Eisen_Oplossing[[#This Row],[teller]])=1,CONCATENATE("ICT00",Eisen_Oplossing[[#This Row],[teller]]),IF(LEN(Eisen_Oplossing[[#This Row],[teller]])=2,CONCATENATE("ICT0",Eisen_Oplossing[[#This Row],[teller]]),CONCATENATE("ICT",Eisen_Oplossing[[#This Row],[teller]])))</f>
        <v>ICT149</v>
      </c>
      <c r="B153" s="4">
        <f t="shared" si="2"/>
        <v>149</v>
      </c>
      <c r="C153" s="4" t="s">
        <v>200</v>
      </c>
      <c r="D153" s="4" t="s">
        <v>224</v>
      </c>
      <c r="E153" s="4" t="s">
        <v>525</v>
      </c>
      <c r="F153" s="4"/>
      <c r="G153" s="31"/>
      <c r="H153" s="31" t="s">
        <v>197</v>
      </c>
      <c r="I153" s="31"/>
      <c r="J153" s="4"/>
      <c r="K153" s="4" t="str">
        <f>IF(AND('AAN TE VULLEN door INSCHRIJVER'!$C$16="Ja",Eisen_Oplossing[[#This Row],[Cloud / SaaS]]="√"),"wel","niet")</f>
        <v>niet</v>
      </c>
      <c r="L153" s="4" t="str">
        <f>IF(AND('AAN TE VULLEN door INSCHRIJVER'!$C$17="Ja",Eisen_Oplossing[[#This Row],[On Premise]]="√"),"wel","niet")</f>
        <v>niet</v>
      </c>
      <c r="M153" s="4" t="str">
        <f>IF(AND('AAN TE VULLEN door INSCHRIJVER'!$C$18="Ja",Eisen_Oplossing[[#This Row],[Dienst-ver-lening]]="√"),"wel","niet")</f>
        <v>niet</v>
      </c>
      <c r="N153" s="4" t="str">
        <f>IF(ISERROR(SEARCH("wel",CONCATENATE(Eisen_Oplossing[[#This Row],[toon_Cloud / SaaS]],Eisen_Oplossing[[#This Row],[toon_On Premise]],Eisen_Oplossing[[#This Row],[toon_Dienstverlening]]))),"TOON NIET","TOON WEL")</f>
        <v>TOON NIET</v>
      </c>
      <c r="O153" s="4" t="str">
        <f>IF(Eisen_Oplossing[[#This Row],[Eis nodig?]]="Ja","TOON WEL","TOON NIET")</f>
        <v>TOON WEL</v>
      </c>
      <c r="P153" s="4" t="str">
        <f>IF(AND(Eisen_Oplossing[[#This Row],[TOON obv GEVRAAGDE?]]="TOON WEL",Eisen_Oplossing[[#This Row],[Eis nodig?]]="JA"),"ZICHTBAAR","VERBERG")</f>
        <v>VERBERG</v>
      </c>
    </row>
    <row r="154" spans="1:16" ht="39" hidden="1" x14ac:dyDescent="0.35">
      <c r="A154" s="4" t="str">
        <f>IF(LEN(Eisen_Oplossing[[#This Row],[teller]])=1,CONCATENATE("ICT00",Eisen_Oplossing[[#This Row],[teller]]),IF(LEN(Eisen_Oplossing[[#This Row],[teller]])=2,CONCATENATE("ICT0",Eisen_Oplossing[[#This Row],[teller]]),CONCATENATE("ICT",Eisen_Oplossing[[#This Row],[teller]])))</f>
        <v>ICT150</v>
      </c>
      <c r="B154" s="4">
        <f t="shared" si="2"/>
        <v>150</v>
      </c>
      <c r="C154" s="4" t="s">
        <v>200</v>
      </c>
      <c r="D154" s="4" t="s">
        <v>224</v>
      </c>
      <c r="E154" s="4" t="s">
        <v>526</v>
      </c>
      <c r="F154" s="4"/>
      <c r="G154" s="31"/>
      <c r="H154" s="31" t="s">
        <v>197</v>
      </c>
      <c r="I154" s="31"/>
      <c r="J154" s="4"/>
      <c r="K154" s="4" t="str">
        <f>IF(AND('AAN TE VULLEN door INSCHRIJVER'!$C$16="Ja",Eisen_Oplossing[[#This Row],[Cloud / SaaS]]="√"),"wel","niet")</f>
        <v>niet</v>
      </c>
      <c r="L154" s="4" t="str">
        <f>IF(AND('AAN TE VULLEN door INSCHRIJVER'!$C$17="Ja",Eisen_Oplossing[[#This Row],[On Premise]]="√"),"wel","niet")</f>
        <v>niet</v>
      </c>
      <c r="M154" s="4" t="str">
        <f>IF(AND('AAN TE VULLEN door INSCHRIJVER'!$C$18="Ja",Eisen_Oplossing[[#This Row],[Dienst-ver-lening]]="√"),"wel","niet")</f>
        <v>niet</v>
      </c>
      <c r="N154" s="4" t="str">
        <f>IF(ISERROR(SEARCH("wel",CONCATENATE(Eisen_Oplossing[[#This Row],[toon_Cloud / SaaS]],Eisen_Oplossing[[#This Row],[toon_On Premise]],Eisen_Oplossing[[#This Row],[toon_Dienstverlening]]))),"TOON NIET","TOON WEL")</f>
        <v>TOON NIET</v>
      </c>
      <c r="O154" s="4" t="str">
        <f>IF(Eisen_Oplossing[[#This Row],[Eis nodig?]]="Ja","TOON WEL","TOON NIET")</f>
        <v>TOON WEL</v>
      </c>
      <c r="P154" s="4" t="str">
        <f>IF(AND(Eisen_Oplossing[[#This Row],[TOON obv GEVRAAGDE?]]="TOON WEL",Eisen_Oplossing[[#This Row],[Eis nodig?]]="JA"),"ZICHTBAAR","VERBERG")</f>
        <v>VERBERG</v>
      </c>
    </row>
    <row r="155" spans="1:16" ht="39" hidden="1" x14ac:dyDescent="0.35">
      <c r="A155" s="4" t="str">
        <f>IF(LEN(Eisen_Oplossing[[#This Row],[teller]])=1,CONCATENATE("ICT00",Eisen_Oplossing[[#This Row],[teller]]),IF(LEN(Eisen_Oplossing[[#This Row],[teller]])=2,CONCATENATE("ICT0",Eisen_Oplossing[[#This Row],[teller]]),CONCATENATE("ICT",Eisen_Oplossing[[#This Row],[teller]])))</f>
        <v>ICT151</v>
      </c>
      <c r="B155" s="4">
        <f t="shared" si="2"/>
        <v>151</v>
      </c>
      <c r="C155" s="4" t="s">
        <v>200</v>
      </c>
      <c r="D155" s="4" t="s">
        <v>224</v>
      </c>
      <c r="E155" s="4" t="s">
        <v>527</v>
      </c>
      <c r="F155" s="4"/>
      <c r="G155" s="31"/>
      <c r="H155" s="31" t="s">
        <v>197</v>
      </c>
      <c r="I155" s="31"/>
      <c r="J155" s="4"/>
      <c r="K155" s="4" t="str">
        <f>IF(AND('AAN TE VULLEN door INSCHRIJVER'!$C$16="Ja",Eisen_Oplossing[[#This Row],[Cloud / SaaS]]="√"),"wel","niet")</f>
        <v>niet</v>
      </c>
      <c r="L155" s="4" t="str">
        <f>IF(AND('AAN TE VULLEN door INSCHRIJVER'!$C$17="Ja",Eisen_Oplossing[[#This Row],[On Premise]]="√"),"wel","niet")</f>
        <v>niet</v>
      </c>
      <c r="M155" s="4" t="str">
        <f>IF(AND('AAN TE VULLEN door INSCHRIJVER'!$C$18="Ja",Eisen_Oplossing[[#This Row],[Dienst-ver-lening]]="√"),"wel","niet")</f>
        <v>niet</v>
      </c>
      <c r="N155" s="4" t="str">
        <f>IF(ISERROR(SEARCH("wel",CONCATENATE(Eisen_Oplossing[[#This Row],[toon_Cloud / SaaS]],Eisen_Oplossing[[#This Row],[toon_On Premise]],Eisen_Oplossing[[#This Row],[toon_Dienstverlening]]))),"TOON NIET","TOON WEL")</f>
        <v>TOON NIET</v>
      </c>
      <c r="O155" s="4" t="str">
        <f>IF(Eisen_Oplossing[[#This Row],[Eis nodig?]]="Ja","TOON WEL","TOON NIET")</f>
        <v>TOON WEL</v>
      </c>
      <c r="P155" s="4" t="str">
        <f>IF(AND(Eisen_Oplossing[[#This Row],[TOON obv GEVRAAGDE?]]="TOON WEL",Eisen_Oplossing[[#This Row],[Eis nodig?]]="JA"),"ZICHTBAAR","VERBERG")</f>
        <v>VERBERG</v>
      </c>
    </row>
    <row r="156" spans="1:16" ht="39" hidden="1" x14ac:dyDescent="0.35">
      <c r="A156" s="4" t="str">
        <f>IF(LEN(Eisen_Oplossing[[#This Row],[teller]])=1,CONCATENATE("ICT00",Eisen_Oplossing[[#This Row],[teller]]),IF(LEN(Eisen_Oplossing[[#This Row],[teller]])=2,CONCATENATE("ICT0",Eisen_Oplossing[[#This Row],[teller]]),CONCATENATE("ICT",Eisen_Oplossing[[#This Row],[teller]])))</f>
        <v>ICT152</v>
      </c>
      <c r="B156" s="4">
        <f t="shared" si="2"/>
        <v>152</v>
      </c>
      <c r="C156" s="4" t="s">
        <v>200</v>
      </c>
      <c r="D156" s="4" t="s">
        <v>224</v>
      </c>
      <c r="E156" s="4" t="s">
        <v>528</v>
      </c>
      <c r="F156" s="4"/>
      <c r="G156" s="31"/>
      <c r="H156" s="31" t="s">
        <v>197</v>
      </c>
      <c r="I156" s="31"/>
      <c r="J156" s="4"/>
      <c r="K156" s="4" t="str">
        <f>IF(AND('AAN TE VULLEN door INSCHRIJVER'!$C$16="Ja",Eisen_Oplossing[[#This Row],[Cloud / SaaS]]="√"),"wel","niet")</f>
        <v>niet</v>
      </c>
      <c r="L156" s="4" t="str">
        <f>IF(AND('AAN TE VULLEN door INSCHRIJVER'!$C$17="Ja",Eisen_Oplossing[[#This Row],[On Premise]]="√"),"wel","niet")</f>
        <v>niet</v>
      </c>
      <c r="M156" s="4" t="str">
        <f>IF(AND('AAN TE VULLEN door INSCHRIJVER'!$C$18="Ja",Eisen_Oplossing[[#This Row],[Dienst-ver-lening]]="√"),"wel","niet")</f>
        <v>niet</v>
      </c>
      <c r="N156" s="4" t="str">
        <f>IF(ISERROR(SEARCH("wel",CONCATENATE(Eisen_Oplossing[[#This Row],[toon_Cloud / SaaS]],Eisen_Oplossing[[#This Row],[toon_On Premise]],Eisen_Oplossing[[#This Row],[toon_Dienstverlening]]))),"TOON NIET","TOON WEL")</f>
        <v>TOON NIET</v>
      </c>
      <c r="O156" s="4" t="str">
        <f>IF(Eisen_Oplossing[[#This Row],[Eis nodig?]]="Ja","TOON WEL","TOON NIET")</f>
        <v>TOON WEL</v>
      </c>
      <c r="P156" s="4" t="str">
        <f>IF(AND(Eisen_Oplossing[[#This Row],[TOON obv GEVRAAGDE?]]="TOON WEL",Eisen_Oplossing[[#This Row],[Eis nodig?]]="JA"),"ZICHTBAAR","VERBERG")</f>
        <v>VERBERG</v>
      </c>
    </row>
    <row r="157" spans="1:16" ht="91" hidden="1" x14ac:dyDescent="0.35">
      <c r="A157" s="4" t="str">
        <f>IF(LEN(Eisen_Oplossing[[#This Row],[teller]])=1,CONCATENATE("ICT00",Eisen_Oplossing[[#This Row],[teller]]),IF(LEN(Eisen_Oplossing[[#This Row],[teller]])=2,CONCATENATE("ICT0",Eisen_Oplossing[[#This Row],[teller]]),CONCATENATE("ICT",Eisen_Oplossing[[#This Row],[teller]])))</f>
        <v>ICT153</v>
      </c>
      <c r="B157" s="4">
        <f t="shared" si="2"/>
        <v>153</v>
      </c>
      <c r="C157" s="4" t="s">
        <v>200</v>
      </c>
      <c r="D157" s="4" t="s">
        <v>224</v>
      </c>
      <c r="E157" s="4" t="s">
        <v>529</v>
      </c>
      <c r="F157" s="4"/>
      <c r="G157" s="31"/>
      <c r="H157" s="31" t="s">
        <v>197</v>
      </c>
      <c r="I157" s="31"/>
      <c r="J157" s="4"/>
      <c r="K157" s="4" t="str">
        <f>IF(AND('AAN TE VULLEN door INSCHRIJVER'!$C$16="Ja",Eisen_Oplossing[[#This Row],[Cloud / SaaS]]="√"),"wel","niet")</f>
        <v>niet</v>
      </c>
      <c r="L157" s="4" t="str">
        <f>IF(AND('AAN TE VULLEN door INSCHRIJVER'!$C$17="Ja",Eisen_Oplossing[[#This Row],[On Premise]]="√"),"wel","niet")</f>
        <v>niet</v>
      </c>
      <c r="M157" s="4" t="str">
        <f>IF(AND('AAN TE VULLEN door INSCHRIJVER'!$C$18="Ja",Eisen_Oplossing[[#This Row],[Dienst-ver-lening]]="√"),"wel","niet")</f>
        <v>niet</v>
      </c>
      <c r="N157" s="4" t="str">
        <f>IF(ISERROR(SEARCH("wel",CONCATENATE(Eisen_Oplossing[[#This Row],[toon_Cloud / SaaS]],Eisen_Oplossing[[#This Row],[toon_On Premise]],Eisen_Oplossing[[#This Row],[toon_Dienstverlening]]))),"TOON NIET","TOON WEL")</f>
        <v>TOON NIET</v>
      </c>
      <c r="O157" s="4" t="str">
        <f>IF(Eisen_Oplossing[[#This Row],[Eis nodig?]]="Ja","TOON WEL","TOON NIET")</f>
        <v>TOON WEL</v>
      </c>
      <c r="P157" s="4" t="str">
        <f>IF(AND(Eisen_Oplossing[[#This Row],[TOON obv GEVRAAGDE?]]="TOON WEL",Eisen_Oplossing[[#This Row],[Eis nodig?]]="JA"),"ZICHTBAAR","VERBERG")</f>
        <v>VERBERG</v>
      </c>
    </row>
    <row r="158" spans="1:16" ht="65" hidden="1" x14ac:dyDescent="0.35">
      <c r="A158" s="4" t="str">
        <f>IF(LEN(Eisen_Oplossing[[#This Row],[teller]])=1,CONCATENATE("ICT00",Eisen_Oplossing[[#This Row],[teller]]),IF(LEN(Eisen_Oplossing[[#This Row],[teller]])=2,CONCATENATE("ICT0",Eisen_Oplossing[[#This Row],[teller]]),CONCATENATE("ICT",Eisen_Oplossing[[#This Row],[teller]])))</f>
        <v>ICT154</v>
      </c>
      <c r="B158" s="4">
        <f t="shared" si="2"/>
        <v>154</v>
      </c>
      <c r="C158" s="4" t="s">
        <v>200</v>
      </c>
      <c r="D158" s="4" t="s">
        <v>225</v>
      </c>
      <c r="E158" s="4" t="s">
        <v>530</v>
      </c>
      <c r="F158" s="4"/>
      <c r="G158" s="31"/>
      <c r="H158" s="31" t="s">
        <v>197</v>
      </c>
      <c r="I158" s="31"/>
      <c r="J158" s="4"/>
      <c r="K158" s="4" t="str">
        <f>IF(AND('AAN TE VULLEN door INSCHRIJVER'!$C$16="Ja",Eisen_Oplossing[[#This Row],[Cloud / SaaS]]="√"),"wel","niet")</f>
        <v>niet</v>
      </c>
      <c r="L158" s="4" t="str">
        <f>IF(AND('AAN TE VULLEN door INSCHRIJVER'!$C$17="Ja",Eisen_Oplossing[[#This Row],[On Premise]]="√"),"wel","niet")</f>
        <v>niet</v>
      </c>
      <c r="M158" s="4" t="str">
        <f>IF(AND('AAN TE VULLEN door INSCHRIJVER'!$C$18="Ja",Eisen_Oplossing[[#This Row],[Dienst-ver-lening]]="√"),"wel","niet")</f>
        <v>niet</v>
      </c>
      <c r="N158" s="4" t="str">
        <f>IF(ISERROR(SEARCH("wel",CONCATENATE(Eisen_Oplossing[[#This Row],[toon_Cloud / SaaS]],Eisen_Oplossing[[#This Row],[toon_On Premise]],Eisen_Oplossing[[#This Row],[toon_Dienstverlening]]))),"TOON NIET","TOON WEL")</f>
        <v>TOON NIET</v>
      </c>
      <c r="O158" s="4" t="str">
        <f>IF(Eisen_Oplossing[[#This Row],[Eis nodig?]]="Ja","TOON WEL","TOON NIET")</f>
        <v>TOON WEL</v>
      </c>
      <c r="P158" s="4" t="str">
        <f>IF(AND(Eisen_Oplossing[[#This Row],[TOON obv GEVRAAGDE?]]="TOON WEL",Eisen_Oplossing[[#This Row],[Eis nodig?]]="JA"),"ZICHTBAAR","VERBERG")</f>
        <v>VERBERG</v>
      </c>
    </row>
    <row r="159" spans="1:16" ht="26" hidden="1" x14ac:dyDescent="0.35">
      <c r="A159" s="4" t="str">
        <f>IF(LEN(Eisen_Oplossing[[#This Row],[teller]])=1,CONCATENATE("ICT00",Eisen_Oplossing[[#This Row],[teller]]),IF(LEN(Eisen_Oplossing[[#This Row],[teller]])=2,CONCATENATE("ICT0",Eisen_Oplossing[[#This Row],[teller]]),CONCATENATE("ICT",Eisen_Oplossing[[#This Row],[teller]])))</f>
        <v>ICT155</v>
      </c>
      <c r="B159" s="4">
        <f t="shared" si="2"/>
        <v>155</v>
      </c>
      <c r="C159" s="4" t="s">
        <v>200</v>
      </c>
      <c r="D159" s="4" t="s">
        <v>225</v>
      </c>
      <c r="E159" s="4" t="s">
        <v>531</v>
      </c>
      <c r="F159" s="4"/>
      <c r="G159" s="31"/>
      <c r="H159" s="31" t="s">
        <v>197</v>
      </c>
      <c r="I159" s="31"/>
      <c r="J159" s="4"/>
      <c r="K159" s="4" t="str">
        <f>IF(AND('AAN TE VULLEN door INSCHRIJVER'!$C$16="Ja",Eisen_Oplossing[[#This Row],[Cloud / SaaS]]="√"),"wel","niet")</f>
        <v>niet</v>
      </c>
      <c r="L159" s="4" t="str">
        <f>IF(AND('AAN TE VULLEN door INSCHRIJVER'!$C$17="Ja",Eisen_Oplossing[[#This Row],[On Premise]]="√"),"wel","niet")</f>
        <v>niet</v>
      </c>
      <c r="M159" s="4" t="str">
        <f>IF(AND('AAN TE VULLEN door INSCHRIJVER'!$C$18="Ja",Eisen_Oplossing[[#This Row],[Dienst-ver-lening]]="√"),"wel","niet")</f>
        <v>niet</v>
      </c>
      <c r="N159" s="4" t="str">
        <f>IF(ISERROR(SEARCH("wel",CONCATENATE(Eisen_Oplossing[[#This Row],[toon_Cloud / SaaS]],Eisen_Oplossing[[#This Row],[toon_On Premise]],Eisen_Oplossing[[#This Row],[toon_Dienstverlening]]))),"TOON NIET","TOON WEL")</f>
        <v>TOON NIET</v>
      </c>
      <c r="O159" s="4" t="str">
        <f>IF(Eisen_Oplossing[[#This Row],[Eis nodig?]]="Ja","TOON WEL","TOON NIET")</f>
        <v>TOON WEL</v>
      </c>
      <c r="P159" s="4" t="str">
        <f>IF(AND(Eisen_Oplossing[[#This Row],[TOON obv GEVRAAGDE?]]="TOON WEL",Eisen_Oplossing[[#This Row],[Eis nodig?]]="JA"),"ZICHTBAAR","VERBERG")</f>
        <v>VERBERG</v>
      </c>
    </row>
    <row r="160" spans="1:16" ht="65" hidden="1" x14ac:dyDescent="0.35">
      <c r="A160" s="4" t="str">
        <f>IF(LEN(Eisen_Oplossing[[#This Row],[teller]])=1,CONCATENATE("ICT00",Eisen_Oplossing[[#This Row],[teller]]),IF(LEN(Eisen_Oplossing[[#This Row],[teller]])=2,CONCATENATE("ICT0",Eisen_Oplossing[[#This Row],[teller]]),CONCATENATE("ICT",Eisen_Oplossing[[#This Row],[teller]])))</f>
        <v>ICT156</v>
      </c>
      <c r="B160" s="4">
        <f t="shared" si="2"/>
        <v>156</v>
      </c>
      <c r="C160" s="4" t="s">
        <v>200</v>
      </c>
      <c r="D160" s="4" t="s">
        <v>225</v>
      </c>
      <c r="E160" s="4" t="s">
        <v>532</v>
      </c>
      <c r="F160" s="4"/>
      <c r="G160" s="31"/>
      <c r="H160" s="31" t="s">
        <v>197</v>
      </c>
      <c r="I160" s="31"/>
      <c r="J160" s="4"/>
      <c r="K160" s="4" t="str">
        <f>IF(AND('AAN TE VULLEN door INSCHRIJVER'!$C$16="Ja",Eisen_Oplossing[[#This Row],[Cloud / SaaS]]="√"),"wel","niet")</f>
        <v>niet</v>
      </c>
      <c r="L160" s="4" t="str">
        <f>IF(AND('AAN TE VULLEN door INSCHRIJVER'!$C$17="Ja",Eisen_Oplossing[[#This Row],[On Premise]]="√"),"wel","niet")</f>
        <v>niet</v>
      </c>
      <c r="M160" s="4" t="str">
        <f>IF(AND('AAN TE VULLEN door INSCHRIJVER'!$C$18="Ja",Eisen_Oplossing[[#This Row],[Dienst-ver-lening]]="√"),"wel","niet")</f>
        <v>niet</v>
      </c>
      <c r="N160" s="4" t="str">
        <f>IF(ISERROR(SEARCH("wel",CONCATENATE(Eisen_Oplossing[[#This Row],[toon_Cloud / SaaS]],Eisen_Oplossing[[#This Row],[toon_On Premise]],Eisen_Oplossing[[#This Row],[toon_Dienstverlening]]))),"TOON NIET","TOON WEL")</f>
        <v>TOON NIET</v>
      </c>
      <c r="O160" s="4" t="str">
        <f>IF(Eisen_Oplossing[[#This Row],[Eis nodig?]]="Ja","TOON WEL","TOON NIET")</f>
        <v>TOON WEL</v>
      </c>
      <c r="P160" s="4" t="str">
        <f>IF(AND(Eisen_Oplossing[[#This Row],[TOON obv GEVRAAGDE?]]="TOON WEL",Eisen_Oplossing[[#This Row],[Eis nodig?]]="JA"),"ZICHTBAAR","VERBERG")</f>
        <v>VERBERG</v>
      </c>
    </row>
    <row r="161" spans="1:16" ht="65" x14ac:dyDescent="0.35">
      <c r="A161" s="4" t="str">
        <f>IF(LEN(Eisen_Oplossing[[#This Row],[teller]])=1,CONCATENATE("ICT00",Eisen_Oplossing[[#This Row],[teller]]),IF(LEN(Eisen_Oplossing[[#This Row],[teller]])=2,CONCATENATE("ICT0",Eisen_Oplossing[[#This Row],[teller]]),CONCATENATE("ICT",Eisen_Oplossing[[#This Row],[teller]])))</f>
        <v>ICT157</v>
      </c>
      <c r="B161" s="4">
        <f t="shared" si="2"/>
        <v>157</v>
      </c>
      <c r="C161" s="4" t="s">
        <v>200</v>
      </c>
      <c r="D161" s="4" t="s">
        <v>228</v>
      </c>
      <c r="E161" s="4" t="s">
        <v>539</v>
      </c>
      <c r="F161" s="4"/>
      <c r="G161" s="31" t="s">
        <v>197</v>
      </c>
      <c r="H161" s="31"/>
      <c r="I161" s="31" t="s">
        <v>197</v>
      </c>
      <c r="J161" s="4"/>
      <c r="K161" s="4" t="str">
        <f>IF(AND('AAN TE VULLEN door INSCHRIJVER'!$C$16="Ja",Eisen_Oplossing[[#This Row],[Cloud / SaaS]]="√"),"wel","niet")</f>
        <v>wel</v>
      </c>
      <c r="L161" s="4" t="str">
        <f>IF(AND('AAN TE VULLEN door INSCHRIJVER'!$C$17="Ja",Eisen_Oplossing[[#This Row],[On Premise]]="√"),"wel","niet")</f>
        <v>niet</v>
      </c>
      <c r="M161" s="4" t="str">
        <f>IF(AND('AAN TE VULLEN door INSCHRIJVER'!$C$18="Ja",Eisen_Oplossing[[#This Row],[Dienst-ver-lening]]="√"),"wel","niet")</f>
        <v>niet</v>
      </c>
      <c r="N161" s="4" t="str">
        <f>IF(ISERROR(SEARCH("wel",CONCATENATE(Eisen_Oplossing[[#This Row],[toon_Cloud / SaaS]],Eisen_Oplossing[[#This Row],[toon_On Premise]],Eisen_Oplossing[[#This Row],[toon_Dienstverlening]]))),"TOON NIET","TOON WEL")</f>
        <v>TOON WEL</v>
      </c>
      <c r="O161" s="4" t="str">
        <f>IF(Eisen_Oplossing[[#This Row],[Eis nodig?]]="Ja","TOON WEL","TOON NIET")</f>
        <v>TOON WEL</v>
      </c>
      <c r="P161" s="4" t="str">
        <f>IF(AND(Eisen_Oplossing[[#This Row],[TOON obv GEVRAAGDE?]]="TOON WEL",Eisen_Oplossing[[#This Row],[Eis nodig?]]="JA"),"ZICHTBAAR","VERBERG")</f>
        <v>ZICHTBAAR</v>
      </c>
    </row>
    <row r="162" spans="1:16" ht="52" x14ac:dyDescent="0.35">
      <c r="A162" s="4" t="str">
        <f>IF(LEN(Eisen_Oplossing[[#This Row],[teller]])=1,CONCATENATE("ICT00",Eisen_Oplossing[[#This Row],[teller]]),IF(LEN(Eisen_Oplossing[[#This Row],[teller]])=2,CONCATENATE("ICT0",Eisen_Oplossing[[#This Row],[teller]]),CONCATENATE("ICT",Eisen_Oplossing[[#This Row],[teller]])))</f>
        <v>ICT158</v>
      </c>
      <c r="B162" s="4">
        <f t="shared" si="2"/>
        <v>158</v>
      </c>
      <c r="C162" s="4" t="s">
        <v>200</v>
      </c>
      <c r="D162" s="4" t="s">
        <v>228</v>
      </c>
      <c r="E162" s="4" t="s">
        <v>540</v>
      </c>
      <c r="F162" s="4"/>
      <c r="G162" s="31" t="s">
        <v>197</v>
      </c>
      <c r="H162" s="31" t="s">
        <v>197</v>
      </c>
      <c r="I162" s="31" t="s">
        <v>197</v>
      </c>
      <c r="J162" s="4"/>
      <c r="K162" s="4" t="str">
        <f>IF(AND('AAN TE VULLEN door INSCHRIJVER'!$C$16="Ja",Eisen_Oplossing[[#This Row],[Cloud / SaaS]]="√"),"wel","niet")</f>
        <v>wel</v>
      </c>
      <c r="L162" s="4" t="str">
        <f>IF(AND('AAN TE VULLEN door INSCHRIJVER'!$C$17="Ja",Eisen_Oplossing[[#This Row],[On Premise]]="√"),"wel","niet")</f>
        <v>niet</v>
      </c>
      <c r="M162" s="4" t="str">
        <f>IF(AND('AAN TE VULLEN door INSCHRIJVER'!$C$18="Ja",Eisen_Oplossing[[#This Row],[Dienst-ver-lening]]="√"),"wel","niet")</f>
        <v>niet</v>
      </c>
      <c r="N162" s="4" t="str">
        <f>IF(ISERROR(SEARCH("wel",CONCATENATE(Eisen_Oplossing[[#This Row],[toon_Cloud / SaaS]],Eisen_Oplossing[[#This Row],[toon_On Premise]],Eisen_Oplossing[[#This Row],[toon_Dienstverlening]]))),"TOON NIET","TOON WEL")</f>
        <v>TOON WEL</v>
      </c>
      <c r="O162" s="4" t="str">
        <f>IF(Eisen_Oplossing[[#This Row],[Eis nodig?]]="Ja","TOON WEL","TOON NIET")</f>
        <v>TOON WEL</v>
      </c>
      <c r="P162" s="4" t="str">
        <f>IF(AND(Eisen_Oplossing[[#This Row],[TOON obv GEVRAAGDE?]]="TOON WEL",Eisen_Oplossing[[#This Row],[Eis nodig?]]="JA"),"ZICHTBAAR","VERBERG")</f>
        <v>ZICHTBAAR</v>
      </c>
    </row>
    <row r="163" spans="1:16" ht="143" x14ac:dyDescent="0.35">
      <c r="A163" s="4" t="str">
        <f>IF(LEN(Eisen_Oplossing[[#This Row],[teller]])=1,CONCATENATE("ICT00",Eisen_Oplossing[[#This Row],[teller]]),IF(LEN(Eisen_Oplossing[[#This Row],[teller]])=2,CONCATENATE("ICT0",Eisen_Oplossing[[#This Row],[teller]]),CONCATENATE("ICT",Eisen_Oplossing[[#This Row],[teller]])))</f>
        <v>ICT159</v>
      </c>
      <c r="B163" s="4">
        <f t="shared" si="2"/>
        <v>159</v>
      </c>
      <c r="C163" s="4" t="s">
        <v>200</v>
      </c>
      <c r="D163" s="4" t="s">
        <v>228</v>
      </c>
      <c r="E163" s="4" t="s">
        <v>541</v>
      </c>
      <c r="F163" s="4"/>
      <c r="G163" s="31" t="s">
        <v>197</v>
      </c>
      <c r="H163" s="31" t="s">
        <v>197</v>
      </c>
      <c r="I163" s="31"/>
      <c r="J163" s="4"/>
      <c r="K163" s="4" t="str">
        <f>IF(AND('AAN TE VULLEN door INSCHRIJVER'!$C$16="Ja",Eisen_Oplossing[[#This Row],[Cloud / SaaS]]="√"),"wel","niet")</f>
        <v>wel</v>
      </c>
      <c r="L163" s="4" t="str">
        <f>IF(AND('AAN TE VULLEN door INSCHRIJVER'!$C$17="Ja",Eisen_Oplossing[[#This Row],[On Premise]]="√"),"wel","niet")</f>
        <v>niet</v>
      </c>
      <c r="M163" s="4" t="str">
        <f>IF(AND('AAN TE VULLEN door INSCHRIJVER'!$C$18="Ja",Eisen_Oplossing[[#This Row],[Dienst-ver-lening]]="√"),"wel","niet")</f>
        <v>niet</v>
      </c>
      <c r="N163" s="4" t="str">
        <f>IF(ISERROR(SEARCH("wel",CONCATENATE(Eisen_Oplossing[[#This Row],[toon_Cloud / SaaS]],Eisen_Oplossing[[#This Row],[toon_On Premise]],Eisen_Oplossing[[#This Row],[toon_Dienstverlening]]))),"TOON NIET","TOON WEL")</f>
        <v>TOON WEL</v>
      </c>
      <c r="O163" s="4" t="str">
        <f>IF(Eisen_Oplossing[[#This Row],[Eis nodig?]]="Ja","TOON WEL","TOON NIET")</f>
        <v>TOON WEL</v>
      </c>
      <c r="P163" s="4" t="str">
        <f>IF(AND(Eisen_Oplossing[[#This Row],[TOON obv GEVRAAGDE?]]="TOON WEL",Eisen_Oplossing[[#This Row],[Eis nodig?]]="JA"),"ZICHTBAAR","VERBERG")</f>
        <v>ZICHTBAAR</v>
      </c>
    </row>
    <row r="164" spans="1:16" ht="39" x14ac:dyDescent="0.35">
      <c r="A164" s="4" t="str">
        <f>IF(LEN(Eisen_Oplossing[[#This Row],[teller]])=1,CONCATENATE("ICT00",Eisen_Oplossing[[#This Row],[teller]]),IF(LEN(Eisen_Oplossing[[#This Row],[teller]])=2,CONCATENATE("ICT0",Eisen_Oplossing[[#This Row],[teller]]),CONCATENATE("ICT",Eisen_Oplossing[[#This Row],[teller]])))</f>
        <v>ICT160</v>
      </c>
      <c r="B164" s="4">
        <f t="shared" si="2"/>
        <v>160</v>
      </c>
      <c r="C164" s="4" t="s">
        <v>200</v>
      </c>
      <c r="D164" s="4" t="s">
        <v>228</v>
      </c>
      <c r="E164" s="4" t="s">
        <v>542</v>
      </c>
      <c r="F164" s="4" t="s">
        <v>543</v>
      </c>
      <c r="G164" s="31" t="s">
        <v>197</v>
      </c>
      <c r="H164" s="31"/>
      <c r="I164" s="31" t="s">
        <v>197</v>
      </c>
      <c r="J164" s="4"/>
      <c r="K164" s="4" t="str">
        <f>IF(AND('AAN TE VULLEN door INSCHRIJVER'!$C$16="Ja",Eisen_Oplossing[[#This Row],[Cloud / SaaS]]="√"),"wel","niet")</f>
        <v>wel</v>
      </c>
      <c r="L164" s="4" t="str">
        <f>IF(AND('AAN TE VULLEN door INSCHRIJVER'!$C$17="Ja",Eisen_Oplossing[[#This Row],[On Premise]]="√"),"wel","niet")</f>
        <v>niet</v>
      </c>
      <c r="M164" s="4" t="str">
        <f>IF(AND('AAN TE VULLEN door INSCHRIJVER'!$C$18="Ja",Eisen_Oplossing[[#This Row],[Dienst-ver-lening]]="√"),"wel","niet")</f>
        <v>niet</v>
      </c>
      <c r="N164" s="4" t="str">
        <f>IF(ISERROR(SEARCH("wel",CONCATENATE(Eisen_Oplossing[[#This Row],[toon_Cloud / SaaS]],Eisen_Oplossing[[#This Row],[toon_On Premise]],Eisen_Oplossing[[#This Row],[toon_Dienstverlening]]))),"TOON NIET","TOON WEL")</f>
        <v>TOON WEL</v>
      </c>
      <c r="O164" s="4" t="str">
        <f>IF(Eisen_Oplossing[[#This Row],[Eis nodig?]]="Ja","TOON WEL","TOON NIET")</f>
        <v>TOON WEL</v>
      </c>
      <c r="P164" s="4" t="str">
        <f>IF(AND(Eisen_Oplossing[[#This Row],[TOON obv GEVRAAGDE?]]="TOON WEL",Eisen_Oplossing[[#This Row],[Eis nodig?]]="JA"),"ZICHTBAAR","VERBERG")</f>
        <v>ZICHTBAAR</v>
      </c>
    </row>
    <row r="165" spans="1:16" ht="65" x14ac:dyDescent="0.35">
      <c r="A165" s="4" t="str">
        <f>IF(LEN(Eisen_Oplossing[[#This Row],[teller]])=1,CONCATENATE("ICT00",Eisen_Oplossing[[#This Row],[teller]]),IF(LEN(Eisen_Oplossing[[#This Row],[teller]])=2,CONCATENATE("ICT0",Eisen_Oplossing[[#This Row],[teller]]),CONCATENATE("ICT",Eisen_Oplossing[[#This Row],[teller]])))</f>
        <v>ICT161</v>
      </c>
      <c r="B165" s="4">
        <f t="shared" si="2"/>
        <v>161</v>
      </c>
      <c r="C165" s="4" t="s">
        <v>200</v>
      </c>
      <c r="D165" s="4" t="s">
        <v>228</v>
      </c>
      <c r="E165" s="4" t="s">
        <v>544</v>
      </c>
      <c r="F165" s="4"/>
      <c r="G165" s="31" t="s">
        <v>197</v>
      </c>
      <c r="H165" s="31" t="s">
        <v>197</v>
      </c>
      <c r="I165" s="31" t="s">
        <v>197</v>
      </c>
      <c r="J165" s="4"/>
      <c r="K165" s="4" t="str">
        <f>IF(AND('AAN TE VULLEN door INSCHRIJVER'!$C$16="Ja",Eisen_Oplossing[[#This Row],[Cloud / SaaS]]="√"),"wel","niet")</f>
        <v>wel</v>
      </c>
      <c r="L165" s="4" t="str">
        <f>IF(AND('AAN TE VULLEN door INSCHRIJVER'!$C$17="Ja",Eisen_Oplossing[[#This Row],[On Premise]]="√"),"wel","niet")</f>
        <v>niet</v>
      </c>
      <c r="M165" s="4" t="str">
        <f>IF(AND('AAN TE VULLEN door INSCHRIJVER'!$C$18="Ja",Eisen_Oplossing[[#This Row],[Dienst-ver-lening]]="√"),"wel","niet")</f>
        <v>niet</v>
      </c>
      <c r="N165" s="4" t="str">
        <f>IF(ISERROR(SEARCH("wel",CONCATENATE(Eisen_Oplossing[[#This Row],[toon_Cloud / SaaS]],Eisen_Oplossing[[#This Row],[toon_On Premise]],Eisen_Oplossing[[#This Row],[toon_Dienstverlening]]))),"TOON NIET","TOON WEL")</f>
        <v>TOON WEL</v>
      </c>
      <c r="O165" s="4" t="str">
        <f>IF(Eisen_Oplossing[[#This Row],[Eis nodig?]]="Ja","TOON WEL","TOON NIET")</f>
        <v>TOON WEL</v>
      </c>
      <c r="P165" s="4" t="str">
        <f>IF(AND(Eisen_Oplossing[[#This Row],[TOON obv GEVRAAGDE?]]="TOON WEL",Eisen_Oplossing[[#This Row],[Eis nodig?]]="JA"),"ZICHTBAAR","VERBERG")</f>
        <v>ZICHTBAAR</v>
      </c>
    </row>
    <row r="166" spans="1:16" ht="65" x14ac:dyDescent="0.35">
      <c r="A166" s="4" t="str">
        <f>IF(LEN(Eisen_Oplossing[[#This Row],[teller]])=1,CONCATENATE("ICT00",Eisen_Oplossing[[#This Row],[teller]]),IF(LEN(Eisen_Oplossing[[#This Row],[teller]])=2,CONCATENATE("ICT0",Eisen_Oplossing[[#This Row],[teller]]),CONCATENATE("ICT",Eisen_Oplossing[[#This Row],[teller]])))</f>
        <v>ICT162</v>
      </c>
      <c r="B166" s="4">
        <f t="shared" si="2"/>
        <v>162</v>
      </c>
      <c r="C166" s="4" t="s">
        <v>200</v>
      </c>
      <c r="D166" s="4" t="s">
        <v>228</v>
      </c>
      <c r="E166" s="4" t="s">
        <v>545</v>
      </c>
      <c r="F166" s="4"/>
      <c r="G166" s="31" t="s">
        <v>197</v>
      </c>
      <c r="H166" s="31" t="s">
        <v>197</v>
      </c>
      <c r="I166" s="31" t="s">
        <v>197</v>
      </c>
      <c r="J166" s="4"/>
      <c r="K166" s="4" t="str">
        <f>IF(AND('AAN TE VULLEN door INSCHRIJVER'!$C$16="Ja",Eisen_Oplossing[[#This Row],[Cloud / SaaS]]="√"),"wel","niet")</f>
        <v>wel</v>
      </c>
      <c r="L166" s="4" t="str">
        <f>IF(AND('AAN TE VULLEN door INSCHRIJVER'!$C$17="Ja",Eisen_Oplossing[[#This Row],[On Premise]]="√"),"wel","niet")</f>
        <v>niet</v>
      </c>
      <c r="M166" s="4" t="str">
        <f>IF(AND('AAN TE VULLEN door INSCHRIJVER'!$C$18="Ja",Eisen_Oplossing[[#This Row],[Dienst-ver-lening]]="√"),"wel","niet")</f>
        <v>niet</v>
      </c>
      <c r="N166" s="4" t="str">
        <f>IF(ISERROR(SEARCH("wel",CONCATENATE(Eisen_Oplossing[[#This Row],[toon_Cloud / SaaS]],Eisen_Oplossing[[#This Row],[toon_On Premise]],Eisen_Oplossing[[#This Row],[toon_Dienstverlening]]))),"TOON NIET","TOON WEL")</f>
        <v>TOON WEL</v>
      </c>
      <c r="O166" s="4" t="str">
        <f>IF(Eisen_Oplossing[[#This Row],[Eis nodig?]]="Ja","TOON WEL","TOON NIET")</f>
        <v>TOON WEL</v>
      </c>
      <c r="P166" s="4" t="str">
        <f>IF(AND(Eisen_Oplossing[[#This Row],[TOON obv GEVRAAGDE?]]="TOON WEL",Eisen_Oplossing[[#This Row],[Eis nodig?]]="JA"),"ZICHTBAAR","VERBERG")</f>
        <v>ZICHTBAAR</v>
      </c>
    </row>
    <row r="167" spans="1:16" ht="26" x14ac:dyDescent="0.35">
      <c r="A167" s="4" t="str">
        <f>IF(LEN(Eisen_Oplossing[[#This Row],[teller]])=1,CONCATENATE("ICT00",Eisen_Oplossing[[#This Row],[teller]]),IF(LEN(Eisen_Oplossing[[#This Row],[teller]])=2,CONCATENATE("ICT0",Eisen_Oplossing[[#This Row],[teller]]),CONCATENATE("ICT",Eisen_Oplossing[[#This Row],[teller]])))</f>
        <v>ICT163</v>
      </c>
      <c r="B167" s="4">
        <f t="shared" si="2"/>
        <v>163</v>
      </c>
      <c r="C167" s="4" t="s">
        <v>200</v>
      </c>
      <c r="D167" s="4" t="s">
        <v>228</v>
      </c>
      <c r="E167" s="4" t="s">
        <v>546</v>
      </c>
      <c r="F167" s="4"/>
      <c r="G167" s="31" t="s">
        <v>197</v>
      </c>
      <c r="H167" s="31"/>
      <c r="I167" s="31" t="s">
        <v>197</v>
      </c>
      <c r="J167" s="4"/>
      <c r="K167" s="4" t="str">
        <f>IF(AND('AAN TE VULLEN door INSCHRIJVER'!$C$16="Ja",Eisen_Oplossing[[#This Row],[Cloud / SaaS]]="√"),"wel","niet")</f>
        <v>wel</v>
      </c>
      <c r="L167" s="4" t="str">
        <f>IF(AND('AAN TE VULLEN door INSCHRIJVER'!$C$17="Ja",Eisen_Oplossing[[#This Row],[On Premise]]="√"),"wel","niet")</f>
        <v>niet</v>
      </c>
      <c r="M167" s="4" t="str">
        <f>IF(AND('AAN TE VULLEN door INSCHRIJVER'!$C$18="Ja",Eisen_Oplossing[[#This Row],[Dienst-ver-lening]]="√"),"wel","niet")</f>
        <v>niet</v>
      </c>
      <c r="N167" s="4" t="str">
        <f>IF(ISERROR(SEARCH("wel",CONCATENATE(Eisen_Oplossing[[#This Row],[toon_Cloud / SaaS]],Eisen_Oplossing[[#This Row],[toon_On Premise]],Eisen_Oplossing[[#This Row],[toon_Dienstverlening]]))),"TOON NIET","TOON WEL")</f>
        <v>TOON WEL</v>
      </c>
      <c r="O167" s="4" t="str">
        <f>IF(Eisen_Oplossing[[#This Row],[Eis nodig?]]="Ja","TOON WEL","TOON NIET")</f>
        <v>TOON WEL</v>
      </c>
      <c r="P167" s="4" t="str">
        <f>IF(AND(Eisen_Oplossing[[#This Row],[TOON obv GEVRAAGDE?]]="TOON WEL",Eisen_Oplossing[[#This Row],[Eis nodig?]]="JA"),"ZICHTBAAR","VERBERG")</f>
        <v>ZICHTBAAR</v>
      </c>
    </row>
    <row r="168" spans="1:16" ht="26" x14ac:dyDescent="0.35">
      <c r="A168" s="4" t="str">
        <f>IF(LEN(Eisen_Oplossing[[#This Row],[teller]])=1,CONCATENATE("ICT00",Eisen_Oplossing[[#This Row],[teller]]),IF(LEN(Eisen_Oplossing[[#This Row],[teller]])=2,CONCATENATE("ICT0",Eisen_Oplossing[[#This Row],[teller]]),CONCATENATE("ICT",Eisen_Oplossing[[#This Row],[teller]])))</f>
        <v>ICT164</v>
      </c>
      <c r="B168" s="4">
        <f t="shared" si="2"/>
        <v>164</v>
      </c>
      <c r="C168" s="4" t="s">
        <v>200</v>
      </c>
      <c r="D168" s="4" t="s">
        <v>228</v>
      </c>
      <c r="E168" s="4" t="s">
        <v>548</v>
      </c>
      <c r="F168" s="4"/>
      <c r="G168" s="31" t="s">
        <v>197</v>
      </c>
      <c r="H168" s="31"/>
      <c r="I168" s="31"/>
      <c r="J168" s="4"/>
      <c r="K168" s="4" t="str">
        <f>IF(AND('AAN TE VULLEN door INSCHRIJVER'!$C$16="Ja",Eisen_Oplossing[[#This Row],[Cloud / SaaS]]="√"),"wel","niet")</f>
        <v>wel</v>
      </c>
      <c r="L168" s="4" t="str">
        <f>IF(AND('AAN TE VULLEN door INSCHRIJVER'!$C$17="Ja",Eisen_Oplossing[[#This Row],[On Premise]]="√"),"wel","niet")</f>
        <v>niet</v>
      </c>
      <c r="M168" s="4" t="str">
        <f>IF(AND('AAN TE VULLEN door INSCHRIJVER'!$C$18="Ja",Eisen_Oplossing[[#This Row],[Dienst-ver-lening]]="√"),"wel","niet")</f>
        <v>niet</v>
      </c>
      <c r="N168" s="4" t="str">
        <f>IF(ISERROR(SEARCH("wel",CONCATENATE(Eisen_Oplossing[[#This Row],[toon_Cloud / SaaS]],Eisen_Oplossing[[#This Row],[toon_On Premise]],Eisen_Oplossing[[#This Row],[toon_Dienstverlening]]))),"TOON NIET","TOON WEL")</f>
        <v>TOON WEL</v>
      </c>
      <c r="O168" s="4" t="str">
        <f>IF(Eisen_Oplossing[[#This Row],[Eis nodig?]]="Ja","TOON WEL","TOON NIET")</f>
        <v>TOON WEL</v>
      </c>
      <c r="P168" s="4" t="str">
        <f>IF(AND(Eisen_Oplossing[[#This Row],[TOON obv GEVRAAGDE?]]="TOON WEL",Eisen_Oplossing[[#This Row],[Eis nodig?]]="JA"),"ZICHTBAAR","VERBERG")</f>
        <v>ZICHTBAAR</v>
      </c>
    </row>
    <row r="169" spans="1:16" ht="78" x14ac:dyDescent="0.35">
      <c r="A169" s="4" t="str">
        <f>IF(LEN(Eisen_Oplossing[[#This Row],[teller]])=1,CONCATENATE("ICT00",Eisen_Oplossing[[#This Row],[teller]]),IF(LEN(Eisen_Oplossing[[#This Row],[teller]])=2,CONCATENATE("ICT0",Eisen_Oplossing[[#This Row],[teller]]),CONCATENATE("ICT",Eisen_Oplossing[[#This Row],[teller]])))</f>
        <v>ICT165</v>
      </c>
      <c r="B169" s="4">
        <f t="shared" si="2"/>
        <v>165</v>
      </c>
      <c r="C169" s="4" t="s">
        <v>200</v>
      </c>
      <c r="D169" s="4" t="s">
        <v>228</v>
      </c>
      <c r="E169" s="4" t="s">
        <v>549</v>
      </c>
      <c r="F169" s="4"/>
      <c r="G169" s="31" t="s">
        <v>197</v>
      </c>
      <c r="H169" s="31"/>
      <c r="I169" s="31" t="s">
        <v>197</v>
      </c>
      <c r="J169" s="4"/>
      <c r="K169" s="4" t="str">
        <f>IF(AND('AAN TE VULLEN door INSCHRIJVER'!$C$16="Ja",Eisen_Oplossing[[#This Row],[Cloud / SaaS]]="√"),"wel","niet")</f>
        <v>wel</v>
      </c>
      <c r="L169" s="4" t="str">
        <f>IF(AND('AAN TE VULLEN door INSCHRIJVER'!$C$17="Ja",Eisen_Oplossing[[#This Row],[On Premise]]="√"),"wel","niet")</f>
        <v>niet</v>
      </c>
      <c r="M169" s="4" t="str">
        <f>IF(AND('AAN TE VULLEN door INSCHRIJVER'!$C$18="Ja",Eisen_Oplossing[[#This Row],[Dienst-ver-lening]]="√"),"wel","niet")</f>
        <v>niet</v>
      </c>
      <c r="N169" s="4" t="str">
        <f>IF(ISERROR(SEARCH("wel",CONCATENATE(Eisen_Oplossing[[#This Row],[toon_Cloud / SaaS]],Eisen_Oplossing[[#This Row],[toon_On Premise]],Eisen_Oplossing[[#This Row],[toon_Dienstverlening]]))),"TOON NIET","TOON WEL")</f>
        <v>TOON WEL</v>
      </c>
      <c r="O169" s="4" t="str">
        <f>IF(Eisen_Oplossing[[#This Row],[Eis nodig?]]="Ja","TOON WEL","TOON NIET")</f>
        <v>TOON WEL</v>
      </c>
      <c r="P169" s="4" t="str">
        <f>IF(AND(Eisen_Oplossing[[#This Row],[TOON obv GEVRAAGDE?]]="TOON WEL",Eisen_Oplossing[[#This Row],[Eis nodig?]]="JA"),"ZICHTBAAR","VERBERG")</f>
        <v>ZICHTBAAR</v>
      </c>
    </row>
    <row r="170" spans="1:16" ht="286" x14ac:dyDescent="0.35">
      <c r="A170" s="4" t="str">
        <f>IF(LEN(Eisen_Oplossing[[#This Row],[teller]])=1,CONCATENATE("ICT00",Eisen_Oplossing[[#This Row],[teller]]),IF(LEN(Eisen_Oplossing[[#This Row],[teller]])=2,CONCATENATE("ICT0",Eisen_Oplossing[[#This Row],[teller]]),CONCATENATE("ICT",Eisen_Oplossing[[#This Row],[teller]])))</f>
        <v>ICT166</v>
      </c>
      <c r="B170" s="4">
        <f t="shared" si="2"/>
        <v>166</v>
      </c>
      <c r="C170" s="4" t="s">
        <v>200</v>
      </c>
      <c r="D170" s="4" t="s">
        <v>228</v>
      </c>
      <c r="E170" s="4" t="s">
        <v>551</v>
      </c>
      <c r="F170" s="4" t="s">
        <v>552</v>
      </c>
      <c r="G170" s="31" t="s">
        <v>197</v>
      </c>
      <c r="H170" s="31"/>
      <c r="I170" s="31" t="s">
        <v>197</v>
      </c>
      <c r="J170" s="4"/>
      <c r="K170" s="4" t="str">
        <f>IF(AND('AAN TE VULLEN door INSCHRIJVER'!$C$16="Ja",Eisen_Oplossing[[#This Row],[Cloud / SaaS]]="√"),"wel","niet")</f>
        <v>wel</v>
      </c>
      <c r="L170" s="4" t="str">
        <f>IF(AND('AAN TE VULLEN door INSCHRIJVER'!$C$17="Ja",Eisen_Oplossing[[#This Row],[On Premise]]="√"),"wel","niet")</f>
        <v>niet</v>
      </c>
      <c r="M170" s="4" t="str">
        <f>IF(AND('AAN TE VULLEN door INSCHRIJVER'!$C$18="Ja",Eisen_Oplossing[[#This Row],[Dienst-ver-lening]]="√"),"wel","niet")</f>
        <v>niet</v>
      </c>
      <c r="N170" s="4" t="str">
        <f>IF(ISERROR(SEARCH("wel",CONCATENATE(Eisen_Oplossing[[#This Row],[toon_Cloud / SaaS]],Eisen_Oplossing[[#This Row],[toon_On Premise]],Eisen_Oplossing[[#This Row],[toon_Dienstverlening]]))),"TOON NIET","TOON WEL")</f>
        <v>TOON WEL</v>
      </c>
      <c r="O170" s="4" t="str">
        <f>IF(Eisen_Oplossing[[#This Row],[Eis nodig?]]="Ja","TOON WEL","TOON NIET")</f>
        <v>TOON WEL</v>
      </c>
      <c r="P170" s="4" t="str">
        <f>IF(AND(Eisen_Oplossing[[#This Row],[TOON obv GEVRAAGDE?]]="TOON WEL",Eisen_Oplossing[[#This Row],[Eis nodig?]]="JA"),"ZICHTBAAR","VERBERG")</f>
        <v>ZICHTBAAR</v>
      </c>
    </row>
    <row r="171" spans="1:16" ht="52" x14ac:dyDescent="0.35">
      <c r="A171" s="4" t="str">
        <f>IF(LEN(Eisen_Oplossing[[#This Row],[teller]])=1,CONCATENATE("ICT00",Eisen_Oplossing[[#This Row],[teller]]),IF(LEN(Eisen_Oplossing[[#This Row],[teller]])=2,CONCATENATE("ICT0",Eisen_Oplossing[[#This Row],[teller]]),CONCATENATE("ICT",Eisen_Oplossing[[#This Row],[teller]])))</f>
        <v>ICT167</v>
      </c>
      <c r="B171" s="4">
        <f t="shared" si="2"/>
        <v>167</v>
      </c>
      <c r="C171" s="4" t="s">
        <v>200</v>
      </c>
      <c r="D171" s="4" t="s">
        <v>228</v>
      </c>
      <c r="E171" s="4" t="s">
        <v>553</v>
      </c>
      <c r="F171" s="4"/>
      <c r="G171" s="31" t="s">
        <v>197</v>
      </c>
      <c r="H171" s="31"/>
      <c r="I171" s="31" t="s">
        <v>197</v>
      </c>
      <c r="J171" s="4"/>
      <c r="K171" s="4" t="str">
        <f>IF(AND('AAN TE VULLEN door INSCHRIJVER'!$C$16="Ja",Eisen_Oplossing[[#This Row],[Cloud / SaaS]]="√"),"wel","niet")</f>
        <v>wel</v>
      </c>
      <c r="L171" s="4" t="str">
        <f>IF(AND('AAN TE VULLEN door INSCHRIJVER'!$C$17="Ja",Eisen_Oplossing[[#This Row],[On Premise]]="√"),"wel","niet")</f>
        <v>niet</v>
      </c>
      <c r="M171" s="4" t="str">
        <f>IF(AND('AAN TE VULLEN door INSCHRIJVER'!$C$18="Ja",Eisen_Oplossing[[#This Row],[Dienst-ver-lening]]="√"),"wel","niet")</f>
        <v>niet</v>
      </c>
      <c r="N171" s="4" t="str">
        <f>IF(ISERROR(SEARCH("wel",CONCATENATE(Eisen_Oplossing[[#This Row],[toon_Cloud / SaaS]],Eisen_Oplossing[[#This Row],[toon_On Premise]],Eisen_Oplossing[[#This Row],[toon_Dienstverlening]]))),"TOON NIET","TOON WEL")</f>
        <v>TOON WEL</v>
      </c>
      <c r="O171" s="4" t="str">
        <f>IF(Eisen_Oplossing[[#This Row],[Eis nodig?]]="Ja","TOON WEL","TOON NIET")</f>
        <v>TOON WEL</v>
      </c>
      <c r="P171" s="4" t="str">
        <f>IF(AND(Eisen_Oplossing[[#This Row],[TOON obv GEVRAAGDE?]]="TOON WEL",Eisen_Oplossing[[#This Row],[Eis nodig?]]="JA"),"ZICHTBAAR","VERBERG")</f>
        <v>ZICHTBAAR</v>
      </c>
    </row>
    <row r="172" spans="1:16" ht="156" x14ac:dyDescent="0.35">
      <c r="A172" s="4" t="str">
        <f>IF(LEN(Eisen_Oplossing[[#This Row],[teller]])=1,CONCATENATE("ICT00",Eisen_Oplossing[[#This Row],[teller]]),IF(LEN(Eisen_Oplossing[[#This Row],[teller]])=2,CONCATENATE("ICT0",Eisen_Oplossing[[#This Row],[teller]]),CONCATENATE("ICT",Eisen_Oplossing[[#This Row],[teller]])))</f>
        <v>ICT168</v>
      </c>
      <c r="B172" s="4">
        <f t="shared" si="2"/>
        <v>168</v>
      </c>
      <c r="C172" s="4" t="s">
        <v>200</v>
      </c>
      <c r="D172" s="4" t="s">
        <v>228</v>
      </c>
      <c r="E172" s="4" t="s">
        <v>554</v>
      </c>
      <c r="F172" s="4"/>
      <c r="G172" s="31" t="s">
        <v>197</v>
      </c>
      <c r="H172" s="31"/>
      <c r="I172" s="31"/>
      <c r="J172" s="4"/>
      <c r="K172" s="4" t="str">
        <f>IF(AND('AAN TE VULLEN door INSCHRIJVER'!$C$16="Ja",Eisen_Oplossing[[#This Row],[Cloud / SaaS]]="√"),"wel","niet")</f>
        <v>wel</v>
      </c>
      <c r="L172" s="4" t="str">
        <f>IF(AND('AAN TE VULLEN door INSCHRIJVER'!$C$17="Ja",Eisen_Oplossing[[#This Row],[On Premise]]="√"),"wel","niet")</f>
        <v>niet</v>
      </c>
      <c r="M172" s="4" t="str">
        <f>IF(AND('AAN TE VULLEN door INSCHRIJVER'!$C$18="Ja",Eisen_Oplossing[[#This Row],[Dienst-ver-lening]]="√"),"wel","niet")</f>
        <v>niet</v>
      </c>
      <c r="N172" s="4" t="str">
        <f>IF(ISERROR(SEARCH("wel",CONCATENATE(Eisen_Oplossing[[#This Row],[toon_Cloud / SaaS]],Eisen_Oplossing[[#This Row],[toon_On Premise]],Eisen_Oplossing[[#This Row],[toon_Dienstverlening]]))),"TOON NIET","TOON WEL")</f>
        <v>TOON WEL</v>
      </c>
      <c r="O172" s="4" t="str">
        <f>IF(Eisen_Oplossing[[#This Row],[Eis nodig?]]="Ja","TOON WEL","TOON NIET")</f>
        <v>TOON WEL</v>
      </c>
      <c r="P172" s="4" t="str">
        <f>IF(AND(Eisen_Oplossing[[#This Row],[TOON obv GEVRAAGDE?]]="TOON WEL",Eisen_Oplossing[[#This Row],[Eis nodig?]]="JA"),"ZICHTBAAR","VERBERG")</f>
        <v>ZICHTBAAR</v>
      </c>
    </row>
    <row r="173" spans="1:16" ht="26" x14ac:dyDescent="0.35">
      <c r="A173" s="4" t="str">
        <f>IF(LEN(Eisen_Oplossing[[#This Row],[teller]])=1,CONCATENATE("ICT00",Eisen_Oplossing[[#This Row],[teller]]),IF(LEN(Eisen_Oplossing[[#This Row],[teller]])=2,CONCATENATE("ICT0",Eisen_Oplossing[[#This Row],[teller]]),CONCATENATE("ICT",Eisen_Oplossing[[#This Row],[teller]])))</f>
        <v>ICT169</v>
      </c>
      <c r="B173" s="4">
        <f t="shared" si="2"/>
        <v>169</v>
      </c>
      <c r="C173" s="4" t="s">
        <v>200</v>
      </c>
      <c r="D173" s="4" t="s">
        <v>228</v>
      </c>
      <c r="E173" s="4" t="s">
        <v>555</v>
      </c>
      <c r="F173" s="4"/>
      <c r="G173" s="31" t="s">
        <v>197</v>
      </c>
      <c r="H173" s="31" t="s">
        <v>197</v>
      </c>
      <c r="I173" s="31" t="s">
        <v>197</v>
      </c>
      <c r="J173" s="4"/>
      <c r="K173" s="4" t="str">
        <f>IF(AND('AAN TE VULLEN door INSCHRIJVER'!$C$16="Ja",Eisen_Oplossing[[#This Row],[Cloud / SaaS]]="√"),"wel","niet")</f>
        <v>wel</v>
      </c>
      <c r="L173" s="4" t="str">
        <f>IF(AND('AAN TE VULLEN door INSCHRIJVER'!$C$17="Ja",Eisen_Oplossing[[#This Row],[On Premise]]="√"),"wel","niet")</f>
        <v>niet</v>
      </c>
      <c r="M173" s="4" t="str">
        <f>IF(AND('AAN TE VULLEN door INSCHRIJVER'!$C$18="Ja",Eisen_Oplossing[[#This Row],[Dienst-ver-lening]]="√"),"wel","niet")</f>
        <v>niet</v>
      </c>
      <c r="N173" s="4" t="str">
        <f>IF(ISERROR(SEARCH("wel",CONCATENATE(Eisen_Oplossing[[#This Row],[toon_Cloud / SaaS]],Eisen_Oplossing[[#This Row],[toon_On Premise]],Eisen_Oplossing[[#This Row],[toon_Dienstverlening]]))),"TOON NIET","TOON WEL")</f>
        <v>TOON WEL</v>
      </c>
      <c r="O173" s="4" t="str">
        <f>IF(Eisen_Oplossing[[#This Row],[Eis nodig?]]="Ja","TOON WEL","TOON NIET")</f>
        <v>TOON WEL</v>
      </c>
      <c r="P173" s="4" t="str">
        <f>IF(AND(Eisen_Oplossing[[#This Row],[TOON obv GEVRAAGDE?]]="TOON WEL",Eisen_Oplossing[[#This Row],[Eis nodig?]]="JA"),"ZICHTBAAR","VERBERG")</f>
        <v>ZICHTBAAR</v>
      </c>
    </row>
    <row r="174" spans="1:16" ht="65" hidden="1" x14ac:dyDescent="0.35">
      <c r="A174" s="4" t="str">
        <f>IF(LEN(Eisen_Oplossing[[#This Row],[teller]])=1,CONCATENATE("ICT00",Eisen_Oplossing[[#This Row],[teller]]),IF(LEN(Eisen_Oplossing[[#This Row],[teller]])=2,CONCATENATE("ICT0",Eisen_Oplossing[[#This Row],[teller]]),CONCATENATE("ICT",Eisen_Oplossing[[#This Row],[teller]])))</f>
        <v>ICT170</v>
      </c>
      <c r="B174" s="4">
        <f t="shared" si="2"/>
        <v>170</v>
      </c>
      <c r="C174" s="4" t="s">
        <v>200</v>
      </c>
      <c r="D174" s="4" t="s">
        <v>228</v>
      </c>
      <c r="E174" s="4" t="s">
        <v>547</v>
      </c>
      <c r="F174" s="4"/>
      <c r="G174" s="31"/>
      <c r="H174" s="31" t="s">
        <v>197</v>
      </c>
      <c r="I174" s="31"/>
      <c r="J174" s="4"/>
      <c r="K174" s="4" t="str">
        <f>IF(AND('AAN TE VULLEN door INSCHRIJVER'!$C$16="Ja",Eisen_Oplossing[[#This Row],[Cloud / SaaS]]="√"),"wel","niet")</f>
        <v>niet</v>
      </c>
      <c r="L174" s="4" t="str">
        <f>IF(AND('AAN TE VULLEN door INSCHRIJVER'!$C$17="Ja",Eisen_Oplossing[[#This Row],[On Premise]]="√"),"wel","niet")</f>
        <v>niet</v>
      </c>
      <c r="M174" s="4" t="str">
        <f>IF(AND('AAN TE VULLEN door INSCHRIJVER'!$C$18="Ja",Eisen_Oplossing[[#This Row],[Dienst-ver-lening]]="√"),"wel","niet")</f>
        <v>niet</v>
      </c>
      <c r="N174" s="4" t="str">
        <f>IF(ISERROR(SEARCH("wel",CONCATENATE(Eisen_Oplossing[[#This Row],[toon_Cloud / SaaS]],Eisen_Oplossing[[#This Row],[toon_On Premise]],Eisen_Oplossing[[#This Row],[toon_Dienstverlening]]))),"TOON NIET","TOON WEL")</f>
        <v>TOON NIET</v>
      </c>
      <c r="O174" s="4" t="str">
        <f>IF(Eisen_Oplossing[[#This Row],[Eis nodig?]]="Ja","TOON WEL","TOON NIET")</f>
        <v>TOON WEL</v>
      </c>
      <c r="P174" s="4" t="str">
        <f>IF(AND(Eisen_Oplossing[[#This Row],[TOON obv GEVRAAGDE?]]="TOON WEL",Eisen_Oplossing[[#This Row],[Eis nodig?]]="JA"),"ZICHTBAAR","VERBERG")</f>
        <v>VERBERG</v>
      </c>
    </row>
    <row r="175" spans="1:16" ht="39" x14ac:dyDescent="0.35">
      <c r="A175" s="4" t="str">
        <f>IF(LEN(Eisen_Oplossing[[#This Row],[teller]])=1,CONCATENATE("ICT00",Eisen_Oplossing[[#This Row],[teller]]),IF(LEN(Eisen_Oplossing[[#This Row],[teller]])=2,CONCATENATE("ICT0",Eisen_Oplossing[[#This Row],[teller]]),CONCATENATE("ICT",Eisen_Oplossing[[#This Row],[teller]])))</f>
        <v>ICT171</v>
      </c>
      <c r="B175" s="4">
        <f t="shared" si="2"/>
        <v>171</v>
      </c>
      <c r="C175" s="4" t="s">
        <v>200</v>
      </c>
      <c r="D175" s="4" t="s">
        <v>228</v>
      </c>
      <c r="E175" s="4" t="s">
        <v>557</v>
      </c>
      <c r="F175" s="4"/>
      <c r="G175" s="31" t="s">
        <v>197</v>
      </c>
      <c r="H175" s="31"/>
      <c r="I175" s="31"/>
      <c r="J175" s="4"/>
      <c r="K175" s="4" t="str">
        <f>IF(AND('AAN TE VULLEN door INSCHRIJVER'!$C$16="Ja",Eisen_Oplossing[[#This Row],[Cloud / SaaS]]="√"),"wel","niet")</f>
        <v>wel</v>
      </c>
      <c r="L175" s="4" t="str">
        <f>IF(AND('AAN TE VULLEN door INSCHRIJVER'!$C$17="Ja",Eisen_Oplossing[[#This Row],[On Premise]]="√"),"wel","niet")</f>
        <v>niet</v>
      </c>
      <c r="M175" s="4" t="str">
        <f>IF(AND('AAN TE VULLEN door INSCHRIJVER'!$C$18="Ja",Eisen_Oplossing[[#This Row],[Dienst-ver-lening]]="√"),"wel","niet")</f>
        <v>niet</v>
      </c>
      <c r="N175" s="4" t="str">
        <f>IF(ISERROR(SEARCH("wel",CONCATENATE(Eisen_Oplossing[[#This Row],[toon_Cloud / SaaS]],Eisen_Oplossing[[#This Row],[toon_On Premise]],Eisen_Oplossing[[#This Row],[toon_Dienstverlening]]))),"TOON NIET","TOON WEL")</f>
        <v>TOON WEL</v>
      </c>
      <c r="O175" s="4" t="str">
        <f>IF(Eisen_Oplossing[[#This Row],[Eis nodig?]]="Ja","TOON WEL","TOON NIET")</f>
        <v>TOON WEL</v>
      </c>
      <c r="P175" s="4" t="str">
        <f>IF(AND(Eisen_Oplossing[[#This Row],[TOON obv GEVRAAGDE?]]="TOON WEL",Eisen_Oplossing[[#This Row],[Eis nodig?]]="JA"),"ZICHTBAAR","VERBERG")</f>
        <v>ZICHTBAAR</v>
      </c>
    </row>
    <row r="176" spans="1:16" ht="104" x14ac:dyDescent="0.35">
      <c r="A176" s="4" t="str">
        <f>IF(LEN(Eisen_Oplossing[[#This Row],[teller]])=1,CONCATENATE("ICT00",Eisen_Oplossing[[#This Row],[teller]]),IF(LEN(Eisen_Oplossing[[#This Row],[teller]])=2,CONCATENATE("ICT0",Eisen_Oplossing[[#This Row],[teller]]),CONCATENATE("ICT",Eisen_Oplossing[[#This Row],[teller]])))</f>
        <v>ICT172</v>
      </c>
      <c r="B176" s="4">
        <f t="shared" si="2"/>
        <v>172</v>
      </c>
      <c r="C176" s="4" t="s">
        <v>200</v>
      </c>
      <c r="D176" s="4" t="s">
        <v>228</v>
      </c>
      <c r="E176" s="4" t="s">
        <v>558</v>
      </c>
      <c r="F176" s="4"/>
      <c r="G176" s="31" t="s">
        <v>197</v>
      </c>
      <c r="H176" s="31"/>
      <c r="I176" s="31"/>
      <c r="J176" s="4"/>
      <c r="K176" s="4" t="str">
        <f>IF(AND('AAN TE VULLEN door INSCHRIJVER'!$C$16="Ja",Eisen_Oplossing[[#This Row],[Cloud / SaaS]]="√"),"wel","niet")</f>
        <v>wel</v>
      </c>
      <c r="L176" s="4" t="str">
        <f>IF(AND('AAN TE VULLEN door INSCHRIJVER'!$C$17="Ja",Eisen_Oplossing[[#This Row],[On Premise]]="√"),"wel","niet")</f>
        <v>niet</v>
      </c>
      <c r="M176" s="4" t="str">
        <f>IF(AND('AAN TE VULLEN door INSCHRIJVER'!$C$18="Ja",Eisen_Oplossing[[#This Row],[Dienst-ver-lening]]="√"),"wel","niet")</f>
        <v>niet</v>
      </c>
      <c r="N176" s="4" t="str">
        <f>IF(ISERROR(SEARCH("wel",CONCATENATE(Eisen_Oplossing[[#This Row],[toon_Cloud / SaaS]],Eisen_Oplossing[[#This Row],[toon_On Premise]],Eisen_Oplossing[[#This Row],[toon_Dienstverlening]]))),"TOON NIET","TOON WEL")</f>
        <v>TOON WEL</v>
      </c>
      <c r="O176" s="4" t="str">
        <f>IF(Eisen_Oplossing[[#This Row],[Eis nodig?]]="Ja","TOON WEL","TOON NIET")</f>
        <v>TOON WEL</v>
      </c>
      <c r="P176" s="4" t="str">
        <f>IF(AND(Eisen_Oplossing[[#This Row],[TOON obv GEVRAAGDE?]]="TOON WEL",Eisen_Oplossing[[#This Row],[Eis nodig?]]="JA"),"ZICHTBAAR","VERBERG")</f>
        <v>ZICHTBAAR</v>
      </c>
    </row>
    <row r="177" spans="1:16" ht="65" hidden="1" x14ac:dyDescent="0.35">
      <c r="A177" s="4" t="str">
        <f>IF(LEN(Eisen_Oplossing[[#This Row],[teller]])=1,CONCATENATE("ICT00",Eisen_Oplossing[[#This Row],[teller]]),IF(LEN(Eisen_Oplossing[[#This Row],[teller]])=2,CONCATENATE("ICT0",Eisen_Oplossing[[#This Row],[teller]]),CONCATENATE("ICT",Eisen_Oplossing[[#This Row],[teller]])))</f>
        <v>ICT173</v>
      </c>
      <c r="B177" s="4">
        <f t="shared" si="2"/>
        <v>173</v>
      </c>
      <c r="C177" s="4" t="s">
        <v>200</v>
      </c>
      <c r="D177" s="4" t="s">
        <v>228</v>
      </c>
      <c r="E177" s="4" t="s">
        <v>550</v>
      </c>
      <c r="F177" s="4"/>
      <c r="G177" s="31"/>
      <c r="H177" s="31" t="s">
        <v>197</v>
      </c>
      <c r="I177" s="31"/>
      <c r="J177" s="4"/>
      <c r="K177" s="4" t="str">
        <f>IF(AND('AAN TE VULLEN door INSCHRIJVER'!$C$16="Ja",Eisen_Oplossing[[#This Row],[Cloud / SaaS]]="√"),"wel","niet")</f>
        <v>niet</v>
      </c>
      <c r="L177" s="4" t="str">
        <f>IF(AND('AAN TE VULLEN door INSCHRIJVER'!$C$17="Ja",Eisen_Oplossing[[#This Row],[On Premise]]="√"),"wel","niet")</f>
        <v>niet</v>
      </c>
      <c r="M177" s="4" t="str">
        <f>IF(AND('AAN TE VULLEN door INSCHRIJVER'!$C$18="Ja",Eisen_Oplossing[[#This Row],[Dienst-ver-lening]]="√"),"wel","niet")</f>
        <v>niet</v>
      </c>
      <c r="N177" s="4" t="str">
        <f>IF(ISERROR(SEARCH("wel",CONCATENATE(Eisen_Oplossing[[#This Row],[toon_Cloud / SaaS]],Eisen_Oplossing[[#This Row],[toon_On Premise]],Eisen_Oplossing[[#This Row],[toon_Dienstverlening]]))),"TOON NIET","TOON WEL")</f>
        <v>TOON NIET</v>
      </c>
      <c r="O177" s="4" t="str">
        <f>IF(Eisen_Oplossing[[#This Row],[Eis nodig?]]="Ja","TOON WEL","TOON NIET")</f>
        <v>TOON WEL</v>
      </c>
      <c r="P177" s="4" t="str">
        <f>IF(AND(Eisen_Oplossing[[#This Row],[TOON obv GEVRAAGDE?]]="TOON WEL",Eisen_Oplossing[[#This Row],[Eis nodig?]]="JA"),"ZICHTBAAR","VERBERG")</f>
        <v>VERBERG</v>
      </c>
    </row>
    <row r="178" spans="1:16" ht="156" x14ac:dyDescent="0.35">
      <c r="A178" s="4" t="str">
        <f>IF(LEN(Eisen_Oplossing[[#This Row],[teller]])=1,CONCATENATE("ICT00",Eisen_Oplossing[[#This Row],[teller]]),IF(LEN(Eisen_Oplossing[[#This Row],[teller]])=2,CONCATENATE("ICT0",Eisen_Oplossing[[#This Row],[teller]]),CONCATENATE("ICT",Eisen_Oplossing[[#This Row],[teller]])))</f>
        <v>ICT174</v>
      </c>
      <c r="B178" s="4">
        <f t="shared" si="2"/>
        <v>174</v>
      </c>
      <c r="C178" s="4" t="s">
        <v>200</v>
      </c>
      <c r="D178" s="4" t="s">
        <v>228</v>
      </c>
      <c r="E178" s="4" t="s">
        <v>559</v>
      </c>
      <c r="F178" s="4"/>
      <c r="G178" s="31" t="s">
        <v>197</v>
      </c>
      <c r="H178" s="31"/>
      <c r="I178" s="31"/>
      <c r="J178" s="4"/>
      <c r="K178" s="4" t="str">
        <f>IF(AND('AAN TE VULLEN door INSCHRIJVER'!$C$16="Ja",Eisen_Oplossing[[#This Row],[Cloud / SaaS]]="√"),"wel","niet")</f>
        <v>wel</v>
      </c>
      <c r="L178" s="4" t="str">
        <f>IF(AND('AAN TE VULLEN door INSCHRIJVER'!$C$17="Ja",Eisen_Oplossing[[#This Row],[On Premise]]="√"),"wel","niet")</f>
        <v>niet</v>
      </c>
      <c r="M178" s="4" t="str">
        <f>IF(AND('AAN TE VULLEN door INSCHRIJVER'!$C$18="Ja",Eisen_Oplossing[[#This Row],[Dienst-ver-lening]]="√"),"wel","niet")</f>
        <v>niet</v>
      </c>
      <c r="N178" s="4" t="str">
        <f>IF(ISERROR(SEARCH("wel",CONCATENATE(Eisen_Oplossing[[#This Row],[toon_Cloud / SaaS]],Eisen_Oplossing[[#This Row],[toon_On Premise]],Eisen_Oplossing[[#This Row],[toon_Dienstverlening]]))),"TOON NIET","TOON WEL")</f>
        <v>TOON WEL</v>
      </c>
      <c r="O178" s="4" t="str">
        <f>IF(Eisen_Oplossing[[#This Row],[Eis nodig?]]="Ja","TOON WEL","TOON NIET")</f>
        <v>TOON WEL</v>
      </c>
      <c r="P178" s="4" t="str">
        <f>IF(AND(Eisen_Oplossing[[#This Row],[TOON obv GEVRAAGDE?]]="TOON WEL",Eisen_Oplossing[[#This Row],[Eis nodig?]]="JA"),"ZICHTBAAR","VERBERG")</f>
        <v>ZICHTBAAR</v>
      </c>
    </row>
    <row r="179" spans="1:16" ht="39" x14ac:dyDescent="0.35">
      <c r="A179" s="4" t="str">
        <f>IF(LEN(Eisen_Oplossing[[#This Row],[teller]])=1,CONCATENATE("ICT00",Eisen_Oplossing[[#This Row],[teller]]),IF(LEN(Eisen_Oplossing[[#This Row],[teller]])=2,CONCATENATE("ICT0",Eisen_Oplossing[[#This Row],[teller]]),CONCATENATE("ICT",Eisen_Oplossing[[#This Row],[teller]])))</f>
        <v>ICT175</v>
      </c>
      <c r="B179" s="4">
        <f t="shared" si="2"/>
        <v>175</v>
      </c>
      <c r="C179" s="4" t="s">
        <v>200</v>
      </c>
      <c r="D179" s="4" t="s">
        <v>228</v>
      </c>
      <c r="E179" s="4" t="s">
        <v>560</v>
      </c>
      <c r="F179" s="4"/>
      <c r="G179" s="31" t="s">
        <v>197</v>
      </c>
      <c r="H179" s="31" t="s">
        <v>197</v>
      </c>
      <c r="I179" s="31"/>
      <c r="J179" s="4"/>
      <c r="K179" s="4" t="str">
        <f>IF(AND('AAN TE VULLEN door INSCHRIJVER'!$C$16="Ja",Eisen_Oplossing[[#This Row],[Cloud / SaaS]]="√"),"wel","niet")</f>
        <v>wel</v>
      </c>
      <c r="L179" s="4" t="str">
        <f>IF(AND('AAN TE VULLEN door INSCHRIJVER'!$C$17="Ja",Eisen_Oplossing[[#This Row],[On Premise]]="√"),"wel","niet")</f>
        <v>niet</v>
      </c>
      <c r="M179" s="4" t="str">
        <f>IF(AND('AAN TE VULLEN door INSCHRIJVER'!$C$18="Ja",Eisen_Oplossing[[#This Row],[Dienst-ver-lening]]="√"),"wel","niet")</f>
        <v>niet</v>
      </c>
      <c r="N179" s="4" t="str">
        <f>IF(ISERROR(SEARCH("wel",CONCATENATE(Eisen_Oplossing[[#This Row],[toon_Cloud / SaaS]],Eisen_Oplossing[[#This Row],[toon_On Premise]],Eisen_Oplossing[[#This Row],[toon_Dienstverlening]]))),"TOON NIET","TOON WEL")</f>
        <v>TOON WEL</v>
      </c>
      <c r="O179" s="4" t="str">
        <f>IF(Eisen_Oplossing[[#This Row],[Eis nodig?]]="Ja","TOON WEL","TOON NIET")</f>
        <v>TOON WEL</v>
      </c>
      <c r="P179" s="4" t="str">
        <f>IF(AND(Eisen_Oplossing[[#This Row],[TOON obv GEVRAAGDE?]]="TOON WEL",Eisen_Oplossing[[#This Row],[Eis nodig?]]="JA"),"ZICHTBAAR","VERBERG")</f>
        <v>ZICHTBAAR</v>
      </c>
    </row>
    <row r="180" spans="1:16" ht="52" x14ac:dyDescent="0.35">
      <c r="A180" s="4" t="str">
        <f>IF(LEN(Eisen_Oplossing[[#This Row],[teller]])=1,CONCATENATE("ICT00",Eisen_Oplossing[[#This Row],[teller]]),IF(LEN(Eisen_Oplossing[[#This Row],[teller]])=2,CONCATENATE("ICT0",Eisen_Oplossing[[#This Row],[teller]]),CONCATENATE("ICT",Eisen_Oplossing[[#This Row],[teller]])))</f>
        <v>ICT176</v>
      </c>
      <c r="B180" s="4">
        <f t="shared" si="2"/>
        <v>176</v>
      </c>
      <c r="C180" s="4" t="s">
        <v>200</v>
      </c>
      <c r="D180" s="4" t="s">
        <v>228</v>
      </c>
      <c r="E180" s="4" t="str">
        <f>IF(LEFT(Beschikbaarheid,4)="Laag",CONCATENATE('VERBERGEN BIV-eisen'!C9,'VERBERGEN BIV-eisen'!D9),
IF(LEFT(Beschikbaarheid,6)="Midden",CONCATENATE('VERBERGEN BIV-eisen'!C9,'VERBERGEN BIV-eisen'!E9),
IF(LEFT(Beschikbaarheid,4)="Hoog",CONCATENATE('VERBERGEN BIV-eisen'!C9,'VERBERGEN BIV-eisen'!F9), "")))</f>
        <v>Werktijden - De tijden waarop het systeem beschikbaar moet zijn voor gebruik en waarbinnen eventuele verstoringen moeten zijn opgelost of gemitigeerd.
Van 07:00 tot 21:00 op maandag t/m vrijdag behoudens algemene erkende feestdagen.</v>
      </c>
      <c r="F180" s="4" t="s">
        <v>562</v>
      </c>
      <c r="G180" s="31" t="s">
        <v>197</v>
      </c>
      <c r="H180" s="31"/>
      <c r="I180" s="31"/>
      <c r="J180" s="4"/>
      <c r="K180" s="4" t="str">
        <f>IF(AND('AAN TE VULLEN door INSCHRIJVER'!$C$16="Ja",Eisen_Oplossing[[#This Row],[Cloud / SaaS]]="√"),"wel","niet")</f>
        <v>wel</v>
      </c>
      <c r="L180" s="4" t="str">
        <f>IF(AND('AAN TE VULLEN door INSCHRIJVER'!$C$17="Ja",Eisen_Oplossing[[#This Row],[On Premise]]="√"),"wel","niet")</f>
        <v>niet</v>
      </c>
      <c r="M180" s="4" t="str">
        <f>IF(AND('AAN TE VULLEN door INSCHRIJVER'!$C$18="Ja",Eisen_Oplossing[[#This Row],[Dienst-ver-lening]]="√"),"wel","niet")</f>
        <v>niet</v>
      </c>
      <c r="N180" s="4" t="str">
        <f>IF(ISERROR(SEARCH("wel",CONCATENATE(Eisen_Oplossing[[#This Row],[toon_Cloud / SaaS]],Eisen_Oplossing[[#This Row],[toon_On Premise]],Eisen_Oplossing[[#This Row],[toon_Dienstverlening]]))),"TOON NIET","TOON WEL")</f>
        <v>TOON WEL</v>
      </c>
      <c r="O180" s="4" t="str">
        <f>IF(Eisen_Oplossing[[#This Row],[Eis nodig?]]="Ja","TOON WEL","TOON NIET")</f>
        <v>TOON WEL</v>
      </c>
      <c r="P180" s="4" t="str">
        <f>IF(AND(Eisen_Oplossing[[#This Row],[TOON obv GEVRAAGDE?]]="TOON WEL",Eisen_Oplossing[[#This Row],[Eis nodig?]]="JA"),"ZICHTBAAR","VERBERG")</f>
        <v>ZICHTBAAR</v>
      </c>
    </row>
    <row r="181" spans="1:16" ht="52" x14ac:dyDescent="0.35">
      <c r="A181" s="4" t="str">
        <f>IF(LEN(Eisen_Oplossing[[#This Row],[teller]])=1,CONCATENATE("ICT00",Eisen_Oplossing[[#This Row],[teller]]),IF(LEN(Eisen_Oplossing[[#This Row],[teller]])=2,CONCATENATE("ICT0",Eisen_Oplossing[[#This Row],[teller]]),CONCATENATE("ICT",Eisen_Oplossing[[#This Row],[teller]])))</f>
        <v>ICT177</v>
      </c>
      <c r="B181" s="4">
        <f t="shared" si="2"/>
        <v>177</v>
      </c>
      <c r="C181" s="4" t="s">
        <v>200</v>
      </c>
      <c r="D181" s="4" t="s">
        <v>228</v>
      </c>
      <c r="E181" s="4" t="str">
        <f>IF(LEFT(Beschikbaarheid,4)="Laag",CONCATENATE('VERBERGEN BIV-eisen'!C10,'VERBERGEN BIV-eisen'!D10),
IF(LEFT(Beschikbaarheid,6)="Midden",CONCATENATE('VERBERGEN BIV-eisen'!C10,'VERBERGEN BIV-eisen'!E10),
IF(LEFT(Beschikbaarheid,4)="Hoog",CONCATENATE('VERBERGEN BIV-eisen'!C10,'VERBERGEN BIV-eisen'!F10), "")))</f>
        <v>SLA: Beschikbaarheid tijdens werktijd 
Service Level Agreement: een afspraak over hoe beschikbaar het systeem moet zijn tijdens werktijden: min 99,6%</v>
      </c>
      <c r="F181" s="4" t="s">
        <v>563</v>
      </c>
      <c r="G181" s="31" t="s">
        <v>197</v>
      </c>
      <c r="H181" s="31"/>
      <c r="I181" s="31"/>
      <c r="J181" s="4"/>
      <c r="K181" s="4" t="str">
        <f>IF(AND('AAN TE VULLEN door INSCHRIJVER'!$C$16="Ja",Eisen_Oplossing[[#This Row],[Cloud / SaaS]]="√"),"wel","niet")</f>
        <v>wel</v>
      </c>
      <c r="L181" s="4" t="str">
        <f>IF(AND('AAN TE VULLEN door INSCHRIJVER'!$C$17="Ja",Eisen_Oplossing[[#This Row],[On Premise]]="√"),"wel","niet")</f>
        <v>niet</v>
      </c>
      <c r="M181" s="4" t="str">
        <f>IF(AND('AAN TE VULLEN door INSCHRIJVER'!$C$18="Ja",Eisen_Oplossing[[#This Row],[Dienst-ver-lening]]="√"),"wel","niet")</f>
        <v>niet</v>
      </c>
      <c r="N181" s="4" t="str">
        <f>IF(ISERROR(SEARCH("wel",CONCATENATE(Eisen_Oplossing[[#This Row],[toon_Cloud / SaaS]],Eisen_Oplossing[[#This Row],[toon_On Premise]],Eisen_Oplossing[[#This Row],[toon_Dienstverlening]]))),"TOON NIET","TOON WEL")</f>
        <v>TOON WEL</v>
      </c>
      <c r="O181" s="4" t="str">
        <f>IF(Eisen_Oplossing[[#This Row],[Eis nodig?]]="Ja","TOON WEL","TOON NIET")</f>
        <v>TOON WEL</v>
      </c>
      <c r="P181" s="4" t="str">
        <f>IF(AND(Eisen_Oplossing[[#This Row],[TOON obv GEVRAAGDE?]]="TOON WEL",Eisen_Oplossing[[#This Row],[Eis nodig?]]="JA"),"ZICHTBAAR","VERBERG")</f>
        <v>ZICHTBAAR</v>
      </c>
    </row>
    <row r="182" spans="1:16" ht="52" x14ac:dyDescent="0.35">
      <c r="A182" s="4" t="str">
        <f>IF(LEN(Eisen_Oplossing[[#This Row],[teller]])=1,CONCATENATE("ICT00",Eisen_Oplossing[[#This Row],[teller]]),IF(LEN(Eisen_Oplossing[[#This Row],[teller]])=2,CONCATENATE("ICT0",Eisen_Oplossing[[#This Row],[teller]]),CONCATENATE("ICT",Eisen_Oplossing[[#This Row],[teller]])))</f>
        <v>ICT178</v>
      </c>
      <c r="B182" s="4">
        <f t="shared" si="2"/>
        <v>178</v>
      </c>
      <c r="C182" s="4" t="s">
        <v>200</v>
      </c>
      <c r="D182" s="4" t="s">
        <v>228</v>
      </c>
      <c r="E182" s="4" t="str">
        <f>IF(LEFT(Beschikbaarheid,4)="Laag",CONCATENATE('VERBERGEN BIV-eisen'!C11,'VERBERGEN BIV-eisen'!D11),
IF(LEFT(Beschikbaarheid,6)="Midden",CONCATENATE('VERBERGEN BIV-eisen'!C11,'VERBERGEN BIV-eisen'!E11),
IF(LEFT(Beschikbaarheid,4)="Hoog",CONCATENATE('VERBERGEN BIV-eisen'!C11,'VERBERGEN BIV-eisen'!F11), "")))</f>
        <v>SLA: Beschikbaarheid buiten werktijd
Service Level Agreement: een afspraak over de beschikbaarheid van het systeem buiten werktijden: min 96,1%</v>
      </c>
      <c r="F182" s="4" t="s">
        <v>564</v>
      </c>
      <c r="G182" s="31" t="s">
        <v>197</v>
      </c>
      <c r="H182" s="31"/>
      <c r="I182" s="31"/>
      <c r="J182" s="4"/>
      <c r="K182" s="4" t="str">
        <f>IF(AND('AAN TE VULLEN door INSCHRIJVER'!$C$16="Ja",Eisen_Oplossing[[#This Row],[Cloud / SaaS]]="√"),"wel","niet")</f>
        <v>wel</v>
      </c>
      <c r="L182" s="4" t="str">
        <f>IF(AND('AAN TE VULLEN door INSCHRIJVER'!$C$17="Ja",Eisen_Oplossing[[#This Row],[On Premise]]="√"),"wel","niet")</f>
        <v>niet</v>
      </c>
      <c r="M182" s="4" t="str">
        <f>IF(AND('AAN TE VULLEN door INSCHRIJVER'!$C$18="Ja",Eisen_Oplossing[[#This Row],[Dienst-ver-lening]]="√"),"wel","niet")</f>
        <v>niet</v>
      </c>
      <c r="N182" s="4" t="str">
        <f>IF(ISERROR(SEARCH("wel",CONCATENATE(Eisen_Oplossing[[#This Row],[toon_Cloud / SaaS]],Eisen_Oplossing[[#This Row],[toon_On Premise]],Eisen_Oplossing[[#This Row],[toon_Dienstverlening]]))),"TOON NIET","TOON WEL")</f>
        <v>TOON WEL</v>
      </c>
      <c r="O182" s="4" t="str">
        <f>IF(Eisen_Oplossing[[#This Row],[Eis nodig?]]="Ja","TOON WEL","TOON NIET")</f>
        <v>TOON WEL</v>
      </c>
      <c r="P182" s="4" t="str">
        <f>IF(AND(Eisen_Oplossing[[#This Row],[TOON obv GEVRAAGDE?]]="TOON WEL",Eisen_Oplossing[[#This Row],[Eis nodig?]]="JA"),"ZICHTBAAR","VERBERG")</f>
        <v>ZICHTBAAR</v>
      </c>
    </row>
    <row r="183" spans="1:16" ht="39" x14ac:dyDescent="0.35">
      <c r="A183" s="4" t="str">
        <f>IF(LEN(Eisen_Oplossing[[#This Row],[teller]])=1,CONCATENATE("ICT00",Eisen_Oplossing[[#This Row],[teller]]),IF(LEN(Eisen_Oplossing[[#This Row],[teller]])=2,CONCATENATE("ICT0",Eisen_Oplossing[[#This Row],[teller]]),CONCATENATE("ICT",Eisen_Oplossing[[#This Row],[teller]])))</f>
        <v>ICT179</v>
      </c>
      <c r="B183" s="4">
        <f t="shared" si="2"/>
        <v>179</v>
      </c>
      <c r="C183" s="4" t="s">
        <v>200</v>
      </c>
      <c r="D183" s="4" t="s">
        <v>228</v>
      </c>
      <c r="E183" s="4" t="str">
        <f>IF(LEFT(Beschikbaarheid,4)="Laag",CONCATENATE('VERBERGEN BIV-eisen'!C12,'VERBERGEN BIV-eisen'!D12),
IF(LEFT(Beschikbaarheid,6)="Midden",CONCATENATE('VERBERGEN BIV-eisen'!C12,'VERBERGEN BIV-eisen'!E12),
IF(LEFT(Beschikbaarheid,4)="Hoog",CONCATENATE('VERBERGEN BIV-eisen'!C12,'VERBERGEN BIV-eisen'!F12), "")))</f>
        <v>RPO
Recovery Point Objective: de maximale hoeveelheid gegevens die verloren mag gaan, uitgedrukt in tijd: max 24 uur</v>
      </c>
      <c r="F183" s="4" t="s">
        <v>565</v>
      </c>
      <c r="G183" s="31" t="s">
        <v>197</v>
      </c>
      <c r="H183" s="31"/>
      <c r="I183" s="31"/>
      <c r="J183" s="4"/>
      <c r="K183" s="4" t="str">
        <f>IF(AND('AAN TE VULLEN door INSCHRIJVER'!$C$16="Ja",Eisen_Oplossing[[#This Row],[Cloud / SaaS]]="√"),"wel","niet")</f>
        <v>wel</v>
      </c>
      <c r="L183" s="4" t="str">
        <f>IF(AND('AAN TE VULLEN door INSCHRIJVER'!$C$17="Ja",Eisen_Oplossing[[#This Row],[On Premise]]="√"),"wel","niet")</f>
        <v>niet</v>
      </c>
      <c r="M183" s="4" t="str">
        <f>IF(AND('AAN TE VULLEN door INSCHRIJVER'!$C$18="Ja",Eisen_Oplossing[[#This Row],[Dienst-ver-lening]]="√"),"wel","niet")</f>
        <v>niet</v>
      </c>
      <c r="N183" s="4" t="str">
        <f>IF(ISERROR(SEARCH("wel",CONCATENATE(Eisen_Oplossing[[#This Row],[toon_Cloud / SaaS]],Eisen_Oplossing[[#This Row],[toon_On Premise]],Eisen_Oplossing[[#This Row],[toon_Dienstverlening]]))),"TOON NIET","TOON WEL")</f>
        <v>TOON WEL</v>
      </c>
      <c r="O183" s="4" t="str">
        <f>IF(Eisen_Oplossing[[#This Row],[Eis nodig?]]="Ja","TOON WEL","TOON NIET")</f>
        <v>TOON WEL</v>
      </c>
      <c r="P183" s="4" t="str">
        <f>IF(AND(Eisen_Oplossing[[#This Row],[TOON obv GEVRAAGDE?]]="TOON WEL",Eisen_Oplossing[[#This Row],[Eis nodig?]]="JA"),"ZICHTBAAR","VERBERG")</f>
        <v>ZICHTBAAR</v>
      </c>
    </row>
    <row r="184" spans="1:16" ht="39" x14ac:dyDescent="0.35">
      <c r="A184" s="4" t="str">
        <f>IF(LEN(Eisen_Oplossing[[#This Row],[teller]])=1,CONCATENATE("ICT00",Eisen_Oplossing[[#This Row],[teller]]),IF(LEN(Eisen_Oplossing[[#This Row],[teller]])=2,CONCATENATE("ICT0",Eisen_Oplossing[[#This Row],[teller]]),CONCATENATE("ICT",Eisen_Oplossing[[#This Row],[teller]])))</f>
        <v>ICT180</v>
      </c>
      <c r="B184" s="4">
        <f t="shared" si="2"/>
        <v>180</v>
      </c>
      <c r="C184" s="4" t="s">
        <v>200</v>
      </c>
      <c r="D184" s="4" t="s">
        <v>228</v>
      </c>
      <c r="E184" s="4" t="str">
        <f>IF(LEFT(Beschikbaarheid,4)="Laag",CONCATENATE('VERBERGEN BIV-eisen'!C13,'VERBERGEN BIV-eisen'!D13),
IF(LEFT(Beschikbaarheid,6)="Midden",CONCATENATE('VERBERGEN BIV-eisen'!C13,'VERBERGEN BIV-eisen'!E13),
IF(LEFT(Beschikbaarheid,4)="Hoog",CONCATENATE('VERBERGEN BIV-eisen'!C13,'VERBERGEN BIV-eisen'!F13), "")))</f>
        <v>RTO
Recovery Time Objective: de maximale tijd waarbinnen het systeem weer beschikbaar moet zijn na een storing: max 16 werkuren</v>
      </c>
      <c r="F184" s="4" t="s">
        <v>565</v>
      </c>
      <c r="G184" s="31" t="s">
        <v>197</v>
      </c>
      <c r="H184" s="31"/>
      <c r="I184" s="31"/>
      <c r="J184" s="4"/>
      <c r="K184" s="4" t="str">
        <f>IF(AND('AAN TE VULLEN door INSCHRIJVER'!$C$16="Ja",Eisen_Oplossing[[#This Row],[Cloud / SaaS]]="√"),"wel","niet")</f>
        <v>wel</v>
      </c>
      <c r="L184" s="4" t="str">
        <f>IF(AND('AAN TE VULLEN door INSCHRIJVER'!$C$17="Ja",Eisen_Oplossing[[#This Row],[On Premise]]="√"),"wel","niet")</f>
        <v>niet</v>
      </c>
      <c r="M184" s="4" t="str">
        <f>IF(AND('AAN TE VULLEN door INSCHRIJVER'!$C$18="Ja",Eisen_Oplossing[[#This Row],[Dienst-ver-lening]]="√"),"wel","niet")</f>
        <v>niet</v>
      </c>
      <c r="N184" s="4" t="str">
        <f>IF(ISERROR(SEARCH("wel",CONCATENATE(Eisen_Oplossing[[#This Row],[toon_Cloud / SaaS]],Eisen_Oplossing[[#This Row],[toon_On Premise]],Eisen_Oplossing[[#This Row],[toon_Dienstverlening]]))),"TOON NIET","TOON WEL")</f>
        <v>TOON WEL</v>
      </c>
      <c r="O184" s="4" t="str">
        <f>IF(Eisen_Oplossing[[#This Row],[Eis nodig?]]="Ja","TOON WEL","TOON NIET")</f>
        <v>TOON WEL</v>
      </c>
      <c r="P184" s="4" t="str">
        <f>IF(AND(Eisen_Oplossing[[#This Row],[TOON obv GEVRAAGDE?]]="TOON WEL",Eisen_Oplossing[[#This Row],[Eis nodig?]]="JA"),"ZICHTBAAR","VERBERG")</f>
        <v>ZICHTBAAR</v>
      </c>
    </row>
    <row r="185" spans="1:16" ht="26" x14ac:dyDescent="0.35">
      <c r="A185" s="4" t="str">
        <f>IF(LEN(Eisen_Oplossing[[#This Row],[teller]])=1,CONCATENATE("ICT00",Eisen_Oplossing[[#This Row],[teller]]),IF(LEN(Eisen_Oplossing[[#This Row],[teller]])=2,CONCATENATE("ICT0",Eisen_Oplossing[[#This Row],[teller]]),CONCATENATE("ICT",Eisen_Oplossing[[#This Row],[teller]])))</f>
        <v>ICT181</v>
      </c>
      <c r="B185" s="4">
        <f t="shared" si="2"/>
        <v>181</v>
      </c>
      <c r="C185" s="4" t="s">
        <v>200</v>
      </c>
      <c r="D185" s="4" t="s">
        <v>228</v>
      </c>
      <c r="E185" s="4" t="str">
        <f>IF(LEFT(Beschikbaarheid,4)="Laag",CONCATENATE('VERBERGEN BIV-eisen'!C14,'VERBERGEN BIV-eisen'!D14),
IF(LEFT(Beschikbaarheid,6)="Midden",CONCATENATE('VERBERGEN BIV-eisen'!C14,'VERBERGEN BIV-eisen'!E14),
IF(LEFT(Beschikbaarheid,4)="Hoog",CONCATENATE('VERBERGEN BIV-eisen'!C14,'VERBERGEN BIV-eisen'!F14), "")))</f>
        <v>Hersteltijd
Bij omvangrijke calamiteit: 48 uur</v>
      </c>
      <c r="F185" s="4" t="s">
        <v>565</v>
      </c>
      <c r="G185" s="31" t="s">
        <v>197</v>
      </c>
      <c r="H185" s="31"/>
      <c r="I185" s="31"/>
      <c r="J185" s="4"/>
      <c r="K185" s="4" t="str">
        <f>IF(AND('AAN TE VULLEN door INSCHRIJVER'!$C$16="Ja",Eisen_Oplossing[[#This Row],[Cloud / SaaS]]="√"),"wel","niet")</f>
        <v>wel</v>
      </c>
      <c r="L185" s="4" t="str">
        <f>IF(AND('AAN TE VULLEN door INSCHRIJVER'!$C$17="Ja",Eisen_Oplossing[[#This Row],[On Premise]]="√"),"wel","niet")</f>
        <v>niet</v>
      </c>
      <c r="M185" s="4" t="str">
        <f>IF(AND('AAN TE VULLEN door INSCHRIJVER'!$C$18="Ja",Eisen_Oplossing[[#This Row],[Dienst-ver-lening]]="√"),"wel","niet")</f>
        <v>niet</v>
      </c>
      <c r="N185" s="4" t="str">
        <f>IF(ISERROR(SEARCH("wel",CONCATENATE(Eisen_Oplossing[[#This Row],[toon_Cloud / SaaS]],Eisen_Oplossing[[#This Row],[toon_On Premise]],Eisen_Oplossing[[#This Row],[toon_Dienstverlening]]))),"TOON NIET","TOON WEL")</f>
        <v>TOON WEL</v>
      </c>
      <c r="O185" s="4" t="str">
        <f>IF(Eisen_Oplossing[[#This Row],[Eis nodig?]]="Ja","TOON WEL","TOON NIET")</f>
        <v>TOON WEL</v>
      </c>
      <c r="P185" s="4" t="str">
        <f>IF(AND(Eisen_Oplossing[[#This Row],[TOON obv GEVRAAGDE?]]="TOON WEL",Eisen_Oplossing[[#This Row],[Eis nodig?]]="JA"),"ZICHTBAAR","VERBERG")</f>
        <v>ZICHTBAAR</v>
      </c>
    </row>
    <row r="186" spans="1:16" ht="26" x14ac:dyDescent="0.35">
      <c r="A186" s="4" t="str">
        <f>IF(LEN(Eisen_Oplossing[[#This Row],[teller]])=1,CONCATENATE("ICT00",Eisen_Oplossing[[#This Row],[teller]]),IF(LEN(Eisen_Oplossing[[#This Row],[teller]])=2,CONCATENATE("ICT0",Eisen_Oplossing[[#This Row],[teller]]),CONCATENATE("ICT",Eisen_Oplossing[[#This Row],[teller]])))</f>
        <v>ICT182</v>
      </c>
      <c r="B186" s="4">
        <f t="shared" si="2"/>
        <v>182</v>
      </c>
      <c r="C186" s="4" t="s">
        <v>200</v>
      </c>
      <c r="D186" s="4" t="s">
        <v>228</v>
      </c>
      <c r="E186" s="4" t="str">
        <f>IF(LEFT(Integriteit,4)="Laag",CONCATENATE('VERBERGEN BIV-eisen'!C16,'VERBERGEN BIV-eisen'!D16),
IF(LEFT(Integriteit,6)="Midden",CONCATENATE('VERBERGEN BIV-eisen'!C16,'VERBERGEN BIV-eisen'!E16),
IF(LEFT(Integriteit,4)="Hoog",CONCATENATE('VERBERGEN BIV-eisen'!C16,'VERBERGEN BIV-eisen'!F16), "")))</f>
        <v xml:space="preserve">Volledigheid
De mate waarin alle benodigde gegevens aanwezig zijn en niets ontbreekt: 98% - 100% </v>
      </c>
      <c r="F186" s="4" t="s">
        <v>566</v>
      </c>
      <c r="G186" s="31" t="s">
        <v>197</v>
      </c>
      <c r="H186" s="31"/>
      <c r="I186" s="31"/>
      <c r="J186" s="4"/>
      <c r="K186" s="4" t="str">
        <f>IF(AND('AAN TE VULLEN door INSCHRIJVER'!$C$16="Ja",Eisen_Oplossing[[#This Row],[Cloud / SaaS]]="√"),"wel","niet")</f>
        <v>wel</v>
      </c>
      <c r="L186" s="4" t="str">
        <f>IF(AND('AAN TE VULLEN door INSCHRIJVER'!$C$17="Ja",Eisen_Oplossing[[#This Row],[On Premise]]="√"),"wel","niet")</f>
        <v>niet</v>
      </c>
      <c r="M186" s="4" t="str">
        <f>IF(AND('AAN TE VULLEN door INSCHRIJVER'!$C$18="Ja",Eisen_Oplossing[[#This Row],[Dienst-ver-lening]]="√"),"wel","niet")</f>
        <v>niet</v>
      </c>
      <c r="N186" s="4" t="str">
        <f>IF(ISERROR(SEARCH("wel",CONCATENATE(Eisen_Oplossing[[#This Row],[toon_Cloud / SaaS]],Eisen_Oplossing[[#This Row],[toon_On Premise]],Eisen_Oplossing[[#This Row],[toon_Dienstverlening]]))),"TOON NIET","TOON WEL")</f>
        <v>TOON WEL</v>
      </c>
      <c r="O186" s="4" t="str">
        <f>IF(Eisen_Oplossing[[#This Row],[Eis nodig?]]="Ja","TOON WEL","TOON NIET")</f>
        <v>TOON WEL</v>
      </c>
      <c r="P186" s="4" t="str">
        <f>IF(AND(Eisen_Oplossing[[#This Row],[TOON obv GEVRAAGDE?]]="TOON WEL",Eisen_Oplossing[[#This Row],[Eis nodig?]]="JA"),"ZICHTBAAR","VERBERG")</f>
        <v>ZICHTBAAR</v>
      </c>
    </row>
    <row r="187" spans="1:16" ht="39" hidden="1" x14ac:dyDescent="0.35">
      <c r="A187" s="4" t="str">
        <f>IF(LEN(Eisen_Oplossing[[#This Row],[teller]])=1,CONCATENATE("ICT00",Eisen_Oplossing[[#This Row],[teller]]),IF(LEN(Eisen_Oplossing[[#This Row],[teller]])=2,CONCATENATE("ICT0",Eisen_Oplossing[[#This Row],[teller]]),CONCATENATE("ICT",Eisen_Oplossing[[#This Row],[teller]])))</f>
        <v>ICT183</v>
      </c>
      <c r="B187" s="4">
        <f t="shared" si="2"/>
        <v>183</v>
      </c>
      <c r="C187" s="4" t="s">
        <v>200</v>
      </c>
      <c r="D187" s="4" t="s">
        <v>228</v>
      </c>
      <c r="E187" s="4" t="s">
        <v>561</v>
      </c>
      <c r="F187" s="4"/>
      <c r="G187" s="31"/>
      <c r="H187" s="31" t="s">
        <v>197</v>
      </c>
      <c r="I187" s="31"/>
      <c r="J187" s="4"/>
      <c r="K187" s="4" t="str">
        <f>IF(AND('AAN TE VULLEN door INSCHRIJVER'!$C$16="Ja",Eisen_Oplossing[[#This Row],[Cloud / SaaS]]="√"),"wel","niet")</f>
        <v>niet</v>
      </c>
      <c r="L187" s="4" t="str">
        <f>IF(AND('AAN TE VULLEN door INSCHRIJVER'!$C$17="Ja",Eisen_Oplossing[[#This Row],[On Premise]]="√"),"wel","niet")</f>
        <v>niet</v>
      </c>
      <c r="M187" s="4" t="str">
        <f>IF(AND('AAN TE VULLEN door INSCHRIJVER'!$C$18="Ja",Eisen_Oplossing[[#This Row],[Dienst-ver-lening]]="√"),"wel","niet")</f>
        <v>niet</v>
      </c>
      <c r="N187" s="4" t="str">
        <f>IF(ISERROR(SEARCH("wel",CONCATENATE(Eisen_Oplossing[[#This Row],[toon_Cloud / SaaS]],Eisen_Oplossing[[#This Row],[toon_On Premise]],Eisen_Oplossing[[#This Row],[toon_Dienstverlening]]))),"TOON NIET","TOON WEL")</f>
        <v>TOON NIET</v>
      </c>
      <c r="O187" s="4" t="str">
        <f>IF(Eisen_Oplossing[[#This Row],[Eis nodig?]]="Ja","TOON WEL","TOON NIET")</f>
        <v>TOON WEL</v>
      </c>
      <c r="P187" s="4" t="str">
        <f>IF(AND(Eisen_Oplossing[[#This Row],[TOON obv GEVRAAGDE?]]="TOON WEL",Eisen_Oplossing[[#This Row],[Eis nodig?]]="JA"),"ZICHTBAAR","VERBERG")</f>
        <v>VERBERG</v>
      </c>
    </row>
    <row r="188" spans="1:16" ht="26" x14ac:dyDescent="0.35">
      <c r="A188" s="4" t="str">
        <f>IF(LEN(Eisen_Oplossing[[#This Row],[teller]])=1,CONCATENATE("ICT00",Eisen_Oplossing[[#This Row],[teller]]),IF(LEN(Eisen_Oplossing[[#This Row],[teller]])=2,CONCATENATE("ICT0",Eisen_Oplossing[[#This Row],[teller]]),CONCATENATE("ICT",Eisen_Oplossing[[#This Row],[teller]])))</f>
        <v>ICT184</v>
      </c>
      <c r="B188" s="4">
        <f t="shared" si="2"/>
        <v>184</v>
      </c>
      <c r="C188" s="4" t="s">
        <v>200</v>
      </c>
      <c r="D188" s="4" t="s">
        <v>228</v>
      </c>
      <c r="E188" s="4" t="str">
        <f>IF(LEFT(Integriteit,4)="Laag",CONCATENATE('VERBERGEN BIV-eisen'!C17,'VERBERGEN BIV-eisen'!D17),
IF(LEFT(Integriteit,6)="Midden",CONCATENATE('VERBERGEN BIV-eisen'!C17,'VERBERGEN BIV-eisen'!E17),
IF(LEFT(Integriteit,4)="Hoog",CONCATENATE('VERBERGEN BIV-eisen'!C17,'VERBERGEN BIV-eisen'!F17), "")))</f>
        <v>Consistentie
De mate waarin gegevens logisch kloppen en elkaar niet tegenspreken: 98% - 100%</v>
      </c>
      <c r="F188" s="4"/>
      <c r="G188" s="31" t="s">
        <v>197</v>
      </c>
      <c r="H188" s="31"/>
      <c r="I188" s="31"/>
      <c r="J188" s="4"/>
      <c r="K188" s="4" t="str">
        <f>IF(AND('AAN TE VULLEN door INSCHRIJVER'!$C$16="Ja",Eisen_Oplossing[[#This Row],[Cloud / SaaS]]="√"),"wel","niet")</f>
        <v>wel</v>
      </c>
      <c r="L188" s="4" t="str">
        <f>IF(AND('AAN TE VULLEN door INSCHRIJVER'!$C$17="Ja",Eisen_Oplossing[[#This Row],[On Premise]]="√"),"wel","niet")</f>
        <v>niet</v>
      </c>
      <c r="M188" s="4" t="str">
        <f>IF(AND('AAN TE VULLEN door INSCHRIJVER'!$C$18="Ja",Eisen_Oplossing[[#This Row],[Dienst-ver-lening]]="√"),"wel","niet")</f>
        <v>niet</v>
      </c>
      <c r="N188" s="4" t="str">
        <f>IF(ISERROR(SEARCH("wel",CONCATENATE(Eisen_Oplossing[[#This Row],[toon_Cloud / SaaS]],Eisen_Oplossing[[#This Row],[toon_On Premise]],Eisen_Oplossing[[#This Row],[toon_Dienstverlening]]))),"TOON NIET","TOON WEL")</f>
        <v>TOON WEL</v>
      </c>
      <c r="O188" s="4" t="str">
        <f>IF(Eisen_Oplossing[[#This Row],[Eis nodig?]]="Ja","TOON WEL","TOON NIET")</f>
        <v>TOON WEL</v>
      </c>
      <c r="P188" s="4" t="str">
        <f>IF(AND(Eisen_Oplossing[[#This Row],[TOON obv GEVRAAGDE?]]="TOON WEL",Eisen_Oplossing[[#This Row],[Eis nodig?]]="JA"),"ZICHTBAAR","VERBERG")</f>
        <v>ZICHTBAAR</v>
      </c>
    </row>
    <row r="189" spans="1:16" ht="26" x14ac:dyDescent="0.35">
      <c r="A189" s="4" t="str">
        <f>IF(LEN(Eisen_Oplossing[[#This Row],[teller]])=1,CONCATENATE("ICT00",Eisen_Oplossing[[#This Row],[teller]]),IF(LEN(Eisen_Oplossing[[#This Row],[teller]])=2,CONCATENATE("ICT0",Eisen_Oplossing[[#This Row],[teller]]),CONCATENATE("ICT",Eisen_Oplossing[[#This Row],[teller]])))</f>
        <v>ICT185</v>
      </c>
      <c r="B189" s="4">
        <f t="shared" si="2"/>
        <v>185</v>
      </c>
      <c r="C189" s="4" t="s">
        <v>200</v>
      </c>
      <c r="D189" s="4" t="s">
        <v>228</v>
      </c>
      <c r="E189" s="4" t="str">
        <f>IF(LEFT(Integriteit,4)="Laag",CONCATENATE('VERBERGEN BIV-eisen'!C18,'VERBERGEN BIV-eisen'!D18),
IF(LEFT(Integriteit,6)="Midden",CONCATENATE('VERBERGEN BIV-eisen'!C18,'VERBERGEN BIV-eisen'!E18),
IF(LEFT(Integriteit,4)="Hoog",CONCATENATE('VERBERGEN BIV-eisen'!C18,'VERBERGEN BIV-eisen'!F18), "")))</f>
        <v>Uniekheid
De mate waarin gegevens die uniek moeten zijn ook echt uniek voorkomen: 98% - 100%</v>
      </c>
      <c r="F189" s="4"/>
      <c r="G189" s="31" t="s">
        <v>197</v>
      </c>
      <c r="H189" s="31"/>
      <c r="I189" s="31"/>
      <c r="J189" s="4"/>
      <c r="K189" s="4" t="str">
        <f>IF(AND('AAN TE VULLEN door INSCHRIJVER'!$C$16="Ja",Eisen_Oplossing[[#This Row],[Cloud / SaaS]]="√"),"wel","niet")</f>
        <v>wel</v>
      </c>
      <c r="L189" s="4" t="str">
        <f>IF(AND('AAN TE VULLEN door INSCHRIJVER'!$C$17="Ja",Eisen_Oplossing[[#This Row],[On Premise]]="√"),"wel","niet")</f>
        <v>niet</v>
      </c>
      <c r="M189" s="4" t="str">
        <f>IF(AND('AAN TE VULLEN door INSCHRIJVER'!$C$18="Ja",Eisen_Oplossing[[#This Row],[Dienst-ver-lening]]="√"),"wel","niet")</f>
        <v>niet</v>
      </c>
      <c r="N189" s="4" t="str">
        <f>IF(ISERROR(SEARCH("wel",CONCATENATE(Eisen_Oplossing[[#This Row],[toon_Cloud / SaaS]],Eisen_Oplossing[[#This Row],[toon_On Premise]],Eisen_Oplossing[[#This Row],[toon_Dienstverlening]]))),"TOON NIET","TOON WEL")</f>
        <v>TOON WEL</v>
      </c>
      <c r="O189" s="4" t="str">
        <f>IF(Eisen_Oplossing[[#This Row],[Eis nodig?]]="Ja","TOON WEL","TOON NIET")</f>
        <v>TOON WEL</v>
      </c>
      <c r="P189" s="4" t="str">
        <f>IF(AND(Eisen_Oplossing[[#This Row],[TOON obv GEVRAAGDE?]]="TOON WEL",Eisen_Oplossing[[#This Row],[Eis nodig?]]="JA"),"ZICHTBAAR","VERBERG")</f>
        <v>ZICHTBAAR</v>
      </c>
    </row>
    <row r="190" spans="1:16" ht="39" x14ac:dyDescent="0.35">
      <c r="A190" s="4" t="str">
        <f>IF(LEN(Eisen_Oplossing[[#This Row],[teller]])=1,CONCATENATE("ICT00",Eisen_Oplossing[[#This Row],[teller]]),IF(LEN(Eisen_Oplossing[[#This Row],[teller]])=2,CONCATENATE("ICT0",Eisen_Oplossing[[#This Row],[teller]]),CONCATENATE("ICT",Eisen_Oplossing[[#This Row],[teller]])))</f>
        <v>ICT186</v>
      </c>
      <c r="B190" s="4">
        <f t="shared" si="2"/>
        <v>186</v>
      </c>
      <c r="C190" s="4" t="s">
        <v>200</v>
      </c>
      <c r="D190" s="4" t="s">
        <v>228</v>
      </c>
      <c r="E190" s="4" t="str">
        <f>IF(LEFT(Integriteit,4)="Laag",CONCATENATE('VERBERGEN BIV-eisen'!C19,'VERBERGEN BIV-eisen'!D19),
IF(LEFT(Integriteit,6)="Midden",CONCATENATE('VERBERGEN BIV-eisen'!C19,'VERBERGEN BIV-eisen'!E19),
IF(LEFT(Integriteit,4)="Hoog",CONCATENATE('VERBERGEN BIV-eisen'!C19,'VERBERGEN BIV-eisen'!F19), "")))</f>
        <v>Validiteit
De mate waarin gegevens voldoen aan vooraf gedefinieerde regels, zoals correcte formaten of toegestane waarden: 98% - 100%</v>
      </c>
      <c r="F190" s="4"/>
      <c r="G190" s="31" t="s">
        <v>197</v>
      </c>
      <c r="H190" s="31"/>
      <c r="I190" s="31"/>
      <c r="J190" s="4"/>
      <c r="K190" s="4" t="str">
        <f>IF(AND('AAN TE VULLEN door INSCHRIJVER'!$C$16="Ja",Eisen_Oplossing[[#This Row],[Cloud / SaaS]]="√"),"wel","niet")</f>
        <v>wel</v>
      </c>
      <c r="L190" s="4" t="str">
        <f>IF(AND('AAN TE VULLEN door INSCHRIJVER'!$C$17="Ja",Eisen_Oplossing[[#This Row],[On Premise]]="√"),"wel","niet")</f>
        <v>niet</v>
      </c>
      <c r="M190" s="4" t="str">
        <f>IF(AND('AAN TE VULLEN door INSCHRIJVER'!$C$18="Ja",Eisen_Oplossing[[#This Row],[Dienst-ver-lening]]="√"),"wel","niet")</f>
        <v>niet</v>
      </c>
      <c r="N190" s="4" t="str">
        <f>IF(ISERROR(SEARCH("wel",CONCATENATE(Eisen_Oplossing[[#This Row],[toon_Cloud / SaaS]],Eisen_Oplossing[[#This Row],[toon_On Premise]],Eisen_Oplossing[[#This Row],[toon_Dienstverlening]]))),"TOON NIET","TOON WEL")</f>
        <v>TOON WEL</v>
      </c>
      <c r="O190" s="4" t="str">
        <f>IF(Eisen_Oplossing[[#This Row],[Eis nodig?]]="Ja","TOON WEL","TOON NIET")</f>
        <v>TOON WEL</v>
      </c>
      <c r="P190" s="4" t="str">
        <f>IF(AND(Eisen_Oplossing[[#This Row],[TOON obv GEVRAAGDE?]]="TOON WEL",Eisen_Oplossing[[#This Row],[Eis nodig?]]="JA"),"ZICHTBAAR","VERBERG")</f>
        <v>ZICHTBAAR</v>
      </c>
    </row>
    <row r="191" spans="1:16" ht="39" x14ac:dyDescent="0.35">
      <c r="A191" s="4" t="str">
        <f>IF(LEN(Eisen_Oplossing[[#This Row],[teller]])=1,CONCATENATE("ICT00",Eisen_Oplossing[[#This Row],[teller]]),IF(LEN(Eisen_Oplossing[[#This Row],[teller]])=2,CONCATENATE("ICT0",Eisen_Oplossing[[#This Row],[teller]]),CONCATENATE("ICT",Eisen_Oplossing[[#This Row],[teller]])))</f>
        <v>ICT187</v>
      </c>
      <c r="B191" s="4">
        <f t="shared" si="2"/>
        <v>187</v>
      </c>
      <c r="C191" s="4" t="s">
        <v>200</v>
      </c>
      <c r="D191" s="4" t="s">
        <v>228</v>
      </c>
      <c r="E191" s="4" t="str">
        <f>IF(LEFT(Integriteit,4)="Laag",CONCATENATE('VERBERGEN BIV-eisen'!C20,'VERBERGEN BIV-eisen'!D20),
IF(LEFT(Integriteit,6)="Midden",CONCATENATE('VERBERGEN BIV-eisen'!C20,'VERBERGEN BIV-eisen'!E20),
IF(LEFT(Integriteit,4)="Hoog",CONCATENATE('VERBERGEN BIV-eisen'!C20,'VERBERGEN BIV-eisen'!F20), "")))</f>
        <v>Nauwkeurigheid
De mate waarin gegevens juist, foutloos en exact overeenkomen met de werkelijkheid: 98% - 100%</v>
      </c>
      <c r="F191" s="4"/>
      <c r="G191" s="31" t="s">
        <v>197</v>
      </c>
      <c r="H191" s="31"/>
      <c r="I191" s="31"/>
      <c r="J191" s="4"/>
      <c r="K191" s="4" t="str">
        <f>IF(AND('AAN TE VULLEN door INSCHRIJVER'!$C$16="Ja",Eisen_Oplossing[[#This Row],[Cloud / SaaS]]="√"),"wel","niet")</f>
        <v>wel</v>
      </c>
      <c r="L191" s="4" t="str">
        <f>IF(AND('AAN TE VULLEN door INSCHRIJVER'!$C$17="Ja",Eisen_Oplossing[[#This Row],[On Premise]]="√"),"wel","niet")</f>
        <v>niet</v>
      </c>
      <c r="M191" s="4" t="str">
        <f>IF(AND('AAN TE VULLEN door INSCHRIJVER'!$C$18="Ja",Eisen_Oplossing[[#This Row],[Dienst-ver-lening]]="√"),"wel","niet")</f>
        <v>niet</v>
      </c>
      <c r="N191" s="4" t="str">
        <f>IF(ISERROR(SEARCH("wel",CONCATENATE(Eisen_Oplossing[[#This Row],[toon_Cloud / SaaS]],Eisen_Oplossing[[#This Row],[toon_On Premise]],Eisen_Oplossing[[#This Row],[toon_Dienstverlening]]))),"TOON NIET","TOON WEL")</f>
        <v>TOON WEL</v>
      </c>
      <c r="O191" s="4" t="str">
        <f>IF(Eisen_Oplossing[[#This Row],[Eis nodig?]]="Ja","TOON WEL","TOON NIET")</f>
        <v>TOON WEL</v>
      </c>
      <c r="P191" s="4" t="str">
        <f>IF(AND(Eisen_Oplossing[[#This Row],[TOON obv GEVRAAGDE?]]="TOON WEL",Eisen_Oplossing[[#This Row],[Eis nodig?]]="JA"),"ZICHTBAAR","VERBERG")</f>
        <v>ZICHTBAAR</v>
      </c>
    </row>
    <row r="192" spans="1:16" ht="39" x14ac:dyDescent="0.35">
      <c r="A192" s="4" t="str">
        <f>IF(LEN(Eisen_Oplossing[[#This Row],[teller]])=1,CONCATENATE("ICT00",Eisen_Oplossing[[#This Row],[teller]]),IF(LEN(Eisen_Oplossing[[#This Row],[teller]])=2,CONCATENATE("ICT0",Eisen_Oplossing[[#This Row],[teller]]),CONCATENATE("ICT",Eisen_Oplossing[[#This Row],[teller]])))</f>
        <v>ICT188</v>
      </c>
      <c r="B192" s="4">
        <f t="shared" si="2"/>
        <v>188</v>
      </c>
      <c r="C192" s="4" t="s">
        <v>200</v>
      </c>
      <c r="D192" s="4" t="s">
        <v>228</v>
      </c>
      <c r="E192" s="4" t="str">
        <f>IF(LEFT(Vertrouwelijkheid,4)="Laag",CONCATENATE('VERBERGEN BIV-eisen'!C22,'VERBERGEN BIV-eisen'!D22),
IF(LEFT(Vertrouwelijkheid,6)="Midden",CONCATENATE('VERBERGEN BIV-eisen'!C22,'VERBERGEN BIV-eisen'!E22),
IF(LEFT(Vertrouwelijkheid,4)="Hoog",CONCATENATE('VERBERGEN BIV-eisen'!C22,'VERBERGEN BIV-eisen'!F22), "")))</f>
        <v>Toegang - Eisen aan hoe toegang wordt verleend tot informatie:
Alleen toegankelijk voor strikt beperkte en vooraf goedgekeurde gebruikers.</v>
      </c>
      <c r="F192" s="4" t="s">
        <v>567</v>
      </c>
      <c r="G192" s="31" t="s">
        <v>197</v>
      </c>
      <c r="H192" s="31"/>
      <c r="I192" s="31"/>
      <c r="J192" s="4"/>
      <c r="K192" s="4" t="str">
        <f>IF(AND('AAN TE VULLEN door INSCHRIJVER'!$C$16="Ja",Eisen_Oplossing[[#This Row],[Cloud / SaaS]]="√"),"wel","niet")</f>
        <v>wel</v>
      </c>
      <c r="L192" s="4" t="str">
        <f>IF(AND('AAN TE VULLEN door INSCHRIJVER'!$C$17="Ja",Eisen_Oplossing[[#This Row],[On Premise]]="√"),"wel","niet")</f>
        <v>niet</v>
      </c>
      <c r="M192" s="4" t="str">
        <f>IF(AND('AAN TE VULLEN door INSCHRIJVER'!$C$18="Ja",Eisen_Oplossing[[#This Row],[Dienst-ver-lening]]="√"),"wel","niet")</f>
        <v>niet</v>
      </c>
      <c r="N192" s="4" t="str">
        <f>IF(ISERROR(SEARCH("wel",CONCATENATE(Eisen_Oplossing[[#This Row],[toon_Cloud / SaaS]],Eisen_Oplossing[[#This Row],[toon_On Premise]],Eisen_Oplossing[[#This Row],[toon_Dienstverlening]]))),"TOON NIET","TOON WEL")</f>
        <v>TOON WEL</v>
      </c>
      <c r="O192" s="4" t="str">
        <f>IF(Eisen_Oplossing[[#This Row],[Eis nodig?]]="Ja","TOON WEL","TOON NIET")</f>
        <v>TOON WEL</v>
      </c>
      <c r="P192" s="4" t="str">
        <f>IF(AND(Eisen_Oplossing[[#This Row],[TOON obv GEVRAAGDE?]]="TOON WEL",Eisen_Oplossing[[#This Row],[Eis nodig?]]="JA"),"ZICHTBAAR","VERBERG")</f>
        <v>ZICHTBAAR</v>
      </c>
    </row>
    <row r="193" spans="1:16" ht="91" x14ac:dyDescent="0.35">
      <c r="A193" s="4" t="str">
        <f>IF(LEN(Eisen_Oplossing[[#This Row],[teller]])=1,CONCATENATE("ICT00",Eisen_Oplossing[[#This Row],[teller]]),IF(LEN(Eisen_Oplossing[[#This Row],[teller]])=2,CONCATENATE("ICT0",Eisen_Oplossing[[#This Row],[teller]]),CONCATENATE("ICT",Eisen_Oplossing[[#This Row],[teller]])))</f>
        <v>ICT189</v>
      </c>
      <c r="B193" s="4">
        <f t="shared" si="2"/>
        <v>189</v>
      </c>
      <c r="C193" s="4" t="s">
        <v>200</v>
      </c>
      <c r="D193" s="4" t="s">
        <v>228</v>
      </c>
      <c r="E193" s="4" t="str">
        <f>IF(LEFT(Vertrouwelijkheid,4)="Laag",CONCATENATE('VERBERGEN BIV-eisen'!C23,'VERBERGEN BIV-eisen'!D23),
IF(LEFT(Vertrouwelijkheid,6)="Midden",CONCATENATE('VERBERGEN BIV-eisen'!C23,'VERBERGEN BIV-eisen'!E23),
IF(LEFT(Vertrouwelijkheid,4)="Hoog",CONCATENATE('VERBERGEN BIV-eisen'!C23,'VERBERGEN BIV-eisen'!F23), "")))</f>
        <v>Authenticatie - Eisen aan de mate van bevestiging dat iemand is wie hij zegt te zijn, bijvoorbeeld via een wachtwoord of inlogmethode:
* Op locatie van de Gemeente Arnhem of klantorganisaties MFA verplicht  en enkel op zakelijk appraat
* MFA verplicht binnen NL en EER en enkel op zakelijk apparaat
* Buiten EER niet toegestaan</v>
      </c>
      <c r="F193" s="4"/>
      <c r="G193" s="31" t="s">
        <v>197</v>
      </c>
      <c r="H193" s="31"/>
      <c r="I193" s="31"/>
      <c r="J193" s="4"/>
      <c r="K193" s="4" t="str">
        <f>IF(AND('AAN TE VULLEN door INSCHRIJVER'!$C$16="Ja",Eisen_Oplossing[[#This Row],[Cloud / SaaS]]="√"),"wel","niet")</f>
        <v>wel</v>
      </c>
      <c r="L193" s="4" t="str">
        <f>IF(AND('AAN TE VULLEN door INSCHRIJVER'!$C$17="Ja",Eisen_Oplossing[[#This Row],[On Premise]]="√"),"wel","niet")</f>
        <v>niet</v>
      </c>
      <c r="M193" s="4" t="str">
        <f>IF(AND('AAN TE VULLEN door INSCHRIJVER'!$C$18="Ja",Eisen_Oplossing[[#This Row],[Dienst-ver-lening]]="√"),"wel","niet")</f>
        <v>niet</v>
      </c>
      <c r="N193" s="4" t="str">
        <f>IF(ISERROR(SEARCH("wel",CONCATENATE(Eisen_Oplossing[[#This Row],[toon_Cloud / SaaS]],Eisen_Oplossing[[#This Row],[toon_On Premise]],Eisen_Oplossing[[#This Row],[toon_Dienstverlening]]))),"TOON NIET","TOON WEL")</f>
        <v>TOON WEL</v>
      </c>
      <c r="O193" s="4" t="str">
        <f>IF(Eisen_Oplossing[[#This Row],[Eis nodig?]]="Ja","TOON WEL","TOON NIET")</f>
        <v>TOON WEL</v>
      </c>
      <c r="P193" s="4" t="str">
        <f>IF(AND(Eisen_Oplossing[[#This Row],[TOON obv GEVRAAGDE?]]="TOON WEL",Eisen_Oplossing[[#This Row],[Eis nodig?]]="JA"),"ZICHTBAAR","VERBERG")</f>
        <v>ZICHTBAAR</v>
      </c>
    </row>
    <row r="194" spans="1:16" ht="52" x14ac:dyDescent="0.35">
      <c r="A194" s="4" t="str">
        <f>IF(LEN(Eisen_Oplossing[[#This Row],[teller]])=1,CONCATENATE("ICT00",Eisen_Oplossing[[#This Row],[teller]]),IF(LEN(Eisen_Oplossing[[#This Row],[teller]])=2,CONCATENATE("ICT0",Eisen_Oplossing[[#This Row],[teller]]),CONCATENATE("ICT",Eisen_Oplossing[[#This Row],[teller]])))</f>
        <v>ICT190</v>
      </c>
      <c r="B194" s="4">
        <f t="shared" si="2"/>
        <v>190</v>
      </c>
      <c r="C194" s="4" t="s">
        <v>200</v>
      </c>
      <c r="D194" s="4" t="s">
        <v>228</v>
      </c>
      <c r="E194" s="4" t="str">
        <f>IF(LEFT(Vertrouwelijkheid,4)="Laag",CONCATENATE('VERBERGEN BIV-eisen'!C24,'VERBERGEN BIV-eisen'!D24),
IF(LEFT(Vertrouwelijkheid,6)="Midden",CONCATENATE('VERBERGEN BIV-eisen'!C24,'VERBERGEN BIV-eisen'!E24),
IF(LEFT(Vertrouwelijkheid,4)="Hoog",CONCATENATE('VERBERGEN BIV-eisen'!C24,'VERBERGEN BIV-eisen'!F24), "")))</f>
        <v>Autorisatie - Eisen aan het bepalen van welke informatie en functies een gebruiker mag gebruiken na inloggen:
Toegangsrechten op basis van rollen en verantwoordelijkheden (RBAC) is verplicht.</v>
      </c>
      <c r="F194" s="4"/>
      <c r="G194" s="31" t="s">
        <v>197</v>
      </c>
      <c r="H194" s="31"/>
      <c r="I194" s="31"/>
      <c r="J194" s="4"/>
      <c r="K194" s="4" t="str">
        <f>IF(AND('AAN TE VULLEN door INSCHRIJVER'!$C$16="Ja",Eisen_Oplossing[[#This Row],[Cloud / SaaS]]="√"),"wel","niet")</f>
        <v>wel</v>
      </c>
      <c r="L194" s="4" t="str">
        <f>IF(AND('AAN TE VULLEN door INSCHRIJVER'!$C$17="Ja",Eisen_Oplossing[[#This Row],[On Premise]]="√"),"wel","niet")</f>
        <v>niet</v>
      </c>
      <c r="M194" s="4" t="str">
        <f>IF(AND('AAN TE VULLEN door INSCHRIJVER'!$C$18="Ja",Eisen_Oplossing[[#This Row],[Dienst-ver-lening]]="√"),"wel","niet")</f>
        <v>niet</v>
      </c>
      <c r="N194" s="4" t="str">
        <f>IF(ISERROR(SEARCH("wel",CONCATENATE(Eisen_Oplossing[[#This Row],[toon_Cloud / SaaS]],Eisen_Oplossing[[#This Row],[toon_On Premise]],Eisen_Oplossing[[#This Row],[toon_Dienstverlening]]))),"TOON NIET","TOON WEL")</f>
        <v>TOON WEL</v>
      </c>
      <c r="O194" s="4" t="str">
        <f>IF(Eisen_Oplossing[[#This Row],[Eis nodig?]]="Ja","TOON WEL","TOON NIET")</f>
        <v>TOON WEL</v>
      </c>
      <c r="P194" s="4" t="str">
        <f>IF(AND(Eisen_Oplossing[[#This Row],[TOON obv GEVRAAGDE?]]="TOON WEL",Eisen_Oplossing[[#This Row],[Eis nodig?]]="JA"),"ZICHTBAAR","VERBERG")</f>
        <v>ZICHTBAAR</v>
      </c>
    </row>
    <row r="195" spans="1:16" ht="52" x14ac:dyDescent="0.35">
      <c r="A195" s="4" t="str">
        <f>IF(LEN(Eisen_Oplossing[[#This Row],[teller]])=1,CONCATENATE("ICT00",Eisen_Oplossing[[#This Row],[teller]]),IF(LEN(Eisen_Oplossing[[#This Row],[teller]])=2,CONCATENATE("ICT0",Eisen_Oplossing[[#This Row],[teller]]),CONCATENATE("ICT",Eisen_Oplossing[[#This Row],[teller]])))</f>
        <v>ICT191</v>
      </c>
      <c r="B195" s="4">
        <f t="shared" si="2"/>
        <v>191</v>
      </c>
      <c r="C195" s="4" t="s">
        <v>200</v>
      </c>
      <c r="D195" s="4" t="s">
        <v>228</v>
      </c>
      <c r="E195" s="4" t="str">
        <f>IF(LEFT(Vertrouwelijkheid,4)="Laag",CONCATENATE('VERBERGEN BIV-eisen'!C26,'VERBERGEN BIV-eisen'!D26),
IF(LEFT(Vertrouwelijkheid,6)="Midden",CONCATENATE('VERBERGEN BIV-eisen'!C26,'VERBERGEN BIV-eisen'!E26),
IF(LEFT(Vertrouwelijkheid,4)="Hoog",CONCATENATE('VERBERGEN BIV-eisen'!C26,'VERBERGEN BIV-eisen'!F26), "")))</f>
        <v>Opslag - Eisen aan hoe de opslag plaatsvindt:
Elektronische opslag vereist encryptie op bestand- en schijfniveau, evenals extra toegangscontroles.</v>
      </c>
      <c r="F195" s="4"/>
      <c r="G195" s="31" t="s">
        <v>197</v>
      </c>
      <c r="H195" s="31"/>
      <c r="I195" s="31"/>
      <c r="J195" s="4"/>
      <c r="K195" s="4" t="str">
        <f>IF(AND('AAN TE VULLEN door INSCHRIJVER'!$C$16="Ja",Eisen_Oplossing[[#This Row],[Cloud / SaaS]]="√"),"wel","niet")</f>
        <v>wel</v>
      </c>
      <c r="L195" s="4" t="str">
        <f>IF(AND('AAN TE VULLEN door INSCHRIJVER'!$C$17="Ja",Eisen_Oplossing[[#This Row],[On Premise]]="√"),"wel","niet")</f>
        <v>niet</v>
      </c>
      <c r="M195" s="4" t="str">
        <f>IF(AND('AAN TE VULLEN door INSCHRIJVER'!$C$18="Ja",Eisen_Oplossing[[#This Row],[Dienst-ver-lening]]="√"),"wel","niet")</f>
        <v>niet</v>
      </c>
      <c r="N195" s="4" t="str">
        <f>IF(ISERROR(SEARCH("wel",CONCATENATE(Eisen_Oplossing[[#This Row],[toon_Cloud / SaaS]],Eisen_Oplossing[[#This Row],[toon_On Premise]],Eisen_Oplossing[[#This Row],[toon_Dienstverlening]]))),"TOON NIET","TOON WEL")</f>
        <v>TOON WEL</v>
      </c>
      <c r="O195" s="4" t="str">
        <f>IF(Eisen_Oplossing[[#This Row],[Eis nodig?]]="Ja","TOON WEL","TOON NIET")</f>
        <v>TOON WEL</v>
      </c>
      <c r="P195" s="4" t="str">
        <f>IF(AND(Eisen_Oplossing[[#This Row],[TOON obv GEVRAAGDE?]]="TOON WEL",Eisen_Oplossing[[#This Row],[Eis nodig?]]="JA"),"ZICHTBAAR","VERBERG")</f>
        <v>ZICHTBAAR</v>
      </c>
    </row>
    <row r="196" spans="1:16" ht="130" x14ac:dyDescent="0.35">
      <c r="A196" s="4" t="str">
        <f>IF(LEN(Eisen_Oplossing[[#This Row],[teller]])=1,CONCATENATE("ICT00",Eisen_Oplossing[[#This Row],[teller]]),IF(LEN(Eisen_Oplossing[[#This Row],[teller]])=2,CONCATENATE("ICT0",Eisen_Oplossing[[#This Row],[teller]]),CONCATENATE("ICT",Eisen_Oplossing[[#This Row],[teller]])))</f>
        <v>ICT192</v>
      </c>
      <c r="B196" s="4">
        <f t="shared" si="2"/>
        <v>192</v>
      </c>
      <c r="C196" s="4" t="s">
        <v>200</v>
      </c>
      <c r="D196" s="4" t="s">
        <v>229</v>
      </c>
      <c r="E196" s="4" t="s">
        <v>568</v>
      </c>
      <c r="F196" s="4"/>
      <c r="G196" s="31" t="s">
        <v>197</v>
      </c>
      <c r="H196" s="31"/>
      <c r="I196" s="31" t="s">
        <v>197</v>
      </c>
      <c r="J196" s="4"/>
      <c r="K196" s="4" t="str">
        <f>IF(AND('AAN TE VULLEN door INSCHRIJVER'!$C$16="Ja",Eisen_Oplossing[[#This Row],[Cloud / SaaS]]="√"),"wel","niet")</f>
        <v>wel</v>
      </c>
      <c r="L196" s="4" t="str">
        <f>IF(AND('AAN TE VULLEN door INSCHRIJVER'!$C$17="Ja",Eisen_Oplossing[[#This Row],[On Premise]]="√"),"wel","niet")</f>
        <v>niet</v>
      </c>
      <c r="M196" s="4" t="str">
        <f>IF(AND('AAN TE VULLEN door INSCHRIJVER'!$C$18="Ja",Eisen_Oplossing[[#This Row],[Dienst-ver-lening]]="√"),"wel","niet")</f>
        <v>niet</v>
      </c>
      <c r="N196" s="4" t="str">
        <f>IF(ISERROR(SEARCH("wel",CONCATENATE(Eisen_Oplossing[[#This Row],[toon_Cloud / SaaS]],Eisen_Oplossing[[#This Row],[toon_On Premise]],Eisen_Oplossing[[#This Row],[toon_Dienstverlening]]))),"TOON NIET","TOON WEL")</f>
        <v>TOON WEL</v>
      </c>
      <c r="O196" s="4" t="str">
        <f>IF(Eisen_Oplossing[[#This Row],[Eis nodig?]]="Ja","TOON WEL","TOON NIET")</f>
        <v>TOON WEL</v>
      </c>
      <c r="P196" s="4" t="str">
        <f>IF(AND(Eisen_Oplossing[[#This Row],[TOON obv GEVRAAGDE?]]="TOON WEL",Eisen_Oplossing[[#This Row],[Eis nodig?]]="JA"),"ZICHTBAAR","VERBERG")</f>
        <v>ZICHTBAAR</v>
      </c>
    </row>
    <row r="197" spans="1:16" ht="117" x14ac:dyDescent="0.35">
      <c r="A197" s="4" t="str">
        <f>IF(LEN(Eisen_Oplossing[[#This Row],[teller]])=1,CONCATENATE("ICT00",Eisen_Oplossing[[#This Row],[teller]]),IF(LEN(Eisen_Oplossing[[#This Row],[teller]])=2,CONCATENATE("ICT0",Eisen_Oplossing[[#This Row],[teller]]),CONCATENATE("ICT",Eisen_Oplossing[[#This Row],[teller]])))</f>
        <v>ICT193</v>
      </c>
      <c r="B197" s="4">
        <f t="shared" ref="B197:B260" si="3">IF(B196="teller",1,B196+1)</f>
        <v>193</v>
      </c>
      <c r="C197" s="4" t="s">
        <v>200</v>
      </c>
      <c r="D197" s="4" t="s">
        <v>229</v>
      </c>
      <c r="E197" s="4" t="s">
        <v>569</v>
      </c>
      <c r="F197" s="4"/>
      <c r="G197" s="31" t="s">
        <v>197</v>
      </c>
      <c r="H197" s="31"/>
      <c r="I197" s="31" t="s">
        <v>197</v>
      </c>
      <c r="J197" s="4"/>
      <c r="K197" s="4" t="str">
        <f>IF(AND('AAN TE VULLEN door INSCHRIJVER'!$C$16="Ja",Eisen_Oplossing[[#This Row],[Cloud / SaaS]]="√"),"wel","niet")</f>
        <v>wel</v>
      </c>
      <c r="L197" s="4" t="str">
        <f>IF(AND('AAN TE VULLEN door INSCHRIJVER'!$C$17="Ja",Eisen_Oplossing[[#This Row],[On Premise]]="√"),"wel","niet")</f>
        <v>niet</v>
      </c>
      <c r="M197" s="4" t="str">
        <f>IF(AND('AAN TE VULLEN door INSCHRIJVER'!$C$18="Ja",Eisen_Oplossing[[#This Row],[Dienst-ver-lening]]="√"),"wel","niet")</f>
        <v>niet</v>
      </c>
      <c r="N197" s="4" t="str">
        <f>IF(ISERROR(SEARCH("wel",CONCATENATE(Eisen_Oplossing[[#This Row],[toon_Cloud / SaaS]],Eisen_Oplossing[[#This Row],[toon_On Premise]],Eisen_Oplossing[[#This Row],[toon_Dienstverlening]]))),"TOON NIET","TOON WEL")</f>
        <v>TOON WEL</v>
      </c>
      <c r="O197" s="4" t="str">
        <f>IF(Eisen_Oplossing[[#This Row],[Eis nodig?]]="Ja","TOON WEL","TOON NIET")</f>
        <v>TOON WEL</v>
      </c>
      <c r="P197" s="4" t="str">
        <f>IF(AND(Eisen_Oplossing[[#This Row],[TOON obv GEVRAAGDE?]]="TOON WEL",Eisen_Oplossing[[#This Row],[Eis nodig?]]="JA"),"ZICHTBAAR","VERBERG")</f>
        <v>ZICHTBAAR</v>
      </c>
    </row>
    <row r="198" spans="1:16" ht="351" x14ac:dyDescent="0.35">
      <c r="A198" s="4" t="str">
        <f>IF(LEN(Eisen_Oplossing[[#This Row],[teller]])=1,CONCATENATE("ICT00",Eisen_Oplossing[[#This Row],[teller]]),IF(LEN(Eisen_Oplossing[[#This Row],[teller]])=2,CONCATENATE("ICT0",Eisen_Oplossing[[#This Row],[teller]]),CONCATENATE("ICT",Eisen_Oplossing[[#This Row],[teller]])))</f>
        <v>ICT194</v>
      </c>
      <c r="B198" s="4">
        <f t="shared" si="3"/>
        <v>194</v>
      </c>
      <c r="C198" s="4" t="s">
        <v>200</v>
      </c>
      <c r="D198" s="4" t="s">
        <v>229</v>
      </c>
      <c r="E198" s="4" t="s">
        <v>570</v>
      </c>
      <c r="F198" s="4"/>
      <c r="G198" s="31" t="s">
        <v>197</v>
      </c>
      <c r="H198" s="31"/>
      <c r="I198" s="31" t="s">
        <v>197</v>
      </c>
      <c r="J198" s="4"/>
      <c r="K198" s="4" t="str">
        <f>IF(AND('AAN TE VULLEN door INSCHRIJVER'!$C$16="Ja",Eisen_Oplossing[[#This Row],[Cloud / SaaS]]="√"),"wel","niet")</f>
        <v>wel</v>
      </c>
      <c r="L198" s="4" t="str">
        <f>IF(AND('AAN TE VULLEN door INSCHRIJVER'!$C$17="Ja",Eisen_Oplossing[[#This Row],[On Premise]]="√"),"wel","niet")</f>
        <v>niet</v>
      </c>
      <c r="M198" s="4" t="str">
        <f>IF(AND('AAN TE VULLEN door INSCHRIJVER'!$C$18="Ja",Eisen_Oplossing[[#This Row],[Dienst-ver-lening]]="√"),"wel","niet")</f>
        <v>niet</v>
      </c>
      <c r="N198" s="4" t="str">
        <f>IF(ISERROR(SEARCH("wel",CONCATENATE(Eisen_Oplossing[[#This Row],[toon_Cloud / SaaS]],Eisen_Oplossing[[#This Row],[toon_On Premise]],Eisen_Oplossing[[#This Row],[toon_Dienstverlening]]))),"TOON NIET","TOON WEL")</f>
        <v>TOON WEL</v>
      </c>
      <c r="O198" s="4" t="str">
        <f>IF(Eisen_Oplossing[[#This Row],[Eis nodig?]]="Ja","TOON WEL","TOON NIET")</f>
        <v>TOON WEL</v>
      </c>
      <c r="P198" s="4" t="str">
        <f>IF(AND(Eisen_Oplossing[[#This Row],[TOON obv GEVRAAGDE?]]="TOON WEL",Eisen_Oplossing[[#This Row],[Eis nodig?]]="JA"),"ZICHTBAAR","VERBERG")</f>
        <v>ZICHTBAAR</v>
      </c>
    </row>
    <row r="199" spans="1:16" ht="195" x14ac:dyDescent="0.35">
      <c r="A199" s="4" t="str">
        <f>IF(LEN(Eisen_Oplossing[[#This Row],[teller]])=1,CONCATENATE("ICT00",Eisen_Oplossing[[#This Row],[teller]]),IF(LEN(Eisen_Oplossing[[#This Row],[teller]])=2,CONCATENATE("ICT0",Eisen_Oplossing[[#This Row],[teller]]),CONCATENATE("ICT",Eisen_Oplossing[[#This Row],[teller]])))</f>
        <v>ICT195</v>
      </c>
      <c r="B199" s="4">
        <f t="shared" si="3"/>
        <v>195</v>
      </c>
      <c r="C199" s="4" t="s">
        <v>200</v>
      </c>
      <c r="D199" s="4" t="s">
        <v>229</v>
      </c>
      <c r="E199" s="4" t="s">
        <v>573</v>
      </c>
      <c r="F199" s="4"/>
      <c r="G199" s="31" t="s">
        <v>197</v>
      </c>
      <c r="H199" s="31" t="s">
        <v>197</v>
      </c>
      <c r="I199" s="31" t="s">
        <v>197</v>
      </c>
      <c r="J199" s="4"/>
      <c r="K199" s="4" t="str">
        <f>IF(AND('AAN TE VULLEN door INSCHRIJVER'!$C$16="Ja",Eisen_Oplossing[[#This Row],[Cloud / SaaS]]="√"),"wel","niet")</f>
        <v>wel</v>
      </c>
      <c r="L199" s="4" t="str">
        <f>IF(AND('AAN TE VULLEN door INSCHRIJVER'!$C$17="Ja",Eisen_Oplossing[[#This Row],[On Premise]]="√"),"wel","niet")</f>
        <v>niet</v>
      </c>
      <c r="M199" s="4" t="str">
        <f>IF(AND('AAN TE VULLEN door INSCHRIJVER'!$C$18="Ja",Eisen_Oplossing[[#This Row],[Dienst-ver-lening]]="√"),"wel","niet")</f>
        <v>niet</v>
      </c>
      <c r="N199" s="4" t="str">
        <f>IF(ISERROR(SEARCH("wel",CONCATENATE(Eisen_Oplossing[[#This Row],[toon_Cloud / SaaS]],Eisen_Oplossing[[#This Row],[toon_On Premise]],Eisen_Oplossing[[#This Row],[toon_Dienstverlening]]))),"TOON NIET","TOON WEL")</f>
        <v>TOON WEL</v>
      </c>
      <c r="O199" s="4" t="str">
        <f>IF(Eisen_Oplossing[[#This Row],[Eis nodig?]]="Ja","TOON WEL","TOON NIET")</f>
        <v>TOON WEL</v>
      </c>
      <c r="P199" s="4" t="str">
        <f>IF(AND(Eisen_Oplossing[[#This Row],[TOON obv GEVRAAGDE?]]="TOON WEL",Eisen_Oplossing[[#This Row],[Eis nodig?]]="JA"),"ZICHTBAAR","VERBERG")</f>
        <v>ZICHTBAAR</v>
      </c>
    </row>
    <row r="200" spans="1:16" ht="52" x14ac:dyDescent="0.35">
      <c r="A200" s="4" t="str">
        <f>IF(LEN(Eisen_Oplossing[[#This Row],[teller]])=1,CONCATENATE("ICT00",Eisen_Oplossing[[#This Row],[teller]]),IF(LEN(Eisen_Oplossing[[#This Row],[teller]])=2,CONCATENATE("ICT0",Eisen_Oplossing[[#This Row],[teller]]),CONCATENATE("ICT",Eisen_Oplossing[[#This Row],[teller]])))</f>
        <v>ICT196</v>
      </c>
      <c r="B200" s="4">
        <f t="shared" si="3"/>
        <v>196</v>
      </c>
      <c r="C200" s="4" t="s">
        <v>200</v>
      </c>
      <c r="D200" s="4" t="s">
        <v>229</v>
      </c>
      <c r="E200" s="4" t="s">
        <v>574</v>
      </c>
      <c r="F200" s="4"/>
      <c r="G200" s="31" t="s">
        <v>197</v>
      </c>
      <c r="H200" s="31" t="s">
        <v>197</v>
      </c>
      <c r="I200" s="31" t="s">
        <v>197</v>
      </c>
      <c r="J200" s="4"/>
      <c r="K200" s="4" t="str">
        <f>IF(AND('AAN TE VULLEN door INSCHRIJVER'!$C$16="Ja",Eisen_Oplossing[[#This Row],[Cloud / SaaS]]="√"),"wel","niet")</f>
        <v>wel</v>
      </c>
      <c r="L200" s="4" t="str">
        <f>IF(AND('AAN TE VULLEN door INSCHRIJVER'!$C$17="Ja",Eisen_Oplossing[[#This Row],[On Premise]]="√"),"wel","niet")</f>
        <v>niet</v>
      </c>
      <c r="M200" s="4" t="str">
        <f>IF(AND('AAN TE VULLEN door INSCHRIJVER'!$C$18="Ja",Eisen_Oplossing[[#This Row],[Dienst-ver-lening]]="√"),"wel","niet")</f>
        <v>niet</v>
      </c>
      <c r="N200" s="4" t="str">
        <f>IF(ISERROR(SEARCH("wel",CONCATENATE(Eisen_Oplossing[[#This Row],[toon_Cloud / SaaS]],Eisen_Oplossing[[#This Row],[toon_On Premise]],Eisen_Oplossing[[#This Row],[toon_Dienstverlening]]))),"TOON NIET","TOON WEL")</f>
        <v>TOON WEL</v>
      </c>
      <c r="O200" s="4" t="str">
        <f>IF(Eisen_Oplossing[[#This Row],[Eis nodig?]]="Ja","TOON WEL","TOON NIET")</f>
        <v>TOON WEL</v>
      </c>
      <c r="P200" s="4" t="str">
        <f>IF(AND(Eisen_Oplossing[[#This Row],[TOON obv GEVRAAGDE?]]="TOON WEL",Eisen_Oplossing[[#This Row],[Eis nodig?]]="JA"),"ZICHTBAAR","VERBERG")</f>
        <v>ZICHTBAAR</v>
      </c>
    </row>
    <row r="201" spans="1:16" ht="143" x14ac:dyDescent="0.35">
      <c r="A201" s="4" t="str">
        <f>IF(LEN(Eisen_Oplossing[[#This Row],[teller]])=1,CONCATENATE("ICT00",Eisen_Oplossing[[#This Row],[teller]]),IF(LEN(Eisen_Oplossing[[#This Row],[teller]])=2,CONCATENATE("ICT0",Eisen_Oplossing[[#This Row],[teller]]),CONCATENATE("ICT",Eisen_Oplossing[[#This Row],[teller]])))</f>
        <v>ICT197</v>
      </c>
      <c r="B201" s="4">
        <f t="shared" si="3"/>
        <v>197</v>
      </c>
      <c r="C201" s="4" t="s">
        <v>200</v>
      </c>
      <c r="D201" s="4" t="s">
        <v>229</v>
      </c>
      <c r="E201" s="4" t="s">
        <v>575</v>
      </c>
      <c r="F201" s="4"/>
      <c r="G201" s="31" t="s">
        <v>197</v>
      </c>
      <c r="H201" s="31"/>
      <c r="I201" s="31"/>
      <c r="J201" s="4"/>
      <c r="K201" s="4" t="str">
        <f>IF(AND('AAN TE VULLEN door INSCHRIJVER'!$C$16="Ja",Eisen_Oplossing[[#This Row],[Cloud / SaaS]]="√"),"wel","niet")</f>
        <v>wel</v>
      </c>
      <c r="L201" s="4" t="str">
        <f>IF(AND('AAN TE VULLEN door INSCHRIJVER'!$C$17="Ja",Eisen_Oplossing[[#This Row],[On Premise]]="√"),"wel","niet")</f>
        <v>niet</v>
      </c>
      <c r="M201" s="4" t="str">
        <f>IF(AND('AAN TE VULLEN door INSCHRIJVER'!$C$18="Ja",Eisen_Oplossing[[#This Row],[Dienst-ver-lening]]="√"),"wel","niet")</f>
        <v>niet</v>
      </c>
      <c r="N201" s="4" t="str">
        <f>IF(ISERROR(SEARCH("wel",CONCATENATE(Eisen_Oplossing[[#This Row],[toon_Cloud / SaaS]],Eisen_Oplossing[[#This Row],[toon_On Premise]],Eisen_Oplossing[[#This Row],[toon_Dienstverlening]]))),"TOON NIET","TOON WEL")</f>
        <v>TOON WEL</v>
      </c>
      <c r="O201" s="4" t="str">
        <f>IF(Eisen_Oplossing[[#This Row],[Eis nodig?]]="Ja","TOON WEL","TOON NIET")</f>
        <v>TOON WEL</v>
      </c>
      <c r="P201" s="4" t="str">
        <f>IF(AND(Eisen_Oplossing[[#This Row],[TOON obv GEVRAAGDE?]]="TOON WEL",Eisen_Oplossing[[#This Row],[Eis nodig?]]="JA"),"ZICHTBAAR","VERBERG")</f>
        <v>ZICHTBAAR</v>
      </c>
    </row>
    <row r="202" spans="1:16" ht="52" x14ac:dyDescent="0.35">
      <c r="A202" s="4" t="str">
        <f>IF(LEN(Eisen_Oplossing[[#This Row],[teller]])=1,CONCATENATE("ICT00",Eisen_Oplossing[[#This Row],[teller]]),IF(LEN(Eisen_Oplossing[[#This Row],[teller]])=2,CONCATENATE("ICT0",Eisen_Oplossing[[#This Row],[teller]]),CONCATENATE("ICT",Eisen_Oplossing[[#This Row],[teller]])))</f>
        <v>ICT198</v>
      </c>
      <c r="B202" s="4">
        <f t="shared" si="3"/>
        <v>198</v>
      </c>
      <c r="C202" s="4" t="s">
        <v>200</v>
      </c>
      <c r="D202" s="4" t="s">
        <v>229</v>
      </c>
      <c r="E202" s="4" t="s">
        <v>577</v>
      </c>
      <c r="F202" s="4"/>
      <c r="G202" s="31" t="s">
        <v>197</v>
      </c>
      <c r="H202" s="31" t="s">
        <v>197</v>
      </c>
      <c r="I202" s="31" t="s">
        <v>197</v>
      </c>
      <c r="J202" s="4"/>
      <c r="K202" s="4" t="str">
        <f>IF(AND('AAN TE VULLEN door INSCHRIJVER'!$C$16="Ja",Eisen_Oplossing[[#This Row],[Cloud / SaaS]]="√"),"wel","niet")</f>
        <v>wel</v>
      </c>
      <c r="L202" s="4" t="str">
        <f>IF(AND('AAN TE VULLEN door INSCHRIJVER'!$C$17="Ja",Eisen_Oplossing[[#This Row],[On Premise]]="√"),"wel","niet")</f>
        <v>niet</v>
      </c>
      <c r="M202" s="4" t="str">
        <f>IF(AND('AAN TE VULLEN door INSCHRIJVER'!$C$18="Ja",Eisen_Oplossing[[#This Row],[Dienst-ver-lening]]="√"),"wel","niet")</f>
        <v>niet</v>
      </c>
      <c r="N202" s="4" t="str">
        <f>IF(ISERROR(SEARCH("wel",CONCATENATE(Eisen_Oplossing[[#This Row],[toon_Cloud / SaaS]],Eisen_Oplossing[[#This Row],[toon_On Premise]],Eisen_Oplossing[[#This Row],[toon_Dienstverlening]]))),"TOON NIET","TOON WEL")</f>
        <v>TOON WEL</v>
      </c>
      <c r="O202" s="4" t="str">
        <f>IF(Eisen_Oplossing[[#This Row],[Eis nodig?]]="Ja","TOON WEL","TOON NIET")</f>
        <v>TOON WEL</v>
      </c>
      <c r="P202" s="4" t="str">
        <f>IF(AND(Eisen_Oplossing[[#This Row],[TOON obv GEVRAAGDE?]]="TOON WEL",Eisen_Oplossing[[#This Row],[Eis nodig?]]="JA"),"ZICHTBAAR","VERBERG")</f>
        <v>ZICHTBAAR</v>
      </c>
    </row>
    <row r="203" spans="1:16" ht="65" x14ac:dyDescent="0.35">
      <c r="A203" s="4" t="str">
        <f>IF(LEN(Eisen_Oplossing[[#This Row],[teller]])=1,CONCATENATE("ICT00",Eisen_Oplossing[[#This Row],[teller]]),IF(LEN(Eisen_Oplossing[[#This Row],[teller]])=2,CONCATENATE("ICT0",Eisen_Oplossing[[#This Row],[teller]]),CONCATENATE("ICT",Eisen_Oplossing[[#This Row],[teller]])))</f>
        <v>ICT199</v>
      </c>
      <c r="B203" s="4">
        <f t="shared" si="3"/>
        <v>199</v>
      </c>
      <c r="C203" s="4" t="s">
        <v>200</v>
      </c>
      <c r="D203" s="4" t="s">
        <v>70</v>
      </c>
      <c r="E203" s="4" t="s">
        <v>654</v>
      </c>
      <c r="F203" s="4"/>
      <c r="G203" s="31" t="s">
        <v>197</v>
      </c>
      <c r="H203" s="31" t="s">
        <v>197</v>
      </c>
      <c r="I203" s="31"/>
      <c r="J203" s="4"/>
      <c r="K203" s="4" t="str">
        <f>IF(AND('AAN TE VULLEN door INSCHRIJVER'!$C$16="Ja",Eisen_Oplossing[[#This Row],[Cloud / SaaS]]="√"),"wel","niet")</f>
        <v>wel</v>
      </c>
      <c r="L203" s="4" t="str">
        <f>IF(AND('AAN TE VULLEN door INSCHRIJVER'!$C$17="Ja",Eisen_Oplossing[[#This Row],[On Premise]]="√"),"wel","niet")</f>
        <v>niet</v>
      </c>
      <c r="M203" s="4" t="str">
        <f>IF(AND('AAN TE VULLEN door INSCHRIJVER'!$C$18="Ja",Eisen_Oplossing[[#This Row],[Dienst-ver-lening]]="√"),"wel","niet")</f>
        <v>niet</v>
      </c>
      <c r="N203" s="4" t="str">
        <f>IF(ISERROR(SEARCH("wel",CONCATENATE(Eisen_Oplossing[[#This Row],[toon_Cloud / SaaS]],Eisen_Oplossing[[#This Row],[toon_On Premise]],Eisen_Oplossing[[#This Row],[toon_Dienstverlening]]))),"TOON NIET","TOON WEL")</f>
        <v>TOON WEL</v>
      </c>
      <c r="O203" s="4" t="str">
        <f>IF(Eisen_Oplossing[[#This Row],[Eis nodig?]]="Ja","TOON WEL","TOON NIET")</f>
        <v>TOON WEL</v>
      </c>
      <c r="P203" s="4" t="str">
        <f>IF(AND(Eisen_Oplossing[[#This Row],[TOON obv GEVRAAGDE?]]="TOON WEL",Eisen_Oplossing[[#This Row],[Eis nodig?]]="JA"),"ZICHTBAAR","VERBERG")</f>
        <v>ZICHTBAAR</v>
      </c>
    </row>
    <row r="204" spans="1:16" ht="26" x14ac:dyDescent="0.35">
      <c r="A204" s="4" t="str">
        <f>IF(LEN(Eisen_Oplossing[[#This Row],[teller]])=1,CONCATENATE("ICT00",Eisen_Oplossing[[#This Row],[teller]]),IF(LEN(Eisen_Oplossing[[#This Row],[teller]])=2,CONCATENATE("ICT0",Eisen_Oplossing[[#This Row],[teller]]),CONCATENATE("ICT",Eisen_Oplossing[[#This Row],[teller]])))</f>
        <v>ICT200</v>
      </c>
      <c r="B204" s="4">
        <f t="shared" si="3"/>
        <v>200</v>
      </c>
      <c r="C204" s="4" t="s">
        <v>200</v>
      </c>
      <c r="D204" s="4" t="s">
        <v>70</v>
      </c>
      <c r="E204" s="4" t="s">
        <v>655</v>
      </c>
      <c r="F204" s="4"/>
      <c r="G204" s="31" t="s">
        <v>197</v>
      </c>
      <c r="H204" s="31" t="s">
        <v>197</v>
      </c>
      <c r="I204" s="31"/>
      <c r="J204" s="4"/>
      <c r="K204" s="4" t="str">
        <f>IF(AND('AAN TE VULLEN door INSCHRIJVER'!$C$16="Ja",Eisen_Oplossing[[#This Row],[Cloud / SaaS]]="√"),"wel","niet")</f>
        <v>wel</v>
      </c>
      <c r="L204" s="4" t="str">
        <f>IF(AND('AAN TE VULLEN door INSCHRIJVER'!$C$17="Ja",Eisen_Oplossing[[#This Row],[On Premise]]="√"),"wel","niet")</f>
        <v>niet</v>
      </c>
      <c r="M204" s="4" t="str">
        <f>IF(AND('AAN TE VULLEN door INSCHRIJVER'!$C$18="Ja",Eisen_Oplossing[[#This Row],[Dienst-ver-lening]]="√"),"wel","niet")</f>
        <v>niet</v>
      </c>
      <c r="N204" s="4" t="str">
        <f>IF(ISERROR(SEARCH("wel",CONCATENATE(Eisen_Oplossing[[#This Row],[toon_Cloud / SaaS]],Eisen_Oplossing[[#This Row],[toon_On Premise]],Eisen_Oplossing[[#This Row],[toon_Dienstverlening]]))),"TOON NIET","TOON WEL")</f>
        <v>TOON WEL</v>
      </c>
      <c r="O204" s="4" t="str">
        <f>IF(Eisen_Oplossing[[#This Row],[Eis nodig?]]="Ja","TOON WEL","TOON NIET")</f>
        <v>TOON WEL</v>
      </c>
      <c r="P204" s="4" t="str">
        <f>IF(AND(Eisen_Oplossing[[#This Row],[TOON obv GEVRAAGDE?]]="TOON WEL",Eisen_Oplossing[[#This Row],[Eis nodig?]]="JA"),"ZICHTBAAR","VERBERG")</f>
        <v>ZICHTBAAR</v>
      </c>
    </row>
    <row r="205" spans="1:16" ht="39" x14ac:dyDescent="0.35">
      <c r="A205" s="4" t="str">
        <f>IF(LEN(Eisen_Oplossing[[#This Row],[teller]])=1,CONCATENATE("ICT00",Eisen_Oplossing[[#This Row],[teller]]),IF(LEN(Eisen_Oplossing[[#This Row],[teller]])=2,CONCATENATE("ICT0",Eisen_Oplossing[[#This Row],[teller]]),CONCATENATE("ICT",Eisen_Oplossing[[#This Row],[teller]])))</f>
        <v>ICT201</v>
      </c>
      <c r="B205" s="4">
        <f t="shared" si="3"/>
        <v>201</v>
      </c>
      <c r="C205" s="4" t="s">
        <v>200</v>
      </c>
      <c r="D205" s="4" t="s">
        <v>70</v>
      </c>
      <c r="E205" s="4" t="s">
        <v>656</v>
      </c>
      <c r="F205" s="4"/>
      <c r="G205" s="31" t="s">
        <v>197</v>
      </c>
      <c r="H205" s="31" t="s">
        <v>197</v>
      </c>
      <c r="I205" s="31"/>
      <c r="J205" s="4"/>
      <c r="K205" s="4" t="str">
        <f>IF(AND('AAN TE VULLEN door INSCHRIJVER'!$C$16="Ja",Eisen_Oplossing[[#This Row],[Cloud / SaaS]]="√"),"wel","niet")</f>
        <v>wel</v>
      </c>
      <c r="L205" s="4" t="str">
        <f>IF(AND('AAN TE VULLEN door INSCHRIJVER'!$C$17="Ja",Eisen_Oplossing[[#This Row],[On Premise]]="√"),"wel","niet")</f>
        <v>niet</v>
      </c>
      <c r="M205" s="4" t="str">
        <f>IF(AND('AAN TE VULLEN door INSCHRIJVER'!$C$18="Ja",Eisen_Oplossing[[#This Row],[Dienst-ver-lening]]="√"),"wel","niet")</f>
        <v>niet</v>
      </c>
      <c r="N205" s="4" t="str">
        <f>IF(ISERROR(SEARCH("wel",CONCATENATE(Eisen_Oplossing[[#This Row],[toon_Cloud / SaaS]],Eisen_Oplossing[[#This Row],[toon_On Premise]],Eisen_Oplossing[[#This Row],[toon_Dienstverlening]]))),"TOON NIET","TOON WEL")</f>
        <v>TOON WEL</v>
      </c>
      <c r="O205" s="4" t="str">
        <f>IF(Eisen_Oplossing[[#This Row],[Eis nodig?]]="Ja","TOON WEL","TOON NIET")</f>
        <v>TOON WEL</v>
      </c>
      <c r="P205" s="4" t="str">
        <f>IF(AND(Eisen_Oplossing[[#This Row],[TOON obv GEVRAAGDE?]]="TOON WEL",Eisen_Oplossing[[#This Row],[Eis nodig?]]="JA"),"ZICHTBAAR","VERBERG")</f>
        <v>ZICHTBAAR</v>
      </c>
    </row>
    <row r="206" spans="1:16" ht="52" x14ac:dyDescent="0.35">
      <c r="A206" s="4" t="str">
        <f>IF(LEN(Eisen_Oplossing[[#This Row],[teller]])=1,CONCATENATE("ICT00",Eisen_Oplossing[[#This Row],[teller]]),IF(LEN(Eisen_Oplossing[[#This Row],[teller]])=2,CONCATENATE("ICT0",Eisen_Oplossing[[#This Row],[teller]]),CONCATENATE("ICT",Eisen_Oplossing[[#This Row],[teller]])))</f>
        <v>ICT202</v>
      </c>
      <c r="B206" s="4">
        <f t="shared" si="3"/>
        <v>202</v>
      </c>
      <c r="C206" s="4" t="s">
        <v>200</v>
      </c>
      <c r="D206" s="4" t="s">
        <v>70</v>
      </c>
      <c r="E206" s="4" t="s">
        <v>657</v>
      </c>
      <c r="F206" s="4"/>
      <c r="G206" s="31" t="s">
        <v>197</v>
      </c>
      <c r="H206" s="31" t="s">
        <v>197</v>
      </c>
      <c r="I206" s="31"/>
      <c r="J206" s="4"/>
      <c r="K206" s="4" t="str">
        <f>IF(AND('AAN TE VULLEN door INSCHRIJVER'!$C$16="Ja",Eisen_Oplossing[[#This Row],[Cloud / SaaS]]="√"),"wel","niet")</f>
        <v>wel</v>
      </c>
      <c r="L206" s="4" t="str">
        <f>IF(AND('AAN TE VULLEN door INSCHRIJVER'!$C$17="Ja",Eisen_Oplossing[[#This Row],[On Premise]]="√"),"wel","niet")</f>
        <v>niet</v>
      </c>
      <c r="M206" s="4" t="str">
        <f>IF(AND('AAN TE VULLEN door INSCHRIJVER'!$C$18="Ja",Eisen_Oplossing[[#This Row],[Dienst-ver-lening]]="√"),"wel","niet")</f>
        <v>niet</v>
      </c>
      <c r="N206" s="4" t="str">
        <f>IF(ISERROR(SEARCH("wel",CONCATENATE(Eisen_Oplossing[[#This Row],[toon_Cloud / SaaS]],Eisen_Oplossing[[#This Row],[toon_On Premise]],Eisen_Oplossing[[#This Row],[toon_Dienstverlening]]))),"TOON NIET","TOON WEL")</f>
        <v>TOON WEL</v>
      </c>
      <c r="O206" s="4" t="str">
        <f>IF(Eisen_Oplossing[[#This Row],[Eis nodig?]]="Ja","TOON WEL","TOON NIET")</f>
        <v>TOON WEL</v>
      </c>
      <c r="P206" s="4" t="str">
        <f>IF(AND(Eisen_Oplossing[[#This Row],[TOON obv GEVRAAGDE?]]="TOON WEL",Eisen_Oplossing[[#This Row],[Eis nodig?]]="JA"),"ZICHTBAAR","VERBERG")</f>
        <v>ZICHTBAAR</v>
      </c>
    </row>
    <row r="207" spans="1:16" ht="39" x14ac:dyDescent="0.35">
      <c r="A207" s="4" t="str">
        <f>IF(LEN(Eisen_Oplossing[[#This Row],[teller]])=1,CONCATENATE("ICT00",Eisen_Oplossing[[#This Row],[teller]]),IF(LEN(Eisen_Oplossing[[#This Row],[teller]])=2,CONCATENATE("ICT0",Eisen_Oplossing[[#This Row],[teller]]),CONCATENATE("ICT",Eisen_Oplossing[[#This Row],[teller]])))</f>
        <v>ICT203</v>
      </c>
      <c r="B207" s="4">
        <f t="shared" si="3"/>
        <v>203</v>
      </c>
      <c r="C207" s="4" t="s">
        <v>200</v>
      </c>
      <c r="D207" s="4" t="s">
        <v>70</v>
      </c>
      <c r="E207" s="4" t="s">
        <v>658</v>
      </c>
      <c r="F207" s="4"/>
      <c r="G207" s="31" t="s">
        <v>197</v>
      </c>
      <c r="H207" s="31" t="s">
        <v>197</v>
      </c>
      <c r="I207" s="31"/>
      <c r="J207" s="4"/>
      <c r="K207" s="4" t="str">
        <f>IF(AND('AAN TE VULLEN door INSCHRIJVER'!$C$16="Ja",Eisen_Oplossing[[#This Row],[Cloud / SaaS]]="√"),"wel","niet")</f>
        <v>wel</v>
      </c>
      <c r="L207" s="4" t="str">
        <f>IF(AND('AAN TE VULLEN door INSCHRIJVER'!$C$17="Ja",Eisen_Oplossing[[#This Row],[On Premise]]="√"),"wel","niet")</f>
        <v>niet</v>
      </c>
      <c r="M207" s="4" t="str">
        <f>IF(AND('AAN TE VULLEN door INSCHRIJVER'!$C$18="Ja",Eisen_Oplossing[[#This Row],[Dienst-ver-lening]]="√"),"wel","niet")</f>
        <v>niet</v>
      </c>
      <c r="N207" s="4" t="str">
        <f>IF(ISERROR(SEARCH("wel",CONCATENATE(Eisen_Oplossing[[#This Row],[toon_Cloud / SaaS]],Eisen_Oplossing[[#This Row],[toon_On Premise]],Eisen_Oplossing[[#This Row],[toon_Dienstverlening]]))),"TOON NIET","TOON WEL")</f>
        <v>TOON WEL</v>
      </c>
      <c r="O207" s="4" t="str">
        <f>IF(Eisen_Oplossing[[#This Row],[Eis nodig?]]="Ja","TOON WEL","TOON NIET")</f>
        <v>TOON WEL</v>
      </c>
      <c r="P207" s="4" t="str">
        <f>IF(AND(Eisen_Oplossing[[#This Row],[TOON obv GEVRAAGDE?]]="TOON WEL",Eisen_Oplossing[[#This Row],[Eis nodig?]]="JA"),"ZICHTBAAR","VERBERG")</f>
        <v>ZICHTBAAR</v>
      </c>
    </row>
    <row r="208" spans="1:16" ht="39" x14ac:dyDescent="0.35">
      <c r="A208" s="4" t="str">
        <f>IF(LEN(Eisen_Oplossing[[#This Row],[teller]])=1,CONCATENATE("ICT00",Eisen_Oplossing[[#This Row],[teller]]),IF(LEN(Eisen_Oplossing[[#This Row],[teller]])=2,CONCATENATE("ICT0",Eisen_Oplossing[[#This Row],[teller]]),CONCATENATE("ICT",Eisen_Oplossing[[#This Row],[teller]])))</f>
        <v>ICT204</v>
      </c>
      <c r="B208" s="4">
        <f t="shared" si="3"/>
        <v>204</v>
      </c>
      <c r="C208" s="4" t="s">
        <v>200</v>
      </c>
      <c r="D208" s="4" t="s">
        <v>70</v>
      </c>
      <c r="E208" s="4" t="s">
        <v>659</v>
      </c>
      <c r="F208" s="4"/>
      <c r="G208" s="31" t="s">
        <v>197</v>
      </c>
      <c r="H208" s="31" t="s">
        <v>197</v>
      </c>
      <c r="I208" s="31"/>
      <c r="J208" s="4"/>
      <c r="K208" s="4" t="str">
        <f>IF(AND('AAN TE VULLEN door INSCHRIJVER'!$C$16="Ja",Eisen_Oplossing[[#This Row],[Cloud / SaaS]]="√"),"wel","niet")</f>
        <v>wel</v>
      </c>
      <c r="L208" s="4" t="str">
        <f>IF(AND('AAN TE VULLEN door INSCHRIJVER'!$C$17="Ja",Eisen_Oplossing[[#This Row],[On Premise]]="√"),"wel","niet")</f>
        <v>niet</v>
      </c>
      <c r="M208" s="4" t="str">
        <f>IF(AND('AAN TE VULLEN door INSCHRIJVER'!$C$18="Ja",Eisen_Oplossing[[#This Row],[Dienst-ver-lening]]="√"),"wel","niet")</f>
        <v>niet</v>
      </c>
      <c r="N208" s="4" t="str">
        <f>IF(ISERROR(SEARCH("wel",CONCATENATE(Eisen_Oplossing[[#This Row],[toon_Cloud / SaaS]],Eisen_Oplossing[[#This Row],[toon_On Premise]],Eisen_Oplossing[[#This Row],[toon_Dienstverlening]]))),"TOON NIET","TOON WEL")</f>
        <v>TOON WEL</v>
      </c>
      <c r="O208" s="4" t="str">
        <f>IF(Eisen_Oplossing[[#This Row],[Eis nodig?]]="Ja","TOON WEL","TOON NIET")</f>
        <v>TOON WEL</v>
      </c>
      <c r="P208" s="4" t="str">
        <f>IF(AND(Eisen_Oplossing[[#This Row],[TOON obv GEVRAAGDE?]]="TOON WEL",Eisen_Oplossing[[#This Row],[Eis nodig?]]="JA"),"ZICHTBAAR","VERBERG")</f>
        <v>ZICHTBAAR</v>
      </c>
    </row>
    <row r="209" spans="1:16" ht="39" x14ac:dyDescent="0.35">
      <c r="A209" s="4" t="str">
        <f>IF(LEN(Eisen_Oplossing[[#This Row],[teller]])=1,CONCATENATE("ICT00",Eisen_Oplossing[[#This Row],[teller]]),IF(LEN(Eisen_Oplossing[[#This Row],[teller]])=2,CONCATENATE("ICT0",Eisen_Oplossing[[#This Row],[teller]]),CONCATENATE("ICT",Eisen_Oplossing[[#This Row],[teller]])))</f>
        <v>ICT205</v>
      </c>
      <c r="B209" s="4">
        <f t="shared" si="3"/>
        <v>205</v>
      </c>
      <c r="C209" s="4" t="s">
        <v>200</v>
      </c>
      <c r="D209" s="4" t="s">
        <v>70</v>
      </c>
      <c r="E209" s="4" t="s">
        <v>660</v>
      </c>
      <c r="F209" s="4"/>
      <c r="G209" s="31" t="s">
        <v>197</v>
      </c>
      <c r="H209" s="31" t="s">
        <v>197</v>
      </c>
      <c r="I209" s="31"/>
      <c r="J209" s="4"/>
      <c r="K209" s="4" t="str">
        <f>IF(AND('AAN TE VULLEN door INSCHRIJVER'!$C$16="Ja",Eisen_Oplossing[[#This Row],[Cloud / SaaS]]="√"),"wel","niet")</f>
        <v>wel</v>
      </c>
      <c r="L209" s="4" t="str">
        <f>IF(AND('AAN TE VULLEN door INSCHRIJVER'!$C$17="Ja",Eisen_Oplossing[[#This Row],[On Premise]]="√"),"wel","niet")</f>
        <v>niet</v>
      </c>
      <c r="M209" s="4" t="str">
        <f>IF(AND('AAN TE VULLEN door INSCHRIJVER'!$C$18="Ja",Eisen_Oplossing[[#This Row],[Dienst-ver-lening]]="√"),"wel","niet")</f>
        <v>niet</v>
      </c>
      <c r="N209" s="4" t="str">
        <f>IF(ISERROR(SEARCH("wel",CONCATENATE(Eisen_Oplossing[[#This Row],[toon_Cloud / SaaS]],Eisen_Oplossing[[#This Row],[toon_On Premise]],Eisen_Oplossing[[#This Row],[toon_Dienstverlening]]))),"TOON NIET","TOON WEL")</f>
        <v>TOON WEL</v>
      </c>
      <c r="O209" s="4" t="str">
        <f>IF(Eisen_Oplossing[[#This Row],[Eis nodig?]]="Ja","TOON WEL","TOON NIET")</f>
        <v>TOON WEL</v>
      </c>
      <c r="P209" s="4" t="str">
        <f>IF(AND(Eisen_Oplossing[[#This Row],[TOON obv GEVRAAGDE?]]="TOON WEL",Eisen_Oplossing[[#This Row],[Eis nodig?]]="JA"),"ZICHTBAAR","VERBERG")</f>
        <v>ZICHTBAAR</v>
      </c>
    </row>
    <row r="210" spans="1:16" ht="39" x14ac:dyDescent="0.35">
      <c r="A210" s="4" t="str">
        <f>IF(LEN(Eisen_Oplossing[[#This Row],[teller]])=1,CONCATENATE("ICT00",Eisen_Oplossing[[#This Row],[teller]]),IF(LEN(Eisen_Oplossing[[#This Row],[teller]])=2,CONCATENATE("ICT0",Eisen_Oplossing[[#This Row],[teller]]),CONCATENATE("ICT",Eisen_Oplossing[[#This Row],[teller]])))</f>
        <v>ICT206</v>
      </c>
      <c r="B210" s="4">
        <f t="shared" si="3"/>
        <v>206</v>
      </c>
      <c r="C210" s="4" t="s">
        <v>200</v>
      </c>
      <c r="D210" s="4" t="s">
        <v>70</v>
      </c>
      <c r="E210" s="4" t="s">
        <v>661</v>
      </c>
      <c r="F210" s="4"/>
      <c r="G210" s="31" t="s">
        <v>197</v>
      </c>
      <c r="H210" s="31" t="s">
        <v>197</v>
      </c>
      <c r="I210" s="31"/>
      <c r="J210" s="4"/>
      <c r="K210" s="4" t="str">
        <f>IF(AND('AAN TE VULLEN door INSCHRIJVER'!$C$16="Ja",Eisen_Oplossing[[#This Row],[Cloud / SaaS]]="√"),"wel","niet")</f>
        <v>wel</v>
      </c>
      <c r="L210" s="4" t="str">
        <f>IF(AND('AAN TE VULLEN door INSCHRIJVER'!$C$17="Ja",Eisen_Oplossing[[#This Row],[On Premise]]="√"),"wel","niet")</f>
        <v>niet</v>
      </c>
      <c r="M210" s="4" t="str">
        <f>IF(AND('AAN TE VULLEN door INSCHRIJVER'!$C$18="Ja",Eisen_Oplossing[[#This Row],[Dienst-ver-lening]]="√"),"wel","niet")</f>
        <v>niet</v>
      </c>
      <c r="N210" s="4" t="str">
        <f>IF(ISERROR(SEARCH("wel",CONCATENATE(Eisen_Oplossing[[#This Row],[toon_Cloud / SaaS]],Eisen_Oplossing[[#This Row],[toon_On Premise]],Eisen_Oplossing[[#This Row],[toon_Dienstverlening]]))),"TOON NIET","TOON WEL")</f>
        <v>TOON WEL</v>
      </c>
      <c r="O210" s="4" t="str">
        <f>IF(Eisen_Oplossing[[#This Row],[Eis nodig?]]="Ja","TOON WEL","TOON NIET")</f>
        <v>TOON WEL</v>
      </c>
      <c r="P210" s="4" t="str">
        <f>IF(AND(Eisen_Oplossing[[#This Row],[TOON obv GEVRAAGDE?]]="TOON WEL",Eisen_Oplossing[[#This Row],[Eis nodig?]]="JA"),"ZICHTBAAR","VERBERG")</f>
        <v>ZICHTBAAR</v>
      </c>
    </row>
    <row r="211" spans="1:16" ht="52" hidden="1" x14ac:dyDescent="0.35">
      <c r="A211" s="4" t="str">
        <f>IF(LEN(Eisen_Oplossing[[#This Row],[teller]])=1,CONCATENATE("ICT00",Eisen_Oplossing[[#This Row],[teller]]),IF(LEN(Eisen_Oplossing[[#This Row],[teller]])=2,CONCATENATE("ICT0",Eisen_Oplossing[[#This Row],[teller]]),CONCATENATE("ICT",Eisen_Oplossing[[#This Row],[teller]])))</f>
        <v>ICT207</v>
      </c>
      <c r="B211" s="4">
        <f t="shared" si="3"/>
        <v>207</v>
      </c>
      <c r="C211" s="4" t="s">
        <v>200</v>
      </c>
      <c r="D211" s="4" t="s">
        <v>229</v>
      </c>
      <c r="E211" s="4" t="s">
        <v>576</v>
      </c>
      <c r="F211" s="4"/>
      <c r="G211" s="31"/>
      <c r="H211" s="31" t="s">
        <v>197</v>
      </c>
      <c r="I211" s="31"/>
      <c r="J211" s="4"/>
      <c r="K211" s="4" t="str">
        <f>IF(AND('AAN TE VULLEN door INSCHRIJVER'!$C$16="Ja",Eisen_Oplossing[[#This Row],[Cloud / SaaS]]="√"),"wel","niet")</f>
        <v>niet</v>
      </c>
      <c r="L211" s="4" t="str">
        <f>IF(AND('AAN TE VULLEN door INSCHRIJVER'!$C$17="Ja",Eisen_Oplossing[[#This Row],[On Premise]]="√"),"wel","niet")</f>
        <v>niet</v>
      </c>
      <c r="M211" s="4" t="str">
        <f>IF(AND('AAN TE VULLEN door INSCHRIJVER'!$C$18="Ja",Eisen_Oplossing[[#This Row],[Dienst-ver-lening]]="√"),"wel","niet")</f>
        <v>niet</v>
      </c>
      <c r="N211" s="4" t="str">
        <f>IF(ISERROR(SEARCH("wel",CONCATENATE(Eisen_Oplossing[[#This Row],[toon_Cloud / SaaS]],Eisen_Oplossing[[#This Row],[toon_On Premise]],Eisen_Oplossing[[#This Row],[toon_Dienstverlening]]))),"TOON NIET","TOON WEL")</f>
        <v>TOON NIET</v>
      </c>
      <c r="O211" s="4" t="str">
        <f>IF(Eisen_Oplossing[[#This Row],[Eis nodig?]]="Ja","TOON WEL","TOON NIET")</f>
        <v>TOON WEL</v>
      </c>
      <c r="P211" s="4" t="str">
        <f>IF(AND(Eisen_Oplossing[[#This Row],[TOON obv GEVRAAGDE?]]="TOON WEL",Eisen_Oplossing[[#This Row],[Eis nodig?]]="JA"),"ZICHTBAAR","VERBERG")</f>
        <v>VERBERG</v>
      </c>
    </row>
    <row r="212" spans="1:16" ht="52" x14ac:dyDescent="0.35">
      <c r="A212" s="4" t="str">
        <f>IF(LEN(Eisen_Oplossing[[#This Row],[teller]])=1,CONCATENATE("ICT00",Eisen_Oplossing[[#This Row],[teller]]),IF(LEN(Eisen_Oplossing[[#This Row],[teller]])=2,CONCATENATE("ICT0",Eisen_Oplossing[[#This Row],[teller]]),CONCATENATE("ICT",Eisen_Oplossing[[#This Row],[teller]])))</f>
        <v>ICT208</v>
      </c>
      <c r="B212" s="4">
        <f t="shared" si="3"/>
        <v>208</v>
      </c>
      <c r="C212" s="4" t="s">
        <v>200</v>
      </c>
      <c r="D212" s="4" t="s">
        <v>70</v>
      </c>
      <c r="E212" s="4" t="s">
        <v>662</v>
      </c>
      <c r="F212" s="4"/>
      <c r="G212" s="31" t="s">
        <v>197</v>
      </c>
      <c r="H212" s="31" t="s">
        <v>197</v>
      </c>
      <c r="I212" s="31"/>
      <c r="J212" s="4"/>
      <c r="K212" s="4" t="str">
        <f>IF(AND('AAN TE VULLEN door INSCHRIJVER'!$C$16="Ja",Eisen_Oplossing[[#This Row],[Cloud / SaaS]]="√"),"wel","niet")</f>
        <v>wel</v>
      </c>
      <c r="L212" s="4" t="str">
        <f>IF(AND('AAN TE VULLEN door INSCHRIJVER'!$C$17="Ja",Eisen_Oplossing[[#This Row],[On Premise]]="√"),"wel","niet")</f>
        <v>niet</v>
      </c>
      <c r="M212" s="4" t="str">
        <f>IF(AND('AAN TE VULLEN door INSCHRIJVER'!$C$18="Ja",Eisen_Oplossing[[#This Row],[Dienst-ver-lening]]="√"),"wel","niet")</f>
        <v>niet</v>
      </c>
      <c r="N212" s="4" t="str">
        <f>IF(ISERROR(SEARCH("wel",CONCATENATE(Eisen_Oplossing[[#This Row],[toon_Cloud / SaaS]],Eisen_Oplossing[[#This Row],[toon_On Premise]],Eisen_Oplossing[[#This Row],[toon_Dienstverlening]]))),"TOON NIET","TOON WEL")</f>
        <v>TOON WEL</v>
      </c>
      <c r="O212" s="4" t="str">
        <f>IF(Eisen_Oplossing[[#This Row],[Eis nodig?]]="Ja","TOON WEL","TOON NIET")</f>
        <v>TOON WEL</v>
      </c>
      <c r="P212" s="4" t="str">
        <f>IF(AND(Eisen_Oplossing[[#This Row],[TOON obv GEVRAAGDE?]]="TOON WEL",Eisen_Oplossing[[#This Row],[Eis nodig?]]="JA"),"ZICHTBAAR","VERBERG")</f>
        <v>ZICHTBAAR</v>
      </c>
    </row>
    <row r="213" spans="1:16" ht="39" hidden="1" x14ac:dyDescent="0.35">
      <c r="A213" s="4" t="str">
        <f>IF(LEN(Eisen_Oplossing[[#This Row],[teller]])=1,CONCATENATE("ICT00",Eisen_Oplossing[[#This Row],[teller]]),IF(LEN(Eisen_Oplossing[[#This Row],[teller]])=2,CONCATENATE("ICT0",Eisen_Oplossing[[#This Row],[teller]]),CONCATENATE("ICT",Eisen_Oplossing[[#This Row],[teller]])))</f>
        <v>ICT209</v>
      </c>
      <c r="B213" s="4">
        <f t="shared" si="3"/>
        <v>209</v>
      </c>
      <c r="C213" s="4" t="s">
        <v>200</v>
      </c>
      <c r="D213" s="4" t="s">
        <v>230</v>
      </c>
      <c r="E213" s="4" t="s">
        <v>578</v>
      </c>
      <c r="F213" s="4"/>
      <c r="G213" s="31" t="s">
        <v>197</v>
      </c>
      <c r="H213" s="31" t="s">
        <v>197</v>
      </c>
      <c r="I213" s="31" t="s">
        <v>197</v>
      </c>
      <c r="J213" s="4"/>
      <c r="K213" s="4" t="str">
        <f>IF(AND('AAN TE VULLEN door INSCHRIJVER'!$C$16="Ja",Eisen_Oplossing[[#This Row],[Cloud / SaaS]]="√"),"wel","niet")</f>
        <v>wel</v>
      </c>
      <c r="L213" s="4" t="str">
        <f>IF(AND('AAN TE VULLEN door INSCHRIJVER'!$C$17="Ja",Eisen_Oplossing[[#This Row],[On Premise]]="√"),"wel","niet")</f>
        <v>niet</v>
      </c>
      <c r="M213" s="4" t="str">
        <f>IF(AND('AAN TE VULLEN door INSCHRIJVER'!$C$18="Ja",Eisen_Oplossing[[#This Row],[Dienst-ver-lening]]="√"),"wel","niet")</f>
        <v>niet</v>
      </c>
      <c r="N213" s="4" t="str">
        <f>IF(ISERROR(SEARCH("wel",CONCATENATE(Eisen_Oplossing[[#This Row],[toon_Cloud / SaaS]],Eisen_Oplossing[[#This Row],[toon_On Premise]],Eisen_Oplossing[[#This Row],[toon_Dienstverlening]]))),"TOON NIET","TOON WEL")</f>
        <v>TOON WEL</v>
      </c>
      <c r="O213" s="4" t="str">
        <f>IF(Eisen_Oplossing[[#This Row],[Eis nodig?]]="Ja","TOON WEL","TOON NIET")</f>
        <v>TOON WEL</v>
      </c>
      <c r="P213" s="4" t="str">
        <f>IF(AND(Eisen_Oplossing[[#This Row],[TOON obv GEVRAAGDE?]]="TOON WEL",Eisen_Oplossing[[#This Row],[Eis nodig?]]="JA"),"ZICHTBAAR","VERBERG")</f>
        <v>ZICHTBAAR</v>
      </c>
    </row>
    <row r="214" spans="1:16" ht="104" hidden="1" x14ac:dyDescent="0.35">
      <c r="A214" s="4" t="str">
        <f>IF(LEN(Eisen_Oplossing[[#This Row],[teller]])=1,CONCATENATE("ICT00",Eisen_Oplossing[[#This Row],[teller]]),IF(LEN(Eisen_Oplossing[[#This Row],[teller]])=2,CONCATENATE("ICT0",Eisen_Oplossing[[#This Row],[teller]]),CONCATENATE("ICT",Eisen_Oplossing[[#This Row],[teller]])))</f>
        <v>ICT210</v>
      </c>
      <c r="B214" s="4">
        <f t="shared" si="3"/>
        <v>210</v>
      </c>
      <c r="C214" s="4" t="s">
        <v>200</v>
      </c>
      <c r="D214" s="4" t="s">
        <v>230</v>
      </c>
      <c r="E214" s="4" t="s">
        <v>579</v>
      </c>
      <c r="F214" s="4"/>
      <c r="G214" s="31" t="s">
        <v>197</v>
      </c>
      <c r="H214" s="31" t="s">
        <v>197</v>
      </c>
      <c r="I214" s="31" t="s">
        <v>197</v>
      </c>
      <c r="J214" s="4"/>
      <c r="K214" s="4" t="str">
        <f>IF(AND('AAN TE VULLEN door INSCHRIJVER'!$C$16="Ja",Eisen_Oplossing[[#This Row],[Cloud / SaaS]]="√"),"wel","niet")</f>
        <v>wel</v>
      </c>
      <c r="L214" s="4" t="str">
        <f>IF(AND('AAN TE VULLEN door INSCHRIJVER'!$C$17="Ja",Eisen_Oplossing[[#This Row],[On Premise]]="√"),"wel","niet")</f>
        <v>niet</v>
      </c>
      <c r="M214" s="4" t="str">
        <f>IF(AND('AAN TE VULLEN door INSCHRIJVER'!$C$18="Ja",Eisen_Oplossing[[#This Row],[Dienst-ver-lening]]="√"),"wel","niet")</f>
        <v>niet</v>
      </c>
      <c r="N214" s="4" t="str">
        <f>IF(ISERROR(SEARCH("wel",CONCATENATE(Eisen_Oplossing[[#This Row],[toon_Cloud / SaaS]],Eisen_Oplossing[[#This Row],[toon_On Premise]],Eisen_Oplossing[[#This Row],[toon_Dienstverlening]]))),"TOON NIET","TOON WEL")</f>
        <v>TOON WEL</v>
      </c>
      <c r="O214" s="4" t="str">
        <f>IF(Eisen_Oplossing[[#This Row],[Eis nodig?]]="Ja","TOON WEL","TOON NIET")</f>
        <v>TOON WEL</v>
      </c>
      <c r="P214" s="4" t="str">
        <f>IF(AND(Eisen_Oplossing[[#This Row],[TOON obv GEVRAAGDE?]]="TOON WEL",Eisen_Oplossing[[#This Row],[Eis nodig?]]="JA"),"ZICHTBAAR","VERBERG")</f>
        <v>ZICHTBAAR</v>
      </c>
    </row>
    <row r="215" spans="1:16" ht="65" hidden="1" x14ac:dyDescent="0.35">
      <c r="A215" s="4" t="str">
        <f>IF(LEN(Eisen_Oplossing[[#This Row],[teller]])=1,CONCATENATE("ICT00",Eisen_Oplossing[[#This Row],[teller]]),IF(LEN(Eisen_Oplossing[[#This Row],[teller]])=2,CONCATENATE("ICT0",Eisen_Oplossing[[#This Row],[teller]]),CONCATENATE("ICT",Eisen_Oplossing[[#This Row],[teller]])))</f>
        <v>ICT211</v>
      </c>
      <c r="B215" s="4">
        <f t="shared" si="3"/>
        <v>211</v>
      </c>
      <c r="C215" s="4" t="s">
        <v>200</v>
      </c>
      <c r="D215" s="4" t="s">
        <v>230</v>
      </c>
      <c r="E215" s="4" t="s">
        <v>580</v>
      </c>
      <c r="F215" s="4"/>
      <c r="G215" s="31" t="s">
        <v>197</v>
      </c>
      <c r="H215" s="31" t="s">
        <v>197</v>
      </c>
      <c r="I215" s="31" t="s">
        <v>197</v>
      </c>
      <c r="J215" s="4"/>
      <c r="K215" s="4" t="str">
        <f>IF(AND('AAN TE VULLEN door INSCHRIJVER'!$C$16="Ja",Eisen_Oplossing[[#This Row],[Cloud / SaaS]]="√"),"wel","niet")</f>
        <v>wel</v>
      </c>
      <c r="L215" s="4" t="str">
        <f>IF(AND('AAN TE VULLEN door INSCHRIJVER'!$C$17="Ja",Eisen_Oplossing[[#This Row],[On Premise]]="√"),"wel","niet")</f>
        <v>niet</v>
      </c>
      <c r="M215" s="4" t="str">
        <f>IF(AND('AAN TE VULLEN door INSCHRIJVER'!$C$18="Ja",Eisen_Oplossing[[#This Row],[Dienst-ver-lening]]="√"),"wel","niet")</f>
        <v>niet</v>
      </c>
      <c r="N215" s="4" t="str">
        <f>IF(ISERROR(SEARCH("wel",CONCATENATE(Eisen_Oplossing[[#This Row],[toon_Cloud / SaaS]],Eisen_Oplossing[[#This Row],[toon_On Premise]],Eisen_Oplossing[[#This Row],[toon_Dienstverlening]]))),"TOON NIET","TOON WEL")</f>
        <v>TOON WEL</v>
      </c>
      <c r="O215" s="4" t="str">
        <f>IF(Eisen_Oplossing[[#This Row],[Eis nodig?]]="Ja","TOON WEL","TOON NIET")</f>
        <v>TOON WEL</v>
      </c>
      <c r="P215" s="4" t="str">
        <f>IF(AND(Eisen_Oplossing[[#This Row],[TOON obv GEVRAAGDE?]]="TOON WEL",Eisen_Oplossing[[#This Row],[Eis nodig?]]="JA"),"ZICHTBAAR","VERBERG")</f>
        <v>ZICHTBAAR</v>
      </c>
    </row>
    <row r="216" spans="1:16" ht="104" hidden="1" x14ac:dyDescent="0.35">
      <c r="A216" s="4" t="str">
        <f>IF(LEN(Eisen_Oplossing[[#This Row],[teller]])=1,CONCATENATE("ICT00",Eisen_Oplossing[[#This Row],[teller]]),IF(LEN(Eisen_Oplossing[[#This Row],[teller]])=2,CONCATENATE("ICT0",Eisen_Oplossing[[#This Row],[teller]]),CONCATENATE("ICT",Eisen_Oplossing[[#This Row],[teller]])))</f>
        <v>ICT212</v>
      </c>
      <c r="B216" s="4">
        <f t="shared" si="3"/>
        <v>212</v>
      </c>
      <c r="C216" s="4" t="s">
        <v>200</v>
      </c>
      <c r="D216" s="4" t="s">
        <v>230</v>
      </c>
      <c r="E216" s="4" t="s">
        <v>581</v>
      </c>
      <c r="F216" s="4" t="s">
        <v>582</v>
      </c>
      <c r="G216" s="31" t="s">
        <v>197</v>
      </c>
      <c r="H216" s="31" t="s">
        <v>197</v>
      </c>
      <c r="I216" s="31" t="s">
        <v>197</v>
      </c>
      <c r="J216" s="4"/>
      <c r="K216" s="4" t="str">
        <f>IF(AND('AAN TE VULLEN door INSCHRIJVER'!$C$16="Ja",Eisen_Oplossing[[#This Row],[Cloud / SaaS]]="√"),"wel","niet")</f>
        <v>wel</v>
      </c>
      <c r="L216" s="4" t="str">
        <f>IF(AND('AAN TE VULLEN door INSCHRIJVER'!$C$17="Ja",Eisen_Oplossing[[#This Row],[On Premise]]="√"),"wel","niet")</f>
        <v>niet</v>
      </c>
      <c r="M216" s="4" t="str">
        <f>IF(AND('AAN TE VULLEN door INSCHRIJVER'!$C$18="Ja",Eisen_Oplossing[[#This Row],[Dienst-ver-lening]]="√"),"wel","niet")</f>
        <v>niet</v>
      </c>
      <c r="N216" s="4" t="str">
        <f>IF(ISERROR(SEARCH("wel",CONCATENATE(Eisen_Oplossing[[#This Row],[toon_Cloud / SaaS]],Eisen_Oplossing[[#This Row],[toon_On Premise]],Eisen_Oplossing[[#This Row],[toon_Dienstverlening]]))),"TOON NIET","TOON WEL")</f>
        <v>TOON WEL</v>
      </c>
      <c r="O216" s="4" t="str">
        <f>IF(Eisen_Oplossing[[#This Row],[Eis nodig?]]="Ja","TOON WEL","TOON NIET")</f>
        <v>TOON WEL</v>
      </c>
      <c r="P216" s="4" t="str">
        <f>IF(AND(Eisen_Oplossing[[#This Row],[TOON obv GEVRAAGDE?]]="TOON WEL",Eisen_Oplossing[[#This Row],[Eis nodig?]]="JA"),"ZICHTBAAR","VERBERG")</f>
        <v>ZICHTBAAR</v>
      </c>
    </row>
    <row r="217" spans="1:16" ht="26" hidden="1" x14ac:dyDescent="0.35">
      <c r="A217" s="4" t="str">
        <f>IF(LEN(Eisen_Oplossing[[#This Row],[teller]])=1,CONCATENATE("ICT00",Eisen_Oplossing[[#This Row],[teller]]),IF(LEN(Eisen_Oplossing[[#This Row],[teller]])=2,CONCATENATE("ICT0",Eisen_Oplossing[[#This Row],[teller]]),CONCATENATE("ICT",Eisen_Oplossing[[#This Row],[teller]])))</f>
        <v>ICT213</v>
      </c>
      <c r="B217" s="4">
        <f t="shared" si="3"/>
        <v>213</v>
      </c>
      <c r="C217" s="4" t="s">
        <v>200</v>
      </c>
      <c r="D217" s="4" t="s">
        <v>230</v>
      </c>
      <c r="E217" s="28" t="s">
        <v>583</v>
      </c>
      <c r="F217" s="4" t="s">
        <v>584</v>
      </c>
      <c r="G217" s="31" t="s">
        <v>197</v>
      </c>
      <c r="H217" s="31" t="s">
        <v>197</v>
      </c>
      <c r="I217" s="31" t="s">
        <v>197</v>
      </c>
      <c r="J217" s="4"/>
      <c r="K217" s="4" t="str">
        <f>IF(AND('AAN TE VULLEN door INSCHRIJVER'!$C$16="Ja",Eisen_Oplossing[[#This Row],[Cloud / SaaS]]="√"),"wel","niet")</f>
        <v>wel</v>
      </c>
      <c r="L217" s="4" t="str">
        <f>IF(AND('AAN TE VULLEN door INSCHRIJVER'!$C$17="Ja",Eisen_Oplossing[[#This Row],[On Premise]]="√"),"wel","niet")</f>
        <v>niet</v>
      </c>
      <c r="M217" s="4" t="str">
        <f>IF(AND('AAN TE VULLEN door INSCHRIJVER'!$C$18="Ja",Eisen_Oplossing[[#This Row],[Dienst-ver-lening]]="√"),"wel","niet")</f>
        <v>niet</v>
      </c>
      <c r="N217" s="4" t="str">
        <f>IF(ISERROR(SEARCH("wel",CONCATENATE(Eisen_Oplossing[[#This Row],[toon_Cloud / SaaS]],Eisen_Oplossing[[#This Row],[toon_On Premise]],Eisen_Oplossing[[#This Row],[toon_Dienstverlening]]))),"TOON NIET","TOON WEL")</f>
        <v>TOON WEL</v>
      </c>
      <c r="O217" s="4" t="str">
        <f>IF(Eisen_Oplossing[[#This Row],[Eis nodig?]]="Ja","TOON WEL","TOON NIET")</f>
        <v>TOON WEL</v>
      </c>
      <c r="P217" s="4" t="str">
        <f>IF(AND(Eisen_Oplossing[[#This Row],[TOON obv GEVRAAGDE?]]="TOON WEL",Eisen_Oplossing[[#This Row],[Eis nodig?]]="JA"),"ZICHTBAAR","VERBERG")</f>
        <v>ZICHTBAAR</v>
      </c>
    </row>
    <row r="218" spans="1:16" ht="78" hidden="1" x14ac:dyDescent="0.35">
      <c r="A218" s="4" t="str">
        <f>IF(LEN(Eisen_Oplossing[[#This Row],[teller]])=1,CONCATENATE("ICT00",Eisen_Oplossing[[#This Row],[teller]]),IF(LEN(Eisen_Oplossing[[#This Row],[teller]])=2,CONCATENATE("ICT0",Eisen_Oplossing[[#This Row],[teller]]),CONCATENATE("ICT",Eisen_Oplossing[[#This Row],[teller]])))</f>
        <v>ICT214</v>
      </c>
      <c r="B218" s="4">
        <f t="shared" si="3"/>
        <v>214</v>
      </c>
      <c r="C218" s="4" t="s">
        <v>200</v>
      </c>
      <c r="D218" s="4" t="s">
        <v>230</v>
      </c>
      <c r="E218" s="4" t="s">
        <v>585</v>
      </c>
      <c r="F218" s="4"/>
      <c r="G218" s="31" t="s">
        <v>197</v>
      </c>
      <c r="H218" s="31" t="s">
        <v>197</v>
      </c>
      <c r="I218" s="31" t="s">
        <v>197</v>
      </c>
      <c r="J218" s="4"/>
      <c r="K218" s="4" t="str">
        <f>IF(AND('AAN TE VULLEN door INSCHRIJVER'!$C$16="Ja",Eisen_Oplossing[[#This Row],[Cloud / SaaS]]="√"),"wel","niet")</f>
        <v>wel</v>
      </c>
      <c r="L218" s="4" t="str">
        <f>IF(AND('AAN TE VULLEN door INSCHRIJVER'!$C$17="Ja",Eisen_Oplossing[[#This Row],[On Premise]]="√"),"wel","niet")</f>
        <v>niet</v>
      </c>
      <c r="M218" s="4" t="str">
        <f>IF(AND('AAN TE VULLEN door INSCHRIJVER'!$C$18="Ja",Eisen_Oplossing[[#This Row],[Dienst-ver-lening]]="√"),"wel","niet")</f>
        <v>niet</v>
      </c>
      <c r="N218" s="4" t="str">
        <f>IF(ISERROR(SEARCH("wel",CONCATENATE(Eisen_Oplossing[[#This Row],[toon_Cloud / SaaS]],Eisen_Oplossing[[#This Row],[toon_On Premise]],Eisen_Oplossing[[#This Row],[toon_Dienstverlening]]))),"TOON NIET","TOON WEL")</f>
        <v>TOON WEL</v>
      </c>
      <c r="O218" s="4" t="str">
        <f>IF(Eisen_Oplossing[[#This Row],[Eis nodig?]]="Ja","TOON WEL","TOON NIET")</f>
        <v>TOON WEL</v>
      </c>
      <c r="P218" s="4" t="str">
        <f>IF(AND(Eisen_Oplossing[[#This Row],[TOON obv GEVRAAGDE?]]="TOON WEL",Eisen_Oplossing[[#This Row],[Eis nodig?]]="JA"),"ZICHTBAAR","VERBERG")</f>
        <v>ZICHTBAAR</v>
      </c>
    </row>
    <row r="219" spans="1:16" ht="182" hidden="1" x14ac:dyDescent="0.35">
      <c r="A219" s="4" t="str">
        <f>IF(LEN(Eisen_Oplossing[[#This Row],[teller]])=1,CONCATENATE("ICT00",Eisen_Oplossing[[#This Row],[teller]]),IF(LEN(Eisen_Oplossing[[#This Row],[teller]])=2,CONCATENATE("ICT0",Eisen_Oplossing[[#This Row],[teller]]),CONCATENATE("ICT",Eisen_Oplossing[[#This Row],[teller]])))</f>
        <v>ICT215</v>
      </c>
      <c r="B219" s="4">
        <f t="shared" si="3"/>
        <v>215</v>
      </c>
      <c r="C219" s="4" t="s">
        <v>200</v>
      </c>
      <c r="D219" s="4" t="s">
        <v>230</v>
      </c>
      <c r="E219" s="4" t="s">
        <v>586</v>
      </c>
      <c r="F219" s="4" t="s">
        <v>587</v>
      </c>
      <c r="G219" s="31" t="s">
        <v>197</v>
      </c>
      <c r="H219" s="31" t="s">
        <v>197</v>
      </c>
      <c r="I219" s="31" t="s">
        <v>197</v>
      </c>
      <c r="J219" s="4"/>
      <c r="K219" s="4" t="str">
        <f>IF(AND('AAN TE VULLEN door INSCHRIJVER'!$C$16="Ja",Eisen_Oplossing[[#This Row],[Cloud / SaaS]]="√"),"wel","niet")</f>
        <v>wel</v>
      </c>
      <c r="L219" s="4" t="str">
        <f>IF(AND('AAN TE VULLEN door INSCHRIJVER'!$C$17="Ja",Eisen_Oplossing[[#This Row],[On Premise]]="√"),"wel","niet")</f>
        <v>niet</v>
      </c>
      <c r="M219" s="4" t="str">
        <f>IF(AND('AAN TE VULLEN door INSCHRIJVER'!$C$18="Ja",Eisen_Oplossing[[#This Row],[Dienst-ver-lening]]="√"),"wel","niet")</f>
        <v>niet</v>
      </c>
      <c r="N219" s="4" t="str">
        <f>IF(ISERROR(SEARCH("wel",CONCATENATE(Eisen_Oplossing[[#This Row],[toon_Cloud / SaaS]],Eisen_Oplossing[[#This Row],[toon_On Premise]],Eisen_Oplossing[[#This Row],[toon_Dienstverlening]]))),"TOON NIET","TOON WEL")</f>
        <v>TOON WEL</v>
      </c>
      <c r="O219" s="4" t="str">
        <f>IF(Eisen_Oplossing[[#This Row],[Eis nodig?]]="Ja","TOON WEL","TOON NIET")</f>
        <v>TOON WEL</v>
      </c>
      <c r="P219" s="4" t="str">
        <f>IF(AND(Eisen_Oplossing[[#This Row],[TOON obv GEVRAAGDE?]]="TOON WEL",Eisen_Oplossing[[#This Row],[Eis nodig?]]="JA"),"ZICHTBAAR","VERBERG")</f>
        <v>ZICHTBAAR</v>
      </c>
    </row>
    <row r="220" spans="1:16" ht="91" hidden="1" x14ac:dyDescent="0.35">
      <c r="A220" s="4" t="str">
        <f>IF(LEN(Eisen_Oplossing[[#This Row],[teller]])=1,CONCATENATE("ICT00",Eisen_Oplossing[[#This Row],[teller]]),IF(LEN(Eisen_Oplossing[[#This Row],[teller]])=2,CONCATENATE("ICT0",Eisen_Oplossing[[#This Row],[teller]]),CONCATENATE("ICT",Eisen_Oplossing[[#This Row],[teller]])))</f>
        <v>ICT216</v>
      </c>
      <c r="B220" s="4">
        <f t="shared" si="3"/>
        <v>216</v>
      </c>
      <c r="C220" s="4" t="s">
        <v>200</v>
      </c>
      <c r="D220" s="4" t="s">
        <v>230</v>
      </c>
      <c r="E220" s="4" t="s">
        <v>588</v>
      </c>
      <c r="F220" s="4"/>
      <c r="G220" s="31" t="s">
        <v>197</v>
      </c>
      <c r="H220" s="31" t="s">
        <v>197</v>
      </c>
      <c r="I220" s="31" t="s">
        <v>197</v>
      </c>
      <c r="J220" s="4"/>
      <c r="K220" s="4" t="str">
        <f>IF(AND('AAN TE VULLEN door INSCHRIJVER'!$C$16="Ja",Eisen_Oplossing[[#This Row],[Cloud / SaaS]]="√"),"wel","niet")</f>
        <v>wel</v>
      </c>
      <c r="L220" s="4" t="str">
        <f>IF(AND('AAN TE VULLEN door INSCHRIJVER'!$C$17="Ja",Eisen_Oplossing[[#This Row],[On Premise]]="√"),"wel","niet")</f>
        <v>niet</v>
      </c>
      <c r="M220" s="4" t="str">
        <f>IF(AND('AAN TE VULLEN door INSCHRIJVER'!$C$18="Ja",Eisen_Oplossing[[#This Row],[Dienst-ver-lening]]="√"),"wel","niet")</f>
        <v>niet</v>
      </c>
      <c r="N220" s="4" t="str">
        <f>IF(ISERROR(SEARCH("wel",CONCATENATE(Eisen_Oplossing[[#This Row],[toon_Cloud / SaaS]],Eisen_Oplossing[[#This Row],[toon_On Premise]],Eisen_Oplossing[[#This Row],[toon_Dienstverlening]]))),"TOON NIET","TOON WEL")</f>
        <v>TOON WEL</v>
      </c>
      <c r="O220" s="4" t="str">
        <f>IF(Eisen_Oplossing[[#This Row],[Eis nodig?]]="Ja","TOON WEL","TOON NIET")</f>
        <v>TOON WEL</v>
      </c>
      <c r="P220" s="4" t="str">
        <f>IF(AND(Eisen_Oplossing[[#This Row],[TOON obv GEVRAAGDE?]]="TOON WEL",Eisen_Oplossing[[#This Row],[Eis nodig?]]="JA"),"ZICHTBAAR","VERBERG")</f>
        <v>ZICHTBAAR</v>
      </c>
    </row>
    <row r="221" spans="1:16" ht="104" hidden="1" x14ac:dyDescent="0.35">
      <c r="A221" s="4" t="str">
        <f>IF(LEN(Eisen_Oplossing[[#This Row],[teller]])=1,CONCATENATE("ICT00",Eisen_Oplossing[[#This Row],[teller]]),IF(LEN(Eisen_Oplossing[[#This Row],[teller]])=2,CONCATENATE("ICT0",Eisen_Oplossing[[#This Row],[teller]]),CONCATENATE("ICT",Eisen_Oplossing[[#This Row],[teller]])))</f>
        <v>ICT217</v>
      </c>
      <c r="B221" s="4">
        <f t="shared" si="3"/>
        <v>217</v>
      </c>
      <c r="C221" s="4" t="s">
        <v>200</v>
      </c>
      <c r="D221" s="4" t="s">
        <v>230</v>
      </c>
      <c r="E221" s="4" t="s">
        <v>589</v>
      </c>
      <c r="F221" s="4"/>
      <c r="G221" s="31" t="s">
        <v>197</v>
      </c>
      <c r="H221" s="31" t="s">
        <v>197</v>
      </c>
      <c r="I221" s="31" t="s">
        <v>197</v>
      </c>
      <c r="J221" s="4"/>
      <c r="K221" s="4" t="str">
        <f>IF(AND('AAN TE VULLEN door INSCHRIJVER'!$C$16="Ja",Eisen_Oplossing[[#This Row],[Cloud / SaaS]]="√"),"wel","niet")</f>
        <v>wel</v>
      </c>
      <c r="L221" s="4" t="str">
        <f>IF(AND('AAN TE VULLEN door INSCHRIJVER'!$C$17="Ja",Eisen_Oplossing[[#This Row],[On Premise]]="√"),"wel","niet")</f>
        <v>niet</v>
      </c>
      <c r="M221" s="4" t="str">
        <f>IF(AND('AAN TE VULLEN door INSCHRIJVER'!$C$18="Ja",Eisen_Oplossing[[#This Row],[Dienst-ver-lening]]="√"),"wel","niet")</f>
        <v>niet</v>
      </c>
      <c r="N221" s="4" t="str">
        <f>IF(ISERROR(SEARCH("wel",CONCATENATE(Eisen_Oplossing[[#This Row],[toon_Cloud / SaaS]],Eisen_Oplossing[[#This Row],[toon_On Premise]],Eisen_Oplossing[[#This Row],[toon_Dienstverlening]]))),"TOON NIET","TOON WEL")</f>
        <v>TOON WEL</v>
      </c>
      <c r="O221" s="4" t="str">
        <f>IF(Eisen_Oplossing[[#This Row],[Eis nodig?]]="Ja","TOON WEL","TOON NIET")</f>
        <v>TOON WEL</v>
      </c>
      <c r="P221" s="4" t="str">
        <f>IF(AND(Eisen_Oplossing[[#This Row],[TOON obv GEVRAAGDE?]]="TOON WEL",Eisen_Oplossing[[#This Row],[Eis nodig?]]="JA"),"ZICHTBAAR","VERBERG")</f>
        <v>ZICHTBAAR</v>
      </c>
    </row>
    <row r="222" spans="1:16" ht="91" hidden="1" x14ac:dyDescent="0.35">
      <c r="A222" s="4" t="str">
        <f>IF(LEN(Eisen_Oplossing[[#This Row],[teller]])=1,CONCATENATE("ICT00",Eisen_Oplossing[[#This Row],[teller]]),IF(LEN(Eisen_Oplossing[[#This Row],[teller]])=2,CONCATENATE("ICT0",Eisen_Oplossing[[#This Row],[teller]]),CONCATENATE("ICT",Eisen_Oplossing[[#This Row],[teller]])))</f>
        <v>ICT218</v>
      </c>
      <c r="B222" s="4">
        <f t="shared" si="3"/>
        <v>218</v>
      </c>
      <c r="C222" s="4" t="s">
        <v>200</v>
      </c>
      <c r="D222" s="4" t="s">
        <v>230</v>
      </c>
      <c r="E222" s="4" t="s">
        <v>590</v>
      </c>
      <c r="F222" s="4"/>
      <c r="G222" s="31" t="s">
        <v>197</v>
      </c>
      <c r="H222" s="31" t="s">
        <v>197</v>
      </c>
      <c r="I222" s="31" t="s">
        <v>197</v>
      </c>
      <c r="J222" s="4"/>
      <c r="K222" s="4" t="str">
        <f>IF(AND('AAN TE VULLEN door INSCHRIJVER'!$C$16="Ja",Eisen_Oplossing[[#This Row],[Cloud / SaaS]]="√"),"wel","niet")</f>
        <v>wel</v>
      </c>
      <c r="L222" s="4" t="str">
        <f>IF(AND('AAN TE VULLEN door INSCHRIJVER'!$C$17="Ja",Eisen_Oplossing[[#This Row],[On Premise]]="√"),"wel","niet")</f>
        <v>niet</v>
      </c>
      <c r="M222" s="4" t="str">
        <f>IF(AND('AAN TE VULLEN door INSCHRIJVER'!$C$18="Ja",Eisen_Oplossing[[#This Row],[Dienst-ver-lening]]="√"),"wel","niet")</f>
        <v>niet</v>
      </c>
      <c r="N222" s="4" t="str">
        <f>IF(ISERROR(SEARCH("wel",CONCATENATE(Eisen_Oplossing[[#This Row],[toon_Cloud / SaaS]],Eisen_Oplossing[[#This Row],[toon_On Premise]],Eisen_Oplossing[[#This Row],[toon_Dienstverlening]]))),"TOON NIET","TOON WEL")</f>
        <v>TOON WEL</v>
      </c>
      <c r="O222" s="4" t="str">
        <f>IF(Eisen_Oplossing[[#This Row],[Eis nodig?]]="Ja","TOON WEL","TOON NIET")</f>
        <v>TOON WEL</v>
      </c>
      <c r="P222" s="4" t="str">
        <f>IF(AND(Eisen_Oplossing[[#This Row],[TOON obv GEVRAAGDE?]]="TOON WEL",Eisen_Oplossing[[#This Row],[Eis nodig?]]="JA"),"ZICHTBAAR","VERBERG")</f>
        <v>ZICHTBAAR</v>
      </c>
    </row>
    <row r="223" spans="1:16" ht="39" hidden="1" x14ac:dyDescent="0.35">
      <c r="A223" s="4" t="str">
        <f>IF(LEN(Eisen_Oplossing[[#This Row],[teller]])=1,CONCATENATE("ICT00",Eisen_Oplossing[[#This Row],[teller]]),IF(LEN(Eisen_Oplossing[[#This Row],[teller]])=2,CONCATENATE("ICT0",Eisen_Oplossing[[#This Row],[teller]]),CONCATENATE("ICT",Eisen_Oplossing[[#This Row],[teller]])))</f>
        <v>ICT219</v>
      </c>
      <c r="B223" s="4">
        <f t="shared" si="3"/>
        <v>219</v>
      </c>
      <c r="C223" s="4" t="s">
        <v>200</v>
      </c>
      <c r="D223" s="4" t="s">
        <v>230</v>
      </c>
      <c r="E223" s="4" t="s">
        <v>591</v>
      </c>
      <c r="F223" s="4"/>
      <c r="G223" s="31" t="s">
        <v>197</v>
      </c>
      <c r="H223" s="31" t="s">
        <v>197</v>
      </c>
      <c r="I223" s="31" t="s">
        <v>197</v>
      </c>
      <c r="J223" s="4"/>
      <c r="K223" s="4" t="str">
        <f>IF(AND('AAN TE VULLEN door INSCHRIJVER'!$C$16="Ja",Eisen_Oplossing[[#This Row],[Cloud / SaaS]]="√"),"wel","niet")</f>
        <v>wel</v>
      </c>
      <c r="L223" s="4" t="str">
        <f>IF(AND('AAN TE VULLEN door INSCHRIJVER'!$C$17="Ja",Eisen_Oplossing[[#This Row],[On Premise]]="√"),"wel","niet")</f>
        <v>niet</v>
      </c>
      <c r="M223" s="4" t="str">
        <f>IF(AND('AAN TE VULLEN door INSCHRIJVER'!$C$18="Ja",Eisen_Oplossing[[#This Row],[Dienst-ver-lening]]="√"),"wel","niet")</f>
        <v>niet</v>
      </c>
      <c r="N223" s="4" t="str">
        <f>IF(ISERROR(SEARCH("wel",CONCATENATE(Eisen_Oplossing[[#This Row],[toon_Cloud / SaaS]],Eisen_Oplossing[[#This Row],[toon_On Premise]],Eisen_Oplossing[[#This Row],[toon_Dienstverlening]]))),"TOON NIET","TOON WEL")</f>
        <v>TOON WEL</v>
      </c>
      <c r="O223" s="4" t="str">
        <f>IF(Eisen_Oplossing[[#This Row],[Eis nodig?]]="Ja","TOON WEL","TOON NIET")</f>
        <v>TOON WEL</v>
      </c>
      <c r="P223" s="4" t="str">
        <f>IF(AND(Eisen_Oplossing[[#This Row],[TOON obv GEVRAAGDE?]]="TOON WEL",Eisen_Oplossing[[#This Row],[Eis nodig?]]="JA"),"ZICHTBAAR","VERBERG")</f>
        <v>ZICHTBAAR</v>
      </c>
    </row>
    <row r="224" spans="1:16" ht="104" hidden="1" x14ac:dyDescent="0.35">
      <c r="A224" s="4" t="str">
        <f>IF(LEN(Eisen_Oplossing[[#This Row],[teller]])=1,CONCATENATE("ICT00",Eisen_Oplossing[[#This Row],[teller]]),IF(LEN(Eisen_Oplossing[[#This Row],[teller]])=2,CONCATENATE("ICT0",Eisen_Oplossing[[#This Row],[teller]]),CONCATENATE("ICT",Eisen_Oplossing[[#This Row],[teller]])))</f>
        <v>ICT220</v>
      </c>
      <c r="B224" s="4">
        <f t="shared" si="3"/>
        <v>220</v>
      </c>
      <c r="C224" s="4" t="s">
        <v>200</v>
      </c>
      <c r="D224" s="4" t="s">
        <v>230</v>
      </c>
      <c r="E224" s="4" t="s">
        <v>592</v>
      </c>
      <c r="F224" s="4" t="s">
        <v>593</v>
      </c>
      <c r="G224" s="31" t="s">
        <v>197</v>
      </c>
      <c r="H224" s="31" t="s">
        <v>197</v>
      </c>
      <c r="I224" s="31" t="s">
        <v>197</v>
      </c>
      <c r="J224" s="4"/>
      <c r="K224" s="4" t="str">
        <f>IF(AND('AAN TE VULLEN door INSCHRIJVER'!$C$16="Ja",Eisen_Oplossing[[#This Row],[Cloud / SaaS]]="√"),"wel","niet")</f>
        <v>wel</v>
      </c>
      <c r="L224" s="4" t="str">
        <f>IF(AND('AAN TE VULLEN door INSCHRIJVER'!$C$17="Ja",Eisen_Oplossing[[#This Row],[On Premise]]="√"),"wel","niet")</f>
        <v>niet</v>
      </c>
      <c r="M224" s="4" t="str">
        <f>IF(AND('AAN TE VULLEN door INSCHRIJVER'!$C$18="Ja",Eisen_Oplossing[[#This Row],[Dienst-ver-lening]]="√"),"wel","niet")</f>
        <v>niet</v>
      </c>
      <c r="N224" s="4" t="str">
        <f>IF(ISERROR(SEARCH("wel",CONCATENATE(Eisen_Oplossing[[#This Row],[toon_Cloud / SaaS]],Eisen_Oplossing[[#This Row],[toon_On Premise]],Eisen_Oplossing[[#This Row],[toon_Dienstverlening]]))),"TOON NIET","TOON WEL")</f>
        <v>TOON WEL</v>
      </c>
      <c r="O224" s="4" t="str">
        <f>IF(Eisen_Oplossing[[#This Row],[Eis nodig?]]="Ja","TOON WEL","TOON NIET")</f>
        <v>TOON WEL</v>
      </c>
      <c r="P224" s="4" t="str">
        <f>IF(AND(Eisen_Oplossing[[#This Row],[TOON obv GEVRAAGDE?]]="TOON WEL",Eisen_Oplossing[[#This Row],[Eis nodig?]]="JA"),"ZICHTBAAR","VERBERG")</f>
        <v>ZICHTBAAR</v>
      </c>
    </row>
    <row r="225" spans="1:16" ht="78" hidden="1" x14ac:dyDescent="0.35">
      <c r="A225" s="4" t="str">
        <f>IF(LEN(Eisen_Oplossing[[#This Row],[teller]])=1,CONCATENATE("ICT00",Eisen_Oplossing[[#This Row],[teller]]),IF(LEN(Eisen_Oplossing[[#This Row],[teller]])=2,CONCATENATE("ICT0",Eisen_Oplossing[[#This Row],[teller]]),CONCATENATE("ICT",Eisen_Oplossing[[#This Row],[teller]])))</f>
        <v>ICT221</v>
      </c>
      <c r="B225" s="4">
        <f t="shared" si="3"/>
        <v>221</v>
      </c>
      <c r="C225" s="4" t="s">
        <v>200</v>
      </c>
      <c r="D225" s="4" t="s">
        <v>230</v>
      </c>
      <c r="E225" s="4" t="s">
        <v>594</v>
      </c>
      <c r="F225" s="4"/>
      <c r="G225" s="31" t="s">
        <v>197</v>
      </c>
      <c r="H225" s="31" t="s">
        <v>197</v>
      </c>
      <c r="I225" s="31" t="s">
        <v>197</v>
      </c>
      <c r="J225" s="4"/>
      <c r="K225" s="4" t="str">
        <f>IF(AND('AAN TE VULLEN door INSCHRIJVER'!$C$16="Ja",Eisen_Oplossing[[#This Row],[Cloud / SaaS]]="√"),"wel","niet")</f>
        <v>wel</v>
      </c>
      <c r="L225" s="4" t="str">
        <f>IF(AND('AAN TE VULLEN door INSCHRIJVER'!$C$17="Ja",Eisen_Oplossing[[#This Row],[On Premise]]="√"),"wel","niet")</f>
        <v>niet</v>
      </c>
      <c r="M225" s="4" t="str">
        <f>IF(AND('AAN TE VULLEN door INSCHRIJVER'!$C$18="Ja",Eisen_Oplossing[[#This Row],[Dienst-ver-lening]]="√"),"wel","niet")</f>
        <v>niet</v>
      </c>
      <c r="N225" s="4" t="str">
        <f>IF(ISERROR(SEARCH("wel",CONCATENATE(Eisen_Oplossing[[#This Row],[toon_Cloud / SaaS]],Eisen_Oplossing[[#This Row],[toon_On Premise]],Eisen_Oplossing[[#This Row],[toon_Dienstverlening]]))),"TOON NIET","TOON WEL")</f>
        <v>TOON WEL</v>
      </c>
      <c r="O225" s="4" t="str">
        <f>IF(Eisen_Oplossing[[#This Row],[Eis nodig?]]="Ja","TOON WEL","TOON NIET")</f>
        <v>TOON WEL</v>
      </c>
      <c r="P225" s="4" t="str">
        <f>IF(AND(Eisen_Oplossing[[#This Row],[TOON obv GEVRAAGDE?]]="TOON WEL",Eisen_Oplossing[[#This Row],[Eis nodig?]]="JA"),"ZICHTBAAR","VERBERG")</f>
        <v>ZICHTBAAR</v>
      </c>
    </row>
    <row r="226" spans="1:16" ht="91" hidden="1" x14ac:dyDescent="0.35">
      <c r="A226" s="4" t="str">
        <f>IF(LEN(Eisen_Oplossing[[#This Row],[teller]])=1,CONCATENATE("ICT00",Eisen_Oplossing[[#This Row],[teller]]),IF(LEN(Eisen_Oplossing[[#This Row],[teller]])=2,CONCATENATE("ICT0",Eisen_Oplossing[[#This Row],[teller]]),CONCATENATE("ICT",Eisen_Oplossing[[#This Row],[teller]])))</f>
        <v>ICT222</v>
      </c>
      <c r="B226" s="4">
        <f t="shared" si="3"/>
        <v>222</v>
      </c>
      <c r="C226" s="4" t="s">
        <v>200</v>
      </c>
      <c r="D226" s="4" t="s">
        <v>230</v>
      </c>
      <c r="E226" s="4" t="s">
        <v>595</v>
      </c>
      <c r="F226" s="4"/>
      <c r="G226" s="31" t="s">
        <v>197</v>
      </c>
      <c r="H226" s="31" t="s">
        <v>197</v>
      </c>
      <c r="I226" s="31" t="s">
        <v>197</v>
      </c>
      <c r="J226" s="4"/>
      <c r="K226" s="4" t="str">
        <f>IF(AND('AAN TE VULLEN door INSCHRIJVER'!$C$16="Ja",Eisen_Oplossing[[#This Row],[Cloud / SaaS]]="√"),"wel","niet")</f>
        <v>wel</v>
      </c>
      <c r="L226" s="4" t="str">
        <f>IF(AND('AAN TE VULLEN door INSCHRIJVER'!$C$17="Ja",Eisen_Oplossing[[#This Row],[On Premise]]="√"),"wel","niet")</f>
        <v>niet</v>
      </c>
      <c r="M226" s="4" t="str">
        <f>IF(AND('AAN TE VULLEN door INSCHRIJVER'!$C$18="Ja",Eisen_Oplossing[[#This Row],[Dienst-ver-lening]]="√"),"wel","niet")</f>
        <v>niet</v>
      </c>
      <c r="N226" s="4" t="str">
        <f>IF(ISERROR(SEARCH("wel",CONCATENATE(Eisen_Oplossing[[#This Row],[toon_Cloud / SaaS]],Eisen_Oplossing[[#This Row],[toon_On Premise]],Eisen_Oplossing[[#This Row],[toon_Dienstverlening]]))),"TOON NIET","TOON WEL")</f>
        <v>TOON WEL</v>
      </c>
      <c r="O226" s="4" t="str">
        <f>IF(Eisen_Oplossing[[#This Row],[Eis nodig?]]="Ja","TOON WEL","TOON NIET")</f>
        <v>TOON WEL</v>
      </c>
      <c r="P226" s="4" t="str">
        <f>IF(AND(Eisen_Oplossing[[#This Row],[TOON obv GEVRAAGDE?]]="TOON WEL",Eisen_Oplossing[[#This Row],[Eis nodig?]]="JA"),"ZICHTBAAR","VERBERG")</f>
        <v>ZICHTBAAR</v>
      </c>
    </row>
    <row r="227" spans="1:16" ht="52" hidden="1" x14ac:dyDescent="0.35">
      <c r="A227" s="4" t="str">
        <f>IF(LEN(Eisen_Oplossing[[#This Row],[teller]])=1,CONCATENATE("ICT00",Eisen_Oplossing[[#This Row],[teller]]),IF(LEN(Eisen_Oplossing[[#This Row],[teller]])=2,CONCATENATE("ICT0",Eisen_Oplossing[[#This Row],[teller]]),CONCATENATE("ICT",Eisen_Oplossing[[#This Row],[teller]])))</f>
        <v>ICT223</v>
      </c>
      <c r="B227" s="4">
        <f t="shared" si="3"/>
        <v>223</v>
      </c>
      <c r="C227" s="4" t="s">
        <v>200</v>
      </c>
      <c r="D227" s="4" t="s">
        <v>230</v>
      </c>
      <c r="E227" s="4" t="s">
        <v>596</v>
      </c>
      <c r="F227" s="4"/>
      <c r="G227" s="31" t="s">
        <v>197</v>
      </c>
      <c r="H227" s="31" t="s">
        <v>197</v>
      </c>
      <c r="I227" s="31" t="s">
        <v>197</v>
      </c>
      <c r="J227" s="4"/>
      <c r="K227" s="4" t="str">
        <f>IF(AND('AAN TE VULLEN door INSCHRIJVER'!$C$16="Ja",Eisen_Oplossing[[#This Row],[Cloud / SaaS]]="√"),"wel","niet")</f>
        <v>wel</v>
      </c>
      <c r="L227" s="4" t="str">
        <f>IF(AND('AAN TE VULLEN door INSCHRIJVER'!$C$17="Ja",Eisen_Oplossing[[#This Row],[On Premise]]="√"),"wel","niet")</f>
        <v>niet</v>
      </c>
      <c r="M227" s="4" t="str">
        <f>IF(AND('AAN TE VULLEN door INSCHRIJVER'!$C$18="Ja",Eisen_Oplossing[[#This Row],[Dienst-ver-lening]]="√"),"wel","niet")</f>
        <v>niet</v>
      </c>
      <c r="N227" s="4" t="str">
        <f>IF(ISERROR(SEARCH("wel",CONCATENATE(Eisen_Oplossing[[#This Row],[toon_Cloud / SaaS]],Eisen_Oplossing[[#This Row],[toon_On Premise]],Eisen_Oplossing[[#This Row],[toon_Dienstverlening]]))),"TOON NIET","TOON WEL")</f>
        <v>TOON WEL</v>
      </c>
      <c r="O227" s="4" t="str">
        <f>IF(Eisen_Oplossing[[#This Row],[Eis nodig?]]="Ja","TOON WEL","TOON NIET")</f>
        <v>TOON WEL</v>
      </c>
      <c r="P227" s="4" t="str">
        <f>IF(AND(Eisen_Oplossing[[#This Row],[TOON obv GEVRAAGDE?]]="TOON WEL",Eisen_Oplossing[[#This Row],[Eis nodig?]]="JA"),"ZICHTBAAR","VERBERG")</f>
        <v>ZICHTBAAR</v>
      </c>
    </row>
    <row r="228" spans="1:16" ht="117" hidden="1" x14ac:dyDescent="0.35">
      <c r="A228" s="4" t="str">
        <f>IF(LEN(Eisen_Oplossing[[#This Row],[teller]])=1,CONCATENATE("ICT00",Eisen_Oplossing[[#This Row],[teller]]),IF(LEN(Eisen_Oplossing[[#This Row],[teller]])=2,CONCATENATE("ICT0",Eisen_Oplossing[[#This Row],[teller]]),CONCATENATE("ICT",Eisen_Oplossing[[#This Row],[teller]])))</f>
        <v>ICT224</v>
      </c>
      <c r="B228" s="4">
        <f t="shared" si="3"/>
        <v>224</v>
      </c>
      <c r="C228" s="4" t="s">
        <v>200</v>
      </c>
      <c r="D228" s="4" t="s">
        <v>230</v>
      </c>
      <c r="E228" s="4" t="s">
        <v>597</v>
      </c>
      <c r="F228" s="4"/>
      <c r="G228" s="31" t="s">
        <v>197</v>
      </c>
      <c r="H228" s="31" t="s">
        <v>197</v>
      </c>
      <c r="I228" s="31" t="s">
        <v>197</v>
      </c>
      <c r="J228" s="4"/>
      <c r="K228" s="4" t="str">
        <f>IF(AND('AAN TE VULLEN door INSCHRIJVER'!$C$16="Ja",Eisen_Oplossing[[#This Row],[Cloud / SaaS]]="√"),"wel","niet")</f>
        <v>wel</v>
      </c>
      <c r="L228" s="4" t="str">
        <f>IF(AND('AAN TE VULLEN door INSCHRIJVER'!$C$17="Ja",Eisen_Oplossing[[#This Row],[On Premise]]="√"),"wel","niet")</f>
        <v>niet</v>
      </c>
      <c r="M228" s="4" t="str">
        <f>IF(AND('AAN TE VULLEN door INSCHRIJVER'!$C$18="Ja",Eisen_Oplossing[[#This Row],[Dienst-ver-lening]]="√"),"wel","niet")</f>
        <v>niet</v>
      </c>
      <c r="N228" s="4" t="str">
        <f>IF(ISERROR(SEARCH("wel",CONCATENATE(Eisen_Oplossing[[#This Row],[toon_Cloud / SaaS]],Eisen_Oplossing[[#This Row],[toon_On Premise]],Eisen_Oplossing[[#This Row],[toon_Dienstverlening]]))),"TOON NIET","TOON WEL")</f>
        <v>TOON WEL</v>
      </c>
      <c r="O228" s="4" t="str">
        <f>IF(Eisen_Oplossing[[#This Row],[Eis nodig?]]="Ja","TOON WEL","TOON NIET")</f>
        <v>TOON WEL</v>
      </c>
      <c r="P228" s="4" t="str">
        <f>IF(AND(Eisen_Oplossing[[#This Row],[TOON obv GEVRAAGDE?]]="TOON WEL",Eisen_Oplossing[[#This Row],[Eis nodig?]]="JA"),"ZICHTBAAR","VERBERG")</f>
        <v>ZICHTBAAR</v>
      </c>
    </row>
    <row r="229" spans="1:16" ht="130" hidden="1" x14ac:dyDescent="0.35">
      <c r="A229" s="4" t="str">
        <f>IF(LEN(Eisen_Oplossing[[#This Row],[teller]])=1,CONCATENATE("ICT00",Eisen_Oplossing[[#This Row],[teller]]),IF(LEN(Eisen_Oplossing[[#This Row],[teller]])=2,CONCATENATE("ICT0",Eisen_Oplossing[[#This Row],[teller]]),CONCATENATE("ICT",Eisen_Oplossing[[#This Row],[teller]])))</f>
        <v>ICT225</v>
      </c>
      <c r="B229" s="4">
        <f t="shared" si="3"/>
        <v>225</v>
      </c>
      <c r="C229" s="4" t="s">
        <v>200</v>
      </c>
      <c r="D229" s="4" t="s">
        <v>230</v>
      </c>
      <c r="E229" s="4" t="s">
        <v>598</v>
      </c>
      <c r="F229" s="4"/>
      <c r="G229" s="31" t="s">
        <v>197</v>
      </c>
      <c r="H229" s="31"/>
      <c r="I229" s="31" t="s">
        <v>197</v>
      </c>
      <c r="J229" s="4"/>
      <c r="K229" s="4" t="str">
        <f>IF(AND('AAN TE VULLEN door INSCHRIJVER'!$C$16="Ja",Eisen_Oplossing[[#This Row],[Cloud / SaaS]]="√"),"wel","niet")</f>
        <v>wel</v>
      </c>
      <c r="L229" s="4" t="str">
        <f>IF(AND('AAN TE VULLEN door INSCHRIJVER'!$C$17="Ja",Eisen_Oplossing[[#This Row],[On Premise]]="√"),"wel","niet")</f>
        <v>niet</v>
      </c>
      <c r="M229" s="4" t="str">
        <f>IF(AND('AAN TE VULLEN door INSCHRIJVER'!$C$18="Ja",Eisen_Oplossing[[#This Row],[Dienst-ver-lening]]="√"),"wel","niet")</f>
        <v>niet</v>
      </c>
      <c r="N229" s="4" t="str">
        <f>IF(ISERROR(SEARCH("wel",CONCATENATE(Eisen_Oplossing[[#This Row],[toon_Cloud / SaaS]],Eisen_Oplossing[[#This Row],[toon_On Premise]],Eisen_Oplossing[[#This Row],[toon_Dienstverlening]]))),"TOON NIET","TOON WEL")</f>
        <v>TOON WEL</v>
      </c>
      <c r="O229" s="4" t="str">
        <f>IF(Eisen_Oplossing[[#This Row],[Eis nodig?]]="Ja","TOON WEL","TOON NIET")</f>
        <v>TOON WEL</v>
      </c>
      <c r="P229" s="4" t="str">
        <f>IF(AND(Eisen_Oplossing[[#This Row],[TOON obv GEVRAAGDE?]]="TOON WEL",Eisen_Oplossing[[#This Row],[Eis nodig?]]="JA"),"ZICHTBAAR","VERBERG")</f>
        <v>ZICHTBAAR</v>
      </c>
    </row>
    <row r="230" spans="1:16" ht="78" hidden="1" x14ac:dyDescent="0.35">
      <c r="A230" s="4" t="str">
        <f>IF(LEN(Eisen_Oplossing[[#This Row],[teller]])=1,CONCATENATE("ICT00",Eisen_Oplossing[[#This Row],[teller]]),IF(LEN(Eisen_Oplossing[[#This Row],[teller]])=2,CONCATENATE("ICT0",Eisen_Oplossing[[#This Row],[teller]]),CONCATENATE("ICT",Eisen_Oplossing[[#This Row],[teller]])))</f>
        <v>ICT226</v>
      </c>
      <c r="B230" s="4">
        <f t="shared" si="3"/>
        <v>226</v>
      </c>
      <c r="C230" s="4" t="s">
        <v>200</v>
      </c>
      <c r="D230" s="4" t="s">
        <v>230</v>
      </c>
      <c r="E230" s="4" t="s">
        <v>599</v>
      </c>
      <c r="F230" s="4"/>
      <c r="G230" s="31" t="s">
        <v>197</v>
      </c>
      <c r="H230" s="31" t="s">
        <v>197</v>
      </c>
      <c r="I230" s="31" t="s">
        <v>197</v>
      </c>
      <c r="J230" s="4"/>
      <c r="K230" s="4" t="str">
        <f>IF(AND('AAN TE VULLEN door INSCHRIJVER'!$C$16="Ja",Eisen_Oplossing[[#This Row],[Cloud / SaaS]]="√"),"wel","niet")</f>
        <v>wel</v>
      </c>
      <c r="L230" s="4" t="str">
        <f>IF(AND('AAN TE VULLEN door INSCHRIJVER'!$C$17="Ja",Eisen_Oplossing[[#This Row],[On Premise]]="√"),"wel","niet")</f>
        <v>niet</v>
      </c>
      <c r="M230" s="4" t="str">
        <f>IF(AND('AAN TE VULLEN door INSCHRIJVER'!$C$18="Ja",Eisen_Oplossing[[#This Row],[Dienst-ver-lening]]="√"),"wel","niet")</f>
        <v>niet</v>
      </c>
      <c r="N230" s="4" t="str">
        <f>IF(ISERROR(SEARCH("wel",CONCATENATE(Eisen_Oplossing[[#This Row],[toon_Cloud / SaaS]],Eisen_Oplossing[[#This Row],[toon_On Premise]],Eisen_Oplossing[[#This Row],[toon_Dienstverlening]]))),"TOON NIET","TOON WEL")</f>
        <v>TOON WEL</v>
      </c>
      <c r="O230" s="4" t="str">
        <f>IF(Eisen_Oplossing[[#This Row],[Eis nodig?]]="Ja","TOON WEL","TOON NIET")</f>
        <v>TOON WEL</v>
      </c>
      <c r="P230" s="4" t="str">
        <f>IF(AND(Eisen_Oplossing[[#This Row],[TOON obv GEVRAAGDE?]]="TOON WEL",Eisen_Oplossing[[#This Row],[Eis nodig?]]="JA"),"ZICHTBAAR","VERBERG")</f>
        <v>ZICHTBAAR</v>
      </c>
    </row>
    <row r="231" spans="1:16" ht="130" hidden="1" x14ac:dyDescent="0.35">
      <c r="A231" s="4" t="str">
        <f>IF(LEN(Eisen_Oplossing[[#This Row],[teller]])=1,CONCATENATE("ICT00",Eisen_Oplossing[[#This Row],[teller]]),IF(LEN(Eisen_Oplossing[[#This Row],[teller]])=2,CONCATENATE("ICT0",Eisen_Oplossing[[#This Row],[teller]]),CONCATENATE("ICT",Eisen_Oplossing[[#This Row],[teller]])))</f>
        <v>ICT227</v>
      </c>
      <c r="B231" s="4">
        <f t="shared" si="3"/>
        <v>227</v>
      </c>
      <c r="C231" s="4" t="s">
        <v>200</v>
      </c>
      <c r="D231" s="4" t="s">
        <v>230</v>
      </c>
      <c r="E231" s="4" t="s">
        <v>600</v>
      </c>
      <c r="F231" s="4"/>
      <c r="G231" s="31" t="s">
        <v>197</v>
      </c>
      <c r="H231" s="31"/>
      <c r="I231" s="31" t="s">
        <v>197</v>
      </c>
      <c r="J231" s="4"/>
      <c r="K231" s="4" t="str">
        <f>IF(AND('AAN TE VULLEN door INSCHRIJVER'!$C$16="Ja",Eisen_Oplossing[[#This Row],[Cloud / SaaS]]="√"),"wel","niet")</f>
        <v>wel</v>
      </c>
      <c r="L231" s="4" t="str">
        <f>IF(AND('AAN TE VULLEN door INSCHRIJVER'!$C$17="Ja",Eisen_Oplossing[[#This Row],[On Premise]]="√"),"wel","niet")</f>
        <v>niet</v>
      </c>
      <c r="M231" s="4" t="str">
        <f>IF(AND('AAN TE VULLEN door INSCHRIJVER'!$C$18="Ja",Eisen_Oplossing[[#This Row],[Dienst-ver-lening]]="√"),"wel","niet")</f>
        <v>niet</v>
      </c>
      <c r="N231" s="4" t="str">
        <f>IF(ISERROR(SEARCH("wel",CONCATENATE(Eisen_Oplossing[[#This Row],[toon_Cloud / SaaS]],Eisen_Oplossing[[#This Row],[toon_On Premise]],Eisen_Oplossing[[#This Row],[toon_Dienstverlening]]))),"TOON NIET","TOON WEL")</f>
        <v>TOON WEL</v>
      </c>
      <c r="O231" s="4" t="str">
        <f>IF(Eisen_Oplossing[[#This Row],[Eis nodig?]]="Ja","TOON WEL","TOON NIET")</f>
        <v>TOON WEL</v>
      </c>
      <c r="P231" s="4" t="str">
        <f>IF(AND(Eisen_Oplossing[[#This Row],[TOON obv GEVRAAGDE?]]="TOON WEL",Eisen_Oplossing[[#This Row],[Eis nodig?]]="JA"),"ZICHTBAAR","VERBERG")</f>
        <v>ZICHTBAAR</v>
      </c>
    </row>
    <row r="232" spans="1:16" ht="104" hidden="1" x14ac:dyDescent="0.35">
      <c r="A232" s="4" t="str">
        <f>IF(LEN(Eisen_Oplossing[[#This Row],[teller]])=1,CONCATENATE("ICT00",Eisen_Oplossing[[#This Row],[teller]]),IF(LEN(Eisen_Oplossing[[#This Row],[teller]])=2,CONCATENATE("ICT0",Eisen_Oplossing[[#This Row],[teller]]),CONCATENATE("ICT",Eisen_Oplossing[[#This Row],[teller]])))</f>
        <v>ICT228</v>
      </c>
      <c r="B232" s="4">
        <f t="shared" si="3"/>
        <v>228</v>
      </c>
      <c r="C232" s="4" t="s">
        <v>200</v>
      </c>
      <c r="D232" s="4" t="s">
        <v>230</v>
      </c>
      <c r="E232" s="4" t="s">
        <v>601</v>
      </c>
      <c r="F232" s="4"/>
      <c r="G232" s="31" t="s">
        <v>197</v>
      </c>
      <c r="H232" s="31" t="s">
        <v>197</v>
      </c>
      <c r="I232" s="31" t="s">
        <v>197</v>
      </c>
      <c r="J232" s="4"/>
      <c r="K232" s="4" t="str">
        <f>IF(AND('AAN TE VULLEN door INSCHRIJVER'!$C$16="Ja",Eisen_Oplossing[[#This Row],[Cloud / SaaS]]="√"),"wel","niet")</f>
        <v>wel</v>
      </c>
      <c r="L232" s="4" t="str">
        <f>IF(AND('AAN TE VULLEN door INSCHRIJVER'!$C$17="Ja",Eisen_Oplossing[[#This Row],[On Premise]]="√"),"wel","niet")</f>
        <v>niet</v>
      </c>
      <c r="M232" s="4" t="str">
        <f>IF(AND('AAN TE VULLEN door INSCHRIJVER'!$C$18="Ja",Eisen_Oplossing[[#This Row],[Dienst-ver-lening]]="√"),"wel","niet")</f>
        <v>niet</v>
      </c>
      <c r="N232" s="4" t="str">
        <f>IF(ISERROR(SEARCH("wel",CONCATENATE(Eisen_Oplossing[[#This Row],[toon_Cloud / SaaS]],Eisen_Oplossing[[#This Row],[toon_On Premise]],Eisen_Oplossing[[#This Row],[toon_Dienstverlening]]))),"TOON NIET","TOON WEL")</f>
        <v>TOON WEL</v>
      </c>
      <c r="O232" s="4" t="str">
        <f>IF(Eisen_Oplossing[[#This Row],[Eis nodig?]]="Ja","TOON WEL","TOON NIET")</f>
        <v>TOON WEL</v>
      </c>
      <c r="P232" s="4" t="str">
        <f>IF(AND(Eisen_Oplossing[[#This Row],[TOON obv GEVRAAGDE?]]="TOON WEL",Eisen_Oplossing[[#This Row],[Eis nodig?]]="JA"),"ZICHTBAAR","VERBERG")</f>
        <v>ZICHTBAAR</v>
      </c>
    </row>
    <row r="233" spans="1:16" ht="104" hidden="1" x14ac:dyDescent="0.35">
      <c r="A233" s="4" t="str">
        <f>IF(LEN(Eisen_Oplossing[[#This Row],[teller]])=1,CONCATENATE("ICT00",Eisen_Oplossing[[#This Row],[teller]]),IF(LEN(Eisen_Oplossing[[#This Row],[teller]])=2,CONCATENATE("ICT0",Eisen_Oplossing[[#This Row],[teller]]),CONCATENATE("ICT",Eisen_Oplossing[[#This Row],[teller]])))</f>
        <v>ICT229</v>
      </c>
      <c r="B233" s="4">
        <f t="shared" si="3"/>
        <v>229</v>
      </c>
      <c r="C233" s="4" t="s">
        <v>200</v>
      </c>
      <c r="D233" s="4" t="s">
        <v>230</v>
      </c>
      <c r="E233" s="28" t="s">
        <v>602</v>
      </c>
      <c r="F233" s="4"/>
      <c r="G233" s="31" t="s">
        <v>197</v>
      </c>
      <c r="H233" s="31" t="s">
        <v>197</v>
      </c>
      <c r="I233" s="31" t="s">
        <v>197</v>
      </c>
      <c r="J233" s="4"/>
      <c r="K233" s="4" t="str">
        <f>IF(AND('AAN TE VULLEN door INSCHRIJVER'!$C$16="Ja",Eisen_Oplossing[[#This Row],[Cloud / SaaS]]="√"),"wel","niet")</f>
        <v>wel</v>
      </c>
      <c r="L233" s="4" t="str">
        <f>IF(AND('AAN TE VULLEN door INSCHRIJVER'!$C$17="Ja",Eisen_Oplossing[[#This Row],[On Premise]]="√"),"wel","niet")</f>
        <v>niet</v>
      </c>
      <c r="M233" s="4" t="str">
        <f>IF(AND('AAN TE VULLEN door INSCHRIJVER'!$C$18="Ja",Eisen_Oplossing[[#This Row],[Dienst-ver-lening]]="√"),"wel","niet")</f>
        <v>niet</v>
      </c>
      <c r="N233" s="4" t="str">
        <f>IF(ISERROR(SEARCH("wel",CONCATENATE(Eisen_Oplossing[[#This Row],[toon_Cloud / SaaS]],Eisen_Oplossing[[#This Row],[toon_On Premise]],Eisen_Oplossing[[#This Row],[toon_Dienstverlening]]))),"TOON NIET","TOON WEL")</f>
        <v>TOON WEL</v>
      </c>
      <c r="O233" s="4" t="str">
        <f>IF(Eisen_Oplossing[[#This Row],[Eis nodig?]]="Ja","TOON WEL","TOON NIET")</f>
        <v>TOON WEL</v>
      </c>
      <c r="P233" s="4" t="str">
        <f>IF(AND(Eisen_Oplossing[[#This Row],[TOON obv GEVRAAGDE?]]="TOON WEL",Eisen_Oplossing[[#This Row],[Eis nodig?]]="JA"),"ZICHTBAAR","VERBERG")</f>
        <v>ZICHTBAAR</v>
      </c>
    </row>
    <row r="234" spans="1:16" ht="143" hidden="1" x14ac:dyDescent="0.35">
      <c r="A234" s="4" t="str">
        <f>IF(LEN(Eisen_Oplossing[[#This Row],[teller]])=1,CONCATENATE("ICT00",Eisen_Oplossing[[#This Row],[teller]]),IF(LEN(Eisen_Oplossing[[#This Row],[teller]])=2,CONCATENATE("ICT0",Eisen_Oplossing[[#This Row],[teller]]),CONCATENATE("ICT",Eisen_Oplossing[[#This Row],[teller]])))</f>
        <v>ICT230</v>
      </c>
      <c r="B234" s="4">
        <f t="shared" si="3"/>
        <v>230</v>
      </c>
      <c r="C234" s="4" t="s">
        <v>200</v>
      </c>
      <c r="D234" s="4" t="s">
        <v>230</v>
      </c>
      <c r="E234" s="4" t="s">
        <v>603</v>
      </c>
      <c r="F234" s="4"/>
      <c r="G234" s="31" t="s">
        <v>197</v>
      </c>
      <c r="H234" s="31" t="s">
        <v>197</v>
      </c>
      <c r="I234" s="31" t="s">
        <v>197</v>
      </c>
      <c r="J234" s="4"/>
      <c r="K234" s="4" t="str">
        <f>IF(AND('AAN TE VULLEN door INSCHRIJVER'!$C$16="Ja",Eisen_Oplossing[[#This Row],[Cloud / SaaS]]="√"),"wel","niet")</f>
        <v>wel</v>
      </c>
      <c r="L234" s="4" t="str">
        <f>IF(AND('AAN TE VULLEN door INSCHRIJVER'!$C$17="Ja",Eisen_Oplossing[[#This Row],[On Premise]]="√"),"wel","niet")</f>
        <v>niet</v>
      </c>
      <c r="M234" s="4" t="str">
        <f>IF(AND('AAN TE VULLEN door INSCHRIJVER'!$C$18="Ja",Eisen_Oplossing[[#This Row],[Dienst-ver-lening]]="√"),"wel","niet")</f>
        <v>niet</v>
      </c>
      <c r="N234" s="4" t="str">
        <f>IF(ISERROR(SEARCH("wel",CONCATENATE(Eisen_Oplossing[[#This Row],[toon_Cloud / SaaS]],Eisen_Oplossing[[#This Row],[toon_On Premise]],Eisen_Oplossing[[#This Row],[toon_Dienstverlening]]))),"TOON NIET","TOON WEL")</f>
        <v>TOON WEL</v>
      </c>
      <c r="O234" s="4" t="str">
        <f>IF(Eisen_Oplossing[[#This Row],[Eis nodig?]]="Ja","TOON WEL","TOON NIET")</f>
        <v>TOON WEL</v>
      </c>
      <c r="P234" s="4" t="str">
        <f>IF(AND(Eisen_Oplossing[[#This Row],[TOON obv GEVRAAGDE?]]="TOON WEL",Eisen_Oplossing[[#This Row],[Eis nodig?]]="JA"),"ZICHTBAAR","VERBERG")</f>
        <v>ZICHTBAAR</v>
      </c>
    </row>
    <row r="235" spans="1:16" ht="52" hidden="1" x14ac:dyDescent="0.35">
      <c r="A235" s="4" t="str">
        <f>IF(LEN(Eisen_Oplossing[[#This Row],[teller]])=1,CONCATENATE("ICT00",Eisen_Oplossing[[#This Row],[teller]]),IF(LEN(Eisen_Oplossing[[#This Row],[teller]])=2,CONCATENATE("ICT0",Eisen_Oplossing[[#This Row],[teller]]),CONCATENATE("ICT",Eisen_Oplossing[[#This Row],[teller]])))</f>
        <v>ICT231</v>
      </c>
      <c r="B235" s="4">
        <f t="shared" si="3"/>
        <v>231</v>
      </c>
      <c r="C235" s="4" t="s">
        <v>200</v>
      </c>
      <c r="D235" s="4" t="s">
        <v>230</v>
      </c>
      <c r="E235" s="4" t="s">
        <v>604</v>
      </c>
      <c r="F235" s="4"/>
      <c r="G235" s="31" t="s">
        <v>197</v>
      </c>
      <c r="H235" s="31" t="s">
        <v>197</v>
      </c>
      <c r="I235" s="31" t="s">
        <v>197</v>
      </c>
      <c r="J235" s="4"/>
      <c r="K235" s="4" t="str">
        <f>IF(AND('AAN TE VULLEN door INSCHRIJVER'!$C$16="Ja",Eisen_Oplossing[[#This Row],[Cloud / SaaS]]="√"),"wel","niet")</f>
        <v>wel</v>
      </c>
      <c r="L235" s="4" t="str">
        <f>IF(AND('AAN TE VULLEN door INSCHRIJVER'!$C$17="Ja",Eisen_Oplossing[[#This Row],[On Premise]]="√"),"wel","niet")</f>
        <v>niet</v>
      </c>
      <c r="M235" s="4" t="str">
        <f>IF(AND('AAN TE VULLEN door INSCHRIJVER'!$C$18="Ja",Eisen_Oplossing[[#This Row],[Dienst-ver-lening]]="√"),"wel","niet")</f>
        <v>niet</v>
      </c>
      <c r="N235" s="4" t="str">
        <f>IF(ISERROR(SEARCH("wel",CONCATENATE(Eisen_Oplossing[[#This Row],[toon_Cloud / SaaS]],Eisen_Oplossing[[#This Row],[toon_On Premise]],Eisen_Oplossing[[#This Row],[toon_Dienstverlening]]))),"TOON NIET","TOON WEL")</f>
        <v>TOON WEL</v>
      </c>
      <c r="O235" s="4" t="str">
        <f>IF(Eisen_Oplossing[[#This Row],[Eis nodig?]]="Ja","TOON WEL","TOON NIET")</f>
        <v>TOON WEL</v>
      </c>
      <c r="P235" s="4" t="str">
        <f>IF(AND(Eisen_Oplossing[[#This Row],[TOON obv GEVRAAGDE?]]="TOON WEL",Eisen_Oplossing[[#This Row],[Eis nodig?]]="JA"),"ZICHTBAAR","VERBERG")</f>
        <v>ZICHTBAAR</v>
      </c>
    </row>
    <row r="236" spans="1:16" ht="143" hidden="1" x14ac:dyDescent="0.35">
      <c r="A236" s="4" t="str">
        <f>IF(LEN(Eisen_Oplossing[[#This Row],[teller]])=1,CONCATENATE("ICT00",Eisen_Oplossing[[#This Row],[teller]]),IF(LEN(Eisen_Oplossing[[#This Row],[teller]])=2,CONCATENATE("ICT0",Eisen_Oplossing[[#This Row],[teller]]),CONCATENATE("ICT",Eisen_Oplossing[[#This Row],[teller]])))</f>
        <v>ICT232</v>
      </c>
      <c r="B236" s="4">
        <f t="shared" si="3"/>
        <v>232</v>
      </c>
      <c r="C236" s="4" t="s">
        <v>200</v>
      </c>
      <c r="D236" s="4" t="s">
        <v>230</v>
      </c>
      <c r="E236" s="4" t="s">
        <v>605</v>
      </c>
      <c r="F236" s="4"/>
      <c r="G236" s="31" t="s">
        <v>197</v>
      </c>
      <c r="H236" s="31" t="s">
        <v>197</v>
      </c>
      <c r="I236" s="31" t="s">
        <v>197</v>
      </c>
      <c r="J236" s="4"/>
      <c r="K236" s="4" t="str">
        <f>IF(AND('AAN TE VULLEN door INSCHRIJVER'!$C$16="Ja",Eisen_Oplossing[[#This Row],[Cloud / SaaS]]="√"),"wel","niet")</f>
        <v>wel</v>
      </c>
      <c r="L236" s="4" t="str">
        <f>IF(AND('AAN TE VULLEN door INSCHRIJVER'!$C$17="Ja",Eisen_Oplossing[[#This Row],[On Premise]]="√"),"wel","niet")</f>
        <v>niet</v>
      </c>
      <c r="M236" s="4" t="str">
        <f>IF(AND('AAN TE VULLEN door INSCHRIJVER'!$C$18="Ja",Eisen_Oplossing[[#This Row],[Dienst-ver-lening]]="√"),"wel","niet")</f>
        <v>niet</v>
      </c>
      <c r="N236" s="4" t="str">
        <f>IF(ISERROR(SEARCH("wel",CONCATENATE(Eisen_Oplossing[[#This Row],[toon_Cloud / SaaS]],Eisen_Oplossing[[#This Row],[toon_On Premise]],Eisen_Oplossing[[#This Row],[toon_Dienstverlening]]))),"TOON NIET","TOON WEL")</f>
        <v>TOON WEL</v>
      </c>
      <c r="O236" s="4" t="str">
        <f>IF(Eisen_Oplossing[[#This Row],[Eis nodig?]]="Ja","TOON WEL","TOON NIET")</f>
        <v>TOON WEL</v>
      </c>
      <c r="P236" s="4" t="str">
        <f>IF(AND(Eisen_Oplossing[[#This Row],[TOON obv GEVRAAGDE?]]="TOON WEL",Eisen_Oplossing[[#This Row],[Eis nodig?]]="JA"),"ZICHTBAAR","VERBERG")</f>
        <v>ZICHTBAAR</v>
      </c>
    </row>
    <row r="237" spans="1:16" ht="78" hidden="1" x14ac:dyDescent="0.35">
      <c r="A237" s="4" t="str">
        <f>IF(LEN(Eisen_Oplossing[[#This Row],[teller]])=1,CONCATENATE("ICT00",Eisen_Oplossing[[#This Row],[teller]]),IF(LEN(Eisen_Oplossing[[#This Row],[teller]])=2,CONCATENATE("ICT0",Eisen_Oplossing[[#This Row],[teller]]),CONCATENATE("ICT",Eisen_Oplossing[[#This Row],[teller]])))</f>
        <v>ICT233</v>
      </c>
      <c r="B237" s="4">
        <f t="shared" si="3"/>
        <v>233</v>
      </c>
      <c r="C237" s="4" t="s">
        <v>200</v>
      </c>
      <c r="D237" s="4" t="s">
        <v>230</v>
      </c>
      <c r="E237" s="4" t="s">
        <v>606</v>
      </c>
      <c r="F237" s="4"/>
      <c r="G237" s="31" t="s">
        <v>197</v>
      </c>
      <c r="H237" s="31" t="s">
        <v>197</v>
      </c>
      <c r="I237" s="31" t="s">
        <v>197</v>
      </c>
      <c r="J237" s="4"/>
      <c r="K237" s="4" t="str">
        <f>IF(AND('AAN TE VULLEN door INSCHRIJVER'!$C$16="Ja",Eisen_Oplossing[[#This Row],[Cloud / SaaS]]="√"),"wel","niet")</f>
        <v>wel</v>
      </c>
      <c r="L237" s="4" t="str">
        <f>IF(AND('AAN TE VULLEN door INSCHRIJVER'!$C$17="Ja",Eisen_Oplossing[[#This Row],[On Premise]]="√"),"wel","niet")</f>
        <v>niet</v>
      </c>
      <c r="M237" s="4" t="str">
        <f>IF(AND('AAN TE VULLEN door INSCHRIJVER'!$C$18="Ja",Eisen_Oplossing[[#This Row],[Dienst-ver-lening]]="√"),"wel","niet")</f>
        <v>niet</v>
      </c>
      <c r="N237" s="4" t="str">
        <f>IF(ISERROR(SEARCH("wel",CONCATENATE(Eisen_Oplossing[[#This Row],[toon_Cloud / SaaS]],Eisen_Oplossing[[#This Row],[toon_On Premise]],Eisen_Oplossing[[#This Row],[toon_Dienstverlening]]))),"TOON NIET","TOON WEL")</f>
        <v>TOON WEL</v>
      </c>
      <c r="O237" s="4" t="str">
        <f>IF(Eisen_Oplossing[[#This Row],[Eis nodig?]]="Ja","TOON WEL","TOON NIET")</f>
        <v>TOON WEL</v>
      </c>
      <c r="P237" s="4" t="str">
        <f>IF(AND(Eisen_Oplossing[[#This Row],[TOON obv GEVRAAGDE?]]="TOON WEL",Eisen_Oplossing[[#This Row],[Eis nodig?]]="JA"),"ZICHTBAAR","VERBERG")</f>
        <v>ZICHTBAAR</v>
      </c>
    </row>
    <row r="238" spans="1:16" ht="65" hidden="1" x14ac:dyDescent="0.35">
      <c r="A238" s="4" t="str">
        <f>IF(LEN(Eisen_Oplossing[[#This Row],[teller]])=1,CONCATENATE("ICT00",Eisen_Oplossing[[#This Row],[teller]]),IF(LEN(Eisen_Oplossing[[#This Row],[teller]])=2,CONCATENATE("ICT0",Eisen_Oplossing[[#This Row],[teller]]),CONCATENATE("ICT",Eisen_Oplossing[[#This Row],[teller]])))</f>
        <v>ICT234</v>
      </c>
      <c r="B238" s="4">
        <f t="shared" si="3"/>
        <v>234</v>
      </c>
      <c r="C238" s="4" t="s">
        <v>200</v>
      </c>
      <c r="D238" s="4" t="s">
        <v>230</v>
      </c>
      <c r="E238" s="4" t="s">
        <v>607</v>
      </c>
      <c r="F238" s="4"/>
      <c r="G238" s="31" t="s">
        <v>197</v>
      </c>
      <c r="H238" s="31" t="s">
        <v>197</v>
      </c>
      <c r="I238" s="31" t="s">
        <v>197</v>
      </c>
      <c r="J238" s="4"/>
      <c r="K238" s="4" t="str">
        <f>IF(AND('AAN TE VULLEN door INSCHRIJVER'!$C$16="Ja",Eisen_Oplossing[[#This Row],[Cloud / SaaS]]="√"),"wel","niet")</f>
        <v>wel</v>
      </c>
      <c r="L238" s="4" t="str">
        <f>IF(AND('AAN TE VULLEN door INSCHRIJVER'!$C$17="Ja",Eisen_Oplossing[[#This Row],[On Premise]]="√"),"wel","niet")</f>
        <v>niet</v>
      </c>
      <c r="M238" s="4" t="str">
        <f>IF(AND('AAN TE VULLEN door INSCHRIJVER'!$C$18="Ja",Eisen_Oplossing[[#This Row],[Dienst-ver-lening]]="√"),"wel","niet")</f>
        <v>niet</v>
      </c>
      <c r="N238" s="4" t="str">
        <f>IF(ISERROR(SEARCH("wel",CONCATENATE(Eisen_Oplossing[[#This Row],[toon_Cloud / SaaS]],Eisen_Oplossing[[#This Row],[toon_On Premise]],Eisen_Oplossing[[#This Row],[toon_Dienstverlening]]))),"TOON NIET","TOON WEL")</f>
        <v>TOON WEL</v>
      </c>
      <c r="O238" s="4" t="str">
        <f>IF(Eisen_Oplossing[[#This Row],[Eis nodig?]]="Ja","TOON WEL","TOON NIET")</f>
        <v>TOON WEL</v>
      </c>
      <c r="P238" s="4" t="str">
        <f>IF(AND(Eisen_Oplossing[[#This Row],[TOON obv GEVRAAGDE?]]="TOON WEL",Eisen_Oplossing[[#This Row],[Eis nodig?]]="JA"),"ZICHTBAAR","VERBERG")</f>
        <v>ZICHTBAAR</v>
      </c>
    </row>
    <row r="239" spans="1:16" ht="78" hidden="1" x14ac:dyDescent="0.35">
      <c r="A239" s="4" t="str">
        <f>IF(LEN(Eisen_Oplossing[[#This Row],[teller]])=1,CONCATENATE("ICT00",Eisen_Oplossing[[#This Row],[teller]]),IF(LEN(Eisen_Oplossing[[#This Row],[teller]])=2,CONCATENATE("ICT0",Eisen_Oplossing[[#This Row],[teller]]),CONCATENATE("ICT",Eisen_Oplossing[[#This Row],[teller]])))</f>
        <v>ICT235</v>
      </c>
      <c r="B239" s="4">
        <f t="shared" si="3"/>
        <v>235</v>
      </c>
      <c r="C239" s="4" t="s">
        <v>200</v>
      </c>
      <c r="D239" s="4" t="s">
        <v>230</v>
      </c>
      <c r="E239" s="4" t="s">
        <v>608</v>
      </c>
      <c r="F239" s="4"/>
      <c r="G239" s="31" t="s">
        <v>197</v>
      </c>
      <c r="H239" s="31" t="s">
        <v>197</v>
      </c>
      <c r="I239" s="31" t="s">
        <v>197</v>
      </c>
      <c r="J239" s="4"/>
      <c r="K239" s="4" t="str">
        <f>IF(AND('AAN TE VULLEN door INSCHRIJVER'!$C$16="Ja",Eisen_Oplossing[[#This Row],[Cloud / SaaS]]="√"),"wel","niet")</f>
        <v>wel</v>
      </c>
      <c r="L239" s="4" t="str">
        <f>IF(AND('AAN TE VULLEN door INSCHRIJVER'!$C$17="Ja",Eisen_Oplossing[[#This Row],[On Premise]]="√"),"wel","niet")</f>
        <v>niet</v>
      </c>
      <c r="M239" s="4" t="str">
        <f>IF(AND('AAN TE VULLEN door INSCHRIJVER'!$C$18="Ja",Eisen_Oplossing[[#This Row],[Dienst-ver-lening]]="√"),"wel","niet")</f>
        <v>niet</v>
      </c>
      <c r="N239" s="4" t="str">
        <f>IF(ISERROR(SEARCH("wel",CONCATENATE(Eisen_Oplossing[[#This Row],[toon_Cloud / SaaS]],Eisen_Oplossing[[#This Row],[toon_On Premise]],Eisen_Oplossing[[#This Row],[toon_Dienstverlening]]))),"TOON NIET","TOON WEL")</f>
        <v>TOON WEL</v>
      </c>
      <c r="O239" s="4" t="str">
        <f>IF(Eisen_Oplossing[[#This Row],[Eis nodig?]]="Ja","TOON WEL","TOON NIET")</f>
        <v>TOON WEL</v>
      </c>
      <c r="P239" s="4" t="str">
        <f>IF(AND(Eisen_Oplossing[[#This Row],[TOON obv GEVRAAGDE?]]="TOON WEL",Eisen_Oplossing[[#This Row],[Eis nodig?]]="JA"),"ZICHTBAAR","VERBERG")</f>
        <v>ZICHTBAAR</v>
      </c>
    </row>
    <row r="240" spans="1:16" ht="39" hidden="1" x14ac:dyDescent="0.35">
      <c r="A240" s="4" t="str">
        <f>IF(LEN(Eisen_Oplossing[[#This Row],[teller]])=1,CONCATENATE("ICT00",Eisen_Oplossing[[#This Row],[teller]]),IF(LEN(Eisen_Oplossing[[#This Row],[teller]])=2,CONCATENATE("ICT0",Eisen_Oplossing[[#This Row],[teller]]),CONCATENATE("ICT",Eisen_Oplossing[[#This Row],[teller]])))</f>
        <v>ICT236</v>
      </c>
      <c r="B240" s="4">
        <f t="shared" si="3"/>
        <v>236</v>
      </c>
      <c r="C240" s="4" t="s">
        <v>200</v>
      </c>
      <c r="D240" s="4" t="s">
        <v>230</v>
      </c>
      <c r="E240" s="4" t="s">
        <v>609</v>
      </c>
      <c r="F240" s="4"/>
      <c r="G240" s="31" t="s">
        <v>197</v>
      </c>
      <c r="H240" s="31" t="s">
        <v>197</v>
      </c>
      <c r="I240" s="31" t="s">
        <v>197</v>
      </c>
      <c r="J240" s="4"/>
      <c r="K240" s="4" t="str">
        <f>IF(AND('AAN TE VULLEN door INSCHRIJVER'!$C$16="Ja",Eisen_Oplossing[[#This Row],[Cloud / SaaS]]="√"),"wel","niet")</f>
        <v>wel</v>
      </c>
      <c r="L240" s="4" t="str">
        <f>IF(AND('AAN TE VULLEN door INSCHRIJVER'!$C$17="Ja",Eisen_Oplossing[[#This Row],[On Premise]]="√"),"wel","niet")</f>
        <v>niet</v>
      </c>
      <c r="M240" s="4" t="str">
        <f>IF(AND('AAN TE VULLEN door INSCHRIJVER'!$C$18="Ja",Eisen_Oplossing[[#This Row],[Dienst-ver-lening]]="√"),"wel","niet")</f>
        <v>niet</v>
      </c>
      <c r="N240" s="4" t="str">
        <f>IF(ISERROR(SEARCH("wel",CONCATENATE(Eisen_Oplossing[[#This Row],[toon_Cloud / SaaS]],Eisen_Oplossing[[#This Row],[toon_On Premise]],Eisen_Oplossing[[#This Row],[toon_Dienstverlening]]))),"TOON NIET","TOON WEL")</f>
        <v>TOON WEL</v>
      </c>
      <c r="O240" s="4" t="str">
        <f>IF(Eisen_Oplossing[[#This Row],[Eis nodig?]]="Ja","TOON WEL","TOON NIET")</f>
        <v>TOON WEL</v>
      </c>
      <c r="P240" s="4" t="str">
        <f>IF(AND(Eisen_Oplossing[[#This Row],[TOON obv GEVRAAGDE?]]="TOON WEL",Eisen_Oplossing[[#This Row],[Eis nodig?]]="JA"),"ZICHTBAAR","VERBERG")</f>
        <v>ZICHTBAAR</v>
      </c>
    </row>
    <row r="241" spans="1:16" ht="52" hidden="1" x14ac:dyDescent="0.35">
      <c r="A241" s="4" t="str">
        <f>IF(LEN(Eisen_Oplossing[[#This Row],[teller]])=1,CONCATENATE("ICT00",Eisen_Oplossing[[#This Row],[teller]]),IF(LEN(Eisen_Oplossing[[#This Row],[teller]])=2,CONCATENATE("ICT0",Eisen_Oplossing[[#This Row],[teller]]),CONCATENATE("ICT",Eisen_Oplossing[[#This Row],[teller]])))</f>
        <v>ICT237</v>
      </c>
      <c r="B241" s="4">
        <f t="shared" si="3"/>
        <v>237</v>
      </c>
      <c r="C241" s="4" t="s">
        <v>200</v>
      </c>
      <c r="D241" s="4" t="s">
        <v>230</v>
      </c>
      <c r="E241" s="4" t="s">
        <v>610</v>
      </c>
      <c r="F241" s="4"/>
      <c r="G241" s="31" t="s">
        <v>197</v>
      </c>
      <c r="H241" s="31" t="s">
        <v>197</v>
      </c>
      <c r="I241" s="31" t="s">
        <v>197</v>
      </c>
      <c r="J241" s="4"/>
      <c r="K241" s="4" t="str">
        <f>IF(AND('AAN TE VULLEN door INSCHRIJVER'!$C$16="Ja",Eisen_Oplossing[[#This Row],[Cloud / SaaS]]="√"),"wel","niet")</f>
        <v>wel</v>
      </c>
      <c r="L241" s="4" t="str">
        <f>IF(AND('AAN TE VULLEN door INSCHRIJVER'!$C$17="Ja",Eisen_Oplossing[[#This Row],[On Premise]]="√"),"wel","niet")</f>
        <v>niet</v>
      </c>
      <c r="M241" s="4" t="str">
        <f>IF(AND('AAN TE VULLEN door INSCHRIJVER'!$C$18="Ja",Eisen_Oplossing[[#This Row],[Dienst-ver-lening]]="√"),"wel","niet")</f>
        <v>niet</v>
      </c>
      <c r="N241" s="4" t="str">
        <f>IF(ISERROR(SEARCH("wel",CONCATENATE(Eisen_Oplossing[[#This Row],[toon_Cloud / SaaS]],Eisen_Oplossing[[#This Row],[toon_On Premise]],Eisen_Oplossing[[#This Row],[toon_Dienstverlening]]))),"TOON NIET","TOON WEL")</f>
        <v>TOON WEL</v>
      </c>
      <c r="O241" s="4" t="str">
        <f>IF(Eisen_Oplossing[[#This Row],[Eis nodig?]]="Ja","TOON WEL","TOON NIET")</f>
        <v>TOON WEL</v>
      </c>
      <c r="P241" s="4" t="str">
        <f>IF(AND(Eisen_Oplossing[[#This Row],[TOON obv GEVRAAGDE?]]="TOON WEL",Eisen_Oplossing[[#This Row],[Eis nodig?]]="JA"),"ZICHTBAAR","VERBERG")</f>
        <v>ZICHTBAAR</v>
      </c>
    </row>
    <row r="242" spans="1:16" ht="156" hidden="1" x14ac:dyDescent="0.35">
      <c r="A242" s="4" t="str">
        <f>IF(LEN(Eisen_Oplossing[[#This Row],[teller]])=1,CONCATENATE("ICT00",Eisen_Oplossing[[#This Row],[teller]]),IF(LEN(Eisen_Oplossing[[#This Row],[teller]])=2,CONCATENATE("ICT0",Eisen_Oplossing[[#This Row],[teller]]),CONCATENATE("ICT",Eisen_Oplossing[[#This Row],[teller]])))</f>
        <v>ICT238</v>
      </c>
      <c r="B242" s="4">
        <f t="shared" si="3"/>
        <v>238</v>
      </c>
      <c r="C242" s="4" t="s">
        <v>200</v>
      </c>
      <c r="D242" s="4" t="s">
        <v>230</v>
      </c>
      <c r="E242" s="4" t="s">
        <v>611</v>
      </c>
      <c r="F242" s="4"/>
      <c r="G242" s="31" t="s">
        <v>197</v>
      </c>
      <c r="H242" s="31" t="s">
        <v>197</v>
      </c>
      <c r="I242" s="31" t="s">
        <v>197</v>
      </c>
      <c r="J242" s="4"/>
      <c r="K242" s="4" t="str">
        <f>IF(AND('AAN TE VULLEN door INSCHRIJVER'!$C$16="Ja",Eisen_Oplossing[[#This Row],[Cloud / SaaS]]="√"),"wel","niet")</f>
        <v>wel</v>
      </c>
      <c r="L242" s="4" t="str">
        <f>IF(AND('AAN TE VULLEN door INSCHRIJVER'!$C$17="Ja",Eisen_Oplossing[[#This Row],[On Premise]]="√"),"wel","niet")</f>
        <v>niet</v>
      </c>
      <c r="M242" s="4" t="str">
        <f>IF(AND('AAN TE VULLEN door INSCHRIJVER'!$C$18="Ja",Eisen_Oplossing[[#This Row],[Dienst-ver-lening]]="√"),"wel","niet")</f>
        <v>niet</v>
      </c>
      <c r="N242" s="4" t="str">
        <f>IF(ISERROR(SEARCH("wel",CONCATENATE(Eisen_Oplossing[[#This Row],[toon_Cloud / SaaS]],Eisen_Oplossing[[#This Row],[toon_On Premise]],Eisen_Oplossing[[#This Row],[toon_Dienstverlening]]))),"TOON NIET","TOON WEL")</f>
        <v>TOON WEL</v>
      </c>
      <c r="O242" s="4" t="str">
        <f>IF(Eisen_Oplossing[[#This Row],[Eis nodig?]]="Ja","TOON WEL","TOON NIET")</f>
        <v>TOON WEL</v>
      </c>
      <c r="P242" s="4" t="str">
        <f>IF(AND(Eisen_Oplossing[[#This Row],[TOON obv GEVRAAGDE?]]="TOON WEL",Eisen_Oplossing[[#This Row],[Eis nodig?]]="JA"),"ZICHTBAAR","VERBERG")</f>
        <v>ZICHTBAAR</v>
      </c>
    </row>
    <row r="243" spans="1:16" ht="65" hidden="1" x14ac:dyDescent="0.35">
      <c r="A243" s="4" t="str">
        <f>IF(LEN(Eisen_Oplossing[[#This Row],[teller]])=1,CONCATENATE("ICT00",Eisen_Oplossing[[#This Row],[teller]]),IF(LEN(Eisen_Oplossing[[#This Row],[teller]])=2,CONCATENATE("ICT0",Eisen_Oplossing[[#This Row],[teller]]),CONCATENATE("ICT",Eisen_Oplossing[[#This Row],[teller]])))</f>
        <v>ICT239</v>
      </c>
      <c r="B243" s="4">
        <f t="shared" si="3"/>
        <v>239</v>
      </c>
      <c r="C243" s="4" t="s">
        <v>200</v>
      </c>
      <c r="D243" s="4" t="s">
        <v>230</v>
      </c>
      <c r="E243" s="4" t="s">
        <v>612</v>
      </c>
      <c r="F243" s="4"/>
      <c r="G243" s="31" t="s">
        <v>197</v>
      </c>
      <c r="H243" s="31" t="s">
        <v>197</v>
      </c>
      <c r="I243" s="31" t="s">
        <v>197</v>
      </c>
      <c r="J243" s="4"/>
      <c r="K243" s="4" t="str">
        <f>IF(AND('AAN TE VULLEN door INSCHRIJVER'!$C$16="Ja",Eisen_Oplossing[[#This Row],[Cloud / SaaS]]="√"),"wel","niet")</f>
        <v>wel</v>
      </c>
      <c r="L243" s="4" t="str">
        <f>IF(AND('AAN TE VULLEN door INSCHRIJVER'!$C$17="Ja",Eisen_Oplossing[[#This Row],[On Premise]]="√"),"wel","niet")</f>
        <v>niet</v>
      </c>
      <c r="M243" s="4" t="str">
        <f>IF(AND('AAN TE VULLEN door INSCHRIJVER'!$C$18="Ja",Eisen_Oplossing[[#This Row],[Dienst-ver-lening]]="√"),"wel","niet")</f>
        <v>niet</v>
      </c>
      <c r="N243" s="4" t="str">
        <f>IF(ISERROR(SEARCH("wel",CONCATENATE(Eisen_Oplossing[[#This Row],[toon_Cloud / SaaS]],Eisen_Oplossing[[#This Row],[toon_On Premise]],Eisen_Oplossing[[#This Row],[toon_Dienstverlening]]))),"TOON NIET","TOON WEL")</f>
        <v>TOON WEL</v>
      </c>
      <c r="O243" s="4" t="str">
        <f>IF(Eisen_Oplossing[[#This Row],[Eis nodig?]]="Ja","TOON WEL","TOON NIET")</f>
        <v>TOON WEL</v>
      </c>
      <c r="P243" s="4" t="str">
        <f>IF(AND(Eisen_Oplossing[[#This Row],[TOON obv GEVRAAGDE?]]="TOON WEL",Eisen_Oplossing[[#This Row],[Eis nodig?]]="JA"),"ZICHTBAAR","VERBERG")</f>
        <v>ZICHTBAAR</v>
      </c>
    </row>
    <row r="244" spans="1:16" ht="104" hidden="1" x14ac:dyDescent="0.35">
      <c r="A244" s="4" t="str">
        <f>IF(LEN(Eisen_Oplossing[[#This Row],[teller]])=1,CONCATENATE("ICT00",Eisen_Oplossing[[#This Row],[teller]]),IF(LEN(Eisen_Oplossing[[#This Row],[teller]])=2,CONCATENATE("ICT0",Eisen_Oplossing[[#This Row],[teller]]),CONCATENATE("ICT",Eisen_Oplossing[[#This Row],[teller]])))</f>
        <v>ICT240</v>
      </c>
      <c r="B244" s="4">
        <f t="shared" si="3"/>
        <v>240</v>
      </c>
      <c r="C244" s="4" t="s">
        <v>200</v>
      </c>
      <c r="D244" s="4" t="s">
        <v>230</v>
      </c>
      <c r="E244" s="28" t="s">
        <v>613</v>
      </c>
      <c r="F244" s="4"/>
      <c r="G244" s="31" t="s">
        <v>197</v>
      </c>
      <c r="H244" s="31" t="s">
        <v>197</v>
      </c>
      <c r="I244" s="31" t="s">
        <v>197</v>
      </c>
      <c r="J244" s="4"/>
      <c r="K244" s="4" t="str">
        <f>IF(AND('AAN TE VULLEN door INSCHRIJVER'!$C$16="Ja",Eisen_Oplossing[[#This Row],[Cloud / SaaS]]="√"),"wel","niet")</f>
        <v>wel</v>
      </c>
      <c r="L244" s="4" t="str">
        <f>IF(AND('AAN TE VULLEN door INSCHRIJVER'!$C$17="Ja",Eisen_Oplossing[[#This Row],[On Premise]]="√"),"wel","niet")</f>
        <v>niet</v>
      </c>
      <c r="M244" s="4" t="str">
        <f>IF(AND('AAN TE VULLEN door INSCHRIJVER'!$C$18="Ja",Eisen_Oplossing[[#This Row],[Dienst-ver-lening]]="√"),"wel","niet")</f>
        <v>niet</v>
      </c>
      <c r="N244" s="4" t="str">
        <f>IF(ISERROR(SEARCH("wel",CONCATENATE(Eisen_Oplossing[[#This Row],[toon_Cloud / SaaS]],Eisen_Oplossing[[#This Row],[toon_On Premise]],Eisen_Oplossing[[#This Row],[toon_Dienstverlening]]))),"TOON NIET","TOON WEL")</f>
        <v>TOON WEL</v>
      </c>
      <c r="O244" s="4" t="str">
        <f>IF(Eisen_Oplossing[[#This Row],[Eis nodig?]]="Ja","TOON WEL","TOON NIET")</f>
        <v>TOON WEL</v>
      </c>
      <c r="P244" s="4" t="str">
        <f>IF(AND(Eisen_Oplossing[[#This Row],[TOON obv GEVRAAGDE?]]="TOON WEL",Eisen_Oplossing[[#This Row],[Eis nodig?]]="JA"),"ZICHTBAAR","VERBERG")</f>
        <v>ZICHTBAAR</v>
      </c>
    </row>
    <row r="245" spans="1:16" ht="91" hidden="1" x14ac:dyDescent="0.35">
      <c r="A245" s="4" t="str">
        <f>IF(LEN(Eisen_Oplossing[[#This Row],[teller]])=1,CONCATENATE("ICT00",Eisen_Oplossing[[#This Row],[teller]]),IF(LEN(Eisen_Oplossing[[#This Row],[teller]])=2,CONCATENATE("ICT0",Eisen_Oplossing[[#This Row],[teller]]),CONCATENATE("ICT",Eisen_Oplossing[[#This Row],[teller]])))</f>
        <v>ICT241</v>
      </c>
      <c r="B245" s="4">
        <f t="shared" si="3"/>
        <v>241</v>
      </c>
      <c r="C245" s="4" t="s">
        <v>200</v>
      </c>
      <c r="D245" s="4" t="s">
        <v>230</v>
      </c>
      <c r="E245" s="28" t="s">
        <v>614</v>
      </c>
      <c r="F245" s="4" t="s">
        <v>615</v>
      </c>
      <c r="G245" s="31" t="s">
        <v>197</v>
      </c>
      <c r="H245" s="31" t="s">
        <v>197</v>
      </c>
      <c r="I245" s="31" t="s">
        <v>197</v>
      </c>
      <c r="J245" s="4"/>
      <c r="K245" s="4" t="str">
        <f>IF(AND('AAN TE VULLEN door INSCHRIJVER'!$C$16="Ja",Eisen_Oplossing[[#This Row],[Cloud / SaaS]]="√"),"wel","niet")</f>
        <v>wel</v>
      </c>
      <c r="L245" s="4" t="str">
        <f>IF(AND('AAN TE VULLEN door INSCHRIJVER'!$C$17="Ja",Eisen_Oplossing[[#This Row],[On Premise]]="√"),"wel","niet")</f>
        <v>niet</v>
      </c>
      <c r="M245" s="4" t="str">
        <f>IF(AND('AAN TE VULLEN door INSCHRIJVER'!$C$18="Ja",Eisen_Oplossing[[#This Row],[Dienst-ver-lening]]="√"),"wel","niet")</f>
        <v>niet</v>
      </c>
      <c r="N245" s="4" t="str">
        <f>IF(ISERROR(SEARCH("wel",CONCATENATE(Eisen_Oplossing[[#This Row],[toon_Cloud / SaaS]],Eisen_Oplossing[[#This Row],[toon_On Premise]],Eisen_Oplossing[[#This Row],[toon_Dienstverlening]]))),"TOON NIET","TOON WEL")</f>
        <v>TOON WEL</v>
      </c>
      <c r="O245" s="4" t="str">
        <f>IF(Eisen_Oplossing[[#This Row],[Eis nodig?]]="Ja","TOON WEL","TOON NIET")</f>
        <v>TOON WEL</v>
      </c>
      <c r="P245" s="4" t="str">
        <f>IF(AND(Eisen_Oplossing[[#This Row],[TOON obv GEVRAAGDE?]]="TOON WEL",Eisen_Oplossing[[#This Row],[Eis nodig?]]="JA"),"ZICHTBAAR","VERBERG")</f>
        <v>ZICHTBAAR</v>
      </c>
    </row>
    <row r="246" spans="1:16" ht="65" hidden="1" x14ac:dyDescent="0.35">
      <c r="A246" s="4" t="str">
        <f>IF(LEN(Eisen_Oplossing[[#This Row],[teller]])=1,CONCATENATE("ICT00",Eisen_Oplossing[[#This Row],[teller]]),IF(LEN(Eisen_Oplossing[[#This Row],[teller]])=2,CONCATENATE("ICT0",Eisen_Oplossing[[#This Row],[teller]]),CONCATENATE("ICT",Eisen_Oplossing[[#This Row],[teller]])))</f>
        <v>ICT242</v>
      </c>
      <c r="B246" s="4">
        <f t="shared" si="3"/>
        <v>242</v>
      </c>
      <c r="C246" s="4" t="s">
        <v>200</v>
      </c>
      <c r="D246" s="4" t="s">
        <v>230</v>
      </c>
      <c r="E246" s="28" t="s">
        <v>616</v>
      </c>
      <c r="F246" s="4" t="s">
        <v>615</v>
      </c>
      <c r="G246" s="31" t="s">
        <v>197</v>
      </c>
      <c r="H246" s="31" t="s">
        <v>197</v>
      </c>
      <c r="I246" s="31" t="s">
        <v>197</v>
      </c>
      <c r="J246" s="4"/>
      <c r="K246" s="4" t="str">
        <f>IF(AND('AAN TE VULLEN door INSCHRIJVER'!$C$16="Ja",Eisen_Oplossing[[#This Row],[Cloud / SaaS]]="√"),"wel","niet")</f>
        <v>wel</v>
      </c>
      <c r="L246" s="4" t="str">
        <f>IF(AND('AAN TE VULLEN door INSCHRIJVER'!$C$17="Ja",Eisen_Oplossing[[#This Row],[On Premise]]="√"),"wel","niet")</f>
        <v>niet</v>
      </c>
      <c r="M246" s="4" t="str">
        <f>IF(AND('AAN TE VULLEN door INSCHRIJVER'!$C$18="Ja",Eisen_Oplossing[[#This Row],[Dienst-ver-lening]]="√"),"wel","niet")</f>
        <v>niet</v>
      </c>
      <c r="N246" s="4" t="str">
        <f>IF(ISERROR(SEARCH("wel",CONCATENATE(Eisen_Oplossing[[#This Row],[toon_Cloud / SaaS]],Eisen_Oplossing[[#This Row],[toon_On Premise]],Eisen_Oplossing[[#This Row],[toon_Dienstverlening]]))),"TOON NIET","TOON WEL")</f>
        <v>TOON WEL</v>
      </c>
      <c r="O246" s="4" t="str">
        <f>IF(Eisen_Oplossing[[#This Row],[Eis nodig?]]="Ja","TOON WEL","TOON NIET")</f>
        <v>TOON WEL</v>
      </c>
      <c r="P246" s="4" t="str">
        <f>IF(AND(Eisen_Oplossing[[#This Row],[TOON obv GEVRAAGDE?]]="TOON WEL",Eisen_Oplossing[[#This Row],[Eis nodig?]]="JA"),"ZICHTBAAR","VERBERG")</f>
        <v>ZICHTBAAR</v>
      </c>
    </row>
    <row r="247" spans="1:16" ht="52" hidden="1" x14ac:dyDescent="0.35">
      <c r="A247" s="4" t="str">
        <f>IF(LEN(Eisen_Oplossing[[#This Row],[teller]])=1,CONCATENATE("ICT00",Eisen_Oplossing[[#This Row],[teller]]),IF(LEN(Eisen_Oplossing[[#This Row],[teller]])=2,CONCATENATE("ICT0",Eisen_Oplossing[[#This Row],[teller]]),CONCATENATE("ICT",Eisen_Oplossing[[#This Row],[teller]])))</f>
        <v>ICT243</v>
      </c>
      <c r="B247" s="4">
        <f t="shared" si="3"/>
        <v>243</v>
      </c>
      <c r="C247" s="4" t="s">
        <v>200</v>
      </c>
      <c r="D247" s="4" t="s">
        <v>230</v>
      </c>
      <c r="E247" s="4" t="s">
        <v>617</v>
      </c>
      <c r="F247" s="4"/>
      <c r="G247" s="31" t="s">
        <v>197</v>
      </c>
      <c r="H247" s="31"/>
      <c r="I247" s="31" t="s">
        <v>197</v>
      </c>
      <c r="J247" s="4"/>
      <c r="K247" s="4" t="str">
        <f>IF(AND('AAN TE VULLEN door INSCHRIJVER'!$C$16="Ja",Eisen_Oplossing[[#This Row],[Cloud / SaaS]]="√"),"wel","niet")</f>
        <v>wel</v>
      </c>
      <c r="L247" s="4" t="str">
        <f>IF(AND('AAN TE VULLEN door INSCHRIJVER'!$C$17="Ja",Eisen_Oplossing[[#This Row],[On Premise]]="√"),"wel","niet")</f>
        <v>niet</v>
      </c>
      <c r="M247" s="4" t="str">
        <f>IF(AND('AAN TE VULLEN door INSCHRIJVER'!$C$18="Ja",Eisen_Oplossing[[#This Row],[Dienst-ver-lening]]="√"),"wel","niet")</f>
        <v>niet</v>
      </c>
      <c r="N247" s="4" t="str">
        <f>IF(ISERROR(SEARCH("wel",CONCATENATE(Eisen_Oplossing[[#This Row],[toon_Cloud / SaaS]],Eisen_Oplossing[[#This Row],[toon_On Premise]],Eisen_Oplossing[[#This Row],[toon_Dienstverlening]]))),"TOON NIET","TOON WEL")</f>
        <v>TOON WEL</v>
      </c>
      <c r="O247" s="4" t="str">
        <f>IF(Eisen_Oplossing[[#This Row],[Eis nodig?]]="Ja","TOON WEL","TOON NIET")</f>
        <v>TOON WEL</v>
      </c>
      <c r="P247" s="4" t="str">
        <f>IF(AND(Eisen_Oplossing[[#This Row],[TOON obv GEVRAAGDE?]]="TOON WEL",Eisen_Oplossing[[#This Row],[Eis nodig?]]="JA"),"ZICHTBAAR","VERBERG")</f>
        <v>ZICHTBAAR</v>
      </c>
    </row>
    <row r="248" spans="1:16" ht="52" hidden="1" x14ac:dyDescent="0.35">
      <c r="A248" s="4" t="str">
        <f>IF(LEN(Eisen_Oplossing[[#This Row],[teller]])=1,CONCATENATE("ICT00",Eisen_Oplossing[[#This Row],[teller]]),IF(LEN(Eisen_Oplossing[[#This Row],[teller]])=2,CONCATENATE("ICT0",Eisen_Oplossing[[#This Row],[teller]]),CONCATENATE("ICT",Eisen_Oplossing[[#This Row],[teller]])))</f>
        <v>ICT244</v>
      </c>
      <c r="B248" s="4">
        <f t="shared" si="3"/>
        <v>244</v>
      </c>
      <c r="C248" s="4" t="s">
        <v>200</v>
      </c>
      <c r="D248" s="4" t="s">
        <v>230</v>
      </c>
      <c r="E248" s="4" t="s">
        <v>618</v>
      </c>
      <c r="F248" s="4"/>
      <c r="G248" s="31" t="s">
        <v>197</v>
      </c>
      <c r="H248" s="31"/>
      <c r="I248" s="31" t="s">
        <v>197</v>
      </c>
      <c r="J248" s="4"/>
      <c r="K248" s="4" t="str">
        <f>IF(AND('AAN TE VULLEN door INSCHRIJVER'!$C$16="Ja",Eisen_Oplossing[[#This Row],[Cloud / SaaS]]="√"),"wel","niet")</f>
        <v>wel</v>
      </c>
      <c r="L248" s="4" t="str">
        <f>IF(AND('AAN TE VULLEN door INSCHRIJVER'!$C$17="Ja",Eisen_Oplossing[[#This Row],[On Premise]]="√"),"wel","niet")</f>
        <v>niet</v>
      </c>
      <c r="M248" s="4" t="str">
        <f>IF(AND('AAN TE VULLEN door INSCHRIJVER'!$C$18="Ja",Eisen_Oplossing[[#This Row],[Dienst-ver-lening]]="√"),"wel","niet")</f>
        <v>niet</v>
      </c>
      <c r="N248" s="4" t="str">
        <f>IF(ISERROR(SEARCH("wel",CONCATENATE(Eisen_Oplossing[[#This Row],[toon_Cloud / SaaS]],Eisen_Oplossing[[#This Row],[toon_On Premise]],Eisen_Oplossing[[#This Row],[toon_Dienstverlening]]))),"TOON NIET","TOON WEL")</f>
        <v>TOON WEL</v>
      </c>
      <c r="O248" s="4" t="str">
        <f>IF(Eisen_Oplossing[[#This Row],[Eis nodig?]]="Ja","TOON WEL","TOON NIET")</f>
        <v>TOON WEL</v>
      </c>
      <c r="P248" s="4" t="str">
        <f>IF(AND(Eisen_Oplossing[[#This Row],[TOON obv GEVRAAGDE?]]="TOON WEL",Eisen_Oplossing[[#This Row],[Eis nodig?]]="JA"),"ZICHTBAAR","VERBERG")</f>
        <v>ZICHTBAAR</v>
      </c>
    </row>
    <row r="249" spans="1:16" ht="52" hidden="1" x14ac:dyDescent="0.35">
      <c r="A249" s="4" t="str">
        <f>IF(LEN(Eisen_Oplossing[[#This Row],[teller]])=1,CONCATENATE("ICT00",Eisen_Oplossing[[#This Row],[teller]]),IF(LEN(Eisen_Oplossing[[#This Row],[teller]])=2,CONCATENATE("ICT0",Eisen_Oplossing[[#This Row],[teller]]),CONCATENATE("ICT",Eisen_Oplossing[[#This Row],[teller]])))</f>
        <v>ICT245</v>
      </c>
      <c r="B249" s="4">
        <f t="shared" si="3"/>
        <v>245</v>
      </c>
      <c r="C249" s="4" t="s">
        <v>200</v>
      </c>
      <c r="D249" s="4" t="s">
        <v>230</v>
      </c>
      <c r="E249" s="4" t="s">
        <v>619</v>
      </c>
      <c r="F249" s="4"/>
      <c r="G249" s="31" t="s">
        <v>197</v>
      </c>
      <c r="H249" s="31"/>
      <c r="I249" s="31" t="s">
        <v>197</v>
      </c>
      <c r="J249" s="4"/>
      <c r="K249" s="4" t="str">
        <f>IF(AND('AAN TE VULLEN door INSCHRIJVER'!$C$16="Ja",Eisen_Oplossing[[#This Row],[Cloud / SaaS]]="√"),"wel","niet")</f>
        <v>wel</v>
      </c>
      <c r="L249" s="4" t="str">
        <f>IF(AND('AAN TE VULLEN door INSCHRIJVER'!$C$17="Ja",Eisen_Oplossing[[#This Row],[On Premise]]="√"),"wel","niet")</f>
        <v>niet</v>
      </c>
      <c r="M249" s="4" t="str">
        <f>IF(AND('AAN TE VULLEN door INSCHRIJVER'!$C$18="Ja",Eisen_Oplossing[[#This Row],[Dienst-ver-lening]]="√"),"wel","niet")</f>
        <v>niet</v>
      </c>
      <c r="N249" s="4" t="str">
        <f>IF(ISERROR(SEARCH("wel",CONCATENATE(Eisen_Oplossing[[#This Row],[toon_Cloud / SaaS]],Eisen_Oplossing[[#This Row],[toon_On Premise]],Eisen_Oplossing[[#This Row],[toon_Dienstverlening]]))),"TOON NIET","TOON WEL")</f>
        <v>TOON WEL</v>
      </c>
      <c r="O249" s="4" t="str">
        <f>IF(Eisen_Oplossing[[#This Row],[Eis nodig?]]="Ja","TOON WEL","TOON NIET")</f>
        <v>TOON WEL</v>
      </c>
      <c r="P249" s="4" t="str">
        <f>IF(AND(Eisen_Oplossing[[#This Row],[TOON obv GEVRAAGDE?]]="TOON WEL",Eisen_Oplossing[[#This Row],[Eis nodig?]]="JA"),"ZICHTBAAR","VERBERG")</f>
        <v>ZICHTBAAR</v>
      </c>
    </row>
    <row r="250" spans="1:16" ht="78" hidden="1" x14ac:dyDescent="0.35">
      <c r="A250" s="4" t="str">
        <f>IF(LEN(Eisen_Oplossing[[#This Row],[teller]])=1,CONCATENATE("ICT00",Eisen_Oplossing[[#This Row],[teller]]),IF(LEN(Eisen_Oplossing[[#This Row],[teller]])=2,CONCATENATE("ICT0",Eisen_Oplossing[[#This Row],[teller]]),CONCATENATE("ICT",Eisen_Oplossing[[#This Row],[teller]])))</f>
        <v>ICT246</v>
      </c>
      <c r="B250" s="4">
        <f t="shared" si="3"/>
        <v>246</v>
      </c>
      <c r="C250" s="4" t="s">
        <v>200</v>
      </c>
      <c r="D250" s="4" t="s">
        <v>230</v>
      </c>
      <c r="E250" s="4" t="s">
        <v>620</v>
      </c>
      <c r="F250" s="4" t="s">
        <v>621</v>
      </c>
      <c r="G250" s="31" t="s">
        <v>197</v>
      </c>
      <c r="H250" s="31" t="s">
        <v>197</v>
      </c>
      <c r="I250" s="31" t="s">
        <v>197</v>
      </c>
      <c r="J250" s="4"/>
      <c r="K250" s="4" t="str">
        <f>IF(AND('AAN TE VULLEN door INSCHRIJVER'!$C$16="Ja",Eisen_Oplossing[[#This Row],[Cloud / SaaS]]="√"),"wel","niet")</f>
        <v>wel</v>
      </c>
      <c r="L250" s="4" t="str">
        <f>IF(AND('AAN TE VULLEN door INSCHRIJVER'!$C$17="Ja",Eisen_Oplossing[[#This Row],[On Premise]]="√"),"wel","niet")</f>
        <v>niet</v>
      </c>
      <c r="M250" s="4" t="str">
        <f>IF(AND('AAN TE VULLEN door INSCHRIJVER'!$C$18="Ja",Eisen_Oplossing[[#This Row],[Dienst-ver-lening]]="√"),"wel","niet")</f>
        <v>niet</v>
      </c>
      <c r="N250" s="4" t="str">
        <f>IF(ISERROR(SEARCH("wel",CONCATENATE(Eisen_Oplossing[[#This Row],[toon_Cloud / SaaS]],Eisen_Oplossing[[#This Row],[toon_On Premise]],Eisen_Oplossing[[#This Row],[toon_Dienstverlening]]))),"TOON NIET","TOON WEL")</f>
        <v>TOON WEL</v>
      </c>
      <c r="O250" s="4" t="str">
        <f>IF(Eisen_Oplossing[[#This Row],[Eis nodig?]]="Ja","TOON WEL","TOON NIET")</f>
        <v>TOON WEL</v>
      </c>
      <c r="P250" s="4" t="str">
        <f>IF(AND(Eisen_Oplossing[[#This Row],[TOON obv GEVRAAGDE?]]="TOON WEL",Eisen_Oplossing[[#This Row],[Eis nodig?]]="JA"),"ZICHTBAAR","VERBERG")</f>
        <v>ZICHTBAAR</v>
      </c>
    </row>
    <row r="251" spans="1:16" ht="52" hidden="1" x14ac:dyDescent="0.35">
      <c r="A251" s="4" t="str">
        <f>IF(LEN(Eisen_Oplossing[[#This Row],[teller]])=1,CONCATENATE("ICT00",Eisen_Oplossing[[#This Row],[teller]]),IF(LEN(Eisen_Oplossing[[#This Row],[teller]])=2,CONCATENATE("ICT0",Eisen_Oplossing[[#This Row],[teller]]),CONCATENATE("ICT",Eisen_Oplossing[[#This Row],[teller]])))</f>
        <v>ICT247</v>
      </c>
      <c r="B251" s="4">
        <f t="shared" si="3"/>
        <v>247</v>
      </c>
      <c r="C251" s="4" t="s">
        <v>200</v>
      </c>
      <c r="D251" s="4" t="s">
        <v>230</v>
      </c>
      <c r="E251" s="28" t="s">
        <v>622</v>
      </c>
      <c r="F251" s="4"/>
      <c r="G251" s="31" t="s">
        <v>197</v>
      </c>
      <c r="H251" s="31" t="s">
        <v>197</v>
      </c>
      <c r="I251" s="31" t="s">
        <v>197</v>
      </c>
      <c r="J251" s="4"/>
      <c r="K251" s="4" t="str">
        <f>IF(AND('AAN TE VULLEN door INSCHRIJVER'!$C$16="Ja",Eisen_Oplossing[[#This Row],[Cloud / SaaS]]="√"),"wel","niet")</f>
        <v>wel</v>
      </c>
      <c r="L251" s="4" t="str">
        <f>IF(AND('AAN TE VULLEN door INSCHRIJVER'!$C$17="Ja",Eisen_Oplossing[[#This Row],[On Premise]]="√"),"wel","niet")</f>
        <v>niet</v>
      </c>
      <c r="M251" s="4" t="str">
        <f>IF(AND('AAN TE VULLEN door INSCHRIJVER'!$C$18="Ja",Eisen_Oplossing[[#This Row],[Dienst-ver-lening]]="√"),"wel","niet")</f>
        <v>niet</v>
      </c>
      <c r="N251" s="4" t="str">
        <f>IF(ISERROR(SEARCH("wel",CONCATENATE(Eisen_Oplossing[[#This Row],[toon_Cloud / SaaS]],Eisen_Oplossing[[#This Row],[toon_On Premise]],Eisen_Oplossing[[#This Row],[toon_Dienstverlening]]))),"TOON NIET","TOON WEL")</f>
        <v>TOON WEL</v>
      </c>
      <c r="O251" s="4" t="str">
        <f>IF(Eisen_Oplossing[[#This Row],[Eis nodig?]]="Ja","TOON WEL","TOON NIET")</f>
        <v>TOON WEL</v>
      </c>
      <c r="P251" s="4" t="str">
        <f>IF(AND(Eisen_Oplossing[[#This Row],[TOON obv GEVRAAGDE?]]="TOON WEL",Eisen_Oplossing[[#This Row],[Eis nodig?]]="JA"),"ZICHTBAAR","VERBERG")</f>
        <v>ZICHTBAAR</v>
      </c>
    </row>
    <row r="252" spans="1:16" ht="91" hidden="1" x14ac:dyDescent="0.35">
      <c r="A252" s="4" t="str">
        <f>IF(LEN(Eisen_Oplossing[[#This Row],[teller]])=1,CONCATENATE("ICT00",Eisen_Oplossing[[#This Row],[teller]]),IF(LEN(Eisen_Oplossing[[#This Row],[teller]])=2,CONCATENATE("ICT0",Eisen_Oplossing[[#This Row],[teller]]),CONCATENATE("ICT",Eisen_Oplossing[[#This Row],[teller]])))</f>
        <v>ICT248</v>
      </c>
      <c r="B252" s="4">
        <f t="shared" si="3"/>
        <v>248</v>
      </c>
      <c r="C252" s="4" t="s">
        <v>200</v>
      </c>
      <c r="D252" s="4" t="s">
        <v>230</v>
      </c>
      <c r="E252" s="4" t="s">
        <v>623</v>
      </c>
      <c r="F252" s="4"/>
      <c r="G252" s="31" t="s">
        <v>197</v>
      </c>
      <c r="H252" s="31" t="s">
        <v>197</v>
      </c>
      <c r="I252" s="31" t="s">
        <v>197</v>
      </c>
      <c r="J252" s="4"/>
      <c r="K252" s="4" t="str">
        <f>IF(AND('AAN TE VULLEN door INSCHRIJVER'!$C$16="Ja",Eisen_Oplossing[[#This Row],[Cloud / SaaS]]="√"),"wel","niet")</f>
        <v>wel</v>
      </c>
      <c r="L252" s="4" t="str">
        <f>IF(AND('AAN TE VULLEN door INSCHRIJVER'!$C$17="Ja",Eisen_Oplossing[[#This Row],[On Premise]]="√"),"wel","niet")</f>
        <v>niet</v>
      </c>
      <c r="M252" s="4" t="str">
        <f>IF(AND('AAN TE VULLEN door INSCHRIJVER'!$C$18="Ja",Eisen_Oplossing[[#This Row],[Dienst-ver-lening]]="√"),"wel","niet")</f>
        <v>niet</v>
      </c>
      <c r="N252" s="4" t="str">
        <f>IF(ISERROR(SEARCH("wel",CONCATENATE(Eisen_Oplossing[[#This Row],[toon_Cloud / SaaS]],Eisen_Oplossing[[#This Row],[toon_On Premise]],Eisen_Oplossing[[#This Row],[toon_Dienstverlening]]))),"TOON NIET","TOON WEL")</f>
        <v>TOON WEL</v>
      </c>
      <c r="O252" s="4" t="str">
        <f>IF(Eisen_Oplossing[[#This Row],[Eis nodig?]]="Ja","TOON WEL","TOON NIET")</f>
        <v>TOON WEL</v>
      </c>
      <c r="P252" s="4" t="str">
        <f>IF(AND(Eisen_Oplossing[[#This Row],[TOON obv GEVRAAGDE?]]="TOON WEL",Eisen_Oplossing[[#This Row],[Eis nodig?]]="JA"),"ZICHTBAAR","VERBERG")</f>
        <v>ZICHTBAAR</v>
      </c>
    </row>
    <row r="253" spans="1:16" ht="65" hidden="1" x14ac:dyDescent="0.35">
      <c r="A253" s="4" t="str">
        <f>IF(LEN(Eisen_Oplossing[[#This Row],[teller]])=1,CONCATENATE("ICT00",Eisen_Oplossing[[#This Row],[teller]]),IF(LEN(Eisen_Oplossing[[#This Row],[teller]])=2,CONCATENATE("ICT0",Eisen_Oplossing[[#This Row],[teller]]),CONCATENATE("ICT",Eisen_Oplossing[[#This Row],[teller]])))</f>
        <v>ICT249</v>
      </c>
      <c r="B253" s="4">
        <f t="shared" si="3"/>
        <v>249</v>
      </c>
      <c r="C253" s="4" t="s">
        <v>200</v>
      </c>
      <c r="D253" s="4" t="s">
        <v>230</v>
      </c>
      <c r="E253" s="28" t="s">
        <v>624</v>
      </c>
      <c r="F253" s="4"/>
      <c r="G253" s="31" t="s">
        <v>197</v>
      </c>
      <c r="H253" s="31" t="s">
        <v>197</v>
      </c>
      <c r="I253" s="31" t="s">
        <v>197</v>
      </c>
      <c r="J253" s="4"/>
      <c r="K253" s="4" t="str">
        <f>IF(AND('AAN TE VULLEN door INSCHRIJVER'!$C$16="Ja",Eisen_Oplossing[[#This Row],[Cloud / SaaS]]="√"),"wel","niet")</f>
        <v>wel</v>
      </c>
      <c r="L253" s="4" t="str">
        <f>IF(AND('AAN TE VULLEN door INSCHRIJVER'!$C$17="Ja",Eisen_Oplossing[[#This Row],[On Premise]]="√"),"wel","niet")</f>
        <v>niet</v>
      </c>
      <c r="M253" s="4" t="str">
        <f>IF(AND('AAN TE VULLEN door INSCHRIJVER'!$C$18="Ja",Eisen_Oplossing[[#This Row],[Dienst-ver-lening]]="√"),"wel","niet")</f>
        <v>niet</v>
      </c>
      <c r="N253" s="4" t="str">
        <f>IF(ISERROR(SEARCH("wel",CONCATENATE(Eisen_Oplossing[[#This Row],[toon_Cloud / SaaS]],Eisen_Oplossing[[#This Row],[toon_On Premise]],Eisen_Oplossing[[#This Row],[toon_Dienstverlening]]))),"TOON NIET","TOON WEL")</f>
        <v>TOON WEL</v>
      </c>
      <c r="O253" s="4" t="str">
        <f>IF(Eisen_Oplossing[[#This Row],[Eis nodig?]]="Ja","TOON WEL","TOON NIET")</f>
        <v>TOON WEL</v>
      </c>
      <c r="P253" s="4" t="str">
        <f>IF(AND(Eisen_Oplossing[[#This Row],[TOON obv GEVRAAGDE?]]="TOON WEL",Eisen_Oplossing[[#This Row],[Eis nodig?]]="JA"),"ZICHTBAAR","VERBERG")</f>
        <v>ZICHTBAAR</v>
      </c>
    </row>
    <row r="254" spans="1:16" ht="52" hidden="1" x14ac:dyDescent="0.35">
      <c r="A254" s="4" t="str">
        <f>IF(LEN(Eisen_Oplossing[[#This Row],[teller]])=1,CONCATENATE("ICT00",Eisen_Oplossing[[#This Row],[teller]]),IF(LEN(Eisen_Oplossing[[#This Row],[teller]])=2,CONCATENATE("ICT0",Eisen_Oplossing[[#This Row],[teller]]),CONCATENATE("ICT",Eisen_Oplossing[[#This Row],[teller]])))</f>
        <v>ICT250</v>
      </c>
      <c r="B254" s="4">
        <f t="shared" si="3"/>
        <v>250</v>
      </c>
      <c r="C254" s="4" t="s">
        <v>200</v>
      </c>
      <c r="D254" s="4" t="s">
        <v>230</v>
      </c>
      <c r="E254" s="4" t="s">
        <v>625</v>
      </c>
      <c r="F254" s="4"/>
      <c r="G254" s="31" t="s">
        <v>197</v>
      </c>
      <c r="H254" s="31" t="s">
        <v>197</v>
      </c>
      <c r="I254" s="31" t="s">
        <v>197</v>
      </c>
      <c r="J254" s="4"/>
      <c r="K254" s="4" t="str">
        <f>IF(AND('AAN TE VULLEN door INSCHRIJVER'!$C$16="Ja",Eisen_Oplossing[[#This Row],[Cloud / SaaS]]="√"),"wel","niet")</f>
        <v>wel</v>
      </c>
      <c r="L254" s="4" t="str">
        <f>IF(AND('AAN TE VULLEN door INSCHRIJVER'!$C$17="Ja",Eisen_Oplossing[[#This Row],[On Premise]]="√"),"wel","niet")</f>
        <v>niet</v>
      </c>
      <c r="M254" s="4" t="str">
        <f>IF(AND('AAN TE VULLEN door INSCHRIJVER'!$C$18="Ja",Eisen_Oplossing[[#This Row],[Dienst-ver-lening]]="√"),"wel","niet")</f>
        <v>niet</v>
      </c>
      <c r="N254" s="4" t="str">
        <f>IF(ISERROR(SEARCH("wel",CONCATENATE(Eisen_Oplossing[[#This Row],[toon_Cloud / SaaS]],Eisen_Oplossing[[#This Row],[toon_On Premise]],Eisen_Oplossing[[#This Row],[toon_Dienstverlening]]))),"TOON NIET","TOON WEL")</f>
        <v>TOON WEL</v>
      </c>
      <c r="O254" s="4" t="str">
        <f>IF(Eisen_Oplossing[[#This Row],[Eis nodig?]]="Ja","TOON WEL","TOON NIET")</f>
        <v>TOON WEL</v>
      </c>
      <c r="P254" s="4" t="str">
        <f>IF(AND(Eisen_Oplossing[[#This Row],[TOON obv GEVRAAGDE?]]="TOON WEL",Eisen_Oplossing[[#This Row],[Eis nodig?]]="JA"),"ZICHTBAAR","VERBERG")</f>
        <v>ZICHTBAAR</v>
      </c>
    </row>
    <row r="255" spans="1:16" ht="52" hidden="1" x14ac:dyDescent="0.35">
      <c r="A255" s="4" t="str">
        <f>IF(LEN(Eisen_Oplossing[[#This Row],[teller]])=1,CONCATENATE("ICT00",Eisen_Oplossing[[#This Row],[teller]]),IF(LEN(Eisen_Oplossing[[#This Row],[teller]])=2,CONCATENATE("ICT0",Eisen_Oplossing[[#This Row],[teller]]),CONCATENATE("ICT",Eisen_Oplossing[[#This Row],[teller]])))</f>
        <v>ICT251</v>
      </c>
      <c r="B255" s="4">
        <f t="shared" si="3"/>
        <v>251</v>
      </c>
      <c r="C255" s="4" t="s">
        <v>200</v>
      </c>
      <c r="D255" s="4" t="s">
        <v>230</v>
      </c>
      <c r="E255" s="4" t="s">
        <v>626</v>
      </c>
      <c r="F255" s="4"/>
      <c r="G255" s="31" t="s">
        <v>197</v>
      </c>
      <c r="H255" s="31" t="s">
        <v>197</v>
      </c>
      <c r="I255" s="31" t="s">
        <v>197</v>
      </c>
      <c r="J255" s="4"/>
      <c r="K255" s="4" t="str">
        <f>IF(AND('AAN TE VULLEN door INSCHRIJVER'!$C$16="Ja",Eisen_Oplossing[[#This Row],[Cloud / SaaS]]="√"),"wel","niet")</f>
        <v>wel</v>
      </c>
      <c r="L255" s="4" t="str">
        <f>IF(AND('AAN TE VULLEN door INSCHRIJVER'!$C$17="Ja",Eisen_Oplossing[[#This Row],[On Premise]]="√"),"wel","niet")</f>
        <v>niet</v>
      </c>
      <c r="M255" s="4" t="str">
        <f>IF(AND('AAN TE VULLEN door INSCHRIJVER'!$C$18="Ja",Eisen_Oplossing[[#This Row],[Dienst-ver-lening]]="√"),"wel","niet")</f>
        <v>niet</v>
      </c>
      <c r="N255" s="4" t="str">
        <f>IF(ISERROR(SEARCH("wel",CONCATENATE(Eisen_Oplossing[[#This Row],[toon_Cloud / SaaS]],Eisen_Oplossing[[#This Row],[toon_On Premise]],Eisen_Oplossing[[#This Row],[toon_Dienstverlening]]))),"TOON NIET","TOON WEL")</f>
        <v>TOON WEL</v>
      </c>
      <c r="O255" s="4" t="str">
        <f>IF(Eisen_Oplossing[[#This Row],[Eis nodig?]]="Ja","TOON WEL","TOON NIET")</f>
        <v>TOON WEL</v>
      </c>
      <c r="P255" s="4" t="str">
        <f>IF(AND(Eisen_Oplossing[[#This Row],[TOON obv GEVRAAGDE?]]="TOON WEL",Eisen_Oplossing[[#This Row],[Eis nodig?]]="JA"),"ZICHTBAAR","VERBERG")</f>
        <v>ZICHTBAAR</v>
      </c>
    </row>
    <row r="256" spans="1:16" ht="91" hidden="1" x14ac:dyDescent="0.35">
      <c r="A256" s="4" t="str">
        <f>IF(LEN(Eisen_Oplossing[[#This Row],[teller]])=1,CONCATENATE("ICT00",Eisen_Oplossing[[#This Row],[teller]]),IF(LEN(Eisen_Oplossing[[#This Row],[teller]])=2,CONCATENATE("ICT0",Eisen_Oplossing[[#This Row],[teller]]),CONCATENATE("ICT",Eisen_Oplossing[[#This Row],[teller]])))</f>
        <v>ICT252</v>
      </c>
      <c r="B256" s="4">
        <f t="shared" si="3"/>
        <v>252</v>
      </c>
      <c r="C256" s="4" t="s">
        <v>200</v>
      </c>
      <c r="D256" s="4" t="s">
        <v>230</v>
      </c>
      <c r="E256" s="28" t="s">
        <v>627</v>
      </c>
      <c r="F256" s="4"/>
      <c r="G256" s="31" t="s">
        <v>197</v>
      </c>
      <c r="H256" s="31" t="s">
        <v>197</v>
      </c>
      <c r="I256" s="31" t="s">
        <v>197</v>
      </c>
      <c r="J256" s="4"/>
      <c r="K256" s="4" t="str">
        <f>IF(AND('AAN TE VULLEN door INSCHRIJVER'!$C$16="Ja",Eisen_Oplossing[[#This Row],[Cloud / SaaS]]="√"),"wel","niet")</f>
        <v>wel</v>
      </c>
      <c r="L256" s="4" t="str">
        <f>IF(AND('AAN TE VULLEN door INSCHRIJVER'!$C$17="Ja",Eisen_Oplossing[[#This Row],[On Premise]]="√"),"wel","niet")</f>
        <v>niet</v>
      </c>
      <c r="M256" s="4" t="str">
        <f>IF(AND('AAN TE VULLEN door INSCHRIJVER'!$C$18="Ja",Eisen_Oplossing[[#This Row],[Dienst-ver-lening]]="√"),"wel","niet")</f>
        <v>niet</v>
      </c>
      <c r="N256" s="4" t="str">
        <f>IF(ISERROR(SEARCH("wel",CONCATENATE(Eisen_Oplossing[[#This Row],[toon_Cloud / SaaS]],Eisen_Oplossing[[#This Row],[toon_On Premise]],Eisen_Oplossing[[#This Row],[toon_Dienstverlening]]))),"TOON NIET","TOON WEL")</f>
        <v>TOON WEL</v>
      </c>
      <c r="O256" s="4" t="str">
        <f>IF(Eisen_Oplossing[[#This Row],[Eis nodig?]]="Ja","TOON WEL","TOON NIET")</f>
        <v>TOON WEL</v>
      </c>
      <c r="P256" s="4" t="str">
        <f>IF(AND(Eisen_Oplossing[[#This Row],[TOON obv GEVRAAGDE?]]="TOON WEL",Eisen_Oplossing[[#This Row],[Eis nodig?]]="JA"),"ZICHTBAAR","VERBERG")</f>
        <v>ZICHTBAAR</v>
      </c>
    </row>
    <row r="257" spans="1:16" ht="39" hidden="1" x14ac:dyDescent="0.35">
      <c r="A257" s="4" t="str">
        <f>IF(LEN(Eisen_Oplossing[[#This Row],[teller]])=1,CONCATENATE("ICT00",Eisen_Oplossing[[#This Row],[teller]]),IF(LEN(Eisen_Oplossing[[#This Row],[teller]])=2,CONCATENATE("ICT0",Eisen_Oplossing[[#This Row],[teller]]),CONCATENATE("ICT",Eisen_Oplossing[[#This Row],[teller]])))</f>
        <v>ICT253</v>
      </c>
      <c r="B257" s="4">
        <f t="shared" si="3"/>
        <v>253</v>
      </c>
      <c r="C257" s="4" t="s">
        <v>200</v>
      </c>
      <c r="D257" s="4" t="s">
        <v>230</v>
      </c>
      <c r="E257" s="28" t="s">
        <v>628</v>
      </c>
      <c r="F257" s="4" t="s">
        <v>629</v>
      </c>
      <c r="G257" s="31" t="s">
        <v>197</v>
      </c>
      <c r="H257" s="31" t="s">
        <v>197</v>
      </c>
      <c r="I257" s="31" t="s">
        <v>197</v>
      </c>
      <c r="J257" s="4"/>
      <c r="K257" s="4" t="str">
        <f>IF(AND('AAN TE VULLEN door INSCHRIJVER'!$C$16="Ja",Eisen_Oplossing[[#This Row],[Cloud / SaaS]]="√"),"wel","niet")</f>
        <v>wel</v>
      </c>
      <c r="L257" s="4" t="str">
        <f>IF(AND('AAN TE VULLEN door INSCHRIJVER'!$C$17="Ja",Eisen_Oplossing[[#This Row],[On Premise]]="√"),"wel","niet")</f>
        <v>niet</v>
      </c>
      <c r="M257" s="4" t="str">
        <f>IF(AND('AAN TE VULLEN door INSCHRIJVER'!$C$18="Ja",Eisen_Oplossing[[#This Row],[Dienst-ver-lening]]="√"),"wel","niet")</f>
        <v>niet</v>
      </c>
      <c r="N257" s="4" t="str">
        <f>IF(ISERROR(SEARCH("wel",CONCATENATE(Eisen_Oplossing[[#This Row],[toon_Cloud / SaaS]],Eisen_Oplossing[[#This Row],[toon_On Premise]],Eisen_Oplossing[[#This Row],[toon_Dienstverlening]]))),"TOON NIET","TOON WEL")</f>
        <v>TOON WEL</v>
      </c>
      <c r="O257" s="4" t="str">
        <f>IF(Eisen_Oplossing[[#This Row],[Eis nodig?]]="Ja","TOON WEL","TOON NIET")</f>
        <v>TOON WEL</v>
      </c>
      <c r="P257" s="4" t="str">
        <f>IF(AND(Eisen_Oplossing[[#This Row],[TOON obv GEVRAAGDE?]]="TOON WEL",Eisen_Oplossing[[#This Row],[Eis nodig?]]="JA"),"ZICHTBAAR","VERBERG")</f>
        <v>ZICHTBAAR</v>
      </c>
    </row>
    <row r="258" spans="1:16" ht="91" hidden="1" x14ac:dyDescent="0.35">
      <c r="A258" s="4" t="str">
        <f>IF(LEN(Eisen_Oplossing[[#This Row],[teller]])=1,CONCATENATE("ICT00",Eisen_Oplossing[[#This Row],[teller]]),IF(LEN(Eisen_Oplossing[[#This Row],[teller]])=2,CONCATENATE("ICT0",Eisen_Oplossing[[#This Row],[teller]]),CONCATENATE("ICT",Eisen_Oplossing[[#This Row],[teller]])))</f>
        <v>ICT254</v>
      </c>
      <c r="B258" s="4">
        <f t="shared" si="3"/>
        <v>254</v>
      </c>
      <c r="C258" s="4" t="s">
        <v>200</v>
      </c>
      <c r="D258" s="4" t="s">
        <v>230</v>
      </c>
      <c r="E258" s="4" t="s">
        <v>630</v>
      </c>
      <c r="F258" s="4"/>
      <c r="G258" s="31" t="s">
        <v>197</v>
      </c>
      <c r="H258" s="31" t="s">
        <v>197</v>
      </c>
      <c r="I258" s="31" t="s">
        <v>197</v>
      </c>
      <c r="J258" s="4"/>
      <c r="K258" s="4" t="str">
        <f>IF(AND('AAN TE VULLEN door INSCHRIJVER'!$C$16="Ja",Eisen_Oplossing[[#This Row],[Cloud / SaaS]]="√"),"wel","niet")</f>
        <v>wel</v>
      </c>
      <c r="L258" s="4" t="str">
        <f>IF(AND('AAN TE VULLEN door INSCHRIJVER'!$C$17="Ja",Eisen_Oplossing[[#This Row],[On Premise]]="√"),"wel","niet")</f>
        <v>niet</v>
      </c>
      <c r="M258" s="4" t="str">
        <f>IF(AND('AAN TE VULLEN door INSCHRIJVER'!$C$18="Ja",Eisen_Oplossing[[#This Row],[Dienst-ver-lening]]="√"),"wel","niet")</f>
        <v>niet</v>
      </c>
      <c r="N258" s="4" t="str">
        <f>IF(ISERROR(SEARCH("wel",CONCATENATE(Eisen_Oplossing[[#This Row],[toon_Cloud / SaaS]],Eisen_Oplossing[[#This Row],[toon_On Premise]],Eisen_Oplossing[[#This Row],[toon_Dienstverlening]]))),"TOON NIET","TOON WEL")</f>
        <v>TOON WEL</v>
      </c>
      <c r="O258" s="4" t="str">
        <f>IF(Eisen_Oplossing[[#This Row],[Eis nodig?]]="Ja","TOON WEL","TOON NIET")</f>
        <v>TOON WEL</v>
      </c>
      <c r="P258" s="4" t="str">
        <f>IF(AND(Eisen_Oplossing[[#This Row],[TOON obv GEVRAAGDE?]]="TOON WEL",Eisen_Oplossing[[#This Row],[Eis nodig?]]="JA"),"ZICHTBAAR","VERBERG")</f>
        <v>ZICHTBAAR</v>
      </c>
    </row>
    <row r="259" spans="1:16" ht="130" hidden="1" x14ac:dyDescent="0.35">
      <c r="A259" s="4" t="str">
        <f>IF(LEN(Eisen_Oplossing[[#This Row],[teller]])=1,CONCATENATE("ICT00",Eisen_Oplossing[[#This Row],[teller]]),IF(LEN(Eisen_Oplossing[[#This Row],[teller]])=2,CONCATENATE("ICT0",Eisen_Oplossing[[#This Row],[teller]]),CONCATENATE("ICT",Eisen_Oplossing[[#This Row],[teller]])))</f>
        <v>ICT255</v>
      </c>
      <c r="B259" s="4">
        <f t="shared" si="3"/>
        <v>255</v>
      </c>
      <c r="C259" s="4" t="s">
        <v>200</v>
      </c>
      <c r="D259" s="4" t="s">
        <v>230</v>
      </c>
      <c r="E259" s="4" t="s">
        <v>631</v>
      </c>
      <c r="F259" s="4" t="s">
        <v>621</v>
      </c>
      <c r="G259" s="31" t="s">
        <v>197</v>
      </c>
      <c r="H259" s="31" t="s">
        <v>197</v>
      </c>
      <c r="I259" s="31" t="s">
        <v>197</v>
      </c>
      <c r="J259" s="4"/>
      <c r="K259" s="4" t="str">
        <f>IF(AND('AAN TE VULLEN door INSCHRIJVER'!$C$16="Ja",Eisen_Oplossing[[#This Row],[Cloud / SaaS]]="√"),"wel","niet")</f>
        <v>wel</v>
      </c>
      <c r="L259" s="4" t="str">
        <f>IF(AND('AAN TE VULLEN door INSCHRIJVER'!$C$17="Ja",Eisen_Oplossing[[#This Row],[On Premise]]="√"),"wel","niet")</f>
        <v>niet</v>
      </c>
      <c r="M259" s="4" t="str">
        <f>IF(AND('AAN TE VULLEN door INSCHRIJVER'!$C$18="Ja",Eisen_Oplossing[[#This Row],[Dienst-ver-lening]]="√"),"wel","niet")</f>
        <v>niet</v>
      </c>
      <c r="N259" s="4" t="str">
        <f>IF(ISERROR(SEARCH("wel",CONCATENATE(Eisen_Oplossing[[#This Row],[toon_Cloud / SaaS]],Eisen_Oplossing[[#This Row],[toon_On Premise]],Eisen_Oplossing[[#This Row],[toon_Dienstverlening]]))),"TOON NIET","TOON WEL")</f>
        <v>TOON WEL</v>
      </c>
      <c r="O259" s="4" t="str">
        <f>IF(Eisen_Oplossing[[#This Row],[Eis nodig?]]="Ja","TOON WEL","TOON NIET")</f>
        <v>TOON WEL</v>
      </c>
      <c r="P259" s="4" t="str">
        <f>IF(AND(Eisen_Oplossing[[#This Row],[TOON obv GEVRAAGDE?]]="TOON WEL",Eisen_Oplossing[[#This Row],[Eis nodig?]]="JA"),"ZICHTBAAR","VERBERG")</f>
        <v>ZICHTBAAR</v>
      </c>
    </row>
    <row r="260" spans="1:16" ht="104" hidden="1" x14ac:dyDescent="0.35">
      <c r="A260" s="4" t="str">
        <f>IF(LEN(Eisen_Oplossing[[#This Row],[teller]])=1,CONCATENATE("ICT00",Eisen_Oplossing[[#This Row],[teller]]),IF(LEN(Eisen_Oplossing[[#This Row],[teller]])=2,CONCATENATE("ICT0",Eisen_Oplossing[[#This Row],[teller]]),CONCATENATE("ICT",Eisen_Oplossing[[#This Row],[teller]])))</f>
        <v>ICT256</v>
      </c>
      <c r="B260" s="4">
        <f t="shared" si="3"/>
        <v>256</v>
      </c>
      <c r="C260" s="4" t="s">
        <v>200</v>
      </c>
      <c r="D260" s="4" t="s">
        <v>230</v>
      </c>
      <c r="E260" s="4" t="s">
        <v>632</v>
      </c>
      <c r="F260" s="4" t="s">
        <v>633</v>
      </c>
      <c r="G260" s="31" t="s">
        <v>197</v>
      </c>
      <c r="H260" s="31"/>
      <c r="I260" s="31" t="s">
        <v>197</v>
      </c>
      <c r="J260" s="4"/>
      <c r="K260" s="4" t="str">
        <f>IF(AND('AAN TE VULLEN door INSCHRIJVER'!$C$16="Ja",Eisen_Oplossing[[#This Row],[Cloud / SaaS]]="√"),"wel","niet")</f>
        <v>wel</v>
      </c>
      <c r="L260" s="4" t="str">
        <f>IF(AND('AAN TE VULLEN door INSCHRIJVER'!$C$17="Ja",Eisen_Oplossing[[#This Row],[On Premise]]="√"),"wel","niet")</f>
        <v>niet</v>
      </c>
      <c r="M260" s="4" t="str">
        <f>IF(AND('AAN TE VULLEN door INSCHRIJVER'!$C$18="Ja",Eisen_Oplossing[[#This Row],[Dienst-ver-lening]]="√"),"wel","niet")</f>
        <v>niet</v>
      </c>
      <c r="N260" s="4" t="str">
        <f>IF(ISERROR(SEARCH("wel",CONCATENATE(Eisen_Oplossing[[#This Row],[toon_Cloud / SaaS]],Eisen_Oplossing[[#This Row],[toon_On Premise]],Eisen_Oplossing[[#This Row],[toon_Dienstverlening]]))),"TOON NIET","TOON WEL")</f>
        <v>TOON WEL</v>
      </c>
      <c r="O260" s="4" t="str">
        <f>IF(Eisen_Oplossing[[#This Row],[Eis nodig?]]="Ja","TOON WEL","TOON NIET")</f>
        <v>TOON WEL</v>
      </c>
      <c r="P260" s="4" t="str">
        <f>IF(AND(Eisen_Oplossing[[#This Row],[TOON obv GEVRAAGDE?]]="TOON WEL",Eisen_Oplossing[[#This Row],[Eis nodig?]]="JA"),"ZICHTBAAR","VERBERG")</f>
        <v>ZICHTBAAR</v>
      </c>
    </row>
    <row r="261" spans="1:16" ht="78" hidden="1" x14ac:dyDescent="0.35">
      <c r="A261" s="4" t="str">
        <f>IF(LEN(Eisen_Oplossing[[#This Row],[teller]])=1,CONCATENATE("ICT00",Eisen_Oplossing[[#This Row],[teller]]),IF(LEN(Eisen_Oplossing[[#This Row],[teller]])=2,CONCATENATE("ICT0",Eisen_Oplossing[[#This Row],[teller]]),CONCATENATE("ICT",Eisen_Oplossing[[#This Row],[teller]])))</f>
        <v>ICT257</v>
      </c>
      <c r="B261" s="4">
        <f t="shared" ref="B261:B295" si="4">IF(B260="teller",1,B260+1)</f>
        <v>257</v>
      </c>
      <c r="C261" s="4" t="s">
        <v>200</v>
      </c>
      <c r="D261" s="4" t="s">
        <v>230</v>
      </c>
      <c r="E261" s="4" t="s">
        <v>634</v>
      </c>
      <c r="F261" s="4" t="s">
        <v>621</v>
      </c>
      <c r="G261" s="31" t="s">
        <v>197</v>
      </c>
      <c r="H261" s="31" t="s">
        <v>197</v>
      </c>
      <c r="I261" s="31" t="s">
        <v>197</v>
      </c>
      <c r="J261" s="4"/>
      <c r="K261" s="4" t="str">
        <f>IF(AND('AAN TE VULLEN door INSCHRIJVER'!$C$16="Ja",Eisen_Oplossing[[#This Row],[Cloud / SaaS]]="√"),"wel","niet")</f>
        <v>wel</v>
      </c>
      <c r="L261" s="4" t="str">
        <f>IF(AND('AAN TE VULLEN door INSCHRIJVER'!$C$17="Ja",Eisen_Oplossing[[#This Row],[On Premise]]="√"),"wel","niet")</f>
        <v>niet</v>
      </c>
      <c r="M261" s="4" t="str">
        <f>IF(AND('AAN TE VULLEN door INSCHRIJVER'!$C$18="Ja",Eisen_Oplossing[[#This Row],[Dienst-ver-lening]]="√"),"wel","niet")</f>
        <v>niet</v>
      </c>
      <c r="N261" s="4" t="str">
        <f>IF(ISERROR(SEARCH("wel",CONCATENATE(Eisen_Oplossing[[#This Row],[toon_Cloud / SaaS]],Eisen_Oplossing[[#This Row],[toon_On Premise]],Eisen_Oplossing[[#This Row],[toon_Dienstverlening]]))),"TOON NIET","TOON WEL")</f>
        <v>TOON WEL</v>
      </c>
      <c r="O261" s="4" t="str">
        <f>IF(Eisen_Oplossing[[#This Row],[Eis nodig?]]="Ja","TOON WEL","TOON NIET")</f>
        <v>TOON WEL</v>
      </c>
      <c r="P261" s="4" t="str">
        <f>IF(AND(Eisen_Oplossing[[#This Row],[TOON obv GEVRAAGDE?]]="TOON WEL",Eisen_Oplossing[[#This Row],[Eis nodig?]]="JA"),"ZICHTBAAR","VERBERG")</f>
        <v>ZICHTBAAR</v>
      </c>
    </row>
    <row r="262" spans="1:16" ht="117" hidden="1" x14ac:dyDescent="0.35">
      <c r="A262" s="4" t="str">
        <f>IF(LEN(Eisen_Oplossing[[#This Row],[teller]])=1,CONCATENATE("ICT00",Eisen_Oplossing[[#This Row],[teller]]),IF(LEN(Eisen_Oplossing[[#This Row],[teller]])=2,CONCATENATE("ICT0",Eisen_Oplossing[[#This Row],[teller]]),CONCATENATE("ICT",Eisen_Oplossing[[#This Row],[teller]])))</f>
        <v>ICT258</v>
      </c>
      <c r="B262" s="4">
        <f t="shared" si="4"/>
        <v>258</v>
      </c>
      <c r="C262" s="4" t="s">
        <v>200</v>
      </c>
      <c r="D262" s="4" t="s">
        <v>230</v>
      </c>
      <c r="E262" s="4" t="s">
        <v>635</v>
      </c>
      <c r="F262" s="4" t="s">
        <v>615</v>
      </c>
      <c r="G262" s="31" t="s">
        <v>197</v>
      </c>
      <c r="H262" s="31" t="s">
        <v>197</v>
      </c>
      <c r="I262" s="31" t="s">
        <v>197</v>
      </c>
      <c r="J262" s="4"/>
      <c r="K262" s="4" t="str">
        <f>IF(AND('AAN TE VULLEN door INSCHRIJVER'!$C$16="Ja",Eisen_Oplossing[[#This Row],[Cloud / SaaS]]="√"),"wel","niet")</f>
        <v>wel</v>
      </c>
      <c r="L262" s="4" t="str">
        <f>IF(AND('AAN TE VULLEN door INSCHRIJVER'!$C$17="Ja",Eisen_Oplossing[[#This Row],[On Premise]]="√"),"wel","niet")</f>
        <v>niet</v>
      </c>
      <c r="M262" s="4" t="str">
        <f>IF(AND('AAN TE VULLEN door INSCHRIJVER'!$C$18="Ja",Eisen_Oplossing[[#This Row],[Dienst-ver-lening]]="√"),"wel","niet")</f>
        <v>niet</v>
      </c>
      <c r="N262" s="4" t="str">
        <f>IF(ISERROR(SEARCH("wel",CONCATENATE(Eisen_Oplossing[[#This Row],[toon_Cloud / SaaS]],Eisen_Oplossing[[#This Row],[toon_On Premise]],Eisen_Oplossing[[#This Row],[toon_Dienstverlening]]))),"TOON NIET","TOON WEL")</f>
        <v>TOON WEL</v>
      </c>
      <c r="O262" s="4" t="str">
        <f>IF(Eisen_Oplossing[[#This Row],[Eis nodig?]]="Ja","TOON WEL","TOON NIET")</f>
        <v>TOON WEL</v>
      </c>
      <c r="P262" s="4" t="str">
        <f>IF(AND(Eisen_Oplossing[[#This Row],[TOON obv GEVRAAGDE?]]="TOON WEL",Eisen_Oplossing[[#This Row],[Eis nodig?]]="JA"),"ZICHTBAAR","VERBERG")</f>
        <v>ZICHTBAAR</v>
      </c>
    </row>
    <row r="263" spans="1:16" ht="104" hidden="1" x14ac:dyDescent="0.35">
      <c r="A263" s="4" t="str">
        <f>IF(LEN(Eisen_Oplossing[[#This Row],[teller]])=1,CONCATENATE("ICT00",Eisen_Oplossing[[#This Row],[teller]]),IF(LEN(Eisen_Oplossing[[#This Row],[teller]])=2,CONCATENATE("ICT0",Eisen_Oplossing[[#This Row],[teller]]),CONCATENATE("ICT",Eisen_Oplossing[[#This Row],[teller]])))</f>
        <v>ICT259</v>
      </c>
      <c r="B263" s="4">
        <f t="shared" si="4"/>
        <v>259</v>
      </c>
      <c r="C263" s="4" t="s">
        <v>200</v>
      </c>
      <c r="D263" s="4" t="s">
        <v>230</v>
      </c>
      <c r="E263" s="4" t="s">
        <v>636</v>
      </c>
      <c r="F263" s="4"/>
      <c r="G263" s="31" t="s">
        <v>197</v>
      </c>
      <c r="H263" s="31" t="s">
        <v>197</v>
      </c>
      <c r="I263" s="31" t="s">
        <v>197</v>
      </c>
      <c r="J263" s="4"/>
      <c r="K263" s="4" t="str">
        <f>IF(AND('AAN TE VULLEN door INSCHRIJVER'!$C$16="Ja",Eisen_Oplossing[[#This Row],[Cloud / SaaS]]="√"),"wel","niet")</f>
        <v>wel</v>
      </c>
      <c r="L263" s="4" t="str">
        <f>IF(AND('AAN TE VULLEN door INSCHRIJVER'!$C$17="Ja",Eisen_Oplossing[[#This Row],[On Premise]]="√"),"wel","niet")</f>
        <v>niet</v>
      </c>
      <c r="M263" s="4" t="str">
        <f>IF(AND('AAN TE VULLEN door INSCHRIJVER'!$C$18="Ja",Eisen_Oplossing[[#This Row],[Dienst-ver-lening]]="√"),"wel","niet")</f>
        <v>niet</v>
      </c>
      <c r="N263" s="4" t="str">
        <f>IF(ISERROR(SEARCH("wel",CONCATENATE(Eisen_Oplossing[[#This Row],[toon_Cloud / SaaS]],Eisen_Oplossing[[#This Row],[toon_On Premise]],Eisen_Oplossing[[#This Row],[toon_Dienstverlening]]))),"TOON NIET","TOON WEL")</f>
        <v>TOON WEL</v>
      </c>
      <c r="O263" s="4" t="str">
        <f>IF(Eisen_Oplossing[[#This Row],[Eis nodig?]]="Ja","TOON WEL","TOON NIET")</f>
        <v>TOON WEL</v>
      </c>
      <c r="P263" s="4" t="str">
        <f>IF(AND(Eisen_Oplossing[[#This Row],[TOON obv GEVRAAGDE?]]="TOON WEL",Eisen_Oplossing[[#This Row],[Eis nodig?]]="JA"),"ZICHTBAAR","VERBERG")</f>
        <v>ZICHTBAAR</v>
      </c>
    </row>
    <row r="264" spans="1:16" ht="156" hidden="1" x14ac:dyDescent="0.35">
      <c r="A264" s="4" t="str">
        <f>IF(LEN(Eisen_Oplossing[[#This Row],[teller]])=1,CONCATENATE("ICT00",Eisen_Oplossing[[#This Row],[teller]]),IF(LEN(Eisen_Oplossing[[#This Row],[teller]])=2,CONCATENATE("ICT0",Eisen_Oplossing[[#This Row],[teller]]),CONCATENATE("ICT",Eisen_Oplossing[[#This Row],[teller]])))</f>
        <v>ICT260</v>
      </c>
      <c r="B264" s="4">
        <f t="shared" si="4"/>
        <v>260</v>
      </c>
      <c r="C264" s="4" t="s">
        <v>200</v>
      </c>
      <c r="D264" s="4" t="s">
        <v>230</v>
      </c>
      <c r="E264" s="4" t="s">
        <v>637</v>
      </c>
      <c r="F264" s="4"/>
      <c r="G264" s="31" t="s">
        <v>197</v>
      </c>
      <c r="H264" s="31" t="s">
        <v>197</v>
      </c>
      <c r="I264" s="31" t="s">
        <v>197</v>
      </c>
      <c r="J264" s="4"/>
      <c r="K264" s="4" t="str">
        <f>IF(AND('AAN TE VULLEN door INSCHRIJVER'!$C$16="Ja",Eisen_Oplossing[[#This Row],[Cloud / SaaS]]="√"),"wel","niet")</f>
        <v>wel</v>
      </c>
      <c r="L264" s="4" t="str">
        <f>IF(AND('AAN TE VULLEN door INSCHRIJVER'!$C$17="Ja",Eisen_Oplossing[[#This Row],[On Premise]]="√"),"wel","niet")</f>
        <v>niet</v>
      </c>
      <c r="M264" s="4" t="str">
        <f>IF(AND('AAN TE VULLEN door INSCHRIJVER'!$C$18="Ja",Eisen_Oplossing[[#This Row],[Dienst-ver-lening]]="√"),"wel","niet")</f>
        <v>niet</v>
      </c>
      <c r="N264" s="4" t="str">
        <f>IF(ISERROR(SEARCH("wel",CONCATENATE(Eisen_Oplossing[[#This Row],[toon_Cloud / SaaS]],Eisen_Oplossing[[#This Row],[toon_On Premise]],Eisen_Oplossing[[#This Row],[toon_Dienstverlening]]))),"TOON NIET","TOON WEL")</f>
        <v>TOON WEL</v>
      </c>
      <c r="O264" s="4" t="str">
        <f>IF(Eisen_Oplossing[[#This Row],[Eis nodig?]]="Ja","TOON WEL","TOON NIET")</f>
        <v>TOON WEL</v>
      </c>
      <c r="P264" s="4" t="str">
        <f>IF(AND(Eisen_Oplossing[[#This Row],[TOON obv GEVRAAGDE?]]="TOON WEL",Eisen_Oplossing[[#This Row],[Eis nodig?]]="JA"),"ZICHTBAAR","VERBERG")</f>
        <v>ZICHTBAAR</v>
      </c>
    </row>
    <row r="265" spans="1:16" ht="117" hidden="1" x14ac:dyDescent="0.35">
      <c r="A265" s="4" t="str">
        <f>IF(LEN(Eisen_Oplossing[[#This Row],[teller]])=1,CONCATENATE("ICT00",Eisen_Oplossing[[#This Row],[teller]]),IF(LEN(Eisen_Oplossing[[#This Row],[teller]])=2,CONCATENATE("ICT0",Eisen_Oplossing[[#This Row],[teller]]),CONCATENATE("ICT",Eisen_Oplossing[[#This Row],[teller]])))</f>
        <v>ICT261</v>
      </c>
      <c r="B265" s="4">
        <f t="shared" si="4"/>
        <v>261</v>
      </c>
      <c r="C265" s="4" t="s">
        <v>200</v>
      </c>
      <c r="D265" s="4" t="s">
        <v>230</v>
      </c>
      <c r="E265" s="4" t="s">
        <v>638</v>
      </c>
      <c r="F265" s="4"/>
      <c r="G265" s="31" t="s">
        <v>197</v>
      </c>
      <c r="H265" s="31" t="s">
        <v>197</v>
      </c>
      <c r="I265" s="31" t="s">
        <v>197</v>
      </c>
      <c r="J265" s="4"/>
      <c r="K265" s="4" t="str">
        <f>IF(AND('AAN TE VULLEN door INSCHRIJVER'!$C$16="Ja",Eisen_Oplossing[[#This Row],[Cloud / SaaS]]="√"),"wel","niet")</f>
        <v>wel</v>
      </c>
      <c r="L265" s="4" t="str">
        <f>IF(AND('AAN TE VULLEN door INSCHRIJVER'!$C$17="Ja",Eisen_Oplossing[[#This Row],[On Premise]]="√"),"wel","niet")</f>
        <v>niet</v>
      </c>
      <c r="M265" s="4" t="str">
        <f>IF(AND('AAN TE VULLEN door INSCHRIJVER'!$C$18="Ja",Eisen_Oplossing[[#This Row],[Dienst-ver-lening]]="√"),"wel","niet")</f>
        <v>niet</v>
      </c>
      <c r="N265" s="4" t="str">
        <f>IF(ISERROR(SEARCH("wel",CONCATENATE(Eisen_Oplossing[[#This Row],[toon_Cloud / SaaS]],Eisen_Oplossing[[#This Row],[toon_On Premise]],Eisen_Oplossing[[#This Row],[toon_Dienstverlening]]))),"TOON NIET","TOON WEL")</f>
        <v>TOON WEL</v>
      </c>
      <c r="O265" s="4" t="str">
        <f>IF(Eisen_Oplossing[[#This Row],[Eis nodig?]]="Ja","TOON WEL","TOON NIET")</f>
        <v>TOON WEL</v>
      </c>
      <c r="P265" s="4" t="str">
        <f>IF(AND(Eisen_Oplossing[[#This Row],[TOON obv GEVRAAGDE?]]="TOON WEL",Eisen_Oplossing[[#This Row],[Eis nodig?]]="JA"),"ZICHTBAAR","VERBERG")</f>
        <v>ZICHTBAAR</v>
      </c>
    </row>
    <row r="266" spans="1:16" ht="130" hidden="1" x14ac:dyDescent="0.35">
      <c r="A266" s="4" t="str">
        <f>IF(LEN(Eisen_Oplossing[[#This Row],[teller]])=1,CONCATENATE("ICT00",Eisen_Oplossing[[#This Row],[teller]]),IF(LEN(Eisen_Oplossing[[#This Row],[teller]])=2,CONCATENATE("ICT0",Eisen_Oplossing[[#This Row],[teller]]),CONCATENATE("ICT",Eisen_Oplossing[[#This Row],[teller]])))</f>
        <v>ICT262</v>
      </c>
      <c r="B266" s="4">
        <f t="shared" si="4"/>
        <v>262</v>
      </c>
      <c r="C266" s="4" t="s">
        <v>200</v>
      </c>
      <c r="D266" s="4" t="s">
        <v>230</v>
      </c>
      <c r="E266" s="4" t="s">
        <v>639</v>
      </c>
      <c r="F266" s="4"/>
      <c r="G266" s="31" t="s">
        <v>197</v>
      </c>
      <c r="H266" s="31" t="s">
        <v>197</v>
      </c>
      <c r="I266" s="31" t="s">
        <v>197</v>
      </c>
      <c r="J266" s="4"/>
      <c r="K266" s="4" t="str">
        <f>IF(AND('AAN TE VULLEN door INSCHRIJVER'!$C$16="Ja",Eisen_Oplossing[[#This Row],[Cloud / SaaS]]="√"),"wel","niet")</f>
        <v>wel</v>
      </c>
      <c r="L266" s="4" t="str">
        <f>IF(AND('AAN TE VULLEN door INSCHRIJVER'!$C$17="Ja",Eisen_Oplossing[[#This Row],[On Premise]]="√"),"wel","niet")</f>
        <v>niet</v>
      </c>
      <c r="M266" s="4" t="str">
        <f>IF(AND('AAN TE VULLEN door INSCHRIJVER'!$C$18="Ja",Eisen_Oplossing[[#This Row],[Dienst-ver-lening]]="√"),"wel","niet")</f>
        <v>niet</v>
      </c>
      <c r="N266" s="4" t="str">
        <f>IF(ISERROR(SEARCH("wel",CONCATENATE(Eisen_Oplossing[[#This Row],[toon_Cloud / SaaS]],Eisen_Oplossing[[#This Row],[toon_On Premise]],Eisen_Oplossing[[#This Row],[toon_Dienstverlening]]))),"TOON NIET","TOON WEL")</f>
        <v>TOON WEL</v>
      </c>
      <c r="O266" s="4" t="str">
        <f>IF(Eisen_Oplossing[[#This Row],[Eis nodig?]]="Ja","TOON WEL","TOON NIET")</f>
        <v>TOON WEL</v>
      </c>
      <c r="P266" s="4" t="str">
        <f>IF(AND(Eisen_Oplossing[[#This Row],[TOON obv GEVRAAGDE?]]="TOON WEL",Eisen_Oplossing[[#This Row],[Eis nodig?]]="JA"),"ZICHTBAAR","VERBERG")</f>
        <v>ZICHTBAAR</v>
      </c>
    </row>
    <row r="267" spans="1:16" ht="104" hidden="1" x14ac:dyDescent="0.35">
      <c r="A267" s="4" t="str">
        <f>IF(LEN(Eisen_Oplossing[[#This Row],[teller]])=1,CONCATENATE("ICT00",Eisen_Oplossing[[#This Row],[teller]]),IF(LEN(Eisen_Oplossing[[#This Row],[teller]])=2,CONCATENATE("ICT0",Eisen_Oplossing[[#This Row],[teller]]),CONCATENATE("ICT",Eisen_Oplossing[[#This Row],[teller]])))</f>
        <v>ICT263</v>
      </c>
      <c r="B267" s="4">
        <f t="shared" si="4"/>
        <v>263</v>
      </c>
      <c r="C267" s="4" t="s">
        <v>200</v>
      </c>
      <c r="D267" s="4" t="s">
        <v>230</v>
      </c>
      <c r="E267" s="97" t="s">
        <v>640</v>
      </c>
      <c r="F267" s="4"/>
      <c r="G267" s="31" t="s">
        <v>197</v>
      </c>
      <c r="H267" s="31" t="s">
        <v>197</v>
      </c>
      <c r="I267" s="31"/>
      <c r="J267" s="4"/>
      <c r="K267" s="4" t="str">
        <f>IF(AND('AAN TE VULLEN door INSCHRIJVER'!$C$16="Ja",Eisen_Oplossing[[#This Row],[Cloud / SaaS]]="√"),"wel","niet")</f>
        <v>wel</v>
      </c>
      <c r="L267" s="4" t="str">
        <f>IF(AND('AAN TE VULLEN door INSCHRIJVER'!$C$17="Ja",Eisen_Oplossing[[#This Row],[On Premise]]="√"),"wel","niet")</f>
        <v>niet</v>
      </c>
      <c r="M267" s="4" t="str">
        <f>IF(AND('AAN TE VULLEN door INSCHRIJVER'!$C$18="Ja",Eisen_Oplossing[[#This Row],[Dienst-ver-lening]]="√"),"wel","niet")</f>
        <v>niet</v>
      </c>
      <c r="N267" s="4" t="str">
        <f>IF(ISERROR(SEARCH("wel",CONCATENATE(Eisen_Oplossing[[#This Row],[toon_Cloud / SaaS]],Eisen_Oplossing[[#This Row],[toon_On Premise]],Eisen_Oplossing[[#This Row],[toon_Dienstverlening]]))),"TOON NIET","TOON WEL")</f>
        <v>TOON WEL</v>
      </c>
      <c r="O267" s="4" t="str">
        <f>IF(Eisen_Oplossing[[#This Row],[Eis nodig?]]="Ja","TOON WEL","TOON NIET")</f>
        <v>TOON WEL</v>
      </c>
      <c r="P267" s="4" t="str">
        <f>IF(AND(Eisen_Oplossing[[#This Row],[TOON obv GEVRAAGDE?]]="TOON WEL",Eisen_Oplossing[[#This Row],[Eis nodig?]]="JA"),"ZICHTBAAR","VERBERG")</f>
        <v>ZICHTBAAR</v>
      </c>
    </row>
    <row r="268" spans="1:16" ht="91" hidden="1" x14ac:dyDescent="0.35">
      <c r="A268" s="4" t="str">
        <f>IF(LEN(Eisen_Oplossing[[#This Row],[teller]])=1,CONCATENATE("ICT00",Eisen_Oplossing[[#This Row],[teller]]),IF(LEN(Eisen_Oplossing[[#This Row],[teller]])=2,CONCATENATE("ICT0",Eisen_Oplossing[[#This Row],[teller]]),CONCATENATE("ICT",Eisen_Oplossing[[#This Row],[teller]])))</f>
        <v>ICT264</v>
      </c>
      <c r="B268" s="4">
        <f t="shared" si="4"/>
        <v>264</v>
      </c>
      <c r="C268" s="4" t="s">
        <v>200</v>
      </c>
      <c r="D268" s="4" t="s">
        <v>230</v>
      </c>
      <c r="E268" s="28" t="s">
        <v>641</v>
      </c>
      <c r="F268" s="4"/>
      <c r="G268" s="31" t="s">
        <v>197</v>
      </c>
      <c r="H268" s="31" t="s">
        <v>197</v>
      </c>
      <c r="I268" s="31"/>
      <c r="J268" s="4"/>
      <c r="K268" s="4" t="str">
        <f>IF(AND('AAN TE VULLEN door INSCHRIJVER'!$C$16="Ja",Eisen_Oplossing[[#This Row],[Cloud / SaaS]]="√"),"wel","niet")</f>
        <v>wel</v>
      </c>
      <c r="L268" s="4" t="str">
        <f>IF(AND('AAN TE VULLEN door INSCHRIJVER'!$C$17="Ja",Eisen_Oplossing[[#This Row],[On Premise]]="√"),"wel","niet")</f>
        <v>niet</v>
      </c>
      <c r="M268" s="4" t="str">
        <f>IF(AND('AAN TE VULLEN door INSCHRIJVER'!$C$18="Ja",Eisen_Oplossing[[#This Row],[Dienst-ver-lening]]="√"),"wel","niet")</f>
        <v>niet</v>
      </c>
      <c r="N268" s="4" t="str">
        <f>IF(ISERROR(SEARCH("wel",CONCATENATE(Eisen_Oplossing[[#This Row],[toon_Cloud / SaaS]],Eisen_Oplossing[[#This Row],[toon_On Premise]],Eisen_Oplossing[[#This Row],[toon_Dienstverlening]]))),"TOON NIET","TOON WEL")</f>
        <v>TOON WEL</v>
      </c>
      <c r="O268" s="4" t="str">
        <f>IF(Eisen_Oplossing[[#This Row],[Eis nodig?]]="Ja","TOON WEL","TOON NIET")</f>
        <v>TOON WEL</v>
      </c>
      <c r="P268" s="4" t="str">
        <f>IF(AND(Eisen_Oplossing[[#This Row],[TOON obv GEVRAAGDE?]]="TOON WEL",Eisen_Oplossing[[#This Row],[Eis nodig?]]="JA"),"ZICHTBAAR","VERBERG")</f>
        <v>ZICHTBAAR</v>
      </c>
    </row>
    <row r="269" spans="1:16" ht="39" hidden="1" x14ac:dyDescent="0.35">
      <c r="A269" s="4" t="str">
        <f>IF(LEN(Eisen_Oplossing[[#This Row],[teller]])=1,CONCATENATE("ICT00",Eisen_Oplossing[[#This Row],[teller]]),IF(LEN(Eisen_Oplossing[[#This Row],[teller]])=2,CONCATENATE("ICT0",Eisen_Oplossing[[#This Row],[teller]]),CONCATENATE("ICT",Eisen_Oplossing[[#This Row],[teller]])))</f>
        <v>ICT265</v>
      </c>
      <c r="B269" s="4">
        <f t="shared" si="4"/>
        <v>265</v>
      </c>
      <c r="C269" s="4" t="s">
        <v>200</v>
      </c>
      <c r="D269" s="4" t="s">
        <v>230</v>
      </c>
      <c r="E269" s="4" t="s">
        <v>642</v>
      </c>
      <c r="F269" s="4"/>
      <c r="G269" s="31"/>
      <c r="H269" s="31" t="s">
        <v>197</v>
      </c>
      <c r="I269" s="31"/>
      <c r="J269" s="4"/>
      <c r="K269" s="4" t="str">
        <f>IF(AND('AAN TE VULLEN door INSCHRIJVER'!$C$16="Ja",Eisen_Oplossing[[#This Row],[Cloud / SaaS]]="√"),"wel","niet")</f>
        <v>niet</v>
      </c>
      <c r="L269" s="4" t="str">
        <f>IF(AND('AAN TE VULLEN door INSCHRIJVER'!$C$17="Ja",Eisen_Oplossing[[#This Row],[On Premise]]="√"),"wel","niet")</f>
        <v>niet</v>
      </c>
      <c r="M269" s="4" t="str">
        <f>IF(AND('AAN TE VULLEN door INSCHRIJVER'!$C$18="Ja",Eisen_Oplossing[[#This Row],[Dienst-ver-lening]]="√"),"wel","niet")</f>
        <v>niet</v>
      </c>
      <c r="N269" s="4" t="str">
        <f>IF(ISERROR(SEARCH("wel",CONCATENATE(Eisen_Oplossing[[#This Row],[toon_Cloud / SaaS]],Eisen_Oplossing[[#This Row],[toon_On Premise]],Eisen_Oplossing[[#This Row],[toon_Dienstverlening]]))),"TOON NIET","TOON WEL")</f>
        <v>TOON NIET</v>
      </c>
      <c r="O269" s="4" t="str">
        <f>IF(Eisen_Oplossing[[#This Row],[Eis nodig?]]="Ja","TOON WEL","TOON NIET")</f>
        <v>TOON WEL</v>
      </c>
      <c r="P269" s="4" t="str">
        <f>IF(AND(Eisen_Oplossing[[#This Row],[TOON obv GEVRAAGDE?]]="TOON WEL",Eisen_Oplossing[[#This Row],[Eis nodig?]]="JA"),"ZICHTBAAR","VERBERG")</f>
        <v>VERBERG</v>
      </c>
    </row>
    <row r="270" spans="1:16" ht="39" hidden="1" x14ac:dyDescent="0.35">
      <c r="A270" s="4" t="str">
        <f>IF(LEN(Eisen_Oplossing[[#This Row],[teller]])=1,CONCATENATE("ICT00",Eisen_Oplossing[[#This Row],[teller]]),IF(LEN(Eisen_Oplossing[[#This Row],[teller]])=2,CONCATENATE("ICT0",Eisen_Oplossing[[#This Row],[teller]]),CONCATENATE("ICT",Eisen_Oplossing[[#This Row],[teller]])))</f>
        <v>ICT266</v>
      </c>
      <c r="B270" s="4">
        <f t="shared" si="4"/>
        <v>266</v>
      </c>
      <c r="C270" s="4" t="s">
        <v>200</v>
      </c>
      <c r="D270" s="4" t="s">
        <v>230</v>
      </c>
      <c r="E270" s="4" t="s">
        <v>643</v>
      </c>
      <c r="F270" s="4"/>
      <c r="G270" s="31"/>
      <c r="H270" s="31" t="s">
        <v>197</v>
      </c>
      <c r="I270" s="31"/>
      <c r="J270" s="4"/>
      <c r="K270" s="4" t="str">
        <f>IF(AND('AAN TE VULLEN door INSCHRIJVER'!$C$16="Ja",Eisen_Oplossing[[#This Row],[Cloud / SaaS]]="√"),"wel","niet")</f>
        <v>niet</v>
      </c>
      <c r="L270" s="4" t="str">
        <f>IF(AND('AAN TE VULLEN door INSCHRIJVER'!$C$17="Ja",Eisen_Oplossing[[#This Row],[On Premise]]="√"),"wel","niet")</f>
        <v>niet</v>
      </c>
      <c r="M270" s="4" t="str">
        <f>IF(AND('AAN TE VULLEN door INSCHRIJVER'!$C$18="Ja",Eisen_Oplossing[[#This Row],[Dienst-ver-lening]]="√"),"wel","niet")</f>
        <v>niet</v>
      </c>
      <c r="N270" s="4" t="str">
        <f>IF(ISERROR(SEARCH("wel",CONCATENATE(Eisen_Oplossing[[#This Row],[toon_Cloud / SaaS]],Eisen_Oplossing[[#This Row],[toon_On Premise]],Eisen_Oplossing[[#This Row],[toon_Dienstverlening]]))),"TOON NIET","TOON WEL")</f>
        <v>TOON NIET</v>
      </c>
      <c r="O270" s="4" t="str">
        <f>IF(Eisen_Oplossing[[#This Row],[Eis nodig?]]="Ja","TOON WEL","TOON NIET")</f>
        <v>TOON WEL</v>
      </c>
      <c r="P270" s="4" t="str">
        <f>IF(AND(Eisen_Oplossing[[#This Row],[TOON obv GEVRAAGDE?]]="TOON WEL",Eisen_Oplossing[[#This Row],[Eis nodig?]]="JA"),"ZICHTBAAR","VERBERG")</f>
        <v>VERBERG</v>
      </c>
    </row>
    <row r="271" spans="1:16" ht="130" hidden="1" x14ac:dyDescent="0.35">
      <c r="A271" s="4" t="str">
        <f>IF(LEN(Eisen_Oplossing[[#This Row],[teller]])=1,CONCATENATE("ICT00",Eisen_Oplossing[[#This Row],[teller]]),IF(LEN(Eisen_Oplossing[[#This Row],[teller]])=2,CONCATENATE("ICT0",Eisen_Oplossing[[#This Row],[teller]]),CONCATENATE("ICT",Eisen_Oplossing[[#This Row],[teller]])))</f>
        <v>ICT267</v>
      </c>
      <c r="B271" s="4">
        <f t="shared" si="4"/>
        <v>267</v>
      </c>
      <c r="C271" s="4" t="s">
        <v>200</v>
      </c>
      <c r="D271" s="4" t="s">
        <v>230</v>
      </c>
      <c r="E271" s="4" t="s">
        <v>644</v>
      </c>
      <c r="F271" s="4"/>
      <c r="G271" s="31"/>
      <c r="H271" s="31" t="s">
        <v>197</v>
      </c>
      <c r="I271" s="31"/>
      <c r="J271" s="4"/>
      <c r="K271" s="4" t="str">
        <f>IF(AND('AAN TE VULLEN door INSCHRIJVER'!$C$16="Ja",Eisen_Oplossing[[#This Row],[Cloud / SaaS]]="√"),"wel","niet")</f>
        <v>niet</v>
      </c>
      <c r="L271" s="4" t="str">
        <f>IF(AND('AAN TE VULLEN door INSCHRIJVER'!$C$17="Ja",Eisen_Oplossing[[#This Row],[On Premise]]="√"),"wel","niet")</f>
        <v>niet</v>
      </c>
      <c r="M271" s="4" t="str">
        <f>IF(AND('AAN TE VULLEN door INSCHRIJVER'!$C$18="Ja",Eisen_Oplossing[[#This Row],[Dienst-ver-lening]]="√"),"wel","niet")</f>
        <v>niet</v>
      </c>
      <c r="N271" s="4" t="str">
        <f>IF(ISERROR(SEARCH("wel",CONCATENATE(Eisen_Oplossing[[#This Row],[toon_Cloud / SaaS]],Eisen_Oplossing[[#This Row],[toon_On Premise]],Eisen_Oplossing[[#This Row],[toon_Dienstverlening]]))),"TOON NIET","TOON WEL")</f>
        <v>TOON NIET</v>
      </c>
      <c r="O271" s="4" t="str">
        <f>IF(Eisen_Oplossing[[#This Row],[Eis nodig?]]="Ja","TOON WEL","TOON NIET")</f>
        <v>TOON WEL</v>
      </c>
      <c r="P271" s="4" t="str">
        <f>IF(AND(Eisen_Oplossing[[#This Row],[TOON obv GEVRAAGDE?]]="TOON WEL",Eisen_Oplossing[[#This Row],[Eis nodig?]]="JA"),"ZICHTBAAR","VERBERG")</f>
        <v>VERBERG</v>
      </c>
    </row>
    <row r="272" spans="1:16" ht="39" hidden="1" x14ac:dyDescent="0.35">
      <c r="A272" s="4" t="str">
        <f>IF(LEN(Eisen_Oplossing[[#This Row],[teller]])=1,CONCATENATE("ICT00",Eisen_Oplossing[[#This Row],[teller]]),IF(LEN(Eisen_Oplossing[[#This Row],[teller]])=2,CONCATENATE("ICT0",Eisen_Oplossing[[#This Row],[teller]]),CONCATENATE("ICT",Eisen_Oplossing[[#This Row],[teller]])))</f>
        <v>ICT268</v>
      </c>
      <c r="B272" s="4">
        <f t="shared" si="4"/>
        <v>268</v>
      </c>
      <c r="C272" s="4" t="s">
        <v>200</v>
      </c>
      <c r="D272" s="4" t="s">
        <v>230</v>
      </c>
      <c r="E272" s="4" t="s">
        <v>645</v>
      </c>
      <c r="F272" s="4"/>
      <c r="G272" s="31" t="s">
        <v>197</v>
      </c>
      <c r="H272" s="31"/>
      <c r="I272" s="31" t="s">
        <v>197</v>
      </c>
      <c r="J272" s="4"/>
      <c r="K272" s="4" t="str">
        <f>IF(AND('AAN TE VULLEN door INSCHRIJVER'!$C$16="Ja",Eisen_Oplossing[[#This Row],[Cloud / SaaS]]="√"),"wel","niet")</f>
        <v>wel</v>
      </c>
      <c r="L272" s="4" t="str">
        <f>IF(AND('AAN TE VULLEN door INSCHRIJVER'!$C$17="Ja",Eisen_Oplossing[[#This Row],[On Premise]]="√"),"wel","niet")</f>
        <v>niet</v>
      </c>
      <c r="M272" s="4" t="str">
        <f>IF(AND('AAN TE VULLEN door INSCHRIJVER'!$C$18="Ja",Eisen_Oplossing[[#This Row],[Dienst-ver-lening]]="√"),"wel","niet")</f>
        <v>niet</v>
      </c>
      <c r="N272" s="4" t="str">
        <f>IF(ISERROR(SEARCH("wel",CONCATENATE(Eisen_Oplossing[[#This Row],[toon_Cloud / SaaS]],Eisen_Oplossing[[#This Row],[toon_On Premise]],Eisen_Oplossing[[#This Row],[toon_Dienstverlening]]))),"TOON NIET","TOON WEL")</f>
        <v>TOON WEL</v>
      </c>
      <c r="O272" s="4" t="str">
        <f>IF(Eisen_Oplossing[[#This Row],[Eis nodig?]]="Ja","TOON WEL","TOON NIET")</f>
        <v>TOON WEL</v>
      </c>
      <c r="P272" s="4" t="str">
        <f>IF(AND(Eisen_Oplossing[[#This Row],[TOON obv GEVRAAGDE?]]="TOON WEL",Eisen_Oplossing[[#This Row],[Eis nodig?]]="JA"),"ZICHTBAAR","VERBERG")</f>
        <v>ZICHTBAAR</v>
      </c>
    </row>
    <row r="273" spans="1:16" ht="52" hidden="1" x14ac:dyDescent="0.35">
      <c r="A273" s="4" t="str">
        <f>IF(LEN(Eisen_Oplossing[[#This Row],[teller]])=1,CONCATENATE("ICT00",Eisen_Oplossing[[#This Row],[teller]]),IF(LEN(Eisen_Oplossing[[#This Row],[teller]])=2,CONCATENATE("ICT0",Eisen_Oplossing[[#This Row],[teller]]),CONCATENATE("ICT",Eisen_Oplossing[[#This Row],[teller]])))</f>
        <v>ICT269</v>
      </c>
      <c r="B273" s="4">
        <f t="shared" si="4"/>
        <v>269</v>
      </c>
      <c r="C273" s="4" t="s">
        <v>200</v>
      </c>
      <c r="D273" s="4" t="s">
        <v>230</v>
      </c>
      <c r="E273" s="4" t="s">
        <v>646</v>
      </c>
      <c r="F273" s="4"/>
      <c r="G273" s="31" t="s">
        <v>197</v>
      </c>
      <c r="H273" s="31" t="s">
        <v>197</v>
      </c>
      <c r="I273" s="31" t="s">
        <v>197</v>
      </c>
      <c r="J273" s="4"/>
      <c r="K273" s="4" t="str">
        <f>IF(AND('AAN TE VULLEN door INSCHRIJVER'!$C$16="Ja",Eisen_Oplossing[[#This Row],[Cloud / SaaS]]="√"),"wel","niet")</f>
        <v>wel</v>
      </c>
      <c r="L273" s="4" t="str">
        <f>IF(AND('AAN TE VULLEN door INSCHRIJVER'!$C$17="Ja",Eisen_Oplossing[[#This Row],[On Premise]]="√"),"wel","niet")</f>
        <v>niet</v>
      </c>
      <c r="M273" s="4" t="str">
        <f>IF(AND('AAN TE VULLEN door INSCHRIJVER'!$C$18="Ja",Eisen_Oplossing[[#This Row],[Dienst-ver-lening]]="√"),"wel","niet")</f>
        <v>niet</v>
      </c>
      <c r="N273" s="4" t="str">
        <f>IF(ISERROR(SEARCH("wel",CONCATENATE(Eisen_Oplossing[[#This Row],[toon_Cloud / SaaS]],Eisen_Oplossing[[#This Row],[toon_On Premise]],Eisen_Oplossing[[#This Row],[toon_Dienstverlening]]))),"TOON NIET","TOON WEL")</f>
        <v>TOON WEL</v>
      </c>
      <c r="O273" s="4" t="str">
        <f>IF(Eisen_Oplossing[[#This Row],[Eis nodig?]]="Ja","TOON WEL","TOON NIET")</f>
        <v>TOON WEL</v>
      </c>
      <c r="P273" s="4" t="str">
        <f>IF(AND(Eisen_Oplossing[[#This Row],[TOON obv GEVRAAGDE?]]="TOON WEL",Eisen_Oplossing[[#This Row],[Eis nodig?]]="JA"),"ZICHTBAAR","VERBERG")</f>
        <v>ZICHTBAAR</v>
      </c>
    </row>
    <row r="274" spans="1:16" ht="78" hidden="1" x14ac:dyDescent="0.35">
      <c r="A274" s="4" t="str">
        <f>IF(LEN(Eisen_Oplossing[[#This Row],[teller]])=1,CONCATENATE("ICT00",Eisen_Oplossing[[#This Row],[teller]]),IF(LEN(Eisen_Oplossing[[#This Row],[teller]])=2,CONCATENATE("ICT0",Eisen_Oplossing[[#This Row],[teller]]),CONCATENATE("ICT",Eisen_Oplossing[[#This Row],[teller]])))</f>
        <v>ICT270</v>
      </c>
      <c r="B274" s="4">
        <f t="shared" si="4"/>
        <v>270</v>
      </c>
      <c r="C274" s="4" t="s">
        <v>200</v>
      </c>
      <c r="D274" s="4" t="s">
        <v>231</v>
      </c>
      <c r="E274" s="4" t="s">
        <v>647</v>
      </c>
      <c r="F274" s="4"/>
      <c r="G274" s="31" t="s">
        <v>197</v>
      </c>
      <c r="H274" s="31" t="s">
        <v>197</v>
      </c>
      <c r="I274" s="31" t="s">
        <v>197</v>
      </c>
      <c r="J274" s="4"/>
      <c r="K274" s="4" t="str">
        <f>IF(AND('AAN TE VULLEN door INSCHRIJVER'!$C$16="Ja",Eisen_Oplossing[[#This Row],[Cloud / SaaS]]="√"),"wel","niet")</f>
        <v>wel</v>
      </c>
      <c r="L274" s="4" t="str">
        <f>IF(AND('AAN TE VULLEN door INSCHRIJVER'!$C$17="Ja",Eisen_Oplossing[[#This Row],[On Premise]]="√"),"wel","niet")</f>
        <v>niet</v>
      </c>
      <c r="M274" s="4" t="str">
        <f>IF(AND('AAN TE VULLEN door INSCHRIJVER'!$C$18="Ja",Eisen_Oplossing[[#This Row],[Dienst-ver-lening]]="√"),"wel","niet")</f>
        <v>niet</v>
      </c>
      <c r="N274" s="4" t="str">
        <f>IF(ISERROR(SEARCH("wel",CONCATENATE(Eisen_Oplossing[[#This Row],[toon_Cloud / SaaS]],Eisen_Oplossing[[#This Row],[toon_On Premise]],Eisen_Oplossing[[#This Row],[toon_Dienstverlening]]))),"TOON NIET","TOON WEL")</f>
        <v>TOON WEL</v>
      </c>
      <c r="O274" s="4" t="str">
        <f>IF(Eisen_Oplossing[[#This Row],[Eis nodig?]]="Ja","TOON WEL","TOON NIET")</f>
        <v>TOON WEL</v>
      </c>
      <c r="P274" s="4" t="str">
        <f>IF(AND(Eisen_Oplossing[[#This Row],[TOON obv GEVRAAGDE?]]="TOON WEL",Eisen_Oplossing[[#This Row],[Eis nodig?]]="JA"),"ZICHTBAAR","VERBERG")</f>
        <v>ZICHTBAAR</v>
      </c>
    </row>
    <row r="275" spans="1:16" ht="169" hidden="1" x14ac:dyDescent="0.35">
      <c r="A275" s="4" t="str">
        <f>IF(LEN(Eisen_Oplossing[[#This Row],[teller]])=1,CONCATENATE("ICT00",Eisen_Oplossing[[#This Row],[teller]]),IF(LEN(Eisen_Oplossing[[#This Row],[teller]])=2,CONCATENATE("ICT0",Eisen_Oplossing[[#This Row],[teller]]),CONCATENATE("ICT",Eisen_Oplossing[[#This Row],[teller]])))</f>
        <v>ICT271</v>
      </c>
      <c r="B275" s="4">
        <f t="shared" si="4"/>
        <v>271</v>
      </c>
      <c r="C275" s="4" t="s">
        <v>200</v>
      </c>
      <c r="D275" s="4" t="s">
        <v>231</v>
      </c>
      <c r="E275" s="4" t="s">
        <v>648</v>
      </c>
      <c r="F275" s="4"/>
      <c r="G275" s="31" t="s">
        <v>197</v>
      </c>
      <c r="H275" s="31" t="s">
        <v>197</v>
      </c>
      <c r="I275" s="31" t="s">
        <v>197</v>
      </c>
      <c r="J275" s="4"/>
      <c r="K275" s="4" t="str">
        <f>IF(AND('AAN TE VULLEN door INSCHRIJVER'!$C$16="Ja",Eisen_Oplossing[[#This Row],[Cloud / SaaS]]="√"),"wel","niet")</f>
        <v>wel</v>
      </c>
      <c r="L275" s="4" t="str">
        <f>IF(AND('AAN TE VULLEN door INSCHRIJVER'!$C$17="Ja",Eisen_Oplossing[[#This Row],[On Premise]]="√"),"wel","niet")</f>
        <v>niet</v>
      </c>
      <c r="M275" s="4" t="str">
        <f>IF(AND('AAN TE VULLEN door INSCHRIJVER'!$C$18="Ja",Eisen_Oplossing[[#This Row],[Dienst-ver-lening]]="√"),"wel","niet")</f>
        <v>niet</v>
      </c>
      <c r="N275" s="4" t="str">
        <f>IF(ISERROR(SEARCH("wel",CONCATENATE(Eisen_Oplossing[[#This Row],[toon_Cloud / SaaS]],Eisen_Oplossing[[#This Row],[toon_On Premise]],Eisen_Oplossing[[#This Row],[toon_Dienstverlening]]))),"TOON NIET","TOON WEL")</f>
        <v>TOON WEL</v>
      </c>
      <c r="O275" s="4" t="str">
        <f>IF(Eisen_Oplossing[[#This Row],[Eis nodig?]]="Ja","TOON WEL","TOON NIET")</f>
        <v>TOON WEL</v>
      </c>
      <c r="P275" s="4" t="str">
        <f>IF(AND(Eisen_Oplossing[[#This Row],[TOON obv GEVRAAGDE?]]="TOON WEL",Eisen_Oplossing[[#This Row],[Eis nodig?]]="JA"),"ZICHTBAAR","VERBERG")</f>
        <v>ZICHTBAAR</v>
      </c>
    </row>
    <row r="276" spans="1:16" ht="338" hidden="1" x14ac:dyDescent="0.35">
      <c r="A276" s="4" t="str">
        <f>IF(LEN(Eisen_Oplossing[[#This Row],[teller]])=1,CONCATENATE("ICT00",Eisen_Oplossing[[#This Row],[teller]]),IF(LEN(Eisen_Oplossing[[#This Row],[teller]])=2,CONCATENATE("ICT0",Eisen_Oplossing[[#This Row],[teller]]),CONCATENATE("ICT",Eisen_Oplossing[[#This Row],[teller]])))</f>
        <v>ICT272</v>
      </c>
      <c r="B276" s="4">
        <f t="shared" si="4"/>
        <v>272</v>
      </c>
      <c r="C276" s="4" t="s">
        <v>200</v>
      </c>
      <c r="D276" s="4" t="s">
        <v>231</v>
      </c>
      <c r="E276" s="4" t="s">
        <v>649</v>
      </c>
      <c r="F276" s="4"/>
      <c r="G276" s="31" t="s">
        <v>197</v>
      </c>
      <c r="H276" s="31" t="s">
        <v>197</v>
      </c>
      <c r="I276" s="31" t="s">
        <v>197</v>
      </c>
      <c r="J276" s="4"/>
      <c r="K276" s="4" t="str">
        <f>IF(AND('AAN TE VULLEN door INSCHRIJVER'!$C$16="Ja",Eisen_Oplossing[[#This Row],[Cloud / SaaS]]="√"),"wel","niet")</f>
        <v>wel</v>
      </c>
      <c r="L276" s="4" t="str">
        <f>IF(AND('AAN TE VULLEN door INSCHRIJVER'!$C$17="Ja",Eisen_Oplossing[[#This Row],[On Premise]]="√"),"wel","niet")</f>
        <v>niet</v>
      </c>
      <c r="M276" s="4" t="str">
        <f>IF(AND('AAN TE VULLEN door INSCHRIJVER'!$C$18="Ja",Eisen_Oplossing[[#This Row],[Dienst-ver-lening]]="√"),"wel","niet")</f>
        <v>niet</v>
      </c>
      <c r="N276" s="4" t="str">
        <f>IF(ISERROR(SEARCH("wel",CONCATENATE(Eisen_Oplossing[[#This Row],[toon_Cloud / SaaS]],Eisen_Oplossing[[#This Row],[toon_On Premise]],Eisen_Oplossing[[#This Row],[toon_Dienstverlening]]))),"TOON NIET","TOON WEL")</f>
        <v>TOON WEL</v>
      </c>
      <c r="O276" s="4" t="str">
        <f>IF(Eisen_Oplossing[[#This Row],[Eis nodig?]]="Ja","TOON WEL","TOON NIET")</f>
        <v>TOON WEL</v>
      </c>
      <c r="P276" s="4" t="str">
        <f>IF(AND(Eisen_Oplossing[[#This Row],[TOON obv GEVRAAGDE?]]="TOON WEL",Eisen_Oplossing[[#This Row],[Eis nodig?]]="JA"),"ZICHTBAAR","VERBERG")</f>
        <v>ZICHTBAAR</v>
      </c>
    </row>
    <row r="277" spans="1:16" ht="39" hidden="1" x14ac:dyDescent="0.35">
      <c r="A277" s="4" t="str">
        <f>IF(LEN(Eisen_Oplossing[[#This Row],[teller]])=1,CONCATENATE("ICT00",Eisen_Oplossing[[#This Row],[teller]]),IF(LEN(Eisen_Oplossing[[#This Row],[teller]])=2,CONCATENATE("ICT0",Eisen_Oplossing[[#This Row],[teller]]),CONCATENATE("ICT",Eisen_Oplossing[[#This Row],[teller]])))</f>
        <v>ICT273</v>
      </c>
      <c r="B277" s="4">
        <f t="shared" si="4"/>
        <v>273</v>
      </c>
      <c r="C277" s="4" t="s">
        <v>200</v>
      </c>
      <c r="D277" s="4" t="s">
        <v>231</v>
      </c>
      <c r="E277" s="4" t="s">
        <v>650</v>
      </c>
      <c r="F277" s="4"/>
      <c r="G277" s="31" t="s">
        <v>197</v>
      </c>
      <c r="H277" s="31" t="s">
        <v>197</v>
      </c>
      <c r="I277" s="31" t="s">
        <v>197</v>
      </c>
      <c r="J277" s="4"/>
      <c r="K277" s="4" t="str">
        <f>IF(AND('AAN TE VULLEN door INSCHRIJVER'!$C$16="Ja",Eisen_Oplossing[[#This Row],[Cloud / SaaS]]="√"),"wel","niet")</f>
        <v>wel</v>
      </c>
      <c r="L277" s="4" t="str">
        <f>IF(AND('AAN TE VULLEN door INSCHRIJVER'!$C$17="Ja",Eisen_Oplossing[[#This Row],[On Premise]]="√"),"wel","niet")</f>
        <v>niet</v>
      </c>
      <c r="M277" s="4" t="str">
        <f>IF(AND('AAN TE VULLEN door INSCHRIJVER'!$C$18="Ja",Eisen_Oplossing[[#This Row],[Dienst-ver-lening]]="√"),"wel","niet")</f>
        <v>niet</v>
      </c>
      <c r="N277" s="4" t="str">
        <f>IF(ISERROR(SEARCH("wel",CONCATENATE(Eisen_Oplossing[[#This Row],[toon_Cloud / SaaS]],Eisen_Oplossing[[#This Row],[toon_On Premise]],Eisen_Oplossing[[#This Row],[toon_Dienstverlening]]))),"TOON NIET","TOON WEL")</f>
        <v>TOON WEL</v>
      </c>
      <c r="O277" s="4" t="str">
        <f>IF(Eisen_Oplossing[[#This Row],[Eis nodig?]]="Ja","TOON WEL","TOON NIET")</f>
        <v>TOON WEL</v>
      </c>
      <c r="P277" s="4" t="str">
        <f>IF(AND(Eisen_Oplossing[[#This Row],[TOON obv GEVRAAGDE?]]="TOON WEL",Eisen_Oplossing[[#This Row],[Eis nodig?]]="JA"),"ZICHTBAAR","VERBERG")</f>
        <v>ZICHTBAAR</v>
      </c>
    </row>
    <row r="278" spans="1:16" ht="52" hidden="1" x14ac:dyDescent="0.35">
      <c r="A278" s="4" t="str">
        <f>IF(LEN(Eisen_Oplossing[[#This Row],[teller]])=1,CONCATENATE("ICT00",Eisen_Oplossing[[#This Row],[teller]]),IF(LEN(Eisen_Oplossing[[#This Row],[teller]])=2,CONCATENATE("ICT0",Eisen_Oplossing[[#This Row],[teller]]),CONCATENATE("ICT",Eisen_Oplossing[[#This Row],[teller]])))</f>
        <v>ICT274</v>
      </c>
      <c r="B278" s="4">
        <f t="shared" si="4"/>
        <v>274</v>
      </c>
      <c r="C278" s="4" t="s">
        <v>200</v>
      </c>
      <c r="D278" s="4" t="s">
        <v>231</v>
      </c>
      <c r="E278" s="4" t="s">
        <v>651</v>
      </c>
      <c r="F278" s="4"/>
      <c r="G278" s="31" t="s">
        <v>197</v>
      </c>
      <c r="H278" s="31" t="s">
        <v>197</v>
      </c>
      <c r="I278" s="31" t="s">
        <v>197</v>
      </c>
      <c r="J278" s="4"/>
      <c r="K278" s="4" t="str">
        <f>IF(AND('AAN TE VULLEN door INSCHRIJVER'!$C$16="Ja",Eisen_Oplossing[[#This Row],[Cloud / SaaS]]="√"),"wel","niet")</f>
        <v>wel</v>
      </c>
      <c r="L278" s="4" t="str">
        <f>IF(AND('AAN TE VULLEN door INSCHRIJVER'!$C$17="Ja",Eisen_Oplossing[[#This Row],[On Premise]]="√"),"wel","niet")</f>
        <v>niet</v>
      </c>
      <c r="M278" s="4" t="str">
        <f>IF(AND('AAN TE VULLEN door INSCHRIJVER'!$C$18="Ja",Eisen_Oplossing[[#This Row],[Dienst-ver-lening]]="√"),"wel","niet")</f>
        <v>niet</v>
      </c>
      <c r="N278" s="4" t="str">
        <f>IF(ISERROR(SEARCH("wel",CONCATENATE(Eisen_Oplossing[[#This Row],[toon_Cloud / SaaS]],Eisen_Oplossing[[#This Row],[toon_On Premise]],Eisen_Oplossing[[#This Row],[toon_Dienstverlening]]))),"TOON NIET","TOON WEL")</f>
        <v>TOON WEL</v>
      </c>
      <c r="O278" s="4" t="str">
        <f>IF(Eisen_Oplossing[[#This Row],[Eis nodig?]]="Ja","TOON WEL","TOON NIET")</f>
        <v>TOON WEL</v>
      </c>
      <c r="P278" s="4" t="str">
        <f>IF(AND(Eisen_Oplossing[[#This Row],[TOON obv GEVRAAGDE?]]="TOON WEL",Eisen_Oplossing[[#This Row],[Eis nodig?]]="JA"),"ZICHTBAAR","VERBERG")</f>
        <v>ZICHTBAAR</v>
      </c>
    </row>
    <row r="279" spans="1:16" ht="91" hidden="1" x14ac:dyDescent="0.35">
      <c r="A279" s="4" t="str">
        <f>IF(LEN(Eisen_Oplossing[[#This Row],[teller]])=1,CONCATENATE("ICT00",Eisen_Oplossing[[#This Row],[teller]]),IF(LEN(Eisen_Oplossing[[#This Row],[teller]])=2,CONCATENATE("ICT0",Eisen_Oplossing[[#This Row],[teller]]),CONCATENATE("ICT",Eisen_Oplossing[[#This Row],[teller]])))</f>
        <v>ICT275</v>
      </c>
      <c r="B279" s="4">
        <f t="shared" si="4"/>
        <v>275</v>
      </c>
      <c r="C279" s="4" t="s">
        <v>200</v>
      </c>
      <c r="D279" s="4" t="s">
        <v>231</v>
      </c>
      <c r="E279" s="4" t="s">
        <v>652</v>
      </c>
      <c r="F279" s="4"/>
      <c r="G279" s="31" t="s">
        <v>197</v>
      </c>
      <c r="H279" s="31" t="s">
        <v>197</v>
      </c>
      <c r="I279" s="31" t="s">
        <v>197</v>
      </c>
      <c r="J279" s="4"/>
      <c r="K279" s="4" t="str">
        <f>IF(AND('AAN TE VULLEN door INSCHRIJVER'!$C$16="Ja",Eisen_Oplossing[[#This Row],[Cloud / SaaS]]="√"),"wel","niet")</f>
        <v>wel</v>
      </c>
      <c r="L279" s="4" t="str">
        <f>IF(AND('AAN TE VULLEN door INSCHRIJVER'!$C$17="Ja",Eisen_Oplossing[[#This Row],[On Premise]]="√"),"wel","niet")</f>
        <v>niet</v>
      </c>
      <c r="M279" s="4" t="str">
        <f>IF(AND('AAN TE VULLEN door INSCHRIJVER'!$C$18="Ja",Eisen_Oplossing[[#This Row],[Dienst-ver-lening]]="√"),"wel","niet")</f>
        <v>niet</v>
      </c>
      <c r="N279" s="4" t="str">
        <f>IF(ISERROR(SEARCH("wel",CONCATENATE(Eisen_Oplossing[[#This Row],[toon_Cloud / SaaS]],Eisen_Oplossing[[#This Row],[toon_On Premise]],Eisen_Oplossing[[#This Row],[toon_Dienstverlening]]))),"TOON NIET","TOON WEL")</f>
        <v>TOON WEL</v>
      </c>
      <c r="O279" s="4" t="str">
        <f>IF(Eisen_Oplossing[[#This Row],[Eis nodig?]]="Ja","TOON WEL","TOON NIET")</f>
        <v>TOON WEL</v>
      </c>
      <c r="P279" s="4" t="str">
        <f>IF(AND(Eisen_Oplossing[[#This Row],[TOON obv GEVRAAGDE?]]="TOON WEL",Eisen_Oplossing[[#This Row],[Eis nodig?]]="JA"),"ZICHTBAAR","VERBERG")</f>
        <v>ZICHTBAAR</v>
      </c>
    </row>
    <row r="280" spans="1:16" ht="26" hidden="1" x14ac:dyDescent="0.35">
      <c r="A280" s="4" t="str">
        <f>IF(LEN(Eisen_Oplossing[[#This Row],[teller]])=1,CONCATENATE("ICT00",Eisen_Oplossing[[#This Row],[teller]]),IF(LEN(Eisen_Oplossing[[#This Row],[teller]])=2,CONCATENATE("ICT0",Eisen_Oplossing[[#This Row],[teller]]),CONCATENATE("ICT",Eisen_Oplossing[[#This Row],[teller]])))</f>
        <v>ICT276</v>
      </c>
      <c r="B280" s="4">
        <f t="shared" si="4"/>
        <v>276</v>
      </c>
      <c r="C280" s="4" t="s">
        <v>200</v>
      </c>
      <c r="D280" s="4" t="s">
        <v>231</v>
      </c>
      <c r="E280" s="4" t="s">
        <v>653</v>
      </c>
      <c r="F280" s="4"/>
      <c r="G280" s="31" t="s">
        <v>197</v>
      </c>
      <c r="H280" s="31" t="s">
        <v>197</v>
      </c>
      <c r="I280" s="31" t="s">
        <v>197</v>
      </c>
      <c r="J280" s="4"/>
      <c r="K280" s="4" t="str">
        <f>IF(AND('AAN TE VULLEN door INSCHRIJVER'!$C$16="Ja",Eisen_Oplossing[[#This Row],[Cloud / SaaS]]="√"),"wel","niet")</f>
        <v>wel</v>
      </c>
      <c r="L280" s="4" t="str">
        <f>IF(AND('AAN TE VULLEN door INSCHRIJVER'!$C$17="Ja",Eisen_Oplossing[[#This Row],[On Premise]]="√"),"wel","niet")</f>
        <v>niet</v>
      </c>
      <c r="M280" s="4" t="str">
        <f>IF(AND('AAN TE VULLEN door INSCHRIJVER'!$C$18="Ja",Eisen_Oplossing[[#This Row],[Dienst-ver-lening]]="√"),"wel","niet")</f>
        <v>niet</v>
      </c>
      <c r="N280" s="4" t="str">
        <f>IF(ISERROR(SEARCH("wel",CONCATENATE(Eisen_Oplossing[[#This Row],[toon_Cloud / SaaS]],Eisen_Oplossing[[#This Row],[toon_On Premise]],Eisen_Oplossing[[#This Row],[toon_Dienstverlening]]))),"TOON NIET","TOON WEL")</f>
        <v>TOON WEL</v>
      </c>
      <c r="O280" s="4" t="str">
        <f>IF(Eisen_Oplossing[[#This Row],[Eis nodig?]]="Ja","TOON WEL","TOON NIET")</f>
        <v>TOON WEL</v>
      </c>
      <c r="P280" s="4" t="str">
        <f>IF(AND(Eisen_Oplossing[[#This Row],[TOON obv GEVRAAGDE?]]="TOON WEL",Eisen_Oplossing[[#This Row],[Eis nodig?]]="JA"),"ZICHTBAAR","VERBERG")</f>
        <v>ZICHTBAAR</v>
      </c>
    </row>
    <row r="281" spans="1:16" ht="52" x14ac:dyDescent="0.35">
      <c r="A281" s="4" t="str">
        <f>IF(LEN(Eisen_Oplossing[[#This Row],[teller]])=1,CONCATENATE("ICT00",Eisen_Oplossing[[#This Row],[teller]]),IF(LEN(Eisen_Oplossing[[#This Row],[teller]])=2,CONCATENATE("ICT0",Eisen_Oplossing[[#This Row],[teller]]),CONCATENATE("ICT",Eisen_Oplossing[[#This Row],[teller]])))</f>
        <v>ICT277</v>
      </c>
      <c r="B281" s="4">
        <f t="shared" si="4"/>
        <v>277</v>
      </c>
      <c r="C281" s="4" t="s">
        <v>200</v>
      </c>
      <c r="D281" s="4" t="s">
        <v>70</v>
      </c>
      <c r="E281" s="4" t="s">
        <v>663</v>
      </c>
      <c r="F281" s="4"/>
      <c r="G281" s="31" t="s">
        <v>197</v>
      </c>
      <c r="H281" s="31" t="s">
        <v>197</v>
      </c>
      <c r="I281" s="31"/>
      <c r="J281" s="4"/>
      <c r="K281" s="4" t="str">
        <f>IF(AND('AAN TE VULLEN door INSCHRIJVER'!$C$16="Ja",Eisen_Oplossing[[#This Row],[Cloud / SaaS]]="√"),"wel","niet")</f>
        <v>wel</v>
      </c>
      <c r="L281" s="4" t="str">
        <f>IF(AND('AAN TE VULLEN door INSCHRIJVER'!$C$17="Ja",Eisen_Oplossing[[#This Row],[On Premise]]="√"),"wel","niet")</f>
        <v>niet</v>
      </c>
      <c r="M281" s="4" t="str">
        <f>IF(AND('AAN TE VULLEN door INSCHRIJVER'!$C$18="Ja",Eisen_Oplossing[[#This Row],[Dienst-ver-lening]]="√"),"wel","niet")</f>
        <v>niet</v>
      </c>
      <c r="N281" s="4" t="str">
        <f>IF(ISERROR(SEARCH("wel",CONCATENATE(Eisen_Oplossing[[#This Row],[toon_Cloud / SaaS]],Eisen_Oplossing[[#This Row],[toon_On Premise]],Eisen_Oplossing[[#This Row],[toon_Dienstverlening]]))),"TOON NIET","TOON WEL")</f>
        <v>TOON WEL</v>
      </c>
      <c r="O281" s="4" t="str">
        <f>IF(Eisen_Oplossing[[#This Row],[Eis nodig?]]="Ja","TOON WEL","TOON NIET")</f>
        <v>TOON WEL</v>
      </c>
      <c r="P281" s="4" t="str">
        <f>IF(AND(Eisen_Oplossing[[#This Row],[TOON obv GEVRAAGDE?]]="TOON WEL",Eisen_Oplossing[[#This Row],[Eis nodig?]]="JA"),"ZICHTBAAR","VERBERG")</f>
        <v>ZICHTBAAR</v>
      </c>
    </row>
    <row r="282" spans="1:16" ht="52" x14ac:dyDescent="0.35">
      <c r="A282" s="4" t="str">
        <f>IF(LEN(Eisen_Oplossing[[#This Row],[teller]])=1,CONCATENATE("ICT00",Eisen_Oplossing[[#This Row],[teller]]),IF(LEN(Eisen_Oplossing[[#This Row],[teller]])=2,CONCATENATE("ICT0",Eisen_Oplossing[[#This Row],[teller]]),CONCATENATE("ICT",Eisen_Oplossing[[#This Row],[teller]])))</f>
        <v>ICT278</v>
      </c>
      <c r="B282" s="4">
        <f t="shared" si="4"/>
        <v>278</v>
      </c>
      <c r="C282" s="4" t="s">
        <v>200</v>
      </c>
      <c r="D282" s="4" t="s">
        <v>70</v>
      </c>
      <c r="E282" s="4" t="s">
        <v>664</v>
      </c>
      <c r="F282" s="4"/>
      <c r="G282" s="31" t="s">
        <v>197</v>
      </c>
      <c r="H282" s="31" t="s">
        <v>197</v>
      </c>
      <c r="I282" s="31"/>
      <c r="J282" s="4"/>
      <c r="K282" s="4" t="str">
        <f>IF(AND('AAN TE VULLEN door INSCHRIJVER'!$C$16="Ja",Eisen_Oplossing[[#This Row],[Cloud / SaaS]]="√"),"wel","niet")</f>
        <v>wel</v>
      </c>
      <c r="L282" s="4" t="str">
        <f>IF(AND('AAN TE VULLEN door INSCHRIJVER'!$C$17="Ja",Eisen_Oplossing[[#This Row],[On Premise]]="√"),"wel","niet")</f>
        <v>niet</v>
      </c>
      <c r="M282" s="4" t="str">
        <f>IF(AND('AAN TE VULLEN door INSCHRIJVER'!$C$18="Ja",Eisen_Oplossing[[#This Row],[Dienst-ver-lening]]="√"),"wel","niet")</f>
        <v>niet</v>
      </c>
      <c r="N282" s="4" t="str">
        <f>IF(ISERROR(SEARCH("wel",CONCATENATE(Eisen_Oplossing[[#This Row],[toon_Cloud / SaaS]],Eisen_Oplossing[[#This Row],[toon_On Premise]],Eisen_Oplossing[[#This Row],[toon_Dienstverlening]]))),"TOON NIET","TOON WEL")</f>
        <v>TOON WEL</v>
      </c>
      <c r="O282" s="4" t="str">
        <f>IF(Eisen_Oplossing[[#This Row],[Eis nodig?]]="Ja","TOON WEL","TOON NIET")</f>
        <v>TOON WEL</v>
      </c>
      <c r="P282" s="4" t="str">
        <f>IF(AND(Eisen_Oplossing[[#This Row],[TOON obv GEVRAAGDE?]]="TOON WEL",Eisen_Oplossing[[#This Row],[Eis nodig?]]="JA"),"ZICHTBAAR","VERBERG")</f>
        <v>ZICHTBAAR</v>
      </c>
    </row>
    <row r="283" spans="1:16" ht="26" x14ac:dyDescent="0.35">
      <c r="A283" s="4" t="str">
        <f>IF(LEN(Eisen_Oplossing[[#This Row],[teller]])=1,CONCATENATE("ICT00",Eisen_Oplossing[[#This Row],[teller]]),IF(LEN(Eisen_Oplossing[[#This Row],[teller]])=2,CONCATENATE("ICT0",Eisen_Oplossing[[#This Row],[teller]]),CONCATENATE("ICT",Eisen_Oplossing[[#This Row],[teller]])))</f>
        <v>ICT279</v>
      </c>
      <c r="B283" s="4">
        <f t="shared" si="4"/>
        <v>279</v>
      </c>
      <c r="C283" s="4" t="s">
        <v>200</v>
      </c>
      <c r="D283" s="4" t="s">
        <v>70</v>
      </c>
      <c r="E283" s="4" t="s">
        <v>665</v>
      </c>
      <c r="F283" s="4"/>
      <c r="G283" s="31" t="s">
        <v>197</v>
      </c>
      <c r="H283" s="31" t="s">
        <v>197</v>
      </c>
      <c r="I283" s="31"/>
      <c r="J283" s="4"/>
      <c r="K283" s="4" t="str">
        <f>IF(AND('AAN TE VULLEN door INSCHRIJVER'!$C$16="Ja",Eisen_Oplossing[[#This Row],[Cloud / SaaS]]="√"),"wel","niet")</f>
        <v>wel</v>
      </c>
      <c r="L283" s="4" t="str">
        <f>IF(AND('AAN TE VULLEN door INSCHRIJVER'!$C$17="Ja",Eisen_Oplossing[[#This Row],[On Premise]]="√"),"wel","niet")</f>
        <v>niet</v>
      </c>
      <c r="M283" s="4" t="str">
        <f>IF(AND('AAN TE VULLEN door INSCHRIJVER'!$C$18="Ja",Eisen_Oplossing[[#This Row],[Dienst-ver-lening]]="√"),"wel","niet")</f>
        <v>niet</v>
      </c>
      <c r="N283" s="4" t="str">
        <f>IF(ISERROR(SEARCH("wel",CONCATENATE(Eisen_Oplossing[[#This Row],[toon_Cloud / SaaS]],Eisen_Oplossing[[#This Row],[toon_On Premise]],Eisen_Oplossing[[#This Row],[toon_Dienstverlening]]))),"TOON NIET","TOON WEL")</f>
        <v>TOON WEL</v>
      </c>
      <c r="O283" s="4" t="str">
        <f>IF(Eisen_Oplossing[[#This Row],[Eis nodig?]]="Ja","TOON WEL","TOON NIET")</f>
        <v>TOON WEL</v>
      </c>
      <c r="P283" s="4" t="str">
        <f>IF(AND(Eisen_Oplossing[[#This Row],[TOON obv GEVRAAGDE?]]="TOON WEL",Eisen_Oplossing[[#This Row],[Eis nodig?]]="JA"),"ZICHTBAAR","VERBERG")</f>
        <v>ZICHTBAAR</v>
      </c>
    </row>
    <row r="284" spans="1:16" ht="39" x14ac:dyDescent="0.35">
      <c r="A284" s="4" t="str">
        <f>IF(LEN(Eisen_Oplossing[[#This Row],[teller]])=1,CONCATENATE("ICT00",Eisen_Oplossing[[#This Row],[teller]]),IF(LEN(Eisen_Oplossing[[#This Row],[teller]])=2,CONCATENATE("ICT0",Eisen_Oplossing[[#This Row],[teller]]),CONCATENATE("ICT",Eisen_Oplossing[[#This Row],[teller]])))</f>
        <v>ICT280</v>
      </c>
      <c r="B284" s="4">
        <f t="shared" si="4"/>
        <v>280</v>
      </c>
      <c r="C284" s="4" t="s">
        <v>200</v>
      </c>
      <c r="D284" s="4" t="s">
        <v>70</v>
      </c>
      <c r="E284" s="4" t="s">
        <v>666</v>
      </c>
      <c r="F284" s="4"/>
      <c r="G284" s="31" t="s">
        <v>197</v>
      </c>
      <c r="H284" s="31" t="s">
        <v>197</v>
      </c>
      <c r="I284" s="31"/>
      <c r="J284" s="4"/>
      <c r="K284" s="4" t="str">
        <f>IF(AND('AAN TE VULLEN door INSCHRIJVER'!$C$16="Ja",Eisen_Oplossing[[#This Row],[Cloud / SaaS]]="√"),"wel","niet")</f>
        <v>wel</v>
      </c>
      <c r="L284" s="4" t="str">
        <f>IF(AND('AAN TE VULLEN door INSCHRIJVER'!$C$17="Ja",Eisen_Oplossing[[#This Row],[On Premise]]="√"),"wel","niet")</f>
        <v>niet</v>
      </c>
      <c r="M284" s="4" t="str">
        <f>IF(AND('AAN TE VULLEN door INSCHRIJVER'!$C$18="Ja",Eisen_Oplossing[[#This Row],[Dienst-ver-lening]]="√"),"wel","niet")</f>
        <v>niet</v>
      </c>
      <c r="N284" s="4" t="str">
        <f>IF(ISERROR(SEARCH("wel",CONCATENATE(Eisen_Oplossing[[#This Row],[toon_Cloud / SaaS]],Eisen_Oplossing[[#This Row],[toon_On Premise]],Eisen_Oplossing[[#This Row],[toon_Dienstverlening]]))),"TOON NIET","TOON WEL")</f>
        <v>TOON WEL</v>
      </c>
      <c r="O284" s="4" t="str">
        <f>IF(Eisen_Oplossing[[#This Row],[Eis nodig?]]="Ja","TOON WEL","TOON NIET")</f>
        <v>TOON WEL</v>
      </c>
      <c r="P284" s="4" t="str">
        <f>IF(AND(Eisen_Oplossing[[#This Row],[TOON obv GEVRAAGDE?]]="TOON WEL",Eisen_Oplossing[[#This Row],[Eis nodig?]]="JA"),"ZICHTBAAR","VERBERG")</f>
        <v>ZICHTBAAR</v>
      </c>
    </row>
    <row r="285" spans="1:16" ht="39" x14ac:dyDescent="0.35">
      <c r="A285" s="4" t="str">
        <f>IF(LEN(Eisen_Oplossing[[#This Row],[teller]])=1,CONCATENATE("ICT00",Eisen_Oplossing[[#This Row],[teller]]),IF(LEN(Eisen_Oplossing[[#This Row],[teller]])=2,CONCATENATE("ICT0",Eisen_Oplossing[[#This Row],[teller]]),CONCATENATE("ICT",Eisen_Oplossing[[#This Row],[teller]])))</f>
        <v>ICT281</v>
      </c>
      <c r="B285" s="4">
        <f t="shared" si="4"/>
        <v>281</v>
      </c>
      <c r="C285" s="4" t="s">
        <v>200</v>
      </c>
      <c r="D285" s="4" t="s">
        <v>70</v>
      </c>
      <c r="E285" s="4" t="s">
        <v>667</v>
      </c>
      <c r="F285" s="4"/>
      <c r="G285" s="31" t="s">
        <v>197</v>
      </c>
      <c r="H285" s="31" t="s">
        <v>197</v>
      </c>
      <c r="I285" s="31"/>
      <c r="J285" s="4"/>
      <c r="K285" s="4" t="str">
        <f>IF(AND('AAN TE VULLEN door INSCHRIJVER'!$C$16="Ja",Eisen_Oplossing[[#This Row],[Cloud / SaaS]]="√"),"wel","niet")</f>
        <v>wel</v>
      </c>
      <c r="L285" s="4" t="str">
        <f>IF(AND('AAN TE VULLEN door INSCHRIJVER'!$C$17="Ja",Eisen_Oplossing[[#This Row],[On Premise]]="√"),"wel","niet")</f>
        <v>niet</v>
      </c>
      <c r="M285" s="4" t="str">
        <f>IF(AND('AAN TE VULLEN door INSCHRIJVER'!$C$18="Ja",Eisen_Oplossing[[#This Row],[Dienst-ver-lening]]="√"),"wel","niet")</f>
        <v>niet</v>
      </c>
      <c r="N285" s="4" t="str">
        <f>IF(ISERROR(SEARCH("wel",CONCATENATE(Eisen_Oplossing[[#This Row],[toon_Cloud / SaaS]],Eisen_Oplossing[[#This Row],[toon_On Premise]],Eisen_Oplossing[[#This Row],[toon_Dienstverlening]]))),"TOON NIET","TOON WEL")</f>
        <v>TOON WEL</v>
      </c>
      <c r="O285" s="4" t="str">
        <f>IF(Eisen_Oplossing[[#This Row],[Eis nodig?]]="Ja","TOON WEL","TOON NIET")</f>
        <v>TOON WEL</v>
      </c>
      <c r="P285" s="4" t="str">
        <f>IF(AND(Eisen_Oplossing[[#This Row],[TOON obv GEVRAAGDE?]]="TOON WEL",Eisen_Oplossing[[#This Row],[Eis nodig?]]="JA"),"ZICHTBAAR","VERBERG")</f>
        <v>ZICHTBAAR</v>
      </c>
    </row>
    <row r="286" spans="1:16" ht="104" x14ac:dyDescent="0.35">
      <c r="A286" s="4" t="str">
        <f>IF(LEN(Eisen_Oplossing[[#This Row],[teller]])=1,CONCATENATE("ICT00",Eisen_Oplossing[[#This Row],[teller]]),IF(LEN(Eisen_Oplossing[[#This Row],[teller]])=2,CONCATENATE("ICT0",Eisen_Oplossing[[#This Row],[teller]]),CONCATENATE("ICT",Eisen_Oplossing[[#This Row],[teller]])))</f>
        <v>ICT282</v>
      </c>
      <c r="B286" s="4">
        <f t="shared" si="4"/>
        <v>282</v>
      </c>
      <c r="C286" s="4" t="s">
        <v>200</v>
      </c>
      <c r="D286" s="4" t="s">
        <v>70</v>
      </c>
      <c r="E286" s="4" t="s">
        <v>668</v>
      </c>
      <c r="F286" s="4"/>
      <c r="G286" s="31" t="s">
        <v>197</v>
      </c>
      <c r="H286" s="31" t="s">
        <v>197</v>
      </c>
      <c r="I286" s="31"/>
      <c r="J286" s="4"/>
      <c r="K286" s="4" t="str">
        <f>IF(AND('AAN TE VULLEN door INSCHRIJVER'!$C$16="Ja",Eisen_Oplossing[[#This Row],[Cloud / SaaS]]="√"),"wel","niet")</f>
        <v>wel</v>
      </c>
      <c r="L286" s="4" t="str">
        <f>IF(AND('AAN TE VULLEN door INSCHRIJVER'!$C$17="Ja",Eisen_Oplossing[[#This Row],[On Premise]]="√"),"wel","niet")</f>
        <v>niet</v>
      </c>
      <c r="M286" s="4" t="str">
        <f>IF(AND('AAN TE VULLEN door INSCHRIJVER'!$C$18="Ja",Eisen_Oplossing[[#This Row],[Dienst-ver-lening]]="√"),"wel","niet")</f>
        <v>niet</v>
      </c>
      <c r="N286" s="4" t="str">
        <f>IF(ISERROR(SEARCH("wel",CONCATENATE(Eisen_Oplossing[[#This Row],[toon_Cloud / SaaS]],Eisen_Oplossing[[#This Row],[toon_On Premise]],Eisen_Oplossing[[#This Row],[toon_Dienstverlening]]))),"TOON NIET","TOON WEL")</f>
        <v>TOON WEL</v>
      </c>
      <c r="O286" s="4" t="str">
        <f>IF(Eisen_Oplossing[[#This Row],[Eis nodig?]]="Ja","TOON WEL","TOON NIET")</f>
        <v>TOON WEL</v>
      </c>
      <c r="P286" s="4" t="str">
        <f>IF(AND(Eisen_Oplossing[[#This Row],[TOON obv GEVRAAGDE?]]="TOON WEL",Eisen_Oplossing[[#This Row],[Eis nodig?]]="JA"),"ZICHTBAAR","VERBERG")</f>
        <v>ZICHTBAAR</v>
      </c>
    </row>
    <row r="287" spans="1:16" ht="104" x14ac:dyDescent="0.35">
      <c r="A287" s="4" t="str">
        <f>IF(LEN(Eisen_Oplossing[[#This Row],[teller]])=1,CONCATENATE("ICT00",Eisen_Oplossing[[#This Row],[teller]]),IF(LEN(Eisen_Oplossing[[#This Row],[teller]])=2,CONCATENATE("ICT0",Eisen_Oplossing[[#This Row],[teller]]),CONCATENATE("ICT",Eisen_Oplossing[[#This Row],[teller]])))</f>
        <v>ICT283</v>
      </c>
      <c r="B287" s="4">
        <f t="shared" si="4"/>
        <v>283</v>
      </c>
      <c r="C287" s="4" t="s">
        <v>207</v>
      </c>
      <c r="D287" s="4" t="s">
        <v>190</v>
      </c>
      <c r="E287" s="4" t="s">
        <v>338</v>
      </c>
      <c r="F287" s="4" t="s">
        <v>339</v>
      </c>
      <c r="G287" s="31" t="s">
        <v>197</v>
      </c>
      <c r="H287" s="31"/>
      <c r="I287" s="31" t="s">
        <v>197</v>
      </c>
      <c r="J287" s="4"/>
      <c r="K287" s="4" t="str">
        <f>IF(AND('AAN TE VULLEN door INSCHRIJVER'!$C$16="Ja",Eisen_Oplossing[[#This Row],[Cloud / SaaS]]="√"),"wel","niet")</f>
        <v>wel</v>
      </c>
      <c r="L287" s="4" t="str">
        <f>IF(AND('AAN TE VULLEN door INSCHRIJVER'!$C$17="Ja",Eisen_Oplossing[[#This Row],[On Premise]]="√"),"wel","niet")</f>
        <v>niet</v>
      </c>
      <c r="M287" s="4" t="str">
        <f>IF(AND('AAN TE VULLEN door INSCHRIJVER'!$C$18="Ja",Eisen_Oplossing[[#This Row],[Dienst-ver-lening]]="√"),"wel","niet")</f>
        <v>niet</v>
      </c>
      <c r="N287" s="4" t="str">
        <f>IF(ISERROR(SEARCH("wel",CONCATENATE(Eisen_Oplossing[[#This Row],[toon_Cloud / SaaS]],Eisen_Oplossing[[#This Row],[toon_On Premise]],Eisen_Oplossing[[#This Row],[toon_Dienstverlening]]))),"TOON NIET","TOON WEL")</f>
        <v>TOON WEL</v>
      </c>
      <c r="O287" s="4" t="str">
        <f>IF(Eisen_Oplossing[[#This Row],[Eis nodig?]]="Ja","TOON WEL","TOON NIET")</f>
        <v>TOON NIET</v>
      </c>
      <c r="P287" s="4" t="str">
        <f>IF(AND(Eisen_Oplossing[[#This Row],[TOON obv GEVRAAGDE?]]="TOON WEL",Eisen_Oplossing[[#This Row],[Eis nodig?]]="JA"),"ZICHTBAAR","VERBERG")</f>
        <v>VERBERG</v>
      </c>
    </row>
    <row r="288" spans="1:16" ht="182" x14ac:dyDescent="0.35">
      <c r="A288" s="4" t="str">
        <f>IF(LEN(Eisen_Oplossing[[#This Row],[teller]])=1,CONCATENATE("ICT00",Eisen_Oplossing[[#This Row],[teller]]),IF(LEN(Eisen_Oplossing[[#This Row],[teller]])=2,CONCATENATE("ICT0",Eisen_Oplossing[[#This Row],[teller]]),CONCATENATE("ICT",Eisen_Oplossing[[#This Row],[teller]])))</f>
        <v>ICT284</v>
      </c>
      <c r="B288" s="4">
        <f t="shared" si="4"/>
        <v>284</v>
      </c>
      <c r="C288" s="4" t="s">
        <v>207</v>
      </c>
      <c r="D288" s="4" t="s">
        <v>190</v>
      </c>
      <c r="E288" s="4" t="s">
        <v>342</v>
      </c>
      <c r="F288" s="4"/>
      <c r="G288" s="31" t="s">
        <v>197</v>
      </c>
      <c r="H288" s="31"/>
      <c r="I288" s="31" t="s">
        <v>197</v>
      </c>
      <c r="J288" s="4"/>
      <c r="K288" s="4" t="str">
        <f>IF(AND('AAN TE VULLEN door INSCHRIJVER'!$C$16="Ja",Eisen_Oplossing[[#This Row],[Cloud / SaaS]]="√"),"wel","niet")</f>
        <v>wel</v>
      </c>
      <c r="L288" s="4" t="str">
        <f>IF(AND('AAN TE VULLEN door INSCHRIJVER'!$C$17="Ja",Eisen_Oplossing[[#This Row],[On Premise]]="√"),"wel","niet")</f>
        <v>niet</v>
      </c>
      <c r="M288" s="4" t="str">
        <f>IF(AND('AAN TE VULLEN door INSCHRIJVER'!$C$18="Ja",Eisen_Oplossing[[#This Row],[Dienst-ver-lening]]="√"),"wel","niet")</f>
        <v>niet</v>
      </c>
      <c r="N288" s="4" t="str">
        <f>IF(ISERROR(SEARCH("wel",CONCATENATE(Eisen_Oplossing[[#This Row],[toon_Cloud / SaaS]],Eisen_Oplossing[[#This Row],[toon_On Premise]],Eisen_Oplossing[[#This Row],[toon_Dienstverlening]]))),"TOON NIET","TOON WEL")</f>
        <v>TOON WEL</v>
      </c>
      <c r="O288" s="4" t="str">
        <f>IF(Eisen_Oplossing[[#This Row],[Eis nodig?]]="Ja","TOON WEL","TOON NIET")</f>
        <v>TOON NIET</v>
      </c>
      <c r="P288" s="4" t="str">
        <f>IF(AND(Eisen_Oplossing[[#This Row],[TOON obv GEVRAAGDE?]]="TOON WEL",Eisen_Oplossing[[#This Row],[Eis nodig?]]="JA"),"ZICHTBAAR","VERBERG")</f>
        <v>VERBERG</v>
      </c>
    </row>
    <row r="289" spans="1:16" ht="234" x14ac:dyDescent="0.35">
      <c r="A289" s="4" t="str">
        <f>IF(LEN(Eisen_Oplossing[[#This Row],[teller]])=1,CONCATENATE("ICT00",Eisen_Oplossing[[#This Row],[teller]]),IF(LEN(Eisen_Oplossing[[#This Row],[teller]])=2,CONCATENATE("ICT0",Eisen_Oplossing[[#This Row],[teller]]),CONCATENATE("ICT",Eisen_Oplossing[[#This Row],[teller]])))</f>
        <v>ICT285</v>
      </c>
      <c r="B289" s="4">
        <f t="shared" si="4"/>
        <v>285</v>
      </c>
      <c r="C289" s="4" t="s">
        <v>207</v>
      </c>
      <c r="D289" s="4" t="s">
        <v>190</v>
      </c>
      <c r="E289" s="4" t="s">
        <v>353</v>
      </c>
      <c r="F289" s="4"/>
      <c r="G289" s="31" t="s">
        <v>197</v>
      </c>
      <c r="H289" s="31" t="s">
        <v>197</v>
      </c>
      <c r="I289" s="31" t="s">
        <v>197</v>
      </c>
      <c r="J289" s="4"/>
      <c r="K289" s="4" t="str">
        <f>IF(AND('AAN TE VULLEN door INSCHRIJVER'!$C$16="Ja",Eisen_Oplossing[[#This Row],[Cloud / SaaS]]="√"),"wel","niet")</f>
        <v>wel</v>
      </c>
      <c r="L289" s="4" t="str">
        <f>IF(AND('AAN TE VULLEN door INSCHRIJVER'!$C$17="Ja",Eisen_Oplossing[[#This Row],[On Premise]]="√"),"wel","niet")</f>
        <v>niet</v>
      </c>
      <c r="M289" s="4" t="str">
        <f>IF(AND('AAN TE VULLEN door INSCHRIJVER'!$C$18="Ja",Eisen_Oplossing[[#This Row],[Dienst-ver-lening]]="√"),"wel","niet")</f>
        <v>niet</v>
      </c>
      <c r="N289" s="4" t="str">
        <f>IF(ISERROR(SEARCH("wel",CONCATENATE(Eisen_Oplossing[[#This Row],[toon_Cloud / SaaS]],Eisen_Oplossing[[#This Row],[toon_On Premise]],Eisen_Oplossing[[#This Row],[toon_Dienstverlening]]))),"TOON NIET","TOON WEL")</f>
        <v>TOON WEL</v>
      </c>
      <c r="O289" s="4" t="str">
        <f>IF(Eisen_Oplossing[[#This Row],[Eis nodig?]]="Ja","TOON WEL","TOON NIET")</f>
        <v>TOON NIET</v>
      </c>
      <c r="P289" s="4" t="str">
        <f>IF(AND(Eisen_Oplossing[[#This Row],[TOON obv GEVRAAGDE?]]="TOON WEL",Eisen_Oplossing[[#This Row],[Eis nodig?]]="JA"),"ZICHTBAAR","VERBERG")</f>
        <v>VERBERG</v>
      </c>
    </row>
    <row r="290" spans="1:16" ht="156" x14ac:dyDescent="0.35">
      <c r="A290" s="4" t="str">
        <f>IF(LEN(Eisen_Oplossing[[#This Row],[teller]])=1,CONCATENATE("ICT00",Eisen_Oplossing[[#This Row],[teller]]),IF(LEN(Eisen_Oplossing[[#This Row],[teller]])=2,CONCATENATE("ICT0",Eisen_Oplossing[[#This Row],[teller]]),CONCATENATE("ICT",Eisen_Oplossing[[#This Row],[teller]])))</f>
        <v>ICT286</v>
      </c>
      <c r="B290" s="4">
        <f t="shared" si="4"/>
        <v>286</v>
      </c>
      <c r="C290" s="4" t="s">
        <v>207</v>
      </c>
      <c r="D290" s="4" t="s">
        <v>196</v>
      </c>
      <c r="E290" s="4" t="s">
        <v>373</v>
      </c>
      <c r="F290" s="4"/>
      <c r="G290" s="31" t="s">
        <v>197</v>
      </c>
      <c r="H290" s="31"/>
      <c r="I290" s="31"/>
      <c r="J290" s="4"/>
      <c r="K290" s="4" t="str">
        <f>IF(AND('AAN TE VULLEN door INSCHRIJVER'!$C$16="Ja",Eisen_Oplossing[[#This Row],[Cloud / SaaS]]="√"),"wel","niet")</f>
        <v>wel</v>
      </c>
      <c r="L290" s="4" t="str">
        <f>IF(AND('AAN TE VULLEN door INSCHRIJVER'!$C$17="Ja",Eisen_Oplossing[[#This Row],[On Premise]]="√"),"wel","niet")</f>
        <v>niet</v>
      </c>
      <c r="M290" s="4" t="str">
        <f>IF(AND('AAN TE VULLEN door INSCHRIJVER'!$C$18="Ja",Eisen_Oplossing[[#This Row],[Dienst-ver-lening]]="√"),"wel","niet")</f>
        <v>niet</v>
      </c>
      <c r="N290" s="4" t="str">
        <f>IF(ISERROR(SEARCH("wel",CONCATENATE(Eisen_Oplossing[[#This Row],[toon_Cloud / SaaS]],Eisen_Oplossing[[#This Row],[toon_On Premise]],Eisen_Oplossing[[#This Row],[toon_Dienstverlening]]))),"TOON NIET","TOON WEL")</f>
        <v>TOON WEL</v>
      </c>
      <c r="O290" s="4" t="str">
        <f>IF(Eisen_Oplossing[[#This Row],[Eis nodig?]]="Ja","TOON WEL","TOON NIET")</f>
        <v>TOON NIET</v>
      </c>
      <c r="P290" s="4" t="str">
        <f>IF(AND(Eisen_Oplossing[[#This Row],[TOON obv GEVRAAGDE?]]="TOON WEL",Eisen_Oplossing[[#This Row],[Eis nodig?]]="JA"),"ZICHTBAAR","VERBERG")</f>
        <v>VERBERG</v>
      </c>
    </row>
    <row r="291" spans="1:16" ht="78" x14ac:dyDescent="0.35">
      <c r="A291" s="4" t="str">
        <f>IF(LEN(Eisen_Oplossing[[#This Row],[teller]])=1,CONCATENATE("ICT00",Eisen_Oplossing[[#This Row],[teller]]),IF(LEN(Eisen_Oplossing[[#This Row],[teller]])=2,CONCATENATE("ICT0",Eisen_Oplossing[[#This Row],[teller]]),CONCATENATE("ICT",Eisen_Oplossing[[#This Row],[teller]])))</f>
        <v>ICT287</v>
      </c>
      <c r="B291" s="4">
        <f t="shared" si="4"/>
        <v>287</v>
      </c>
      <c r="C291" s="4" t="s">
        <v>207</v>
      </c>
      <c r="D291" s="4" t="s">
        <v>211</v>
      </c>
      <c r="E291" s="4" t="s">
        <v>453</v>
      </c>
      <c r="F291" s="4" t="s">
        <v>454</v>
      </c>
      <c r="G291" s="31" t="s">
        <v>197</v>
      </c>
      <c r="H291" s="31" t="s">
        <v>197</v>
      </c>
      <c r="I291" s="31"/>
      <c r="J291" s="4"/>
      <c r="K291" s="4" t="str">
        <f>IF(AND('AAN TE VULLEN door INSCHRIJVER'!$C$16="Ja",Eisen_Oplossing[[#This Row],[Cloud / SaaS]]="√"),"wel","niet")</f>
        <v>wel</v>
      </c>
      <c r="L291" s="4" t="str">
        <f>IF(AND('AAN TE VULLEN door INSCHRIJVER'!$C$17="Ja",Eisen_Oplossing[[#This Row],[On Premise]]="√"),"wel","niet")</f>
        <v>niet</v>
      </c>
      <c r="M291" s="4" t="str">
        <f>IF(AND('AAN TE VULLEN door INSCHRIJVER'!$C$18="Ja",Eisen_Oplossing[[#This Row],[Dienst-ver-lening]]="√"),"wel","niet")</f>
        <v>niet</v>
      </c>
      <c r="N291" s="4" t="str">
        <f>IF(ISERROR(SEARCH("wel",CONCATENATE(Eisen_Oplossing[[#This Row],[toon_Cloud / SaaS]],Eisen_Oplossing[[#This Row],[toon_On Premise]],Eisen_Oplossing[[#This Row],[toon_Dienstverlening]]))),"TOON NIET","TOON WEL")</f>
        <v>TOON WEL</v>
      </c>
      <c r="O291" s="4" t="str">
        <f>IF(Eisen_Oplossing[[#This Row],[Eis nodig?]]="Ja","TOON WEL","TOON NIET")</f>
        <v>TOON NIET</v>
      </c>
      <c r="P291" s="4" t="str">
        <f>IF(AND(Eisen_Oplossing[[#This Row],[TOON obv GEVRAAGDE?]]="TOON WEL",Eisen_Oplossing[[#This Row],[Eis nodig?]]="JA"),"ZICHTBAAR","VERBERG")</f>
        <v>VERBERG</v>
      </c>
    </row>
    <row r="292" spans="1:16" ht="130" x14ac:dyDescent="0.35">
      <c r="A292" s="4" t="str">
        <f>IF(LEN(Eisen_Oplossing[[#This Row],[teller]])=1,CONCATENATE("ICT00",Eisen_Oplossing[[#This Row],[teller]]),IF(LEN(Eisen_Oplossing[[#This Row],[teller]])=2,CONCATENATE("ICT0",Eisen_Oplossing[[#This Row],[teller]]),CONCATENATE("ICT",Eisen_Oplossing[[#This Row],[teller]])))</f>
        <v>ICT288</v>
      </c>
      <c r="B292" s="4">
        <f t="shared" si="4"/>
        <v>288</v>
      </c>
      <c r="C292" s="4" t="s">
        <v>207</v>
      </c>
      <c r="D292" s="4" t="s">
        <v>226</v>
      </c>
      <c r="E292" s="4" t="s">
        <v>533</v>
      </c>
      <c r="F292" s="4"/>
      <c r="G292" s="31" t="s">
        <v>197</v>
      </c>
      <c r="H292" s="31" t="s">
        <v>197</v>
      </c>
      <c r="I292" s="31"/>
      <c r="J292" s="4"/>
      <c r="K292" s="4" t="str">
        <f>IF(AND('AAN TE VULLEN door INSCHRIJVER'!$C$16="Ja",Eisen_Oplossing[[#This Row],[Cloud / SaaS]]="√"),"wel","niet")</f>
        <v>wel</v>
      </c>
      <c r="L292" s="4" t="str">
        <f>IF(AND('AAN TE VULLEN door INSCHRIJVER'!$C$17="Ja",Eisen_Oplossing[[#This Row],[On Premise]]="√"),"wel","niet")</f>
        <v>niet</v>
      </c>
      <c r="M292" s="4" t="str">
        <f>IF(AND('AAN TE VULLEN door INSCHRIJVER'!$C$18="Ja",Eisen_Oplossing[[#This Row],[Dienst-ver-lening]]="√"),"wel","niet")</f>
        <v>niet</v>
      </c>
      <c r="N292" s="4" t="str">
        <f>IF(ISERROR(SEARCH("wel",CONCATENATE(Eisen_Oplossing[[#This Row],[toon_Cloud / SaaS]],Eisen_Oplossing[[#This Row],[toon_On Premise]],Eisen_Oplossing[[#This Row],[toon_Dienstverlening]]))),"TOON NIET","TOON WEL")</f>
        <v>TOON WEL</v>
      </c>
      <c r="O292" s="4" t="str">
        <f>IF(Eisen_Oplossing[[#This Row],[Eis nodig?]]="Ja","TOON WEL","TOON NIET")</f>
        <v>TOON NIET</v>
      </c>
      <c r="P292" s="4" t="str">
        <f>IF(AND(Eisen_Oplossing[[#This Row],[TOON obv GEVRAAGDE?]]="TOON WEL",Eisen_Oplossing[[#This Row],[Eis nodig?]]="JA"),"ZICHTBAAR","VERBERG")</f>
        <v>VERBERG</v>
      </c>
    </row>
    <row r="293" spans="1:16" ht="39" x14ac:dyDescent="0.35">
      <c r="A293" s="4" t="str">
        <f>IF(LEN(Eisen_Oplossing[[#This Row],[teller]])=1,CONCATENATE("ICT00",Eisen_Oplossing[[#This Row],[teller]]),IF(LEN(Eisen_Oplossing[[#This Row],[teller]])=2,CONCATENATE("ICT0",Eisen_Oplossing[[#This Row],[teller]]),CONCATENATE("ICT",Eisen_Oplossing[[#This Row],[teller]])))</f>
        <v>ICT289</v>
      </c>
      <c r="B293" s="4">
        <f t="shared" si="4"/>
        <v>289</v>
      </c>
      <c r="C293" s="4" t="s">
        <v>207</v>
      </c>
      <c r="D293" s="4" t="s">
        <v>228</v>
      </c>
      <c r="E293" s="4" t="s">
        <v>556</v>
      </c>
      <c r="F293" s="4"/>
      <c r="G293" s="31" t="s">
        <v>197</v>
      </c>
      <c r="H293" s="31"/>
      <c r="I293" s="31"/>
      <c r="J293" s="4"/>
      <c r="K293" s="4" t="str">
        <f>IF(AND('AAN TE VULLEN door INSCHRIJVER'!$C$16="Ja",Eisen_Oplossing[[#This Row],[Cloud / SaaS]]="√"),"wel","niet")</f>
        <v>wel</v>
      </c>
      <c r="L293" s="4" t="str">
        <f>IF(AND('AAN TE VULLEN door INSCHRIJVER'!$C$17="Ja",Eisen_Oplossing[[#This Row],[On Premise]]="√"),"wel","niet")</f>
        <v>niet</v>
      </c>
      <c r="M293" s="4" t="str">
        <f>IF(AND('AAN TE VULLEN door INSCHRIJVER'!$C$18="Ja",Eisen_Oplossing[[#This Row],[Dienst-ver-lening]]="√"),"wel","niet")</f>
        <v>niet</v>
      </c>
      <c r="N293" s="4" t="str">
        <f>IF(ISERROR(SEARCH("wel",CONCATENATE(Eisen_Oplossing[[#This Row],[toon_Cloud / SaaS]],Eisen_Oplossing[[#This Row],[toon_On Premise]],Eisen_Oplossing[[#This Row],[toon_Dienstverlening]]))),"TOON NIET","TOON WEL")</f>
        <v>TOON WEL</v>
      </c>
      <c r="O293" s="4" t="str">
        <f>IF(Eisen_Oplossing[[#This Row],[Eis nodig?]]="Ja","TOON WEL","TOON NIET")</f>
        <v>TOON NIET</v>
      </c>
      <c r="P293" s="4" t="str">
        <f>IF(AND(Eisen_Oplossing[[#This Row],[TOON obv GEVRAAGDE?]]="TOON WEL",Eisen_Oplossing[[#This Row],[Eis nodig?]]="JA"),"ZICHTBAAR","VERBERG")</f>
        <v>VERBERG</v>
      </c>
    </row>
    <row r="294" spans="1:16" ht="65" x14ac:dyDescent="0.35">
      <c r="A294" s="4" t="str">
        <f>IF(LEN(Eisen_Oplossing[[#This Row],[teller]])=1,CONCATENATE("ICT00",Eisen_Oplossing[[#This Row],[teller]]),IF(LEN(Eisen_Oplossing[[#This Row],[teller]])=2,CONCATENATE("ICT0",Eisen_Oplossing[[#This Row],[teller]]),CONCATENATE("ICT",Eisen_Oplossing[[#This Row],[teller]])))</f>
        <v>ICT290</v>
      </c>
      <c r="B294" s="4">
        <f t="shared" si="4"/>
        <v>290</v>
      </c>
      <c r="C294" s="4" t="s">
        <v>207</v>
      </c>
      <c r="D294" s="4" t="s">
        <v>229</v>
      </c>
      <c r="E294" s="4" t="s">
        <v>571</v>
      </c>
      <c r="F294" s="4"/>
      <c r="G294" s="31" t="s">
        <v>197</v>
      </c>
      <c r="H294" s="31"/>
      <c r="I294" s="31" t="s">
        <v>197</v>
      </c>
      <c r="J294" s="4"/>
      <c r="K294" s="4" t="str">
        <f>IF(AND('AAN TE VULLEN door INSCHRIJVER'!$C$16="Ja",Eisen_Oplossing[[#This Row],[Cloud / SaaS]]="√"),"wel","niet")</f>
        <v>wel</v>
      </c>
      <c r="L294" s="4" t="str">
        <f>IF(AND('AAN TE VULLEN door INSCHRIJVER'!$C$17="Ja",Eisen_Oplossing[[#This Row],[On Premise]]="√"),"wel","niet")</f>
        <v>niet</v>
      </c>
      <c r="M294" s="4" t="str">
        <f>IF(AND('AAN TE VULLEN door INSCHRIJVER'!$C$18="Ja",Eisen_Oplossing[[#This Row],[Dienst-ver-lening]]="√"),"wel","niet")</f>
        <v>niet</v>
      </c>
      <c r="N294" s="4" t="str">
        <f>IF(ISERROR(SEARCH("wel",CONCATENATE(Eisen_Oplossing[[#This Row],[toon_Cloud / SaaS]],Eisen_Oplossing[[#This Row],[toon_On Premise]],Eisen_Oplossing[[#This Row],[toon_Dienstverlening]]))),"TOON NIET","TOON WEL")</f>
        <v>TOON WEL</v>
      </c>
      <c r="O294" s="4" t="str">
        <f>IF(Eisen_Oplossing[[#This Row],[Eis nodig?]]="Ja","TOON WEL","TOON NIET")</f>
        <v>TOON NIET</v>
      </c>
      <c r="P294" s="4" t="str">
        <f>IF(AND(Eisen_Oplossing[[#This Row],[TOON obv GEVRAAGDE?]]="TOON WEL",Eisen_Oplossing[[#This Row],[Eis nodig?]]="JA"),"ZICHTBAAR","VERBERG")</f>
        <v>VERBERG</v>
      </c>
    </row>
    <row r="295" spans="1:16" ht="65" x14ac:dyDescent="0.35">
      <c r="A295" s="4" t="str">
        <f>IF(LEN(Eisen_Oplossing[[#This Row],[teller]])=1,CONCATENATE("ICT00",Eisen_Oplossing[[#This Row],[teller]]),IF(LEN(Eisen_Oplossing[[#This Row],[teller]])=2,CONCATENATE("ICT0",Eisen_Oplossing[[#This Row],[teller]]),CONCATENATE("ICT",Eisen_Oplossing[[#This Row],[teller]])))</f>
        <v>ICT291</v>
      </c>
      <c r="B295" s="4">
        <f t="shared" si="4"/>
        <v>291</v>
      </c>
      <c r="C295" s="4" t="s">
        <v>207</v>
      </c>
      <c r="D295" s="4" t="s">
        <v>229</v>
      </c>
      <c r="E295" s="4" t="s">
        <v>572</v>
      </c>
      <c r="F295" s="4"/>
      <c r="G295" s="31" t="s">
        <v>197</v>
      </c>
      <c r="H295" s="31"/>
      <c r="I295" s="31" t="s">
        <v>197</v>
      </c>
      <c r="J295" s="4"/>
      <c r="K295" s="4" t="str">
        <f>IF(AND('AAN TE VULLEN door INSCHRIJVER'!$C$16="Ja",Eisen_Oplossing[[#This Row],[Cloud / SaaS]]="√"),"wel","niet")</f>
        <v>wel</v>
      </c>
      <c r="L295" s="4" t="str">
        <f>IF(AND('AAN TE VULLEN door INSCHRIJVER'!$C$17="Ja",Eisen_Oplossing[[#This Row],[On Premise]]="√"),"wel","niet")</f>
        <v>niet</v>
      </c>
      <c r="M295" s="4" t="str">
        <f>IF(AND('AAN TE VULLEN door INSCHRIJVER'!$C$18="Ja",Eisen_Oplossing[[#This Row],[Dienst-ver-lening]]="√"),"wel","niet")</f>
        <v>niet</v>
      </c>
      <c r="N295" s="4" t="str">
        <f>IF(ISERROR(SEARCH("wel",CONCATENATE(Eisen_Oplossing[[#This Row],[toon_Cloud / SaaS]],Eisen_Oplossing[[#This Row],[toon_On Premise]],Eisen_Oplossing[[#This Row],[toon_Dienstverlening]]))),"TOON NIET","TOON WEL")</f>
        <v>TOON WEL</v>
      </c>
      <c r="O295" s="4" t="str">
        <f>IF(Eisen_Oplossing[[#This Row],[Eis nodig?]]="Ja","TOON WEL","TOON NIET")</f>
        <v>TOON NIET</v>
      </c>
      <c r="P295" s="4" t="str">
        <f>IF(AND(Eisen_Oplossing[[#This Row],[TOON obv GEVRAAGDE?]]="TOON WEL",Eisen_Oplossing[[#This Row],[Eis nodig?]]="JA"),"ZICHTBAAR","VERBERG")</f>
        <v>VERBERG</v>
      </c>
    </row>
    <row r="307" spans="5:6" x14ac:dyDescent="0.35">
      <c r="E307" s="43"/>
      <c r="F307" s="43"/>
    </row>
    <row r="308" spans="5:6" x14ac:dyDescent="0.35">
      <c r="E308" s="43"/>
      <c r="F308" s="43"/>
    </row>
    <row r="309" spans="5:6" x14ac:dyDescent="0.35">
      <c r="E309" s="43"/>
      <c r="F309" s="43"/>
    </row>
    <row r="310" spans="5:6" x14ac:dyDescent="0.35">
      <c r="E310" s="43"/>
      <c r="F310" s="43"/>
    </row>
  </sheetData>
  <sheetProtection algorithmName="SHA-512" hashValue="P7NNEqPeWiDkd886tsX1UYeMTbkKTL3ueER7NYQEaG8HukB2W5HJPpxDkcIN/TH1PjBuTDKRFGfdsK1XG0w0Uw==" saltValue="qPUs/bdZ2d+wbvWU3swqQw==" spinCount="100000" sheet="1" autoFilter="0"/>
  <mergeCells count="1">
    <mergeCell ref="A1:J1"/>
  </mergeCells>
  <phoneticPr fontId="6" type="noConversion"/>
  <conditionalFormatting sqref="A5:I6 C7:I211 A7:B289 C212:D212 F212:I212 C213:I289 A290:I577">
    <cfRule type="expression" dxfId="18" priority="32">
      <formula>$P5="VERBERG"</formula>
    </cfRule>
  </conditionalFormatting>
  <conditionalFormatting sqref="E212">
    <cfRule type="expression" dxfId="17" priority="4">
      <formula>$P212="VERBERG"</formula>
    </cfRule>
  </conditionalFormatting>
  <conditionalFormatting sqref="G5:G1000">
    <cfRule type="expression" dxfId="15" priority="1">
      <formula>$K5="niet"</formula>
    </cfRule>
  </conditionalFormatting>
  <conditionalFormatting sqref="G127">
    <cfRule type="expression" dxfId="14" priority="2">
      <formula>$L127="niet"</formula>
    </cfRule>
  </conditionalFormatting>
  <conditionalFormatting sqref="G288">
    <cfRule type="expression" dxfId="13" priority="3">
      <formula>$L288="niet"</formula>
    </cfRule>
  </conditionalFormatting>
  <conditionalFormatting sqref="H5:H1000">
    <cfRule type="expression" dxfId="11" priority="6">
      <formula>$L5="niet"</formula>
    </cfRule>
  </conditionalFormatting>
  <conditionalFormatting sqref="H214">
    <cfRule type="expression" dxfId="10" priority="9">
      <formula>$K214="niet"</formula>
    </cfRule>
  </conditionalFormatting>
  <conditionalFormatting sqref="I5:I1000">
    <cfRule type="expression" dxfId="8" priority="26">
      <formula>$M5="niet"</formula>
    </cfRule>
  </conditionalFormatting>
  <conditionalFormatting sqref="I214">
    <cfRule type="expression" dxfId="7" priority="8">
      <formula>$K214="niet"</formula>
    </cfRule>
  </conditionalFormatting>
  <pageMargins left="0.7" right="0.7" top="0.75" bottom="0.75" header="0.3" footer="0.3"/>
  <pageSetup paperSize="9"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4" id="{D7A33877-954A-4F27-91AA-1CA7ED77E3C6}">
            <xm:f>'AAN TE VULLEN door INSCHRIJVER'!$C$16="Nee"</xm:f>
            <x14:dxf>
              <font>
                <b val="0"/>
                <i/>
                <strike/>
                <color theme="2" tint="-9.9948118533890809E-2"/>
              </font>
            </x14:dxf>
          </x14:cfRule>
          <xm:sqref>G4</xm:sqref>
        </x14:conditionalFormatting>
        <x14:conditionalFormatting xmlns:xm="http://schemas.microsoft.com/office/excel/2006/main">
          <x14:cfRule type="expression" priority="23" id="{9827ED1C-914B-4E76-B182-4E277C1E7ED0}">
            <xm:f>'AAN TE VULLEN door INSCHRIJVER'!$C$17="Nee"</xm:f>
            <x14:dxf>
              <font>
                <b val="0"/>
                <i/>
                <strike/>
                <color theme="2" tint="-9.9948118533890809E-2"/>
              </font>
            </x14:dxf>
          </x14:cfRule>
          <xm:sqref>H4</xm:sqref>
        </x14:conditionalFormatting>
        <x14:conditionalFormatting xmlns:xm="http://schemas.microsoft.com/office/excel/2006/main">
          <x14:cfRule type="expression" priority="21" id="{16B7005A-F653-4B9B-ABB2-7A0EB0250FD7}">
            <xm:f>'AAN TE VULLEN door INSCHRIJVER'!$C$18="Nee"</xm:f>
            <x14:dxf>
              <font>
                <b val="0"/>
                <i/>
                <strike/>
                <color theme="2" tint="-9.9948118533890809E-2"/>
              </font>
            </x14:dxf>
          </x14:cfRule>
          <xm:sqref>I4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A7B0630-FD37-4359-A134-3A18A4522BDA}">
          <x14:formula1>
            <xm:f>'VERBERGEN - Hulptabellen'!$I$3:$I$4</xm:f>
          </x14:formula1>
          <xm:sqref>C5:C295</xm:sqref>
        </x14:dataValidation>
        <x14:dataValidation type="list" allowBlank="1" showInputMessage="1" showErrorMessage="1" xr:uid="{1D6CB7E8-93EA-4288-82B0-4117D467B9DF}">
          <x14:formula1>
            <xm:f>'VERBERGEN - Hulptabellen'!$C$2:$C$3</xm:f>
          </x14:formula1>
          <xm:sqref>G5:J295</xm:sqref>
        </x14:dataValidation>
        <x14:dataValidation type="list" allowBlank="1" showInputMessage="1" showErrorMessage="1" xr:uid="{CE29716E-C18F-4F02-9737-9A62B7CE7C5A}">
          <x14:formula1>
            <xm:f>'VERBERGEN - Hulptabellen'!$A$2:$A$32</xm:f>
          </x14:formula1>
          <xm:sqref>D5:D295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EEE3B-E32A-467A-986D-EEEC9C75A1FD}">
  <sheetPr>
    <tabColor theme="9"/>
  </sheetPr>
  <dimension ref="A1:R20"/>
  <sheetViews>
    <sheetView zoomScale="145" zoomScaleNormal="145" workbookViewId="0">
      <selection activeCell="C20" sqref="C20"/>
    </sheetView>
  </sheetViews>
  <sheetFormatPr defaultColWidth="0" defaultRowHeight="14.5" x14ac:dyDescent="0.35"/>
  <cols>
    <col min="1" max="1" width="9.90625" style="34" customWidth="1"/>
    <col min="2" max="2" width="8.08984375" style="34" hidden="1" customWidth="1"/>
    <col min="3" max="3" width="9.90625" style="34" customWidth="1"/>
    <col min="4" max="4" width="26" style="34" customWidth="1"/>
    <col min="5" max="5" width="73.90625" style="34" customWidth="1"/>
    <col min="6" max="6" width="11.90625" style="34" customWidth="1"/>
    <col min="7" max="7" width="9.90625" style="34" customWidth="1"/>
    <col min="8" max="9" width="9.90625" style="34" hidden="1" customWidth="1"/>
    <col min="10" max="10" width="10.90625" style="34" hidden="1" customWidth="1"/>
    <col min="11" max="13" width="9.08984375" style="34" hidden="1" customWidth="1"/>
    <col min="14" max="14" width="11.54296875" style="34" hidden="1" customWidth="1"/>
    <col min="15" max="15" width="11.453125" style="34" hidden="1" customWidth="1"/>
    <col min="16" max="16384" width="9.08984375" style="34" hidden="1"/>
  </cols>
  <sheetData>
    <row r="1" spans="1:18" ht="15" thickBot="1" x14ac:dyDescent="0.4">
      <c r="A1" s="143" t="s">
        <v>322</v>
      </c>
      <c r="B1" s="117"/>
      <c r="C1" s="117"/>
      <c r="D1" s="117"/>
      <c r="E1" s="117"/>
      <c r="F1" s="117"/>
      <c r="G1" s="117"/>
      <c r="H1" s="117"/>
      <c r="I1" s="117"/>
      <c r="J1" s="118"/>
      <c r="K1" s="43"/>
      <c r="L1" s="43"/>
      <c r="M1" s="43"/>
      <c r="N1" s="43"/>
      <c r="O1" s="43"/>
      <c r="P1" s="43"/>
      <c r="Q1" s="43"/>
      <c r="R1" s="43"/>
    </row>
    <row r="2" spans="1:18" ht="18.75" customHeight="1" thickBot="1" x14ac:dyDescent="0.4">
      <c r="A2" s="144" t="s">
        <v>669</v>
      </c>
      <c r="B2" s="145"/>
      <c r="C2" s="145"/>
      <c r="D2" s="145"/>
      <c r="E2" s="145"/>
      <c r="F2" s="111"/>
      <c r="G2" s="24"/>
      <c r="H2" s="24"/>
      <c r="I2" s="25"/>
      <c r="J2" s="43"/>
      <c r="K2" s="43"/>
      <c r="L2" s="43"/>
      <c r="M2" s="43"/>
      <c r="N2" s="43"/>
      <c r="O2" s="43"/>
      <c r="P2" s="43"/>
      <c r="Q2" s="43"/>
      <c r="R2" s="43"/>
    </row>
    <row r="3" spans="1:18" x14ac:dyDescent="0.35">
      <c r="A3" s="99"/>
      <c r="B3" s="99"/>
      <c r="C3" s="99"/>
      <c r="D3" s="99"/>
      <c r="E3" s="99"/>
      <c r="F3" s="99"/>
      <c r="G3" s="99"/>
      <c r="H3" s="99"/>
      <c r="I3" s="99"/>
      <c r="J3" s="99"/>
      <c r="K3" s="99"/>
      <c r="L3" s="99"/>
      <c r="M3" s="99"/>
      <c r="N3" s="99"/>
      <c r="O3" s="99"/>
      <c r="P3" s="43"/>
      <c r="Q3" s="43"/>
      <c r="R3" s="43"/>
    </row>
    <row r="4" spans="1:18" ht="58" x14ac:dyDescent="0.35">
      <c r="A4" s="43" t="s">
        <v>324</v>
      </c>
      <c r="B4" s="43" t="s">
        <v>325</v>
      </c>
      <c r="C4" s="43" t="s">
        <v>326</v>
      </c>
      <c r="D4" s="43" t="s">
        <v>182</v>
      </c>
      <c r="E4" s="43" t="s">
        <v>327</v>
      </c>
      <c r="F4" s="43" t="s">
        <v>328</v>
      </c>
      <c r="G4" s="43" t="s">
        <v>670</v>
      </c>
      <c r="H4" s="43" t="s">
        <v>671</v>
      </c>
      <c r="I4" s="43" t="s">
        <v>672</v>
      </c>
      <c r="J4" s="43" t="s">
        <v>673</v>
      </c>
      <c r="K4" s="43" t="s">
        <v>674</v>
      </c>
      <c r="L4" s="43" t="s">
        <v>675</v>
      </c>
      <c r="M4" s="43" t="s">
        <v>334</v>
      </c>
      <c r="N4" s="43" t="s">
        <v>335</v>
      </c>
      <c r="O4" s="43" t="s">
        <v>336</v>
      </c>
      <c r="P4" s="43"/>
      <c r="Q4" s="43"/>
      <c r="R4" s="43"/>
    </row>
    <row r="5" spans="1:18" ht="39" x14ac:dyDescent="0.35">
      <c r="A5" s="4" t="str">
        <f>IF(LEN(Eisen_Oplossing17[[#This Row],[teller]])=1,CONCATENATE("GUI00",Eisen_Oplossing17[[#This Row],[teller]]),IF(LEN(Eisen_Oplossing17[[#This Row],[teller]])=2,CONCATENATE("GUI0",Eisen_Oplossing17[[#This Row],[teller]]),CONCATENATE("GUI",Eisen_Oplossing17[[#This Row],[teller]])))</f>
        <v>GUI001</v>
      </c>
      <c r="B5" s="4">
        <f t="shared" ref="B5:B20" si="0">IF(B4="teller",1,B4+1)</f>
        <v>1</v>
      </c>
      <c r="C5" s="4" t="s">
        <v>200</v>
      </c>
      <c r="D5" s="4" t="s">
        <v>217</v>
      </c>
      <c r="E5" s="4" t="s">
        <v>676</v>
      </c>
      <c r="F5" s="4"/>
      <c r="G5" s="31" t="s">
        <v>197</v>
      </c>
      <c r="H5" s="31" t="s">
        <v>197</v>
      </c>
      <c r="I5" s="31" t="s">
        <v>197</v>
      </c>
      <c r="J5" s="4" t="str">
        <f>IF(AND('AAN TE VULLEN door INSCHRIJVER'!$C$19="Ja",Eisen_Oplossing17[[#This Row],[Web Based / HTLM5]]="√"),"wel","niet")</f>
        <v>wel</v>
      </c>
      <c r="K5" s="4" t="str">
        <f>IF(AND('AAN TE VULLEN door INSCHRIJVER'!$C$20="Ja",Eisen_Oplossing17[[#This Row],[Windows Native]]="√"),"wel","niet")</f>
        <v>wel</v>
      </c>
      <c r="L5" s="4" t="str">
        <f>IF(AND('AAN TE VULLEN door INSCHRIJVER'!$C$21="Ja",Eisen_Oplossing17[[#This Row],[iOS én Android Native]]="√"),"wel","niet")</f>
        <v>wel</v>
      </c>
      <c r="M5" s="4" t="str">
        <f>IF(ISERROR(SEARCH("wel",CONCATENATE(Eisen_Oplossing17[[#This Row],[toon_Web based/HTLM5]],Eisen_Oplossing17[[#This Row],[toon_Windows Native]],Eisen_Oplossing17[[#This Row],[toon_iOS én Android Native]]))),"TOON NIET","TOON WEL")</f>
        <v>TOON WEL</v>
      </c>
      <c r="N5" s="4" t="str">
        <f>IF(Eisen_Oplossing17[[#This Row],[Eis nodig?]]="Ja","TOON WEL","TOON NIET")</f>
        <v>TOON WEL</v>
      </c>
      <c r="O5" s="4" t="str">
        <f>IF(AND(Eisen_Oplossing17[[#This Row],[TOON obv GEVRAAGDE?]]="TOON WEL",Eisen_Oplossing17[[#This Row],[Eis nodig?]]="JA"),"ZICHTBAAR","VERBERG")</f>
        <v>ZICHTBAAR</v>
      </c>
      <c r="P5" s="43"/>
      <c r="Q5" s="43"/>
      <c r="R5" s="110"/>
    </row>
    <row r="6" spans="1:18" ht="247" x14ac:dyDescent="0.35">
      <c r="A6" s="4" t="str">
        <f>IF(LEN(Eisen_Oplossing17[[#This Row],[teller]])=1,CONCATENATE("GUI00",Eisen_Oplossing17[[#This Row],[teller]]),IF(LEN(Eisen_Oplossing17[[#This Row],[teller]])=2,CONCATENATE("GUI0",Eisen_Oplossing17[[#This Row],[teller]]),CONCATENATE("GUI",Eisen_Oplossing17[[#This Row],[teller]])))</f>
        <v>GUI002</v>
      </c>
      <c r="B6" s="4">
        <f t="shared" si="0"/>
        <v>2</v>
      </c>
      <c r="C6" s="4" t="s">
        <v>200</v>
      </c>
      <c r="D6" s="4" t="s">
        <v>217</v>
      </c>
      <c r="E6" s="4" t="s">
        <v>677</v>
      </c>
      <c r="F6" s="4" t="s">
        <v>678</v>
      </c>
      <c r="G6" s="31" t="s">
        <v>197</v>
      </c>
      <c r="H6" s="31" t="s">
        <v>197</v>
      </c>
      <c r="I6" s="31" t="s">
        <v>197</v>
      </c>
      <c r="J6" s="4" t="str">
        <f>IF(AND('AAN TE VULLEN door INSCHRIJVER'!$C$19="Ja",Eisen_Oplossing17[[#This Row],[Web Based / HTLM5]]="√"),"wel","niet")</f>
        <v>wel</v>
      </c>
      <c r="K6" s="4" t="str">
        <f>IF(AND('AAN TE VULLEN door INSCHRIJVER'!$C$20="Ja",Eisen_Oplossing17[[#This Row],[Windows Native]]="√"),"wel","niet")</f>
        <v>wel</v>
      </c>
      <c r="L6" s="4" t="str">
        <f>IF(AND('AAN TE VULLEN door INSCHRIJVER'!$C$21="Ja",Eisen_Oplossing17[[#This Row],[iOS én Android Native]]="√"),"wel","niet")</f>
        <v>wel</v>
      </c>
      <c r="M6" s="4" t="str">
        <f>IF(ISERROR(SEARCH("wel",CONCATENATE(Eisen_Oplossing17[[#This Row],[toon_Web based/HTLM5]],Eisen_Oplossing17[[#This Row],[toon_Windows Native]],Eisen_Oplossing17[[#This Row],[toon_iOS én Android Native]]))),"TOON NIET","TOON WEL")</f>
        <v>TOON WEL</v>
      </c>
      <c r="N6" s="4" t="str">
        <f>IF(Eisen_Oplossing17[[#This Row],[Eis nodig?]]="Ja","TOON WEL","TOON NIET")</f>
        <v>TOON WEL</v>
      </c>
      <c r="O6" s="4" t="str">
        <f>IF(AND(Eisen_Oplossing17[[#This Row],[TOON obv GEVRAAGDE?]]="TOON WEL",Eisen_Oplossing17[[#This Row],[Eis nodig?]]="JA"),"ZICHTBAAR","VERBERG")</f>
        <v>ZICHTBAAR</v>
      </c>
      <c r="P6" s="43"/>
      <c r="Q6" s="43"/>
      <c r="R6" s="43"/>
    </row>
    <row r="7" spans="1:18" ht="52" x14ac:dyDescent="0.35">
      <c r="A7" s="4" t="str">
        <f>IF(LEN(Eisen_Oplossing17[[#This Row],[teller]])=1,CONCATENATE("GUI00",Eisen_Oplossing17[[#This Row],[teller]]),IF(LEN(Eisen_Oplossing17[[#This Row],[teller]])=2,CONCATENATE("GUI0",Eisen_Oplossing17[[#This Row],[teller]]),CONCATENATE("GUI",Eisen_Oplossing17[[#This Row],[teller]])))</f>
        <v>GUI003</v>
      </c>
      <c r="B7" s="4">
        <f t="shared" si="0"/>
        <v>3</v>
      </c>
      <c r="C7" s="4" t="s">
        <v>200</v>
      </c>
      <c r="D7" s="4" t="s">
        <v>217</v>
      </c>
      <c r="E7" s="4" t="s">
        <v>679</v>
      </c>
      <c r="F7" s="4"/>
      <c r="G7" s="31" t="s">
        <v>197</v>
      </c>
      <c r="H7" s="31" t="s">
        <v>197</v>
      </c>
      <c r="I7" s="31" t="s">
        <v>197</v>
      </c>
      <c r="J7" s="4" t="str">
        <f>IF(AND('AAN TE VULLEN door INSCHRIJVER'!$C$19="Ja",Eisen_Oplossing17[[#This Row],[Web Based / HTLM5]]="√"),"wel","niet")</f>
        <v>wel</v>
      </c>
      <c r="K7" s="4" t="str">
        <f>IF(AND('AAN TE VULLEN door INSCHRIJVER'!$C$20="Ja",Eisen_Oplossing17[[#This Row],[Windows Native]]="√"),"wel","niet")</f>
        <v>wel</v>
      </c>
      <c r="L7" s="4" t="str">
        <f>IF(AND('AAN TE VULLEN door INSCHRIJVER'!$C$21="Ja",Eisen_Oplossing17[[#This Row],[iOS én Android Native]]="√"),"wel","niet")</f>
        <v>wel</v>
      </c>
      <c r="M7" s="4" t="str">
        <f>IF(ISERROR(SEARCH("wel",CONCATENATE(Eisen_Oplossing17[[#This Row],[toon_Web based/HTLM5]],Eisen_Oplossing17[[#This Row],[toon_Windows Native]],Eisen_Oplossing17[[#This Row],[toon_iOS én Android Native]]))),"TOON NIET","TOON WEL")</f>
        <v>TOON WEL</v>
      </c>
      <c r="N7" s="4" t="str">
        <f>IF(Eisen_Oplossing17[[#This Row],[Eis nodig?]]="Ja","TOON WEL","TOON NIET")</f>
        <v>TOON WEL</v>
      </c>
      <c r="O7" s="4" t="str">
        <f>IF(AND(Eisen_Oplossing17[[#This Row],[TOON obv GEVRAAGDE?]]="TOON WEL",Eisen_Oplossing17[[#This Row],[Eis nodig?]]="JA"),"ZICHTBAAR","VERBERG")</f>
        <v>ZICHTBAAR</v>
      </c>
      <c r="P7" s="43"/>
      <c r="Q7" s="43"/>
      <c r="R7" s="43"/>
    </row>
    <row r="8" spans="1:18" ht="39" x14ac:dyDescent="0.35">
      <c r="A8" s="4" t="str">
        <f>IF(LEN(Eisen_Oplossing17[[#This Row],[teller]])=1,CONCATENATE("GUI00",Eisen_Oplossing17[[#This Row],[teller]]),IF(LEN(Eisen_Oplossing17[[#This Row],[teller]])=2,CONCATENATE("GUI0",Eisen_Oplossing17[[#This Row],[teller]]),CONCATENATE("GUI",Eisen_Oplossing17[[#This Row],[teller]])))</f>
        <v>GUI004</v>
      </c>
      <c r="B8" s="4">
        <f t="shared" si="0"/>
        <v>4</v>
      </c>
      <c r="C8" s="4" t="s">
        <v>200</v>
      </c>
      <c r="D8" s="4" t="s">
        <v>217</v>
      </c>
      <c r="E8" s="4" t="s">
        <v>680</v>
      </c>
      <c r="F8" s="4"/>
      <c r="G8" s="31" t="s">
        <v>197</v>
      </c>
      <c r="H8" s="31" t="s">
        <v>197</v>
      </c>
      <c r="I8" s="31" t="s">
        <v>197</v>
      </c>
      <c r="J8" s="4" t="str">
        <f>IF(AND('AAN TE VULLEN door INSCHRIJVER'!$C$19="Ja",Eisen_Oplossing17[[#This Row],[Web Based / HTLM5]]="√"),"wel","niet")</f>
        <v>wel</v>
      </c>
      <c r="K8" s="4" t="str">
        <f>IF(AND('AAN TE VULLEN door INSCHRIJVER'!$C$20="Ja",Eisen_Oplossing17[[#This Row],[Windows Native]]="√"),"wel","niet")</f>
        <v>wel</v>
      </c>
      <c r="L8" s="4" t="str">
        <f>IF(AND('AAN TE VULLEN door INSCHRIJVER'!$C$21="Ja",Eisen_Oplossing17[[#This Row],[iOS én Android Native]]="√"),"wel","niet")</f>
        <v>wel</v>
      </c>
      <c r="M8" s="4" t="str">
        <f>IF(ISERROR(SEARCH("wel",CONCATENATE(Eisen_Oplossing17[[#This Row],[toon_Web based/HTLM5]],Eisen_Oplossing17[[#This Row],[toon_Windows Native]],Eisen_Oplossing17[[#This Row],[toon_iOS én Android Native]]))),"TOON NIET","TOON WEL")</f>
        <v>TOON WEL</v>
      </c>
      <c r="N8" s="4" t="str">
        <f>IF(Eisen_Oplossing17[[#This Row],[Eis nodig?]]="Ja","TOON WEL","TOON NIET")</f>
        <v>TOON WEL</v>
      </c>
      <c r="O8" s="4" t="str">
        <f>IF(AND(Eisen_Oplossing17[[#This Row],[TOON obv GEVRAAGDE?]]="TOON WEL",Eisen_Oplossing17[[#This Row],[Eis nodig?]]="JA"),"ZICHTBAAR","VERBERG")</f>
        <v>ZICHTBAAR</v>
      </c>
      <c r="P8" s="43"/>
      <c r="Q8" s="43"/>
      <c r="R8" s="43"/>
    </row>
    <row r="9" spans="1:18" ht="52" x14ac:dyDescent="0.35">
      <c r="A9" s="4" t="str">
        <f>IF(LEN(Eisen_Oplossing17[[#This Row],[teller]])=1,CONCATENATE("GUI00",Eisen_Oplossing17[[#This Row],[teller]]),IF(LEN(Eisen_Oplossing17[[#This Row],[teller]])=2,CONCATENATE("GUI0",Eisen_Oplossing17[[#This Row],[teller]]),CONCATENATE("GUI",Eisen_Oplossing17[[#This Row],[teller]])))</f>
        <v>GUI005</v>
      </c>
      <c r="B9" s="4">
        <f t="shared" si="0"/>
        <v>5</v>
      </c>
      <c r="C9" s="4" t="s">
        <v>200</v>
      </c>
      <c r="D9" s="4" t="s">
        <v>217</v>
      </c>
      <c r="E9" s="4" t="s">
        <v>681</v>
      </c>
      <c r="F9" s="4"/>
      <c r="G9" s="31" t="s">
        <v>197</v>
      </c>
      <c r="H9" s="31" t="s">
        <v>197</v>
      </c>
      <c r="I9" s="31" t="s">
        <v>197</v>
      </c>
      <c r="J9" s="4" t="str">
        <f>IF(AND('AAN TE VULLEN door INSCHRIJVER'!$C$19="Ja",Eisen_Oplossing17[[#This Row],[Web Based / HTLM5]]="√"),"wel","niet")</f>
        <v>wel</v>
      </c>
      <c r="K9" s="4" t="str">
        <f>IF(AND('AAN TE VULLEN door INSCHRIJVER'!$C$20="Ja",Eisen_Oplossing17[[#This Row],[Windows Native]]="√"),"wel","niet")</f>
        <v>wel</v>
      </c>
      <c r="L9" s="4" t="str">
        <f>IF(AND('AAN TE VULLEN door INSCHRIJVER'!$C$21="Ja",Eisen_Oplossing17[[#This Row],[iOS én Android Native]]="√"),"wel","niet")</f>
        <v>wel</v>
      </c>
      <c r="M9" s="4" t="str">
        <f>IF(ISERROR(SEARCH("wel",CONCATENATE(Eisen_Oplossing17[[#This Row],[toon_Web based/HTLM5]],Eisen_Oplossing17[[#This Row],[toon_Windows Native]],Eisen_Oplossing17[[#This Row],[toon_iOS én Android Native]]))),"TOON NIET","TOON WEL")</f>
        <v>TOON WEL</v>
      </c>
      <c r="N9" s="4" t="str">
        <f>IF(Eisen_Oplossing17[[#This Row],[Eis nodig?]]="Ja","TOON WEL","TOON NIET")</f>
        <v>TOON WEL</v>
      </c>
      <c r="O9" s="4" t="str">
        <f>IF(AND(Eisen_Oplossing17[[#This Row],[TOON obv GEVRAAGDE?]]="TOON WEL",Eisen_Oplossing17[[#This Row],[Eis nodig?]]="JA"),"ZICHTBAAR","VERBERG")</f>
        <v>ZICHTBAAR</v>
      </c>
      <c r="P9" s="43"/>
      <c r="Q9" s="43"/>
      <c r="R9" s="43"/>
    </row>
    <row r="10" spans="1:18" ht="39" x14ac:dyDescent="0.35">
      <c r="A10" s="4" t="str">
        <f>IF(LEN(Eisen_Oplossing17[[#This Row],[teller]])=1,CONCATENATE("GUI00",Eisen_Oplossing17[[#This Row],[teller]]),IF(LEN(Eisen_Oplossing17[[#This Row],[teller]])=2,CONCATENATE("GUI0",Eisen_Oplossing17[[#This Row],[teller]]),CONCATENATE("GUI",Eisen_Oplossing17[[#This Row],[teller]])))</f>
        <v>GUI006</v>
      </c>
      <c r="B10" s="4">
        <f t="shared" si="0"/>
        <v>6</v>
      </c>
      <c r="C10" s="4" t="s">
        <v>200</v>
      </c>
      <c r="D10" s="4" t="s">
        <v>217</v>
      </c>
      <c r="E10" s="4" t="s">
        <v>682</v>
      </c>
      <c r="F10" s="4"/>
      <c r="G10" s="31" t="s">
        <v>197</v>
      </c>
      <c r="H10" s="31" t="s">
        <v>197</v>
      </c>
      <c r="I10" s="31" t="s">
        <v>197</v>
      </c>
      <c r="J10" s="4" t="str">
        <f>IF(AND('AAN TE VULLEN door INSCHRIJVER'!$C$19="Ja",Eisen_Oplossing17[[#This Row],[Web Based / HTLM5]]="√"),"wel","niet")</f>
        <v>wel</v>
      </c>
      <c r="K10" s="4" t="str">
        <f>IF(AND('AAN TE VULLEN door INSCHRIJVER'!$C$20="Ja",Eisen_Oplossing17[[#This Row],[Windows Native]]="√"),"wel","niet")</f>
        <v>wel</v>
      </c>
      <c r="L10" s="4" t="str">
        <f>IF(AND('AAN TE VULLEN door INSCHRIJVER'!$C$21="Ja",Eisen_Oplossing17[[#This Row],[iOS én Android Native]]="√"),"wel","niet")</f>
        <v>wel</v>
      </c>
      <c r="M10" s="4" t="str">
        <f>IF(ISERROR(SEARCH("wel",CONCATENATE(Eisen_Oplossing17[[#This Row],[toon_Web based/HTLM5]],Eisen_Oplossing17[[#This Row],[toon_Windows Native]],Eisen_Oplossing17[[#This Row],[toon_iOS én Android Native]]))),"TOON NIET","TOON WEL")</f>
        <v>TOON WEL</v>
      </c>
      <c r="N10" s="4" t="str">
        <f>IF(Eisen_Oplossing17[[#This Row],[Eis nodig?]]="Ja","TOON WEL","TOON NIET")</f>
        <v>TOON WEL</v>
      </c>
      <c r="O10" s="4" t="str">
        <f>IF(AND(Eisen_Oplossing17[[#This Row],[TOON obv GEVRAAGDE?]]="TOON WEL",Eisen_Oplossing17[[#This Row],[Eis nodig?]]="JA"),"ZICHTBAAR","VERBERG")</f>
        <v>ZICHTBAAR</v>
      </c>
      <c r="P10" s="43"/>
      <c r="Q10" s="43"/>
      <c r="R10" s="43"/>
    </row>
    <row r="11" spans="1:18" ht="91" x14ac:dyDescent="0.35">
      <c r="A11" s="4" t="str">
        <f>IF(LEN(Eisen_Oplossing17[[#This Row],[teller]])=1,CONCATENATE("GUI00",Eisen_Oplossing17[[#This Row],[teller]]),IF(LEN(Eisen_Oplossing17[[#This Row],[teller]])=2,CONCATENATE("GUI0",Eisen_Oplossing17[[#This Row],[teller]]),CONCATENATE("GUI",Eisen_Oplossing17[[#This Row],[teller]])))</f>
        <v>GUI007</v>
      </c>
      <c r="B11" s="4">
        <f t="shared" si="0"/>
        <v>7</v>
      </c>
      <c r="C11" s="4" t="s">
        <v>200</v>
      </c>
      <c r="D11" s="4" t="s">
        <v>217</v>
      </c>
      <c r="E11" s="4" t="s">
        <v>683</v>
      </c>
      <c r="F11" s="4"/>
      <c r="G11" s="31" t="s">
        <v>197</v>
      </c>
      <c r="H11" s="31" t="s">
        <v>197</v>
      </c>
      <c r="I11" s="31" t="s">
        <v>197</v>
      </c>
      <c r="J11" s="4" t="str">
        <f>IF(AND('AAN TE VULLEN door INSCHRIJVER'!$C$19="Ja",Eisen_Oplossing17[[#This Row],[Web Based / HTLM5]]="√"),"wel","niet")</f>
        <v>wel</v>
      </c>
      <c r="K11" s="4" t="str">
        <f>IF(AND('AAN TE VULLEN door INSCHRIJVER'!$C$20="Ja",Eisen_Oplossing17[[#This Row],[Windows Native]]="√"),"wel","niet")</f>
        <v>wel</v>
      </c>
      <c r="L11" s="4" t="str">
        <f>IF(AND('AAN TE VULLEN door INSCHRIJVER'!$C$21="Ja",Eisen_Oplossing17[[#This Row],[iOS én Android Native]]="√"),"wel","niet")</f>
        <v>wel</v>
      </c>
      <c r="M11" s="4" t="str">
        <f>IF(ISERROR(SEARCH("wel",CONCATENATE(Eisen_Oplossing17[[#This Row],[toon_Web based/HTLM5]],Eisen_Oplossing17[[#This Row],[toon_Windows Native]],Eisen_Oplossing17[[#This Row],[toon_iOS én Android Native]]))),"TOON NIET","TOON WEL")</f>
        <v>TOON WEL</v>
      </c>
      <c r="N11" s="4" t="str">
        <f>IF(Eisen_Oplossing17[[#This Row],[Eis nodig?]]="Ja","TOON WEL","TOON NIET")</f>
        <v>TOON WEL</v>
      </c>
      <c r="O11" s="4" t="str">
        <f>IF(AND(Eisen_Oplossing17[[#This Row],[TOON obv GEVRAAGDE?]]="TOON WEL",Eisen_Oplossing17[[#This Row],[Eis nodig?]]="JA"),"ZICHTBAAR","VERBERG")</f>
        <v>ZICHTBAAR</v>
      </c>
      <c r="P11" s="43"/>
      <c r="Q11" s="43"/>
      <c r="R11" s="43"/>
    </row>
    <row r="12" spans="1:18" ht="52" x14ac:dyDescent="0.35">
      <c r="A12" s="4" t="str">
        <f>IF(LEN(Eisen_Oplossing17[[#This Row],[teller]])=1,CONCATENATE("GUI00",Eisen_Oplossing17[[#This Row],[teller]]),IF(LEN(Eisen_Oplossing17[[#This Row],[teller]])=2,CONCATENATE("GUI0",Eisen_Oplossing17[[#This Row],[teller]]),CONCATENATE("GUI",Eisen_Oplossing17[[#This Row],[teller]])))</f>
        <v>GUI008</v>
      </c>
      <c r="B12" s="4">
        <f t="shared" si="0"/>
        <v>8</v>
      </c>
      <c r="C12" s="4" t="s">
        <v>200</v>
      </c>
      <c r="D12" s="4" t="s">
        <v>217</v>
      </c>
      <c r="E12" s="4" t="s">
        <v>684</v>
      </c>
      <c r="F12" s="4"/>
      <c r="G12" s="31" t="s">
        <v>197</v>
      </c>
      <c r="H12" s="31" t="s">
        <v>197</v>
      </c>
      <c r="I12" s="31" t="s">
        <v>197</v>
      </c>
      <c r="J12" s="4" t="str">
        <f>IF(AND('AAN TE VULLEN door INSCHRIJVER'!$C$19="Ja",Eisen_Oplossing17[[#This Row],[Web Based / HTLM5]]="√"),"wel","niet")</f>
        <v>wel</v>
      </c>
      <c r="K12" s="4" t="str">
        <f>IF(AND('AAN TE VULLEN door INSCHRIJVER'!$C$20="Ja",Eisen_Oplossing17[[#This Row],[Windows Native]]="√"),"wel","niet")</f>
        <v>wel</v>
      </c>
      <c r="L12" s="4" t="str">
        <f>IF(AND('AAN TE VULLEN door INSCHRIJVER'!$C$21="Ja",Eisen_Oplossing17[[#This Row],[iOS én Android Native]]="√"),"wel","niet")</f>
        <v>wel</v>
      </c>
      <c r="M12" s="4" t="str">
        <f>IF(ISERROR(SEARCH("wel",CONCATENATE(Eisen_Oplossing17[[#This Row],[toon_Web based/HTLM5]],Eisen_Oplossing17[[#This Row],[toon_Windows Native]],Eisen_Oplossing17[[#This Row],[toon_iOS én Android Native]]))),"TOON NIET","TOON WEL")</f>
        <v>TOON WEL</v>
      </c>
      <c r="N12" s="4" t="str">
        <f>IF(Eisen_Oplossing17[[#This Row],[Eis nodig?]]="Ja","TOON WEL","TOON NIET")</f>
        <v>TOON WEL</v>
      </c>
      <c r="O12" s="4" t="str">
        <f>IF(AND(Eisen_Oplossing17[[#This Row],[TOON obv GEVRAAGDE?]]="TOON WEL",Eisen_Oplossing17[[#This Row],[Eis nodig?]]="JA"),"ZICHTBAAR","VERBERG")</f>
        <v>ZICHTBAAR</v>
      </c>
      <c r="P12" s="43"/>
      <c r="Q12" s="43"/>
      <c r="R12" s="43"/>
    </row>
    <row r="13" spans="1:18" ht="156" x14ac:dyDescent="0.35">
      <c r="A13" s="4" t="str">
        <f>IF(LEN(Eisen_Oplossing17[[#This Row],[teller]])=1,CONCATENATE("GUI00",Eisen_Oplossing17[[#This Row],[teller]]),IF(LEN(Eisen_Oplossing17[[#This Row],[teller]])=2,CONCATENATE("GUI0",Eisen_Oplossing17[[#This Row],[teller]]),CONCATENATE("GUI",Eisen_Oplossing17[[#This Row],[teller]])))</f>
        <v>GUI009</v>
      </c>
      <c r="B13" s="4">
        <f t="shared" si="0"/>
        <v>9</v>
      </c>
      <c r="C13" s="4" t="s">
        <v>200</v>
      </c>
      <c r="D13" s="4" t="s">
        <v>217</v>
      </c>
      <c r="E13" s="4" t="s">
        <v>685</v>
      </c>
      <c r="F13" s="4"/>
      <c r="G13" s="31" t="s">
        <v>197</v>
      </c>
      <c r="H13" s="31"/>
      <c r="I13" s="31"/>
      <c r="J13" s="4" t="str">
        <f>IF(AND('AAN TE VULLEN door INSCHRIJVER'!$C$19="Ja",Eisen_Oplossing17[[#This Row],[Web Based / HTLM5]]="√"),"wel","niet")</f>
        <v>wel</v>
      </c>
      <c r="K13" s="4" t="str">
        <f>IF(AND('AAN TE VULLEN door INSCHRIJVER'!$C$20="Ja",Eisen_Oplossing17[[#This Row],[Windows Native]]="√"),"wel","niet")</f>
        <v>niet</v>
      </c>
      <c r="L13" s="4" t="str">
        <f>IF(AND('AAN TE VULLEN door INSCHRIJVER'!$C$21="Ja",Eisen_Oplossing17[[#This Row],[iOS én Android Native]]="√"),"wel","niet")</f>
        <v>niet</v>
      </c>
      <c r="M13" s="4" t="str">
        <f>IF(ISERROR(SEARCH("wel",CONCATENATE(Eisen_Oplossing17[[#This Row],[toon_Web based/HTLM5]],Eisen_Oplossing17[[#This Row],[toon_Windows Native]],Eisen_Oplossing17[[#This Row],[toon_iOS én Android Native]]))),"TOON NIET","TOON WEL")</f>
        <v>TOON WEL</v>
      </c>
      <c r="N13" s="4" t="str">
        <f>IF(Eisen_Oplossing17[[#This Row],[Eis nodig?]]="Ja","TOON WEL","TOON NIET")</f>
        <v>TOON WEL</v>
      </c>
      <c r="O13" s="4" t="str">
        <f>IF(AND(Eisen_Oplossing17[[#This Row],[TOON obv GEVRAAGDE?]]="TOON WEL",Eisen_Oplossing17[[#This Row],[Eis nodig?]]="JA"),"ZICHTBAAR","VERBERG")</f>
        <v>ZICHTBAAR</v>
      </c>
      <c r="P13" s="43"/>
      <c r="Q13" s="43"/>
      <c r="R13" s="43"/>
    </row>
    <row r="14" spans="1:18" ht="39" hidden="1" x14ac:dyDescent="0.35">
      <c r="A14" s="4" t="str">
        <f>IF(LEN(Eisen_Oplossing17[[#This Row],[teller]])=1,CONCATENATE("GUI00",Eisen_Oplossing17[[#This Row],[teller]]),IF(LEN(Eisen_Oplossing17[[#This Row],[teller]])=2,CONCATENATE("GUI0",Eisen_Oplossing17[[#This Row],[teller]]),CONCATENATE("GUI",Eisen_Oplossing17[[#This Row],[teller]])))</f>
        <v>GUI010</v>
      </c>
      <c r="B14" s="4">
        <f t="shared" si="0"/>
        <v>10</v>
      </c>
      <c r="C14" s="4" t="s">
        <v>207</v>
      </c>
      <c r="D14" s="4" t="s">
        <v>217</v>
      </c>
      <c r="E14" s="4" t="s">
        <v>686</v>
      </c>
      <c r="F14" s="4"/>
      <c r="G14" s="31"/>
      <c r="H14" s="31" t="s">
        <v>197</v>
      </c>
      <c r="I14" s="31"/>
      <c r="J14" s="4" t="str">
        <f>IF(AND('AAN TE VULLEN door INSCHRIJVER'!$C$19="Ja",Eisen_Oplossing17[[#This Row],[Web Based / HTLM5]]="√"),"wel","niet")</f>
        <v>niet</v>
      </c>
      <c r="K14" s="4" t="str">
        <f>IF(AND('AAN TE VULLEN door INSCHRIJVER'!$C$20="Ja",Eisen_Oplossing17[[#This Row],[Windows Native]]="√"),"wel","niet")</f>
        <v>wel</v>
      </c>
      <c r="L14" s="4" t="str">
        <f>IF(AND('AAN TE VULLEN door INSCHRIJVER'!$C$21="Ja",Eisen_Oplossing17[[#This Row],[iOS én Android Native]]="√"),"wel","niet")</f>
        <v>niet</v>
      </c>
      <c r="M14" s="4" t="str">
        <f>IF(ISERROR(SEARCH("wel",CONCATENATE(Eisen_Oplossing17[[#This Row],[toon_Web based/HTLM5]],Eisen_Oplossing17[[#This Row],[toon_Windows Native]],Eisen_Oplossing17[[#This Row],[toon_iOS én Android Native]]))),"TOON NIET","TOON WEL")</f>
        <v>TOON WEL</v>
      </c>
      <c r="N14" s="4" t="str">
        <f>IF(Eisen_Oplossing17[[#This Row],[Eis nodig?]]="Ja","TOON WEL","TOON NIET")</f>
        <v>TOON NIET</v>
      </c>
      <c r="O14" s="4" t="str">
        <f>IF(AND(Eisen_Oplossing17[[#This Row],[TOON obv GEVRAAGDE?]]="TOON WEL",Eisen_Oplossing17[[#This Row],[Eis nodig?]]="JA"),"ZICHTBAAR","VERBERG")</f>
        <v>VERBERG</v>
      </c>
      <c r="P14" s="43"/>
      <c r="Q14" s="43"/>
      <c r="R14" s="43"/>
    </row>
    <row r="15" spans="1:18" ht="52" hidden="1" x14ac:dyDescent="0.35">
      <c r="A15" s="4" t="str">
        <f>IF(LEN(Eisen_Oplossing17[[#This Row],[teller]])=1,CONCATENATE("GUI00",Eisen_Oplossing17[[#This Row],[teller]]),IF(LEN(Eisen_Oplossing17[[#This Row],[teller]])=2,CONCATENATE("GUI0",Eisen_Oplossing17[[#This Row],[teller]]),CONCATENATE("GUI",Eisen_Oplossing17[[#This Row],[teller]])))</f>
        <v>GUI011</v>
      </c>
      <c r="B15" s="4">
        <f t="shared" si="0"/>
        <v>11</v>
      </c>
      <c r="C15" s="4" t="s">
        <v>207</v>
      </c>
      <c r="D15" s="4" t="s">
        <v>217</v>
      </c>
      <c r="E15" s="4" t="s">
        <v>687</v>
      </c>
      <c r="F15" s="4"/>
      <c r="G15" s="31"/>
      <c r="H15" s="31" t="s">
        <v>197</v>
      </c>
      <c r="I15" s="31"/>
      <c r="J15" s="4" t="str">
        <f>IF(AND('AAN TE VULLEN door INSCHRIJVER'!$C$19="Ja",Eisen_Oplossing17[[#This Row],[Web Based / HTLM5]]="√"),"wel","niet")</f>
        <v>niet</v>
      </c>
      <c r="K15" s="4" t="str">
        <f>IF(AND('AAN TE VULLEN door INSCHRIJVER'!$C$20="Ja",Eisen_Oplossing17[[#This Row],[Windows Native]]="√"),"wel","niet")</f>
        <v>wel</v>
      </c>
      <c r="L15" s="4" t="str">
        <f>IF(AND('AAN TE VULLEN door INSCHRIJVER'!$C$21="Ja",Eisen_Oplossing17[[#This Row],[iOS én Android Native]]="√"),"wel","niet")</f>
        <v>niet</v>
      </c>
      <c r="M15" s="4" t="str">
        <f>IF(ISERROR(SEARCH("wel",CONCATENATE(Eisen_Oplossing17[[#This Row],[toon_Web based/HTLM5]],Eisen_Oplossing17[[#This Row],[toon_Windows Native]],Eisen_Oplossing17[[#This Row],[toon_iOS én Android Native]]))),"TOON NIET","TOON WEL")</f>
        <v>TOON WEL</v>
      </c>
      <c r="N15" s="4" t="str">
        <f>IF(Eisen_Oplossing17[[#This Row],[Eis nodig?]]="Ja","TOON WEL","TOON NIET")</f>
        <v>TOON NIET</v>
      </c>
      <c r="O15" s="4" t="str">
        <f>IF(AND(Eisen_Oplossing17[[#This Row],[TOON obv GEVRAAGDE?]]="TOON WEL",Eisen_Oplossing17[[#This Row],[Eis nodig?]]="JA"),"ZICHTBAAR","VERBERG")</f>
        <v>VERBERG</v>
      </c>
      <c r="P15" s="43"/>
      <c r="Q15" s="43"/>
      <c r="R15" s="43"/>
    </row>
    <row r="16" spans="1:18" ht="52" hidden="1" x14ac:dyDescent="0.35">
      <c r="A16" s="4" t="str">
        <f>IF(LEN(Eisen_Oplossing17[[#This Row],[teller]])=1,CONCATENATE("GUI00",Eisen_Oplossing17[[#This Row],[teller]]),IF(LEN(Eisen_Oplossing17[[#This Row],[teller]])=2,CONCATENATE("GUI0",Eisen_Oplossing17[[#This Row],[teller]]),CONCATENATE("GUI",Eisen_Oplossing17[[#This Row],[teller]])))</f>
        <v>GUI012</v>
      </c>
      <c r="B16" s="4">
        <f t="shared" si="0"/>
        <v>12</v>
      </c>
      <c r="C16" s="4" t="s">
        <v>207</v>
      </c>
      <c r="D16" s="4" t="s">
        <v>217</v>
      </c>
      <c r="E16" s="4" t="s">
        <v>688</v>
      </c>
      <c r="F16" s="4"/>
      <c r="G16" s="31"/>
      <c r="H16" s="31" t="s">
        <v>197</v>
      </c>
      <c r="I16" s="31"/>
      <c r="J16" s="4" t="str">
        <f>IF(AND('AAN TE VULLEN door INSCHRIJVER'!$C$19="Ja",Eisen_Oplossing17[[#This Row],[Web Based / HTLM5]]="√"),"wel","niet")</f>
        <v>niet</v>
      </c>
      <c r="K16" s="4" t="str">
        <f>IF(AND('AAN TE VULLEN door INSCHRIJVER'!$C$20="Ja",Eisen_Oplossing17[[#This Row],[Windows Native]]="√"),"wel","niet")</f>
        <v>wel</v>
      </c>
      <c r="L16" s="4" t="str">
        <f>IF(AND('AAN TE VULLEN door INSCHRIJVER'!$C$21="Ja",Eisen_Oplossing17[[#This Row],[iOS én Android Native]]="√"),"wel","niet")</f>
        <v>niet</v>
      </c>
      <c r="M16" s="4" t="str">
        <f>IF(ISERROR(SEARCH("wel",CONCATENATE(Eisen_Oplossing17[[#This Row],[toon_Web based/HTLM5]],Eisen_Oplossing17[[#This Row],[toon_Windows Native]],Eisen_Oplossing17[[#This Row],[toon_iOS én Android Native]]))),"TOON NIET","TOON WEL")</f>
        <v>TOON WEL</v>
      </c>
      <c r="N16" s="4" t="str">
        <f>IF(Eisen_Oplossing17[[#This Row],[Eis nodig?]]="Ja","TOON WEL","TOON NIET")</f>
        <v>TOON NIET</v>
      </c>
      <c r="O16" s="4" t="str">
        <f>IF(AND(Eisen_Oplossing17[[#This Row],[TOON obv GEVRAAGDE?]]="TOON WEL",Eisen_Oplossing17[[#This Row],[Eis nodig?]]="JA"),"ZICHTBAAR","VERBERG")</f>
        <v>VERBERG</v>
      </c>
      <c r="P16" s="43"/>
      <c r="Q16" s="43"/>
      <c r="R16" s="43"/>
    </row>
    <row r="17" spans="1:15" ht="117" hidden="1" x14ac:dyDescent="0.35">
      <c r="A17" s="4" t="str">
        <f>IF(LEN(Eisen_Oplossing17[[#This Row],[teller]])=1,CONCATENATE("GUI00",Eisen_Oplossing17[[#This Row],[teller]]),IF(LEN(Eisen_Oplossing17[[#This Row],[teller]])=2,CONCATENATE("GUI0",Eisen_Oplossing17[[#This Row],[teller]]),CONCATENATE("GUI",Eisen_Oplossing17[[#This Row],[teller]])))</f>
        <v>GUI013</v>
      </c>
      <c r="B17" s="4">
        <f t="shared" si="0"/>
        <v>13</v>
      </c>
      <c r="C17" s="4" t="s">
        <v>207</v>
      </c>
      <c r="D17" s="4" t="s">
        <v>217</v>
      </c>
      <c r="E17" s="4" t="s">
        <v>689</v>
      </c>
      <c r="F17" s="4"/>
      <c r="G17" s="31"/>
      <c r="H17" s="31"/>
      <c r="I17" s="31" t="s">
        <v>197</v>
      </c>
      <c r="J17" s="4" t="str">
        <f>IF(AND('AAN TE VULLEN door INSCHRIJVER'!$C$19="Ja",Eisen_Oplossing17[[#This Row],[Web Based / HTLM5]]="√"),"wel","niet")</f>
        <v>niet</v>
      </c>
      <c r="K17" s="4" t="str">
        <f>IF(AND('AAN TE VULLEN door INSCHRIJVER'!$C$20="Ja",Eisen_Oplossing17[[#This Row],[Windows Native]]="√"),"wel","niet")</f>
        <v>niet</v>
      </c>
      <c r="L17" s="4" t="str">
        <f>IF(AND('AAN TE VULLEN door INSCHRIJVER'!$C$21="Ja",Eisen_Oplossing17[[#This Row],[iOS én Android Native]]="√"),"wel","niet")</f>
        <v>wel</v>
      </c>
      <c r="M17" s="4" t="str">
        <f>IF(ISERROR(SEARCH("wel",CONCATENATE(Eisen_Oplossing17[[#This Row],[toon_Web based/HTLM5]],Eisen_Oplossing17[[#This Row],[toon_Windows Native]],Eisen_Oplossing17[[#This Row],[toon_iOS én Android Native]]))),"TOON NIET","TOON WEL")</f>
        <v>TOON WEL</v>
      </c>
      <c r="N17" s="4" t="str">
        <f>IF(Eisen_Oplossing17[[#This Row],[Eis nodig?]]="Ja","TOON WEL","TOON NIET")</f>
        <v>TOON NIET</v>
      </c>
      <c r="O17" s="4" t="str">
        <f>IF(AND(Eisen_Oplossing17[[#This Row],[TOON obv GEVRAAGDE?]]="TOON WEL",Eisen_Oplossing17[[#This Row],[Eis nodig?]]="JA"),"ZICHTBAAR","VERBERG")</f>
        <v>VERBERG</v>
      </c>
    </row>
    <row r="18" spans="1:15" ht="52" x14ac:dyDescent="0.35">
      <c r="A18" s="4" t="str">
        <f>IF(LEN(Eisen_Oplossing17[[#This Row],[teller]])=1,CONCATENATE("GUI00",Eisen_Oplossing17[[#This Row],[teller]]),IF(LEN(Eisen_Oplossing17[[#This Row],[teller]])=2,CONCATENATE("GUI0",Eisen_Oplossing17[[#This Row],[teller]]),CONCATENATE("GUI",Eisen_Oplossing17[[#This Row],[teller]])))</f>
        <v>GUI014</v>
      </c>
      <c r="B18" s="4">
        <f t="shared" si="0"/>
        <v>14</v>
      </c>
      <c r="C18" s="4" t="s">
        <v>200</v>
      </c>
      <c r="D18" s="4" t="s">
        <v>217</v>
      </c>
      <c r="E18" s="4" t="s">
        <v>690</v>
      </c>
      <c r="F18" s="4"/>
      <c r="G18" s="31" t="s">
        <v>197</v>
      </c>
      <c r="H18" s="31"/>
      <c r="I18" s="31" t="s">
        <v>197</v>
      </c>
      <c r="J18" s="4" t="str">
        <f>IF(AND('AAN TE VULLEN door INSCHRIJVER'!$C$19="Ja",Eisen_Oplossing17[[#This Row],[Web Based / HTLM5]]="√"),"wel","niet")</f>
        <v>wel</v>
      </c>
      <c r="K18" s="4" t="str">
        <f>IF(AND('AAN TE VULLEN door INSCHRIJVER'!$C$20="Ja",Eisen_Oplossing17[[#This Row],[Windows Native]]="√"),"wel","niet")</f>
        <v>niet</v>
      </c>
      <c r="L18" s="4" t="str">
        <f>IF(AND('AAN TE VULLEN door INSCHRIJVER'!$C$21="Ja",Eisen_Oplossing17[[#This Row],[iOS én Android Native]]="√"),"wel","niet")</f>
        <v>wel</v>
      </c>
      <c r="M18" s="4" t="str">
        <f>IF(ISERROR(SEARCH("wel",CONCATENATE(Eisen_Oplossing17[[#This Row],[toon_Web based/HTLM5]],Eisen_Oplossing17[[#This Row],[toon_Windows Native]],Eisen_Oplossing17[[#This Row],[toon_iOS én Android Native]]))),"TOON NIET","TOON WEL")</f>
        <v>TOON WEL</v>
      </c>
      <c r="N18" s="4" t="str">
        <f>IF(Eisen_Oplossing17[[#This Row],[Eis nodig?]]="Ja","TOON WEL","TOON NIET")</f>
        <v>TOON WEL</v>
      </c>
      <c r="O18" s="4" t="str">
        <f>IF(AND(Eisen_Oplossing17[[#This Row],[TOON obv GEVRAAGDE?]]="TOON WEL",Eisen_Oplossing17[[#This Row],[Eis nodig?]]="JA"),"ZICHTBAAR","VERBERG")</f>
        <v>ZICHTBAAR</v>
      </c>
    </row>
    <row r="19" spans="1:15" ht="52" x14ac:dyDescent="0.35">
      <c r="A19" s="4" t="str">
        <f>IF(LEN(Eisen_Oplossing17[[#This Row],[teller]])=1,CONCATENATE("GUI00",Eisen_Oplossing17[[#This Row],[teller]]),IF(LEN(Eisen_Oplossing17[[#This Row],[teller]])=2,CONCATENATE("GUI0",Eisen_Oplossing17[[#This Row],[teller]]),CONCATENATE("GUI",Eisen_Oplossing17[[#This Row],[teller]])))</f>
        <v>GUI015</v>
      </c>
      <c r="B19" s="4">
        <f t="shared" si="0"/>
        <v>15</v>
      </c>
      <c r="C19" s="4" t="s">
        <v>200</v>
      </c>
      <c r="D19" s="4" t="s">
        <v>217</v>
      </c>
      <c r="E19" s="4" t="s">
        <v>691</v>
      </c>
      <c r="F19" s="4"/>
      <c r="G19" s="31" t="s">
        <v>197</v>
      </c>
      <c r="H19" s="31" t="s">
        <v>197</v>
      </c>
      <c r="I19" s="31" t="s">
        <v>197</v>
      </c>
      <c r="J19" s="4" t="str">
        <f>IF(AND('AAN TE VULLEN door INSCHRIJVER'!$C$19="Ja",Eisen_Oplossing17[[#This Row],[Web Based / HTLM5]]="√"),"wel","niet")</f>
        <v>wel</v>
      </c>
      <c r="K19" s="4" t="str">
        <f>IF(AND('AAN TE VULLEN door INSCHRIJVER'!$C$20="Ja",Eisen_Oplossing17[[#This Row],[Windows Native]]="√"),"wel","niet")</f>
        <v>wel</v>
      </c>
      <c r="L19" s="4" t="str">
        <f>IF(AND('AAN TE VULLEN door INSCHRIJVER'!$C$21="Ja",Eisen_Oplossing17[[#This Row],[iOS én Android Native]]="√"),"wel","niet")</f>
        <v>wel</v>
      </c>
      <c r="M19" s="4" t="str">
        <f>IF(ISERROR(SEARCH("wel",CONCATENATE(Eisen_Oplossing17[[#This Row],[toon_Web based/HTLM5]],Eisen_Oplossing17[[#This Row],[toon_Windows Native]],Eisen_Oplossing17[[#This Row],[toon_iOS én Android Native]]))),"TOON NIET","TOON WEL")</f>
        <v>TOON WEL</v>
      </c>
      <c r="N19" s="4" t="str">
        <f>IF(Eisen_Oplossing17[[#This Row],[Eis nodig?]]="Ja","TOON WEL","TOON NIET")</f>
        <v>TOON WEL</v>
      </c>
      <c r="O19" s="4" t="str">
        <f>IF(AND(Eisen_Oplossing17[[#This Row],[TOON obv GEVRAAGDE?]]="TOON WEL",Eisen_Oplossing17[[#This Row],[Eis nodig?]]="JA"),"ZICHTBAAR","VERBERG")</f>
        <v>ZICHTBAAR</v>
      </c>
    </row>
    <row r="20" spans="1:15" ht="78" hidden="1" x14ac:dyDescent="0.35">
      <c r="A20" s="4" t="str">
        <f>IF(LEN(Eisen_Oplossing17[[#This Row],[teller]])=1,CONCATENATE("GUI00",Eisen_Oplossing17[[#This Row],[teller]]),IF(LEN(Eisen_Oplossing17[[#This Row],[teller]])=2,CONCATENATE("GUI0",Eisen_Oplossing17[[#This Row],[teller]]),CONCATENATE("GUI",Eisen_Oplossing17[[#This Row],[teller]])))</f>
        <v>GUI016</v>
      </c>
      <c r="B20" s="4">
        <f t="shared" si="0"/>
        <v>16</v>
      </c>
      <c r="C20" s="4" t="s">
        <v>207</v>
      </c>
      <c r="D20" s="4" t="s">
        <v>217</v>
      </c>
      <c r="E20" s="4" t="s">
        <v>692</v>
      </c>
      <c r="F20" s="4"/>
      <c r="G20" s="31"/>
      <c r="H20" s="31"/>
      <c r="I20" s="31" t="s">
        <v>197</v>
      </c>
      <c r="J20" s="4" t="str">
        <f>IF(AND('AAN TE VULLEN door INSCHRIJVER'!$C$19="Ja",Eisen_Oplossing17[[#This Row],[Web Based / HTLM5]]="√"),"wel","niet")</f>
        <v>niet</v>
      </c>
      <c r="K20" s="4" t="str">
        <f>IF(AND('AAN TE VULLEN door INSCHRIJVER'!$C$20="Ja",Eisen_Oplossing17[[#This Row],[Windows Native]]="√"),"wel","niet")</f>
        <v>niet</v>
      </c>
      <c r="L20" s="4" t="str">
        <f>IF(AND('AAN TE VULLEN door INSCHRIJVER'!$C$21="Ja",Eisen_Oplossing17[[#This Row],[iOS én Android Native]]="√"),"wel","niet")</f>
        <v>wel</v>
      </c>
      <c r="M20" s="4" t="str">
        <f>IF(ISERROR(SEARCH("wel",CONCATENATE(Eisen_Oplossing17[[#This Row],[toon_Web based/HTLM5]],Eisen_Oplossing17[[#This Row],[toon_Windows Native]],Eisen_Oplossing17[[#This Row],[toon_iOS én Android Native]]))),"TOON NIET","TOON WEL")</f>
        <v>TOON WEL</v>
      </c>
      <c r="N20" s="4" t="str">
        <f>IF(Eisen_Oplossing17[[#This Row],[Eis nodig?]]="Ja","TOON WEL","TOON NIET")</f>
        <v>TOON NIET</v>
      </c>
      <c r="O20" s="4" t="str">
        <f>IF(AND(Eisen_Oplossing17[[#This Row],[TOON obv GEVRAAGDE?]]="TOON WEL",Eisen_Oplossing17[[#This Row],[Eis nodig?]]="JA"),"ZICHTBAAR","VERBERG")</f>
        <v>VERBERG</v>
      </c>
    </row>
  </sheetData>
  <sheetProtection algorithmName="SHA-512" hashValue="t9KiURVX3+3VKy0EpZvS/om7vjaI33WsFHRlbLepfYhICVCof9qmPlUNfhVvTf625Pr7iRf5ldUg2fhyZK029Q==" saltValue="YE2gjmLuANTbOburElCGdg==" spinCount="100000" sheet="1" objects="1" scenarios="1" autoFilter="0"/>
  <mergeCells count="2">
    <mergeCell ref="A2:E2"/>
    <mergeCell ref="A1:J1"/>
  </mergeCells>
  <conditionalFormatting sqref="A5:I500">
    <cfRule type="expression" dxfId="6" priority="6">
      <formula>$O5="VERBERG"</formula>
    </cfRule>
  </conditionalFormatting>
  <conditionalFormatting sqref="G5:G500">
    <cfRule type="expression" dxfId="4" priority="7">
      <formula>$J5="niet"</formula>
    </cfRule>
  </conditionalFormatting>
  <conditionalFormatting sqref="H5:H500">
    <cfRule type="expression" dxfId="2" priority="1">
      <formula>$K5="Niet"</formula>
    </cfRule>
  </conditionalFormatting>
  <conditionalFormatting sqref="I5:I500">
    <cfRule type="expression" dxfId="0" priority="2">
      <formula>$L5="niet"</formula>
    </cfRule>
  </conditionalFormatting>
  <pageMargins left="0.7" right="0.7" top="0.75" bottom="0.75" header="0.3" footer="0.3"/>
  <pageSetup paperSize="0"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3" id="{1CD1853D-674D-4833-8AB6-B3A0FFAA6724}">
            <xm:f>'AAN TE VULLEN door INSCHRIJVER'!$C$19="Nee"</xm:f>
            <x14:dxf>
              <font>
                <b val="0"/>
                <i/>
                <strike/>
                <color rgb="FFFF0000"/>
              </font>
            </x14:dxf>
          </x14:cfRule>
          <xm:sqref>G4</xm:sqref>
        </x14:conditionalFormatting>
        <x14:conditionalFormatting xmlns:xm="http://schemas.microsoft.com/office/excel/2006/main">
          <x14:cfRule type="expression" priority="4" id="{0586DEAC-5B18-4AB0-AF25-A1D13C06286F}">
            <xm:f>'AAN TE VULLEN door INSCHRIJVER'!$C$20="Nee"</xm:f>
            <x14:dxf>
              <font>
                <b val="0"/>
                <i/>
                <strike/>
                <color rgb="FFFF0000"/>
              </font>
            </x14:dxf>
          </x14:cfRule>
          <xm:sqref>H4</xm:sqref>
        </x14:conditionalFormatting>
        <x14:conditionalFormatting xmlns:xm="http://schemas.microsoft.com/office/excel/2006/main">
          <x14:cfRule type="expression" priority="5" id="{D394E95A-6BAD-4469-8A1D-6073116158E3}">
            <xm:f>'AAN TE VULLEN door INSCHRIJVER'!$C$21="Nee"</xm:f>
            <x14:dxf>
              <font>
                <b val="0"/>
                <i/>
                <strike/>
                <color rgb="FFFF0000"/>
              </font>
            </x14:dxf>
          </x14:cfRule>
          <xm:sqref>I4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C5708AB-92CF-46EF-9AF9-01D8A81DCFCE}">
          <x14:formula1>
            <xm:f>'VERBERGEN - Hulptabellen'!$I$3:$I$4</xm:f>
          </x14:formula1>
          <xm:sqref>C5:C20</xm:sqref>
        </x14:dataValidation>
        <x14:dataValidation type="list" allowBlank="1" showInputMessage="1" showErrorMessage="1" xr:uid="{4D40617C-D8C3-4157-8111-611F52D8FA64}">
          <x14:formula1>
            <xm:f>'VERBERGEN - Hulptabellen'!$C$2:$C$3</xm:f>
          </x14:formula1>
          <xm:sqref>G5:I20</xm:sqref>
        </x14:dataValidation>
        <x14:dataValidation type="list" allowBlank="1" showInputMessage="1" showErrorMessage="1" xr:uid="{57F98E26-0BF3-422E-900D-1374C87935FE}">
          <x14:formula1>
            <xm:f>'VERBERGEN - Hulptabellen'!$A$2:$A$32</xm:f>
          </x14:formula1>
          <xm:sqref>D5:D20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197F-7A31-4B20-9C7E-899A242ED9CF}">
  <sheetPr>
    <tabColor theme="7"/>
  </sheetPr>
  <dimension ref="A1:B20"/>
  <sheetViews>
    <sheetView workbookViewId="0">
      <selection activeCell="A10" sqref="A10"/>
    </sheetView>
  </sheetViews>
  <sheetFormatPr defaultColWidth="19.90625" defaultRowHeight="13" x14ac:dyDescent="0.35"/>
  <cols>
    <col min="1" max="1" width="28.08984375" style="4" customWidth="1"/>
    <col min="2" max="2" width="58.453125" style="4" customWidth="1"/>
    <col min="3" max="16384" width="19.90625" style="4"/>
  </cols>
  <sheetData>
    <row r="1" spans="1:2" s="15" customFormat="1" ht="18.5" x14ac:dyDescent="0.35">
      <c r="A1" s="29" t="s">
        <v>693</v>
      </c>
      <c r="B1" s="30"/>
    </row>
    <row r="2" spans="1:2" x14ac:dyDescent="0.35">
      <c r="A2" s="11"/>
      <c r="B2" s="11"/>
    </row>
    <row r="3" spans="1:2" x14ac:dyDescent="0.35">
      <c r="A3" s="4" t="s">
        <v>694</v>
      </c>
      <c r="B3" s="4" t="s">
        <v>311</v>
      </c>
    </row>
    <row r="4" spans="1:2" ht="39" x14ac:dyDescent="0.35">
      <c r="A4" s="4" t="s">
        <v>695</v>
      </c>
      <c r="B4" s="4" t="s">
        <v>696</v>
      </c>
    </row>
    <row r="5" spans="1:2" ht="39" x14ac:dyDescent="0.35">
      <c r="A5" s="4" t="s">
        <v>697</v>
      </c>
      <c r="B5" s="4" t="s">
        <v>698</v>
      </c>
    </row>
    <row r="6" spans="1:2" ht="52" x14ac:dyDescent="0.35">
      <c r="A6" s="4" t="s">
        <v>699</v>
      </c>
      <c r="B6" s="4" t="s">
        <v>700</v>
      </c>
    </row>
    <row r="7" spans="1:2" ht="65" x14ac:dyDescent="0.35">
      <c r="A7" s="4" t="s">
        <v>701</v>
      </c>
      <c r="B7" s="4" t="s">
        <v>702</v>
      </c>
    </row>
    <row r="8" spans="1:2" ht="65" x14ac:dyDescent="0.35">
      <c r="A8" s="4" t="s">
        <v>703</v>
      </c>
      <c r="B8" s="4" t="s">
        <v>704</v>
      </c>
    </row>
    <row r="9" spans="1:2" ht="65" x14ac:dyDescent="0.35">
      <c r="A9" s="4" t="s">
        <v>705</v>
      </c>
      <c r="B9" s="4" t="s">
        <v>706</v>
      </c>
    </row>
    <row r="10" spans="1:2" ht="130" x14ac:dyDescent="0.35">
      <c r="A10" s="4" t="s">
        <v>707</v>
      </c>
      <c r="B10" s="4" t="s">
        <v>708</v>
      </c>
    </row>
    <row r="11" spans="1:2" ht="78" x14ac:dyDescent="0.35">
      <c r="A11" s="4" t="s">
        <v>709</v>
      </c>
      <c r="B11" s="4" t="s">
        <v>710</v>
      </c>
    </row>
    <row r="12" spans="1:2" ht="78" x14ac:dyDescent="0.35">
      <c r="A12" s="4" t="s">
        <v>711</v>
      </c>
      <c r="B12" s="4" t="s">
        <v>712</v>
      </c>
    </row>
    <row r="13" spans="1:2" ht="78" x14ac:dyDescent="0.35">
      <c r="A13" s="4" t="s">
        <v>713</v>
      </c>
      <c r="B13" s="4" t="s">
        <v>714</v>
      </c>
    </row>
    <row r="14" spans="1:2" x14ac:dyDescent="0.35">
      <c r="A14" s="4" t="s">
        <v>715</v>
      </c>
      <c r="B14" s="4" t="s">
        <v>716</v>
      </c>
    </row>
    <row r="15" spans="1:2" ht="39" x14ac:dyDescent="0.35">
      <c r="A15" s="4" t="s">
        <v>717</v>
      </c>
      <c r="B15" s="4" t="s">
        <v>718</v>
      </c>
    </row>
    <row r="16" spans="1:2" ht="39" x14ac:dyDescent="0.35">
      <c r="A16" s="4" t="str">
        <f>CONCATENATE("Presentatielaag: ",'VERBERGEN - Hulptabellen'!G3)</f>
        <v>Presentatielaag: Microsoft Windows Native client</v>
      </c>
      <c r="B16" s="4" t="s">
        <v>719</v>
      </c>
    </row>
    <row r="17" spans="1:2" ht="26" x14ac:dyDescent="0.35">
      <c r="A17" s="4" t="str">
        <f>CONCATENATE("Presentatielaag: ",'VERBERGEN - Hulptabellen'!G4)</f>
        <v>Presentatielaag: Native App voor Mobile Device (iOS én Android)</v>
      </c>
      <c r="B17" s="4" t="s">
        <v>720</v>
      </c>
    </row>
    <row r="18" spans="1:2" ht="39" x14ac:dyDescent="0.35">
      <c r="A18" s="4" t="str">
        <f>CONCATENATE("Presentatielaag: ",'VERBERGEN - Hulptabellen'!G2)</f>
        <v>Presentatielaag: Web-based / HTML5 interface</v>
      </c>
      <c r="B18" s="4" t="s">
        <v>721</v>
      </c>
    </row>
    <row r="19" spans="1:2" ht="26" x14ac:dyDescent="0.35">
      <c r="A19" s="4" t="s">
        <v>722</v>
      </c>
      <c r="B19" s="4" t="s">
        <v>723</v>
      </c>
    </row>
    <row r="20" spans="1:2" ht="156" x14ac:dyDescent="0.35">
      <c r="A20" s="4" t="s">
        <v>724</v>
      </c>
      <c r="B20" s="4" t="s">
        <v>725</v>
      </c>
    </row>
  </sheetData>
  <sheetProtection algorithmName="SHA-512" hashValue="25rydFEdZkAmS1MpnuX4EeeK6JLYt+6MHz/LG77SiiGeiOPC8kKdf7FZwkIXAXFWuABcJIUZ7I77QNnx1fmEWA==" saltValue="1GCzwqVfGE+xIfCCpj/Qgw==" spinCount="100000" sheet="1" objects="1" scenarios="1"/>
  <phoneticPr fontId="6"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f3e07b-6caf-4eff-b793-8097d32d9dbc" xsi:nil="true"/>
    <lcf76f155ced4ddcb4097134ff3c332f xmlns="7337e151-6e4f-41fb-8d50-517148428c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181EFDB927FD4296CC35E8EECAE334" ma:contentTypeVersion="10" ma:contentTypeDescription="Een nieuw document maken." ma:contentTypeScope="" ma:versionID="92e79d180d95dd8d224d265885303706">
  <xsd:schema xmlns:xsd="http://www.w3.org/2001/XMLSchema" xmlns:xs="http://www.w3.org/2001/XMLSchema" xmlns:p="http://schemas.microsoft.com/office/2006/metadata/properties" xmlns:ns2="7337e151-6e4f-41fb-8d50-517148428c86" xmlns:ns3="5bf3e07b-6caf-4eff-b793-8097d32d9dbc" targetNamespace="http://schemas.microsoft.com/office/2006/metadata/properties" ma:root="true" ma:fieldsID="58f3985c744e69049868cfe1ee68af0e" ns2:_="" ns3:_="">
    <xsd:import namespace="7337e151-6e4f-41fb-8d50-517148428c86"/>
    <xsd:import namespace="5bf3e07b-6caf-4eff-b793-8097d32d9d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7e151-6e4f-41fb-8d50-517148428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3e07b-6caf-4eff-b793-8097d32d9db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3a929a0-1a8a-4533-8e9a-48d80122441a}" ma:internalName="TaxCatchAll" ma:showField="CatchAllData" ma:web="5bf3e07b-6caf-4eff-b793-8097d32d9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1D77D2-4584-4CAE-A085-EE6B564BE983}">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7e0ea545-3417-40cb-9729-10260e7120ce"/>
    <ds:schemaRef ds:uri="http://purl.org/dc/dcmitype/"/>
    <ds:schemaRef ds:uri="http://schemas.openxmlformats.org/package/2006/metadata/core-properties"/>
    <ds:schemaRef ds:uri="28b4a76a-92fe-4d83-9cf0-9686065634c4"/>
    <ds:schemaRef ds:uri="http://www.w3.org/XML/1998/namespace"/>
  </ds:schemaRefs>
</ds:datastoreItem>
</file>

<file path=customXml/itemProps2.xml><?xml version="1.0" encoding="utf-8"?>
<ds:datastoreItem xmlns:ds="http://schemas.openxmlformats.org/officeDocument/2006/customXml" ds:itemID="{57C7581D-7114-4566-8270-C12A43165834}"/>
</file>

<file path=customXml/itemProps3.xml><?xml version="1.0" encoding="utf-8"?>
<ds:datastoreItem xmlns:ds="http://schemas.openxmlformats.org/officeDocument/2006/customXml" ds:itemID="{C02623D1-2803-4F8E-B6C7-90D5F972D0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Algemeen &amp; Ondertekening</vt:lpstr>
      <vt:lpstr>VERBERGEN - WERKWIJZE</vt:lpstr>
      <vt:lpstr>VERBERGEN BIV-eisen</vt:lpstr>
      <vt:lpstr>VERBERGEN - Hulptabellen</vt:lpstr>
      <vt:lpstr>AAN TE VULLEN door INSCHRIJVER</vt:lpstr>
      <vt:lpstr>1. EISEN Oplossing</vt:lpstr>
      <vt:lpstr>2. EISEN Presentatielaag-GUI</vt:lpstr>
      <vt:lpstr>Begrippen</vt:lpstr>
      <vt:lpstr>Beschikbaarheid</vt:lpstr>
      <vt:lpstr>Integriteit</vt:lpstr>
      <vt:lpstr>Vertrouwelijkheid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Regionale IV ICT Aansluitvoorwaarden Gemeente Arnhem, Gemeente Renkum, Gemeente Rheden</dc:title>
  <dc:subject>ICT Aansluitvoorwaarden</dc:subject>
  <dc:creator>Richard Halmans</dc:creator>
  <cp:keywords>Aansluitvoorwaarden</cp:keywords>
  <dc:description/>
  <cp:lastModifiedBy>Selçuk Sari</cp:lastModifiedBy>
  <cp:revision/>
  <dcterms:created xsi:type="dcterms:W3CDTF">2024-09-04T07:38:00Z</dcterms:created>
  <dcterms:modified xsi:type="dcterms:W3CDTF">2026-09-10T11:27:27Z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0x010100E1181EFDB927FD4296CC35E8EECAE334</vt:lpwstr>
  </property>
  <property fmtid="{D5CDD505-2E9C-101B-9397-08002B2CF9AE}" pid="3" name="MediaServiceImageTags">
    <vt:lpwstr/>
  </property>
</Properties>
</file>