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903 Gemeente Het Hogeland - Onderhoudsbestek/02_Cor/AANBESTEDING ARMATUREN/NVI2/Bijlagen/"/>
    </mc:Choice>
  </mc:AlternateContent>
  <xr:revisionPtr revIDLastSave="83" documentId="11_A50A3B5D8749C14CB6769524CED49A53BCD3C7B8" xr6:coauthVersionLast="47" xr6:coauthVersionMax="47" xr10:uidLastSave="{51DE708C-D331-4390-B7A6-9798646526EF}"/>
  <bookViews>
    <workbookView xWindow="-108" yWindow="-108" windowWidth="41496" windowHeight="16776" tabRatio="670" firstSheet="5" activeTab="5" xr2:uid="{00000000-000D-0000-FFFF-FFFF00000000}"/>
  </bookViews>
  <sheets>
    <sheet name="Toelichting" sheetId="1" r:id="rId1"/>
    <sheet name="Armatuurdata PT Kegel A" sheetId="2" r:id="rId2"/>
    <sheet name="Armatuurdata PT Kegel B" sheetId="3" r:id="rId3"/>
    <sheet name="Armatuurdata PT Kegel C" sheetId="4" r:id="rId4"/>
    <sheet name="Armatuurdata PT Kegel D" sheetId="5" r:id="rId5"/>
    <sheet name="Technische aspecten" sheetId="6" r:id="rId6"/>
    <sheet name="Aspecten leverancier" sheetId="7" r:id="rId7"/>
    <sheet name="Score energiegebruik per km" sheetId="8" r:id="rId8"/>
    <sheet name="SAMENVATTING EMVI" sheetId="9" r:id="rId9"/>
  </sheets>
  <definedNames>
    <definedName name="_xlnm.Print_Area" localSheetId="1">'Armatuurdata PT Kegel A'!$A$2:$E$52</definedName>
    <definedName name="_xlnm.Print_Area" localSheetId="2">'Armatuurdata PT Kegel B'!$A$2:$E$52</definedName>
    <definedName name="_xlnm.Print_Area" localSheetId="3">'Armatuurdata PT Kegel C'!$A$2:$E$52</definedName>
    <definedName name="_xlnm.Print_Area" localSheetId="4">'Armatuurdata PT Kegel D'!$A$2:$E$52</definedName>
    <definedName name="G_">'Technische aspecten'!$I$31</definedName>
    <definedName name="GRENS">'Technische aspecten'!$N$26</definedName>
    <definedName name="LCA_T">'Technische aspecten'!$Q$18</definedName>
    <definedName name="P_Profel_1">'Score energiegebruik per km'!$C$4:$M$4</definedName>
    <definedName name="P_Profel_2">'Score energiegebruik per km'!$C$5:$M$5</definedName>
    <definedName name="P_Profel_3">'Score energiegebruik per km'!$C$6:$M$6</definedName>
    <definedName name="P_Profel_4">'Score energiegebruik per km'!$C$7:$M$7</definedName>
    <definedName name="P_Profel_5">'Score energiegebruik per km'!$C$8:$M$8</definedName>
    <definedName name="P_Profel_6">'Score energiegebruik per km'!$C$9:$M$9</definedName>
    <definedName name="P_Profel_7">'Score energiegebruik per km'!$C$10:$M$10</definedName>
    <definedName name="P_Profel_8">'Score energiegebruik per km'!$C$11:$M$11</definedName>
    <definedName name="Pt">'Technische aspecten'!$J$18</definedName>
    <definedName name="sMAX">'Technische aspecten'!$N$25</definedName>
    <definedName name="Uh">'Technische aspecten'!$O$18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6" l="1"/>
  <c r="I48" i="6"/>
  <c r="I47" i="6"/>
  <c r="I46" i="6"/>
  <c r="I24" i="6"/>
  <c r="I25" i="6"/>
  <c r="I26" i="6"/>
  <c r="I23" i="6"/>
  <c r="F37" i="9"/>
  <c r="AA36" i="9"/>
  <c r="AA35" i="9"/>
  <c r="AA34" i="9"/>
  <c r="AA31" i="9"/>
  <c r="AA30" i="9"/>
  <c r="AA29" i="9"/>
  <c r="E24" i="9"/>
  <c r="AA24" i="9" s="1"/>
  <c r="C24" i="9"/>
  <c r="C36" i="9" s="1"/>
  <c r="B24" i="9"/>
  <c r="B36" i="9" s="1"/>
  <c r="E23" i="9"/>
  <c r="AA23" i="9" s="1"/>
  <c r="C23" i="9"/>
  <c r="C35" i="9" s="1"/>
  <c r="B23" i="9"/>
  <c r="B35" i="9" s="1"/>
  <c r="E22" i="9"/>
  <c r="AA22" i="9" s="1"/>
  <c r="C22" i="9"/>
  <c r="C34" i="9" s="1"/>
  <c r="B22" i="9"/>
  <c r="B34" i="9" s="1"/>
  <c r="E21" i="9"/>
  <c r="AA21" i="9" s="1"/>
  <c r="C21" i="9"/>
  <c r="C33" i="9" s="1"/>
  <c r="B21" i="9"/>
  <c r="B33" i="9" s="1"/>
  <c r="E20" i="9"/>
  <c r="AA20" i="9" s="1"/>
  <c r="C20" i="9"/>
  <c r="C32" i="9" s="1"/>
  <c r="B20" i="9"/>
  <c r="B32" i="9" s="1"/>
  <c r="E19" i="9"/>
  <c r="AA19" i="9" s="1"/>
  <c r="C19" i="9"/>
  <c r="C31" i="9" s="1"/>
  <c r="B19" i="9"/>
  <c r="B31" i="9" s="1"/>
  <c r="E18" i="9"/>
  <c r="AA18" i="9" s="1"/>
  <c r="C18" i="9"/>
  <c r="C30" i="9" s="1"/>
  <c r="B18" i="9"/>
  <c r="B30" i="9" s="1"/>
  <c r="E17" i="9"/>
  <c r="AA17" i="9" s="1"/>
  <c r="C17" i="9"/>
  <c r="C29" i="9" s="1"/>
  <c r="B17" i="9"/>
  <c r="B29" i="9" s="1"/>
  <c r="E16" i="9"/>
  <c r="AA16" i="9" s="1"/>
  <c r="C16" i="9"/>
  <c r="C28" i="9" s="1"/>
  <c r="B16" i="9"/>
  <c r="B28" i="9" s="1"/>
  <c r="F13" i="9"/>
  <c r="AA12" i="9"/>
  <c r="AA10" i="9"/>
  <c r="AA9" i="9"/>
  <c r="AA7" i="9"/>
  <c r="AA6" i="9"/>
  <c r="AA5" i="9"/>
  <c r="M22" i="8"/>
  <c r="L22" i="8"/>
  <c r="K22" i="8"/>
  <c r="J22" i="8"/>
  <c r="I22" i="8"/>
  <c r="H22" i="8"/>
  <c r="G22" i="8"/>
  <c r="F22" i="8"/>
  <c r="E22" i="8"/>
  <c r="D22" i="8"/>
  <c r="C22" i="8"/>
  <c r="K17" i="6" s="1"/>
  <c r="L17" i="6" s="1"/>
  <c r="M21" i="8"/>
  <c r="L21" i="8"/>
  <c r="K21" i="8"/>
  <c r="J21" i="8"/>
  <c r="I21" i="8"/>
  <c r="H21" i="8"/>
  <c r="G21" i="8"/>
  <c r="F21" i="8"/>
  <c r="E21" i="8"/>
  <c r="D21" i="8"/>
  <c r="C21" i="8"/>
  <c r="K16" i="6" s="1"/>
  <c r="L16" i="6" s="1"/>
  <c r="M20" i="8"/>
  <c r="L20" i="8"/>
  <c r="K20" i="8"/>
  <c r="J20" i="8"/>
  <c r="I20" i="8"/>
  <c r="H20" i="8"/>
  <c r="G20" i="8"/>
  <c r="F20" i="8"/>
  <c r="E20" i="8"/>
  <c r="D20" i="8"/>
  <c r="C20" i="8"/>
  <c r="K15" i="6" s="1"/>
  <c r="L15" i="6" s="1"/>
  <c r="M19" i="8"/>
  <c r="L19" i="8"/>
  <c r="K19" i="8"/>
  <c r="J19" i="8"/>
  <c r="I19" i="8"/>
  <c r="H19" i="8"/>
  <c r="G19" i="8"/>
  <c r="F19" i="8"/>
  <c r="E19" i="8"/>
  <c r="D19" i="8"/>
  <c r="C19" i="8"/>
  <c r="K14" i="6" s="1"/>
  <c r="L14" i="6" s="1"/>
  <c r="M18" i="8"/>
  <c r="L18" i="8"/>
  <c r="K18" i="8"/>
  <c r="J18" i="8"/>
  <c r="I18" i="8"/>
  <c r="H18" i="8"/>
  <c r="G18" i="8"/>
  <c r="F18" i="8"/>
  <c r="E18" i="8"/>
  <c r="D18" i="8"/>
  <c r="C18" i="8"/>
  <c r="K13" i="6" s="1"/>
  <c r="L13" i="6" s="1"/>
  <c r="M17" i="8"/>
  <c r="L17" i="8"/>
  <c r="K17" i="8"/>
  <c r="J17" i="8"/>
  <c r="I17" i="8"/>
  <c r="H17" i="8"/>
  <c r="G17" i="8"/>
  <c r="F17" i="8"/>
  <c r="E17" i="8"/>
  <c r="D17" i="8"/>
  <c r="C17" i="8"/>
  <c r="K12" i="6" s="1"/>
  <c r="L12" i="6" s="1"/>
  <c r="M16" i="8"/>
  <c r="L16" i="8"/>
  <c r="K16" i="8"/>
  <c r="J16" i="8"/>
  <c r="I16" i="8"/>
  <c r="H16" i="8"/>
  <c r="G16" i="8"/>
  <c r="F16" i="8"/>
  <c r="E16" i="8"/>
  <c r="D16" i="8"/>
  <c r="C16" i="8"/>
  <c r="K11" i="6" s="1"/>
  <c r="L11" i="6" s="1"/>
  <c r="M15" i="8"/>
  <c r="L15" i="8"/>
  <c r="K15" i="8"/>
  <c r="J15" i="8"/>
  <c r="I15" i="8"/>
  <c r="H15" i="8"/>
  <c r="G15" i="8"/>
  <c r="F15" i="8"/>
  <c r="E15" i="8"/>
  <c r="D15" i="8"/>
  <c r="C15" i="8"/>
  <c r="K10" i="6" s="1"/>
  <c r="L10" i="6" s="1"/>
  <c r="B7" i="8"/>
  <c r="B18" i="8" s="1"/>
  <c r="B6" i="8"/>
  <c r="B17" i="8" s="1"/>
  <c r="B5" i="8"/>
  <c r="B16" i="8" s="1"/>
  <c r="B4" i="8"/>
  <c r="B15" i="8" s="1"/>
  <c r="E52" i="7"/>
  <c r="E51" i="7"/>
  <c r="E50" i="7"/>
  <c r="E48" i="7"/>
  <c r="E47" i="7"/>
  <c r="E46" i="7"/>
  <c r="E44" i="7"/>
  <c r="E43" i="7"/>
  <c r="E42" i="7"/>
  <c r="E34" i="7"/>
  <c r="E33" i="7"/>
  <c r="E32" i="7"/>
  <c r="E30" i="7"/>
  <c r="E29" i="7"/>
  <c r="E28" i="7"/>
  <c r="E26" i="7"/>
  <c r="E25" i="7"/>
  <c r="E24" i="7"/>
  <c r="E17" i="7"/>
  <c r="E16" i="7"/>
  <c r="E15" i="7"/>
  <c r="E13" i="7"/>
  <c r="E12" i="7"/>
  <c r="E11" i="7"/>
  <c r="E9" i="7"/>
  <c r="E8" i="7"/>
  <c r="E7" i="7"/>
  <c r="E5" i="7"/>
  <c r="E4" i="7"/>
  <c r="E3" i="7"/>
  <c r="I80" i="6"/>
  <c r="I81" i="6" s="1"/>
  <c r="I82" i="6" s="1"/>
  <c r="I83" i="6" s="1"/>
  <c r="I84" i="6" s="1"/>
  <c r="I85" i="6" s="1"/>
  <c r="I86" i="6" s="1"/>
  <c r="I87" i="6" s="1"/>
  <c r="I88" i="6" s="1"/>
  <c r="E79" i="6"/>
  <c r="D24" i="9" s="1"/>
  <c r="S72" i="6"/>
  <c r="S71" i="6"/>
  <c r="S70" i="6"/>
  <c r="S69" i="6"/>
  <c r="S68" i="6"/>
  <c r="S67" i="6"/>
  <c r="S66" i="6"/>
  <c r="S65" i="6"/>
  <c r="S64" i="6"/>
  <c r="S63" i="6"/>
  <c r="S62" i="6"/>
  <c r="S61" i="6"/>
  <c r="S60" i="6"/>
  <c r="S59" i="6"/>
  <c r="S58" i="6"/>
  <c r="S57" i="6"/>
  <c r="F53" i="6"/>
  <c r="D53" i="6"/>
  <c r="D49" i="6"/>
  <c r="D48" i="6"/>
  <c r="D47" i="6"/>
  <c r="D46" i="6"/>
  <c r="E41" i="6"/>
  <c r="K41" i="6" s="1"/>
  <c r="D21" i="9" s="1"/>
  <c r="E26" i="6"/>
  <c r="E49" i="6" s="1"/>
  <c r="C26" i="6"/>
  <c r="C49" i="6" s="1"/>
  <c r="E25" i="6"/>
  <c r="E48" i="6" s="1"/>
  <c r="C25" i="6"/>
  <c r="C48" i="6" s="1"/>
  <c r="E24" i="6"/>
  <c r="E47" i="6" s="1"/>
  <c r="C24" i="6"/>
  <c r="C47" i="6" s="1"/>
  <c r="E23" i="6"/>
  <c r="C23" i="6"/>
  <c r="C46" i="6" s="1"/>
  <c r="E18" i="6"/>
  <c r="F16" i="6" s="1"/>
  <c r="L49" i="6" l="1"/>
  <c r="L47" i="6"/>
  <c r="L48" i="6"/>
  <c r="L23" i="6"/>
  <c r="L24" i="6"/>
  <c r="L25" i="6"/>
  <c r="L26" i="6"/>
  <c r="F46" i="7"/>
  <c r="F32" i="7"/>
  <c r="F28" i="7"/>
  <c r="F7" i="7"/>
  <c r="T57" i="6"/>
  <c r="G58" i="6" s="1"/>
  <c r="AA13" i="9"/>
  <c r="AC13" i="9" s="1"/>
  <c r="T61" i="6"/>
  <c r="U61" i="6" s="1"/>
  <c r="F59" i="6" s="1"/>
  <c r="F11" i="7"/>
  <c r="F17" i="6"/>
  <c r="F21" i="9"/>
  <c r="F50" i="7"/>
  <c r="F24" i="7"/>
  <c r="F24" i="9"/>
  <c r="T69" i="6"/>
  <c r="U69" i="6" s="1"/>
  <c r="F61" i="6" s="1"/>
  <c r="E31" i="6"/>
  <c r="E46" i="6"/>
  <c r="L46" i="6" s="1"/>
  <c r="AA37" i="9"/>
  <c r="AC37" i="9" s="1"/>
  <c r="F15" i="7"/>
  <c r="T65" i="6"/>
  <c r="U65" i="6" s="1"/>
  <c r="F60" i="6" s="1"/>
  <c r="F10" i="6"/>
  <c r="F23" i="6" s="1"/>
  <c r="K23" i="6" s="1"/>
  <c r="F11" i="6"/>
  <c r="F24" i="6" s="1"/>
  <c r="K24" i="6" s="1"/>
  <c r="F3" i="7"/>
  <c r="F42" i="7"/>
  <c r="AA25" i="9"/>
  <c r="AC25" i="9" s="1"/>
  <c r="F12" i="6"/>
  <c r="F25" i="6" s="1"/>
  <c r="K25" i="6" s="1"/>
  <c r="F13" i="6"/>
  <c r="F26" i="6" s="1"/>
  <c r="K26" i="6" s="1"/>
  <c r="L18" i="6"/>
  <c r="D19" i="9" s="1"/>
  <c r="F19" i="9" s="1"/>
  <c r="F14" i="6"/>
  <c r="F15" i="6"/>
  <c r="L53" i="6" l="1"/>
  <c r="L31" i="6"/>
  <c r="E53" i="6"/>
  <c r="G59" i="6"/>
  <c r="F46" i="6"/>
  <c r="K46" i="6" s="1"/>
  <c r="U57" i="6"/>
  <c r="F58" i="6" s="1"/>
  <c r="F36" i="7"/>
  <c r="F37" i="7" s="1"/>
  <c r="D17" i="9" s="1"/>
  <c r="F17" i="9" s="1"/>
  <c r="G61" i="6"/>
  <c r="F47" i="6"/>
  <c r="K47" i="6" s="1"/>
  <c r="G60" i="6"/>
  <c r="F19" i="7"/>
  <c r="F20" i="7" s="1"/>
  <c r="D16" i="9" s="1"/>
  <c r="F16" i="9" s="1"/>
  <c r="F54" i="7"/>
  <c r="F55" i="7" s="1"/>
  <c r="D18" i="9" s="1"/>
  <c r="F18" i="9" s="1"/>
  <c r="F49" i="6"/>
  <c r="K49" i="6" s="1"/>
  <c r="F48" i="6"/>
  <c r="K48" i="6" s="1"/>
  <c r="D22" i="9" l="1"/>
  <c r="F22" i="9" s="1"/>
  <c r="G62" i="6"/>
  <c r="D23" i="9" s="1"/>
  <c r="F23" i="9" s="1"/>
  <c r="D20" i="9"/>
  <c r="F20" i="9" s="1"/>
  <c r="F25" i="9" l="1"/>
</calcChain>
</file>

<file path=xl/sharedStrings.xml><?xml version="1.0" encoding="utf-8"?>
<sst xmlns="http://schemas.openxmlformats.org/spreadsheetml/2006/main" count="577" uniqueCount="276">
  <si>
    <t>ARMATUURMODEL Kegel</t>
  </si>
  <si>
    <t>De score van vermogen wordt gerelateerd</t>
  </si>
  <si>
    <t>aan de opgave van de overige inschrijvers.</t>
  </si>
  <si>
    <t>De score wordt dus pas zichtbaar nadat</t>
  </si>
  <si>
    <t xml:space="preserve">ook cijfers van de andere inschrijvers zijn </t>
  </si>
  <si>
    <t>ingevuld.</t>
  </si>
  <si>
    <t>GC21</t>
  </si>
  <si>
    <t>VERMOGEN PER KM</t>
  </si>
  <si>
    <t>Profiel</t>
  </si>
  <si>
    <t>NPR-klasse</t>
  </si>
  <si>
    <t>Aantal</t>
  </si>
  <si>
    <t>percentage</t>
  </si>
  <si>
    <t>Armatuurtype*</t>
  </si>
  <si>
    <t>vermogen/km</t>
  </si>
  <si>
    <t>score</t>
  </si>
  <si>
    <t>gewogen</t>
  </si>
  <si>
    <t>profiel 4 (Alberdalaan)</t>
  </si>
  <si>
    <t>P5</t>
  </si>
  <si>
    <t>Profiel 5 (Tuinbouwweg)</t>
  </si>
  <si>
    <t>Profiel 7 ( R. Praediniusstraat)</t>
  </si>
  <si>
    <t>Profiel 9 (Meerkoet)</t>
  </si>
  <si>
    <t>Totaal</t>
  </si>
  <si>
    <t>GC22</t>
  </si>
  <si>
    <t>Verblinding</t>
  </si>
  <si>
    <t>Code in dit document</t>
  </si>
  <si>
    <t>waardering</t>
  </si>
  <si>
    <t>Gewogen UGR op schaal 0-10</t>
  </si>
  <si>
    <t>GC23</t>
  </si>
  <si>
    <t>Beperking variatie in optieken</t>
  </si>
  <si>
    <t>voorbeeld</t>
  </si>
  <si>
    <t>Typecodering leverancier</t>
  </si>
  <si>
    <t>Armatuurtype PT Kegel A</t>
  </si>
  <si>
    <t>x</t>
  </si>
  <si>
    <t>Iris, optiek V, 2900 lumen</t>
  </si>
  <si>
    <t>Armatuurtype PT Kegel B</t>
  </si>
  <si>
    <t>Iris, optiek H, 2900 lumen</t>
  </si>
  <si>
    <t>Armatuurtype PT Kegel C</t>
  </si>
  <si>
    <t>Iris, optiek H, 1800 lumen</t>
  </si>
  <si>
    <t>Armatuurtype PT Kegel D</t>
  </si>
  <si>
    <t>enz</t>
  </si>
  <si>
    <t>Aantal types</t>
  </si>
  <si>
    <t>GC24</t>
  </si>
  <si>
    <t>Beperking opwaarts licht  Betreft uitsluitend paaltoparmaturen</t>
  </si>
  <si>
    <t>I90</t>
  </si>
  <si>
    <t>GC25</t>
  </si>
  <si>
    <t>Herstelbaarheid</t>
  </si>
  <si>
    <t>Aspect</t>
  </si>
  <si>
    <t>Vraag</t>
  </si>
  <si>
    <t>Ja/Nee</t>
  </si>
  <si>
    <t>Bewijsref</t>
  </si>
  <si>
    <t>Punten</t>
  </si>
  <si>
    <t>Scores</t>
  </si>
  <si>
    <t>I Herstelbaarheid</t>
  </si>
  <si>
    <t>Reparatie-/demontagehandleiding beschikbaar?</t>
  </si>
  <si>
    <t>D</t>
  </si>
  <si>
    <t>Onderdelen vervangbaar zonder beschadiging?</t>
  </si>
  <si>
    <t>C</t>
  </si>
  <si>
    <t>Beschikbaarheid Elektrische onderdelen</t>
  </si>
  <si>
    <t>Specialistisch gereedschap vereist?</t>
  </si>
  <si>
    <t>B</t>
  </si>
  <si>
    <t>Beschikbaarheid mechanische onderdelen</t>
  </si>
  <si>
    <t>Reserveonderdelen afzonderlijk vervangbaar?</t>
  </si>
  <si>
    <t>A</t>
  </si>
  <si>
    <t>Firm-software</t>
  </si>
  <si>
    <t>IIa Elektrische onderdelen</t>
  </si>
  <si>
    <t>Elektrische onderdelen afzonderlijk verkrijgbaar?</t>
  </si>
  <si>
    <t>Ja</t>
  </si>
  <si>
    <t>Totaal score</t>
  </si>
  <si>
    <t>Open standaard toegepast?</t>
  </si>
  <si>
    <t>Zhaga book 18</t>
  </si>
  <si>
    <t>Nee</t>
  </si>
  <si>
    <t>Alternatieve onderdelen beschikbaar?</t>
  </si>
  <si>
    <t>Kolom Ja/Nee invullen (kolom Q)</t>
  </si>
  <si>
    <t>Beschikbaarheid ≥ 10 jaar gegarandeerd?</t>
  </si>
  <si>
    <t>IIb Mechanische onderdelen</t>
  </si>
  <si>
    <t>Constructietekeningen beschikbaar?</t>
  </si>
  <si>
    <t>Materiaalspecificaties beschikbaar?</t>
  </si>
  <si>
    <t>Mechanische onderdelen los verkrijgbaar?</t>
  </si>
  <si>
    <t>III Software</t>
  </si>
  <si>
    <t>Open communicatieprotocollen gebruikt?</t>
  </si>
  <si>
    <t>Fabrikantonafhankelijke configuratie mogelijk?</t>
  </si>
  <si>
    <t>Configuratiehandleidingen beschikbaar?</t>
  </si>
  <si>
    <t>Configuratiebestanden beschikbaar?</t>
  </si>
  <si>
    <t>GC26</t>
  </si>
  <si>
    <t>LEVERTIJD</t>
  </si>
  <si>
    <t>Levertijd</t>
  </si>
  <si>
    <t>nalevering</t>
  </si>
  <si>
    <t xml:space="preserve">Levertijd nalevering </t>
  </si>
  <si>
    <t>weken</t>
  </si>
  <si>
    <t>Toelichting / instructie bij deze bijlage</t>
  </si>
  <si>
    <t>Doelstelling van de gemeente is te komen tot een verantwoorde keuze voor een armatuurtype als vervanging van de huidige conventionele verlichting</t>
  </si>
  <si>
    <t>Daartoe wordt gelet op producteigenschappen en aspecten van leveranciers</t>
  </si>
  <si>
    <t>Deze bijlage vormt een belangrijk hulpmiddel bij de beoordeling.</t>
  </si>
  <si>
    <t>In deze bijlage worden de voor de gemeente relevante aspecten benoemd en gescoord.</t>
  </si>
  <si>
    <t>Onderstaand een toelichting en uitleg voor deze bijlage, per tabblad</t>
  </si>
  <si>
    <t>Alle inhoudelijke eisen en definities zijn volledig vastgelegd in het PvE. Dit Excelbestand dient uitsluitend ter ondersteuning van de scoreberekening.</t>
  </si>
  <si>
    <t>Dit document bevat de volgende tabbaden</t>
  </si>
  <si>
    <t>Toelichting</t>
  </si>
  <si>
    <t>Deze pagina</t>
  </si>
  <si>
    <t>Armatuurdata paaltop xx</t>
  </si>
  <si>
    <t>Hier voert de inschrijver de technische gegevens in per armatuurtype.</t>
  </si>
  <si>
    <t>Technische aspecten</t>
  </si>
  <si>
    <t>berekening van energiegebruik per km en variatie in armatuurtypes (optieken), conform hoofdstuk 4 van het PvE.</t>
  </si>
  <si>
    <t>Aspecten leverancier</t>
  </si>
  <si>
    <t>weging van maatschappelijke criteria</t>
  </si>
  <si>
    <t>Samenvatting EMVI</t>
  </si>
  <si>
    <t>overzicht van de maximale scores per criterium, inclusief eventuele aftrekken</t>
  </si>
  <si>
    <t>Belangrijke aandachtspunten</t>
  </si>
  <si>
    <t>Dit document wijst alleen de weg in de berekeningen. Voor de inhoudelijke eisen blijft het PvE leidend.</t>
  </si>
  <si>
    <t>Weegfactoren en formules zijn rechtstreeks overgenomen uit het PvE.</t>
  </si>
  <si>
    <t>Controleberekeningen: scores worden pas definitief na controle en validatie door de Aanbestedende dienst.</t>
  </si>
  <si>
    <t>BIJLAGE - Aan te leveren DATASHEET</t>
  </si>
  <si>
    <t>PT Kegel A</t>
  </si>
  <si>
    <t>Dit dient per armatuurfamilie te worden ingevuld.</t>
  </si>
  <si>
    <t>Omschrijving</t>
  </si>
  <si>
    <t>eenheid</t>
  </si>
  <si>
    <t>Invulkolom Leverancier</t>
  </si>
  <si>
    <t>1. Algemene informatie</t>
  </si>
  <si>
    <t>Fabrikant</t>
  </si>
  <si>
    <t xml:space="preserve">Model </t>
  </si>
  <si>
    <t>Toepassingsgebied armatuur</t>
  </si>
  <si>
    <t xml:space="preserve">L x B x H afmetingen </t>
  </si>
  <si>
    <t xml:space="preserve">Merk en serie led </t>
  </si>
  <si>
    <t xml:space="preserve">Merk en serie lenzen </t>
  </si>
  <si>
    <t>Merk en serie driver</t>
  </si>
  <si>
    <t>2. Levensduur armatuur</t>
  </si>
  <si>
    <t>Verwachte levensduur complete armatuur</t>
  </si>
  <si>
    <t>h</t>
  </si>
  <si>
    <t>Minimaal L90B50</t>
  </si>
  <si>
    <t>Levensduur driver</t>
  </si>
  <si>
    <t>3. Fotometrische parameters</t>
  </si>
  <si>
    <t>Lichtstroom armatuur</t>
  </si>
  <si>
    <t>lm</t>
  </si>
  <si>
    <t>Nominale waarde, netto bij Tq = 25 oC</t>
  </si>
  <si>
    <t>Rendement armatuur</t>
  </si>
  <si>
    <t>lm/W</t>
  </si>
  <si>
    <t>Kleurtemperatuur</t>
  </si>
  <si>
    <t>K</t>
  </si>
  <si>
    <t>CIE 15</t>
  </si>
  <si>
    <t>Kleurweergaveindex CRI</t>
  </si>
  <si>
    <t>CIE 13.3</t>
  </si>
  <si>
    <t xml:space="preserve">Verblindingsindex classificatie </t>
  </si>
  <si>
    <t>G / D</t>
  </si>
  <si>
    <t>4. Elektrische parameters</t>
  </si>
  <si>
    <t>Opgenomen vermogen</t>
  </si>
  <si>
    <t>W</t>
  </si>
  <si>
    <t>EN 60598-1</t>
  </si>
  <si>
    <t>Schijnbaar vermogen</t>
  </si>
  <si>
    <t>VA</t>
  </si>
  <si>
    <t>S=U*I</t>
  </si>
  <si>
    <t>Vermogen per km</t>
  </si>
  <si>
    <t>Zie EVO bestand</t>
  </si>
  <si>
    <t>Power factor:        100% v.h. Vermogen</t>
  </si>
  <si>
    <t>Pf</t>
  </si>
  <si>
    <t>75%  v.h. Vermogen</t>
  </si>
  <si>
    <t>50%  v.h. Vermogen</t>
  </si>
  <si>
    <t>THD (Total Harmonic Distortion)</t>
  </si>
  <si>
    <t>EN 61000-3-2</t>
  </si>
  <si>
    <t>Piekstromen</t>
  </si>
  <si>
    <t>Aanwezigheid piekspanning-protectie</t>
  </si>
  <si>
    <t>kV</t>
  </si>
  <si>
    <t>Veiligheid van elektronische apparatuur</t>
  </si>
  <si>
    <t>Class I or II</t>
  </si>
  <si>
    <t>ENEC+ of Dekra keurmerk</t>
  </si>
  <si>
    <t>5. Omgevingscondities</t>
  </si>
  <si>
    <t>Dichtheid (IP)</t>
  </si>
  <si>
    <t xml:space="preserve">Slagvastheid (IK) </t>
  </si>
  <si>
    <t>EN 50102</t>
  </si>
  <si>
    <t>Gewicht (kg)  </t>
  </si>
  <si>
    <t>0,1 kg nauwkeurig</t>
  </si>
  <si>
    <t>Oppervlaktebehandeling  </t>
  </si>
  <si>
    <t>Poedercoating</t>
  </si>
  <si>
    <t xml:space="preserve">Bedrijfsnaam:   </t>
  </si>
  <si>
    <t>Naam contactpersoon:</t>
  </si>
  <si>
    <t>e-mail adres contactpersoon:</t>
  </si>
  <si>
    <t>Plaats:</t>
  </si>
  <si>
    <t>Datum:</t>
  </si>
  <si>
    <t>Naam gemachtigde namens inschrijver:</t>
  </si>
  <si>
    <t>Handtekening gemachtigde:</t>
  </si>
  <si>
    <t>PT Kegel B</t>
  </si>
  <si>
    <t>PT Kegel C</t>
  </si>
  <si>
    <t>PT Kegel D</t>
  </si>
  <si>
    <t>GC11</t>
  </si>
  <si>
    <t>Duurzaamheid</t>
  </si>
  <si>
    <t>Milieu- en klimaatbeleid</t>
  </si>
  <si>
    <t>Vastgesteld milieu- of klimaatbeleid.</t>
  </si>
  <si>
    <t>Milieu- of klimaatbeleid aanwezig met doelstellingen en/of KPI's.</t>
  </si>
  <si>
    <t>Beleid aantoonbaar geïntegreerd in de bedrijfsvoering, met meetbare doelstellingen, monitoring en periodieke evaluatie.</t>
  </si>
  <si>
    <t>Ketenverantwoordelijkheid (IMVO)</t>
  </si>
  <si>
    <t>Geen structureel ketenbeleid of leveranciersbeleid aanwezig.</t>
  </si>
  <si>
    <t>Gedragscode, leveranciersverklaring of vergelijkbaar beleid aanwezig.</t>
  </si>
  <si>
    <t>Actief ketenbeleid met monitoring, beoordeling en aantoonbare opvolging van ketenrisico's.</t>
  </si>
  <si>
    <t>Integriteit en ethisch ondernemen</t>
  </si>
  <si>
    <t>Geen vastgelegd integriteits- of compliancebeleid.</t>
  </si>
  <si>
    <t>Gedragscode of integriteitsbeleid aanwezig en aantoonbaar toegepast.</t>
  </si>
  <si>
    <t>Compliance-systeem aantoonbaar geïmplementeerd en geborgd binnen de organisatie.</t>
  </si>
  <si>
    <t>Verpakkings- en afvalreductie</t>
  </si>
  <si>
    <t>Geen aantoonbare maatregelen.</t>
  </si>
  <si>
    <t>Maatregelen gericht op beperking van verpakkingen of afvalstromen.</t>
  </si>
  <si>
    <t>Structureel beleid en aantoonbare resultaten ten aanzien van verpakkings- en afvalreductie.</t>
  </si>
  <si>
    <t>Totaal GC11</t>
  </si>
  <si>
    <t>Totaal GC11, schaal 0-10</t>
  </si>
  <si>
    <t>GC12</t>
  </si>
  <si>
    <t>Social Return on Investment</t>
  </si>
  <si>
    <t>Werkgelegenheid voor mensen met een afstand tot de arbeidsmarkt</t>
  </si>
  <si>
    <t>Aantoonbare inzet.</t>
  </si>
  <si>
    <t>Aantoonbare inzet van medewerkers met een afstand tot de arbeidsmarkt of incidentele participatieprojecten.</t>
  </si>
  <si>
    <t>Structurele inzet van medewerkers met een afstand tot de arbeidsmarkt als onderdeel van de bedrijfsvoering.</t>
  </si>
  <si>
    <t>Samenwerking met sociale ondernemingen</t>
  </si>
  <si>
    <t>Aantoonbare samenwerking.</t>
  </si>
  <si>
    <t>Samenwerking met één of meer sociale ondernemingen of werkbedrijven.</t>
  </si>
  <si>
    <t>Structurele en langdurige samenwerking met sociale ondernemingen of werkbedrijven, aantoonbaar ingebed in de bedrijfsvoering.</t>
  </si>
  <si>
    <t>Continuïteit en omvang van de SROI-inspanningen</t>
  </si>
  <si>
    <t>Structurele aanpak.</t>
  </si>
  <si>
    <t>Activiteiten worden regelmatig uitgevoerd en zijn aantoonbaar vastgelegd.</t>
  </si>
  <si>
    <t>SROI is aantoonbaar verankerd in de organisatie, met beleid, doelstellingen en periodieke evaluatie.</t>
  </si>
  <si>
    <t>Totaal GC12</t>
  </si>
  <si>
    <t>Totaal GC12, schaal 0-10</t>
  </si>
  <si>
    <t>GC13</t>
  </si>
  <si>
    <t>Bijdrage aan openbare verlichtingssector in Nederland</t>
  </si>
  <si>
    <t>Kennisontwikkeling</t>
  </si>
  <si>
    <t>Aantoonbare bijdrage aan kennisontwikkeling.</t>
  </si>
  <si>
    <t>Regelmatige bijdrage aan kennisdeling of vakinhoudelijke bijeenkomsten.</t>
  </si>
  <si>
    <t>Actieve en structurele bijdrage aan kennisontwikkeling binnen de OVL-sector.</t>
  </si>
  <si>
    <t>Innovatie</t>
  </si>
  <si>
    <t>Geen aantoonbare innovatieactiviteiten.</t>
  </si>
  <si>
    <t>Deelname aan innovatieprojecten of pilots.</t>
  </si>
  <si>
    <t>Actieve ontwikkeling en toepassing van innovatieve oplossingen binnen de OVL-sector.</t>
  </si>
  <si>
    <t>Samenwerking binnen de OVL-sector</t>
  </si>
  <si>
    <t>Geen aantoonbare bijdrage aan sectorontwikkeling.</t>
  </si>
  <si>
    <t>Deelname aan werkgroepen, brancheorganisaties of kennisplatforms.</t>
  </si>
  <si>
    <t>Structurele bijdrage aan professionalisering, normalisatie of sectorontwikkeling, aantoonbaar via werkgroepen, publicaties of bestuursfuncties.</t>
  </si>
  <si>
    <t>Totaal GC13</t>
  </si>
  <si>
    <t>Totaal GC13, schaal 0-10</t>
  </si>
  <si>
    <t>Beoordeling vermogen per kilometer per profiel per inschrijver</t>
  </si>
  <si>
    <t>getallen ter voorbeeld</t>
  </si>
  <si>
    <t>Opgegeven vermogen per km volgens EVO bestand</t>
  </si>
  <si>
    <t>Inschrijver 1</t>
  </si>
  <si>
    <t>Inschrijver 2</t>
  </si>
  <si>
    <t>Inschrijver 3</t>
  </si>
  <si>
    <t>Inschrijver 4</t>
  </si>
  <si>
    <t>Inschrijver 5</t>
  </si>
  <si>
    <t>Inschrijver 6</t>
  </si>
  <si>
    <t>Inschrijver 7</t>
  </si>
  <si>
    <t>Inschrijver 8</t>
  </si>
  <si>
    <t>Inschrijver 9</t>
  </si>
  <si>
    <t>Inschrijver 10</t>
  </si>
  <si>
    <t>Inschrijver 11</t>
  </si>
  <si>
    <t>Bijbehorende score</t>
  </si>
  <si>
    <t>Beschrijving van scores</t>
  </si>
  <si>
    <t>Max score per item</t>
  </si>
  <si>
    <t>Score</t>
  </si>
  <si>
    <t>Puur theoretisch</t>
  </si>
  <si>
    <t>Koffer</t>
  </si>
  <si>
    <t>Nr</t>
  </si>
  <si>
    <t>Weging</t>
  </si>
  <si>
    <t>WAS</t>
  </si>
  <si>
    <t>Social return on investment</t>
  </si>
  <si>
    <t>CG 06</t>
  </si>
  <si>
    <t>CG 07</t>
  </si>
  <si>
    <t>Energiegebruik per km (in kWh) per profiel</t>
  </si>
  <si>
    <t>CG 01</t>
  </si>
  <si>
    <t>CG02</t>
  </si>
  <si>
    <t>CG 03</t>
  </si>
  <si>
    <t>Beperking opwaarts licht</t>
  </si>
  <si>
    <t>CG04</t>
  </si>
  <si>
    <t>CG 05</t>
  </si>
  <si>
    <t>CG 08</t>
  </si>
  <si>
    <t>Score voor K1</t>
  </si>
  <si>
    <t>totaal</t>
  </si>
  <si>
    <t>Kegel</t>
  </si>
  <si>
    <t>Score voor PT Kegel</t>
  </si>
  <si>
    <t>Beker</t>
  </si>
  <si>
    <t>Score voor PT Beker</t>
  </si>
  <si>
    <t>TI</t>
  </si>
  <si>
    <t>Behoort bij NVI1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</si>
</sst>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#,##0.0_ ;\-#,##0.0\ "/>
    <numFmt numFmtId="167" formatCode="_ * #,##0.0_ ;_ * \-#,##0.0_ ;_ * &quot;-&quot;??_ ;_ @_ "/>
  </numFmts>
  <fonts count="4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Segoe UI"/>
      <family val="2"/>
    </font>
    <font>
      <sz val="12"/>
      <color theme="1"/>
      <name val="Helvetica"/>
      <family val="2"/>
    </font>
    <font>
      <sz val="11"/>
      <color theme="1"/>
      <name val="Calibri"/>
      <family val="2"/>
      <scheme val="minor"/>
    </font>
    <font>
      <sz val="16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theme="1"/>
      <name val="Segoe UI"/>
      <family val="2"/>
    </font>
    <font>
      <sz val="11"/>
      <name val="Segoe UI"/>
      <family val="2"/>
    </font>
    <font>
      <sz val="11"/>
      <color rgb="FF0000FF"/>
      <name val="Segoe UI"/>
      <family val="2"/>
    </font>
    <font>
      <b/>
      <sz val="14"/>
      <name val="Calibri"/>
      <family val="2"/>
      <scheme val="minor"/>
    </font>
    <font>
      <b/>
      <sz val="14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Segoe U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6"/>
      <color rgb="FFFFFFFF"/>
      <name val="Calibri"/>
      <family val="2"/>
    </font>
    <font>
      <i/>
      <sz val="10"/>
      <color theme="1"/>
      <name val="Segoe UI"/>
      <family val="2"/>
    </font>
    <font>
      <b/>
      <sz val="22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name val="Segoe UI"/>
      <family val="2"/>
    </font>
    <font>
      <sz val="11"/>
      <name val="Carlito"/>
    </font>
    <font>
      <b/>
      <sz val="22"/>
      <color theme="1"/>
      <name val="Segoe UI"/>
      <family val="2"/>
    </font>
    <font>
      <b/>
      <sz val="22"/>
      <color theme="0" tint="-0.34998626667073579"/>
      <name val="Segoe UI"/>
      <family val="2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Segoe UI"/>
      <family val="2"/>
    </font>
    <font>
      <b/>
      <sz val="14"/>
      <color theme="0" tint="-0.34998626667073579"/>
      <name val="Calibri"/>
      <family val="2"/>
      <scheme val="minor"/>
    </font>
    <font>
      <b/>
      <sz val="20"/>
      <color theme="0" tint="-0.34998626667073579"/>
      <name val="Segoe UI"/>
      <family val="2"/>
    </font>
    <font>
      <b/>
      <sz val="20"/>
      <name val="Segoe UI"/>
      <family val="2"/>
    </font>
    <font>
      <b/>
      <sz val="22"/>
      <name val="Segoe UI"/>
      <family val="2"/>
    </font>
    <font>
      <i/>
      <sz val="11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5E3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CE6A2"/>
        <bgColor indexed="64"/>
      </patternFill>
    </fill>
    <fill>
      <patternFill patternType="solid">
        <fgColor rgb="FFFFDBC9"/>
        <bgColor indexed="64"/>
      </patternFill>
    </fill>
    <fill>
      <patternFill patternType="solid">
        <fgColor rgb="FFFFAE85"/>
        <bgColor indexed="64"/>
      </patternFill>
    </fill>
    <fill>
      <patternFill patternType="solid">
        <fgColor rgb="FFFFB1C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</patternFill>
    </fill>
    <fill>
      <patternFill patternType="solid">
        <fgColor rgb="FFF2F4F7"/>
      </patternFill>
    </fill>
    <fill>
      <patternFill patternType="solid">
        <fgColor rgb="FFF2F4F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A3FFE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C9D1D9"/>
      </left>
      <right style="thin">
        <color rgb="FFC9D1D9"/>
      </right>
      <top style="thin">
        <color rgb="FFC9D1D9"/>
      </top>
      <bottom style="thin">
        <color rgb="FFC9D1D9"/>
      </bottom>
      <diagonal/>
    </border>
    <border>
      <left style="thin">
        <color rgb="FFC9D1D9"/>
      </left>
      <right/>
      <top style="thin">
        <color auto="1"/>
      </top>
      <bottom style="thin">
        <color auto="1"/>
      </bottom>
      <diagonal/>
    </border>
    <border>
      <left/>
      <right style="thin">
        <color rgb="FFC9D1D9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3743705557422"/>
      </bottom>
      <diagonal/>
    </border>
    <border>
      <left/>
      <right style="thin">
        <color auto="1"/>
      </right>
      <top style="thin">
        <color auto="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auto="1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auto="1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auto="1"/>
      </right>
      <top style="thin">
        <color theme="0" tint="-0.14990691854609822"/>
      </top>
      <bottom style="thin">
        <color theme="0" tint="-0.14993743705557422"/>
      </bottom>
      <diagonal/>
    </border>
    <border>
      <left/>
      <right style="thin">
        <color auto="1"/>
      </right>
      <top style="thin">
        <color theme="0" tint="-0.14993743705557422"/>
      </top>
      <bottom/>
      <diagonal/>
    </border>
    <border>
      <left/>
      <right/>
      <top style="thin">
        <color theme="0" tint="-0.14990691854609822"/>
      </top>
      <bottom style="thin">
        <color theme="0" tint="-0.14993743705557422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theme="0" tint="-0.14990691854609822"/>
      </bottom>
      <diagonal/>
    </border>
    <border>
      <left/>
      <right style="thin">
        <color auto="1"/>
      </right>
      <top style="thin">
        <color auto="1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auto="1"/>
      </right>
      <top style="thin">
        <color theme="0" tint="-0.149906918546098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indexed="64"/>
      </bottom>
      <diagonal/>
    </border>
    <border>
      <left/>
      <right style="thin">
        <color auto="1"/>
      </right>
      <top style="thin">
        <color theme="0" tint="-0.14990691854609822"/>
      </top>
      <bottom style="thin">
        <color indexed="64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0691854609822"/>
      </top>
      <bottom style="thin">
        <color indexed="64"/>
      </bottom>
      <diagonal/>
    </border>
    <border>
      <left style="thin">
        <color rgb="FFC9D1D9"/>
      </left>
      <right style="thin">
        <color rgb="FFC9D1D9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/>
      <top/>
      <bottom style="thin">
        <color rgb="FFA6A6A6"/>
      </bottom>
      <diagonal/>
    </border>
  </borders>
  <cellStyleXfs count="4">
    <xf numFmtId="0" fontId="0" fillId="0" borderId="0"/>
    <xf numFmtId="43" fontId="4" fillId="0" borderId="0"/>
    <xf numFmtId="9" fontId="4" fillId="0" borderId="0"/>
    <xf numFmtId="0" fontId="30" fillId="0" borderId="0"/>
  </cellStyleXfs>
  <cellXfs count="419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8" xfId="0" applyFont="1" applyBorder="1"/>
    <xf numFmtId="0" fontId="9" fillId="0" borderId="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7" borderId="0" xfId="0" applyFont="1" applyFill="1"/>
    <xf numFmtId="0" fontId="0" fillId="0" borderId="0" xfId="0" applyAlignment="1">
      <alignment horizontal="center"/>
    </xf>
    <xf numFmtId="0" fontId="10" fillId="0" borderId="0" xfId="0" applyFont="1"/>
    <xf numFmtId="0" fontId="1" fillId="0" borderId="0" xfId="0" applyFont="1"/>
    <xf numFmtId="0" fontId="8" fillId="0" borderId="0" xfId="0" applyFont="1"/>
    <xf numFmtId="0" fontId="1" fillId="9" borderId="12" xfId="0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7" fillId="0" borderId="0" xfId="0" applyFont="1"/>
    <xf numFmtId="0" fontId="13" fillId="0" borderId="0" xfId="0" applyFont="1"/>
    <xf numFmtId="0" fontId="14" fillId="0" borderId="0" xfId="0" applyFont="1"/>
    <xf numFmtId="0" fontId="1" fillId="9" borderId="12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9" fontId="1" fillId="4" borderId="0" xfId="2" applyFont="1" applyFill="1"/>
    <xf numFmtId="9" fontId="1" fillId="2" borderId="0" xfId="2" applyFont="1" applyFill="1" applyAlignment="1">
      <alignment horizontal="center"/>
    </xf>
    <xf numFmtId="0" fontId="1" fillId="2" borderId="0" xfId="0" applyFont="1" applyFill="1"/>
    <xf numFmtId="164" fontId="1" fillId="2" borderId="0" xfId="1" applyNumberFormat="1" applyFont="1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8" borderId="0" xfId="0" applyFont="1" applyFill="1"/>
    <xf numFmtId="0" fontId="1" fillId="8" borderId="0" xfId="0" applyFont="1" applyFill="1" applyAlignment="1">
      <alignment horizontal="center"/>
    </xf>
    <xf numFmtId="0" fontId="1" fillId="4" borderId="17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8" fillId="11" borderId="0" xfId="0" applyFont="1" applyFill="1"/>
    <xf numFmtId="0" fontId="12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2" fillId="4" borderId="0" xfId="0" applyFont="1" applyFill="1" applyAlignment="1">
      <alignment wrapText="1"/>
    </xf>
    <xf numFmtId="0" fontId="17" fillId="0" borderId="0" xfId="0" applyFont="1"/>
    <xf numFmtId="0" fontId="18" fillId="0" borderId="0" xfId="0" applyFont="1"/>
    <xf numFmtId="0" fontId="0" fillId="3" borderId="0" xfId="0" applyFill="1"/>
    <xf numFmtId="0" fontId="8" fillId="3" borderId="0" xfId="0" applyFont="1" applyFill="1"/>
    <xf numFmtId="0" fontId="0" fillId="12" borderId="0" xfId="0" applyFill="1"/>
    <xf numFmtId="0" fontId="8" fillId="12" borderId="0" xfId="0" applyFont="1" applyFill="1"/>
    <xf numFmtId="0" fontId="0" fillId="11" borderId="0" xfId="0" applyFill="1"/>
    <xf numFmtId="0" fontId="1" fillId="13" borderId="0" xfId="0" applyFont="1" applyFill="1"/>
    <xf numFmtId="0" fontId="1" fillId="13" borderId="0" xfId="0" applyFont="1" applyFill="1" applyAlignment="1">
      <alignment horizontal="center"/>
    </xf>
    <xf numFmtId="0" fontId="1" fillId="14" borderId="0" xfId="0" applyFont="1" applyFill="1"/>
    <xf numFmtId="0" fontId="1" fillId="14" borderId="0" xfId="0" applyFont="1" applyFill="1" applyAlignment="1">
      <alignment horizontal="center"/>
    </xf>
    <xf numFmtId="164" fontId="11" fillId="6" borderId="8" xfId="1" applyNumberFormat="1" applyFont="1" applyFill="1" applyBorder="1" applyProtection="1">
      <protection locked="0"/>
    </xf>
    <xf numFmtId="0" fontId="19" fillId="0" borderId="0" xfId="0" applyFont="1"/>
    <xf numFmtId="0" fontId="0" fillId="4" borderId="0" xfId="0" applyFill="1"/>
    <xf numFmtId="0" fontId="0" fillId="11" borderId="2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9" borderId="2" xfId="0" applyFill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21" borderId="2" xfId="0" applyFill="1" applyBorder="1" applyAlignment="1">
      <alignment horizontal="center"/>
    </xf>
    <xf numFmtId="0" fontId="0" fillId="22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165" fontId="20" fillId="11" borderId="18" xfId="0" applyNumberFormat="1" applyFont="1" applyFill="1" applyBorder="1" applyAlignment="1">
      <alignment horizontal="center"/>
    </xf>
    <xf numFmtId="165" fontId="20" fillId="18" borderId="18" xfId="0" applyNumberFormat="1" applyFont="1" applyFill="1" applyBorder="1" applyAlignment="1">
      <alignment horizontal="center"/>
    </xf>
    <xf numFmtId="165" fontId="20" fillId="2" borderId="18" xfId="0" applyNumberFormat="1" applyFont="1" applyFill="1" applyBorder="1" applyAlignment="1">
      <alignment horizontal="center"/>
    </xf>
    <xf numFmtId="165" fontId="20" fillId="3" borderId="18" xfId="0" applyNumberFormat="1" applyFont="1" applyFill="1" applyBorder="1" applyAlignment="1">
      <alignment horizontal="center"/>
    </xf>
    <xf numFmtId="165" fontId="20" fillId="10" borderId="18" xfId="0" applyNumberFormat="1" applyFont="1" applyFill="1" applyBorder="1" applyAlignment="1">
      <alignment horizontal="center"/>
    </xf>
    <xf numFmtId="165" fontId="20" fillId="19" borderId="18" xfId="0" applyNumberFormat="1" applyFont="1" applyFill="1" applyBorder="1" applyAlignment="1">
      <alignment horizontal="center"/>
    </xf>
    <xf numFmtId="165" fontId="20" fillId="20" borderId="18" xfId="0" applyNumberFormat="1" applyFont="1" applyFill="1" applyBorder="1" applyAlignment="1">
      <alignment horizontal="center"/>
    </xf>
    <xf numFmtId="165" fontId="20" fillId="6" borderId="18" xfId="0" applyNumberFormat="1" applyFont="1" applyFill="1" applyBorder="1" applyAlignment="1">
      <alignment horizontal="center"/>
    </xf>
    <xf numFmtId="165" fontId="20" fillId="17" borderId="18" xfId="0" applyNumberFormat="1" applyFont="1" applyFill="1" applyBorder="1" applyAlignment="1">
      <alignment horizontal="center"/>
    </xf>
    <xf numFmtId="165" fontId="20" fillId="21" borderId="18" xfId="0" applyNumberFormat="1" applyFont="1" applyFill="1" applyBorder="1" applyAlignment="1">
      <alignment horizontal="center"/>
    </xf>
    <xf numFmtId="165" fontId="20" fillId="22" borderId="18" xfId="0" applyNumberFormat="1" applyFont="1" applyFill="1" applyBorder="1" applyAlignment="1">
      <alignment horizontal="center"/>
    </xf>
    <xf numFmtId="0" fontId="1" fillId="9" borderId="15" xfId="0" applyFont="1" applyFill="1" applyBorder="1" applyAlignment="1" applyProtection="1">
      <alignment horizontal="left"/>
      <protection locked="0"/>
    </xf>
    <xf numFmtId="0" fontId="1" fillId="9" borderId="16" xfId="0" applyFont="1" applyFill="1" applyBorder="1" applyAlignment="1" applyProtection="1">
      <alignment horizontal="left"/>
      <protection locked="0"/>
    </xf>
    <xf numFmtId="0" fontId="0" fillId="11" borderId="18" xfId="0" applyFill="1" applyBorder="1" applyAlignment="1" applyProtection="1">
      <alignment horizontal="center"/>
      <protection locked="0"/>
    </xf>
    <xf numFmtId="0" fontId="0" fillId="18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10" borderId="18" xfId="0" applyFill="1" applyBorder="1" applyAlignment="1" applyProtection="1">
      <alignment horizontal="center"/>
      <protection locked="0"/>
    </xf>
    <xf numFmtId="0" fontId="0" fillId="19" borderId="18" xfId="0" applyFill="1" applyBorder="1" applyAlignment="1" applyProtection="1">
      <alignment horizontal="center"/>
      <protection locked="0"/>
    </xf>
    <xf numFmtId="0" fontId="0" fillId="20" borderId="18" xfId="0" applyFill="1" applyBorder="1" applyAlignment="1" applyProtection="1">
      <alignment horizontal="center"/>
      <protection locked="0"/>
    </xf>
    <xf numFmtId="0" fontId="0" fillId="6" borderId="18" xfId="0" applyFill="1" applyBorder="1" applyAlignment="1" applyProtection="1">
      <alignment horizontal="center"/>
      <protection locked="0"/>
    </xf>
    <xf numFmtId="0" fontId="0" fillId="17" borderId="18" xfId="0" applyFill="1" applyBorder="1" applyAlignment="1" applyProtection="1">
      <alignment horizontal="center"/>
      <protection locked="0"/>
    </xf>
    <xf numFmtId="0" fontId="0" fillId="21" borderId="18" xfId="0" applyFill="1" applyBorder="1" applyAlignment="1" applyProtection="1">
      <alignment horizontal="center"/>
      <protection locked="0"/>
    </xf>
    <xf numFmtId="0" fontId="0" fillId="22" borderId="18" xfId="0" applyFill="1" applyBorder="1" applyAlignment="1" applyProtection="1">
      <alignment horizontal="center"/>
      <protection locked="0"/>
    </xf>
    <xf numFmtId="0" fontId="8" fillId="9" borderId="0" xfId="0" applyFont="1" applyFill="1"/>
    <xf numFmtId="0" fontId="16" fillId="9" borderId="0" xfId="0" applyFont="1" applyFill="1"/>
    <xf numFmtId="164" fontId="8" fillId="0" borderId="0" xfId="0" applyNumberFormat="1" applyFont="1"/>
    <xf numFmtId="166" fontId="1" fillId="23" borderId="0" xfId="1" applyNumberFormat="1" applyFont="1" applyFill="1"/>
    <xf numFmtId="165" fontId="20" fillId="11" borderId="0" xfId="0" applyNumberFormat="1" applyFont="1" applyFill="1" applyAlignment="1">
      <alignment horizontal="center"/>
    </xf>
    <xf numFmtId="165" fontId="20" fillId="18" borderId="0" xfId="0" applyNumberFormat="1" applyFont="1" applyFill="1" applyAlignment="1">
      <alignment horizontal="center"/>
    </xf>
    <xf numFmtId="165" fontId="20" fillId="2" borderId="0" xfId="0" applyNumberFormat="1" applyFont="1" applyFill="1" applyAlignment="1">
      <alignment horizontal="center"/>
    </xf>
    <xf numFmtId="165" fontId="20" fillId="3" borderId="0" xfId="0" applyNumberFormat="1" applyFont="1" applyFill="1" applyAlignment="1">
      <alignment horizontal="center"/>
    </xf>
    <xf numFmtId="165" fontId="20" fillId="10" borderId="0" xfId="0" applyNumberFormat="1" applyFont="1" applyFill="1" applyAlignment="1">
      <alignment horizontal="center"/>
    </xf>
    <xf numFmtId="165" fontId="20" fillId="19" borderId="0" xfId="0" applyNumberFormat="1" applyFont="1" applyFill="1" applyAlignment="1">
      <alignment horizontal="center"/>
    </xf>
    <xf numFmtId="165" fontId="20" fillId="20" borderId="0" xfId="0" applyNumberFormat="1" applyFont="1" applyFill="1" applyAlignment="1">
      <alignment horizontal="center"/>
    </xf>
    <xf numFmtId="165" fontId="20" fillId="6" borderId="0" xfId="0" applyNumberFormat="1" applyFont="1" applyFill="1" applyAlignment="1">
      <alignment horizontal="center"/>
    </xf>
    <xf numFmtId="165" fontId="20" fillId="17" borderId="0" xfId="0" applyNumberFormat="1" applyFont="1" applyFill="1" applyAlignment="1">
      <alignment horizontal="center"/>
    </xf>
    <xf numFmtId="165" fontId="20" fillId="21" borderId="0" xfId="0" applyNumberFormat="1" applyFont="1" applyFill="1" applyAlignment="1">
      <alignment horizontal="center"/>
    </xf>
    <xf numFmtId="165" fontId="20" fillId="22" borderId="0" xfId="0" applyNumberFormat="1" applyFont="1" applyFill="1" applyAlignment="1">
      <alignment horizontal="center"/>
    </xf>
    <xf numFmtId="0" fontId="8" fillId="17" borderId="0" xfId="0" applyFont="1" applyFill="1"/>
    <xf numFmtId="0" fontId="22" fillId="28" borderId="0" xfId="0" applyFont="1" applyFill="1"/>
    <xf numFmtId="164" fontId="8" fillId="0" borderId="0" xfId="1" applyNumberFormat="1" applyFont="1"/>
    <xf numFmtId="0" fontId="23" fillId="29" borderId="20" xfId="0" applyFont="1" applyFill="1" applyBorder="1" applyAlignment="1">
      <alignment vertical="center" wrapText="1"/>
    </xf>
    <xf numFmtId="0" fontId="24" fillId="30" borderId="20" xfId="0" applyFont="1" applyFill="1" applyBorder="1" applyAlignment="1">
      <alignment vertical="center" wrapText="1"/>
    </xf>
    <xf numFmtId="0" fontId="6" fillId="9" borderId="2" xfId="0" applyFont="1" applyFill="1" applyBorder="1"/>
    <xf numFmtId="0" fontId="6" fillId="9" borderId="18" xfId="0" applyFont="1" applyFill="1" applyBorder="1"/>
    <xf numFmtId="0" fontId="6" fillId="9" borderId="10" xfId="0" applyFont="1" applyFill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7" fillId="31" borderId="8" xfId="0" applyFont="1" applyFill="1" applyBorder="1" applyAlignment="1">
      <alignment wrapText="1"/>
    </xf>
    <xf numFmtId="0" fontId="3" fillId="31" borderId="24" xfId="0" applyFont="1" applyFill="1" applyBorder="1" applyProtection="1">
      <protection locked="0"/>
    </xf>
    <xf numFmtId="0" fontId="26" fillId="0" borderId="0" xfId="0" applyFont="1" applyAlignment="1">
      <alignment vertical="center"/>
    </xf>
    <xf numFmtId="0" fontId="27" fillId="21" borderId="0" xfId="0" applyFont="1" applyFill="1"/>
    <xf numFmtId="0" fontId="28" fillId="21" borderId="0" xfId="0" applyFont="1" applyFill="1"/>
    <xf numFmtId="0" fontId="1" fillId="21" borderId="0" xfId="0" applyFont="1" applyFill="1"/>
    <xf numFmtId="0" fontId="1" fillId="21" borderId="0" xfId="0" applyFont="1" applyFill="1" applyAlignment="1">
      <alignment horizontal="center"/>
    </xf>
    <xf numFmtId="0" fontId="28" fillId="21" borderId="0" xfId="0" applyFont="1" applyFill="1" applyAlignment="1">
      <alignment horizontal="center"/>
    </xf>
    <xf numFmtId="0" fontId="1" fillId="32" borderId="0" xfId="0" applyFont="1" applyFill="1"/>
    <xf numFmtId="166" fontId="12" fillId="15" borderId="0" xfId="1" applyNumberFormat="1" applyFont="1" applyFill="1"/>
    <xf numFmtId="0" fontId="29" fillId="4" borderId="4" xfId="0" applyFont="1" applyFill="1" applyBorder="1" applyAlignment="1">
      <alignment horizontal="center" vertical="center"/>
    </xf>
    <xf numFmtId="0" fontId="15" fillId="33" borderId="27" xfId="3" applyFont="1" applyFill="1" applyBorder="1" applyAlignment="1">
      <alignment horizontal="left" wrapText="1"/>
    </xf>
    <xf numFmtId="0" fontId="15" fillId="33" borderId="27" xfId="3" applyFont="1" applyFill="1" applyBorder="1" applyAlignment="1">
      <alignment horizontal="center" wrapText="1"/>
    </xf>
    <xf numFmtId="0" fontId="15" fillId="33" borderId="28" xfId="3" applyFont="1" applyFill="1" applyBorder="1" applyAlignment="1">
      <alignment horizontal="center" wrapText="1"/>
    </xf>
    <xf numFmtId="0" fontId="15" fillId="34" borderId="29" xfId="3" applyFont="1" applyFill="1" applyBorder="1" applyAlignment="1">
      <alignment horizontal="left" wrapText="1"/>
    </xf>
    <xf numFmtId="0" fontId="15" fillId="34" borderId="29" xfId="3" applyFont="1" applyFill="1" applyBorder="1" applyAlignment="1">
      <alignment horizontal="center" wrapText="1"/>
    </xf>
    <xf numFmtId="0" fontId="15" fillId="34" borderId="30" xfId="3" applyFont="1" applyFill="1" applyBorder="1" applyAlignment="1">
      <alignment horizontal="center" wrapText="1"/>
    </xf>
    <xf numFmtId="0" fontId="15" fillId="33" borderId="29" xfId="3" applyFont="1" applyFill="1" applyBorder="1" applyAlignment="1">
      <alignment horizontal="left" wrapText="1"/>
    </xf>
    <xf numFmtId="0" fontId="15" fillId="33" borderId="29" xfId="3" applyFont="1" applyFill="1" applyBorder="1" applyAlignment="1">
      <alignment horizontal="center" wrapText="1"/>
    </xf>
    <xf numFmtId="0" fontId="15" fillId="33" borderId="30" xfId="3" applyFont="1" applyFill="1" applyBorder="1" applyAlignment="1">
      <alignment horizontal="center" wrapText="1"/>
    </xf>
    <xf numFmtId="0" fontId="15" fillId="34" borderId="31" xfId="3" applyFont="1" applyFill="1" applyBorder="1" applyAlignment="1">
      <alignment horizontal="left" wrapText="1"/>
    </xf>
    <xf numFmtId="0" fontId="15" fillId="34" borderId="31" xfId="3" applyFont="1" applyFill="1" applyBorder="1" applyAlignment="1">
      <alignment horizontal="center" wrapText="1"/>
    </xf>
    <xf numFmtId="0" fontId="15" fillId="34" borderId="32" xfId="3" applyFont="1" applyFill="1" applyBorder="1" applyAlignment="1">
      <alignment horizontal="center" wrapText="1"/>
    </xf>
    <xf numFmtId="0" fontId="8" fillId="16" borderId="27" xfId="0" applyFont="1" applyFill="1" applyBorder="1"/>
    <xf numFmtId="0" fontId="8" fillId="16" borderId="28" xfId="0" applyFont="1" applyFill="1" applyBorder="1" applyAlignment="1">
      <alignment horizontal="center"/>
    </xf>
    <xf numFmtId="0" fontId="8" fillId="35" borderId="29" xfId="0" applyFont="1" applyFill="1" applyBorder="1"/>
    <xf numFmtId="0" fontId="8" fillId="35" borderId="30" xfId="0" applyFont="1" applyFill="1" applyBorder="1" applyAlignment="1">
      <alignment horizontal="center"/>
    </xf>
    <xf numFmtId="0" fontId="8" fillId="16" borderId="29" xfId="0" applyFont="1" applyFill="1" applyBorder="1"/>
    <xf numFmtId="0" fontId="8" fillId="16" borderId="30" xfId="0" applyFont="1" applyFill="1" applyBorder="1" applyAlignment="1">
      <alignment horizontal="center"/>
    </xf>
    <xf numFmtId="0" fontId="8" fillId="35" borderId="31" xfId="0" applyFont="1" applyFill="1" applyBorder="1"/>
    <xf numFmtId="0" fontId="8" fillId="35" borderId="32" xfId="0" applyFont="1" applyFill="1" applyBorder="1" applyAlignment="1">
      <alignment horizontal="center"/>
    </xf>
    <xf numFmtId="0" fontId="8" fillId="11" borderId="27" xfId="0" applyFont="1" applyFill="1" applyBorder="1"/>
    <xf numFmtId="0" fontId="8" fillId="11" borderId="28" xfId="0" applyFont="1" applyFill="1" applyBorder="1" applyAlignment="1">
      <alignment horizontal="center"/>
    </xf>
    <xf numFmtId="0" fontId="8" fillId="36" borderId="29" xfId="0" applyFont="1" applyFill="1" applyBorder="1"/>
    <xf numFmtId="0" fontId="8" fillId="36" borderId="30" xfId="0" applyFont="1" applyFill="1" applyBorder="1" applyAlignment="1">
      <alignment horizontal="center"/>
    </xf>
    <xf numFmtId="0" fontId="8" fillId="11" borderId="29" xfId="0" applyFont="1" applyFill="1" applyBorder="1"/>
    <xf numFmtId="0" fontId="8" fillId="11" borderId="30" xfId="0" applyFont="1" applyFill="1" applyBorder="1" applyAlignment="1">
      <alignment horizontal="center"/>
    </xf>
    <xf numFmtId="0" fontId="8" fillId="36" borderId="31" xfId="0" applyFont="1" applyFill="1" applyBorder="1"/>
    <xf numFmtId="0" fontId="8" fillId="36" borderId="32" xfId="0" applyFont="1" applyFill="1" applyBorder="1" applyAlignment="1">
      <alignment horizontal="center"/>
    </xf>
    <xf numFmtId="0" fontId="8" fillId="37" borderId="27" xfId="0" applyFont="1" applyFill="1" applyBorder="1"/>
    <xf numFmtId="0" fontId="8" fillId="37" borderId="28" xfId="0" applyFont="1" applyFill="1" applyBorder="1" applyAlignment="1">
      <alignment horizontal="center"/>
    </xf>
    <xf numFmtId="0" fontId="8" fillId="39" borderId="29" xfId="0" applyFont="1" applyFill="1" applyBorder="1"/>
    <xf numFmtId="0" fontId="8" fillId="39" borderId="30" xfId="0" applyFont="1" applyFill="1" applyBorder="1" applyAlignment="1">
      <alignment horizontal="center"/>
    </xf>
    <xf numFmtId="0" fontId="8" fillId="37" borderId="29" xfId="0" applyFont="1" applyFill="1" applyBorder="1"/>
    <xf numFmtId="0" fontId="8" fillId="37" borderId="30" xfId="0" applyFont="1" applyFill="1" applyBorder="1" applyAlignment="1">
      <alignment horizontal="center"/>
    </xf>
    <xf numFmtId="0" fontId="8" fillId="39" borderId="31" xfId="0" applyFont="1" applyFill="1" applyBorder="1"/>
    <xf numFmtId="0" fontId="8" fillId="39" borderId="32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2" borderId="0" xfId="0" applyFont="1" applyFill="1" applyAlignment="1">
      <alignment horizontal="center"/>
    </xf>
    <xf numFmtId="0" fontId="12" fillId="32" borderId="0" xfId="0" applyFont="1" applyFill="1" applyAlignment="1">
      <alignment horizontal="right"/>
    </xf>
    <xf numFmtId="0" fontId="29" fillId="4" borderId="1" xfId="0" applyFont="1" applyFill="1" applyBorder="1" applyAlignment="1">
      <alignment vertical="center"/>
    </xf>
    <xf numFmtId="0" fontId="29" fillId="4" borderId="4" xfId="0" applyFont="1" applyFill="1" applyBorder="1" applyAlignment="1">
      <alignment vertical="center"/>
    </xf>
    <xf numFmtId="0" fontId="29" fillId="4" borderId="6" xfId="0" applyFont="1" applyFill="1" applyBorder="1" applyAlignment="1">
      <alignment vertical="center"/>
    </xf>
    <xf numFmtId="0" fontId="29" fillId="4" borderId="2" xfId="0" applyFont="1" applyFill="1" applyBorder="1" applyAlignment="1">
      <alignment vertical="center"/>
    </xf>
    <xf numFmtId="0" fontId="8" fillId="11" borderId="32" xfId="0" applyFont="1" applyFill="1" applyBorder="1" applyAlignment="1">
      <alignment horizontal="center"/>
    </xf>
    <xf numFmtId="0" fontId="27" fillId="21" borderId="0" xfId="0" applyFont="1" applyFill="1" applyAlignment="1">
      <alignment wrapText="1"/>
    </xf>
    <xf numFmtId="0" fontId="29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9" fillId="4" borderId="6" xfId="0" applyFont="1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0" fillId="11" borderId="34" xfId="0" applyFill="1" applyBorder="1" applyAlignment="1">
      <alignment horizontal="center"/>
    </xf>
    <xf numFmtId="0" fontId="0" fillId="12" borderId="34" xfId="0" applyFill="1" applyBorder="1" applyAlignment="1">
      <alignment horizontal="center"/>
    </xf>
    <xf numFmtId="0" fontId="0" fillId="24" borderId="34" xfId="0" applyFill="1" applyBorder="1" applyAlignment="1">
      <alignment horizontal="center"/>
    </xf>
    <xf numFmtId="0" fontId="0" fillId="25" borderId="34" xfId="0" applyFill="1" applyBorder="1" applyAlignment="1">
      <alignment horizontal="center"/>
    </xf>
    <xf numFmtId="0" fontId="0" fillId="26" borderId="39" xfId="0" applyFill="1" applyBorder="1" applyAlignment="1">
      <alignment horizontal="center"/>
    </xf>
    <xf numFmtId="0" fontId="3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33" fillId="27" borderId="34" xfId="0" applyFont="1" applyFill="1" applyBorder="1" applyAlignment="1">
      <alignment horizontal="center"/>
    </xf>
    <xf numFmtId="0" fontId="33" fillId="27" borderId="35" xfId="0" applyFont="1" applyFill="1" applyBorder="1" applyAlignment="1">
      <alignment horizontal="left"/>
    </xf>
    <xf numFmtId="164" fontId="33" fillId="27" borderId="35" xfId="1" applyNumberFormat="1" applyFont="1" applyFill="1" applyBorder="1" applyAlignment="1">
      <alignment horizontal="left"/>
    </xf>
    <xf numFmtId="0" fontId="33" fillId="6" borderId="36" xfId="0" applyFont="1" applyFill="1" applyBorder="1" applyAlignment="1">
      <alignment horizontal="center" vertical="center"/>
    </xf>
    <xf numFmtId="0" fontId="33" fillId="6" borderId="37" xfId="0" applyFont="1" applyFill="1" applyBorder="1" applyAlignment="1">
      <alignment horizontal="left"/>
    </xf>
    <xf numFmtId="164" fontId="33" fillId="6" borderId="38" xfId="1" applyNumberFormat="1" applyFont="1" applyFill="1" applyBorder="1" applyAlignment="1">
      <alignment horizontal="center"/>
    </xf>
    <xf numFmtId="0" fontId="33" fillId="6" borderId="38" xfId="0" applyFont="1" applyFill="1" applyBorder="1" applyAlignment="1">
      <alignment horizontal="center"/>
    </xf>
    <xf numFmtId="0" fontId="34" fillId="0" borderId="0" xfId="0" applyFont="1"/>
    <xf numFmtId="0" fontId="33" fillId="11" borderId="34" xfId="0" applyFont="1" applyFill="1" applyBorder="1" applyAlignment="1">
      <alignment horizontal="center"/>
    </xf>
    <xf numFmtId="0" fontId="33" fillId="11" borderId="35" xfId="0" applyFont="1" applyFill="1" applyBorder="1" applyAlignment="1">
      <alignment horizontal="left"/>
    </xf>
    <xf numFmtId="164" fontId="33" fillId="11" borderId="12" xfId="1" applyNumberFormat="1" applyFont="1" applyFill="1" applyBorder="1" applyAlignment="1">
      <alignment horizontal="center"/>
    </xf>
    <xf numFmtId="0" fontId="33" fillId="11" borderId="12" xfId="0" applyFont="1" applyFill="1" applyBorder="1" applyAlignment="1">
      <alignment horizontal="center"/>
    </xf>
    <xf numFmtId="0" fontId="33" fillId="12" borderId="34" xfId="0" applyFont="1" applyFill="1" applyBorder="1" applyAlignment="1">
      <alignment horizontal="center"/>
    </xf>
    <xf numFmtId="0" fontId="33" fillId="12" borderId="35" xfId="0" applyFont="1" applyFill="1" applyBorder="1" applyAlignment="1">
      <alignment horizontal="left"/>
    </xf>
    <xf numFmtId="164" fontId="33" fillId="12" borderId="12" xfId="1" applyNumberFormat="1" applyFont="1" applyFill="1" applyBorder="1" applyAlignment="1">
      <alignment horizontal="center"/>
    </xf>
    <xf numFmtId="0" fontId="33" fillId="12" borderId="12" xfId="1" applyNumberFormat="1" applyFont="1" applyFill="1" applyBorder="1" applyAlignment="1">
      <alignment horizontal="center"/>
    </xf>
    <xf numFmtId="0" fontId="33" fillId="24" borderId="34" xfId="0" applyFont="1" applyFill="1" applyBorder="1" applyAlignment="1">
      <alignment horizontal="center"/>
    </xf>
    <xf numFmtId="0" fontId="33" fillId="24" borderId="35" xfId="0" applyFont="1" applyFill="1" applyBorder="1" applyAlignment="1">
      <alignment horizontal="left"/>
    </xf>
    <xf numFmtId="164" fontId="33" fillId="24" borderId="12" xfId="1" applyNumberFormat="1" applyFont="1" applyFill="1" applyBorder="1" applyAlignment="1">
      <alignment horizontal="center"/>
    </xf>
    <xf numFmtId="0" fontId="33" fillId="24" borderId="12" xfId="0" applyFont="1" applyFill="1" applyBorder="1" applyAlignment="1">
      <alignment horizontal="center"/>
    </xf>
    <xf numFmtId="0" fontId="33" fillId="25" borderId="34" xfId="0" applyFont="1" applyFill="1" applyBorder="1" applyAlignment="1">
      <alignment horizontal="center"/>
    </xf>
    <xf numFmtId="0" fontId="33" fillId="25" borderId="35" xfId="0" applyFont="1" applyFill="1" applyBorder="1" applyAlignment="1">
      <alignment horizontal="left"/>
    </xf>
    <xf numFmtId="164" fontId="33" fillId="25" borderId="12" xfId="1" applyNumberFormat="1" applyFont="1" applyFill="1" applyBorder="1" applyAlignment="1">
      <alignment horizontal="center"/>
    </xf>
    <xf numFmtId="0" fontId="33" fillId="25" borderId="12" xfId="0" applyFont="1" applyFill="1" applyBorder="1" applyAlignment="1">
      <alignment horizontal="center"/>
    </xf>
    <xf numFmtId="0" fontId="33" fillId="26" borderId="39" xfId="0" applyFont="1" applyFill="1" applyBorder="1" applyAlignment="1">
      <alignment horizontal="center"/>
    </xf>
    <xf numFmtId="0" fontId="33" fillId="26" borderId="40" xfId="0" applyFont="1" applyFill="1" applyBorder="1" applyAlignment="1">
      <alignment horizontal="left"/>
    </xf>
    <xf numFmtId="164" fontId="33" fillId="26" borderId="40" xfId="1" applyNumberFormat="1" applyFont="1" applyFill="1" applyBorder="1" applyAlignment="1">
      <alignment horizontal="center"/>
    </xf>
    <xf numFmtId="0" fontId="33" fillId="26" borderId="40" xfId="0" applyFont="1" applyFill="1" applyBorder="1" applyAlignment="1">
      <alignment horizontal="center"/>
    </xf>
    <xf numFmtId="0" fontId="32" fillId="5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/>
    </xf>
    <xf numFmtId="164" fontId="35" fillId="5" borderId="0" xfId="1" applyNumberFormat="1" applyFont="1" applyFill="1" applyAlignment="1">
      <alignment horizontal="center"/>
    </xf>
    <xf numFmtId="164" fontId="34" fillId="0" borderId="0" xfId="1" applyNumberFormat="1" applyFont="1"/>
    <xf numFmtId="0" fontId="0" fillId="31" borderId="34" xfId="0" applyFill="1" applyBorder="1" applyAlignment="1">
      <alignment horizontal="center"/>
    </xf>
    <xf numFmtId="0" fontId="8" fillId="37" borderId="9" xfId="0" applyFont="1" applyFill="1" applyBorder="1" applyAlignment="1">
      <alignment horizontal="left" vertical="center" wrapText="1"/>
    </xf>
    <xf numFmtId="0" fontId="8" fillId="37" borderId="26" xfId="0" applyFont="1" applyFill="1" applyBorder="1"/>
    <xf numFmtId="0" fontId="8" fillId="37" borderId="11" xfId="0" applyFont="1" applyFill="1" applyBorder="1" applyAlignment="1">
      <alignment horizontal="center"/>
    </xf>
    <xf numFmtId="0" fontId="28" fillId="21" borderId="0" xfId="0" applyFont="1" applyFill="1" applyAlignment="1">
      <alignment vertical="center"/>
    </xf>
    <xf numFmtId="0" fontId="15" fillId="37" borderId="26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34" xfId="0" applyFill="1" applyBorder="1" applyAlignment="1">
      <alignment horizontal="center"/>
    </xf>
    <xf numFmtId="0" fontId="33" fillId="31" borderId="34" xfId="0" applyFont="1" applyFill="1" applyBorder="1" applyAlignment="1">
      <alignment horizontal="center"/>
    </xf>
    <xf numFmtId="0" fontId="33" fillId="31" borderId="35" xfId="0" applyFont="1" applyFill="1" applyBorder="1" applyAlignment="1">
      <alignment horizontal="left"/>
    </xf>
    <xf numFmtId="164" fontId="33" fillId="31" borderId="12" xfId="1" applyNumberFormat="1" applyFont="1" applyFill="1" applyBorder="1" applyAlignment="1">
      <alignment horizontal="center"/>
    </xf>
    <xf numFmtId="0" fontId="33" fillId="31" borderId="12" xfId="1" applyNumberFormat="1" applyFont="1" applyFill="1" applyBorder="1" applyAlignment="1">
      <alignment horizontal="center"/>
    </xf>
    <xf numFmtId="0" fontId="33" fillId="2" borderId="34" xfId="0" applyFont="1" applyFill="1" applyBorder="1" applyAlignment="1">
      <alignment horizontal="center"/>
    </xf>
    <xf numFmtId="0" fontId="33" fillId="2" borderId="35" xfId="0" applyFont="1" applyFill="1" applyBorder="1" applyAlignment="1">
      <alignment horizontal="left"/>
    </xf>
    <xf numFmtId="164" fontId="33" fillId="2" borderId="12" xfId="1" applyNumberFormat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0" fillId="40" borderId="44" xfId="0" applyFill="1" applyBorder="1" applyAlignment="1">
      <alignment horizontal="left"/>
    </xf>
    <xf numFmtId="0" fontId="33" fillId="40" borderId="44" xfId="0" applyFont="1" applyFill="1" applyBorder="1" applyAlignment="1">
      <alignment horizontal="left"/>
    </xf>
    <xf numFmtId="164" fontId="33" fillId="40" borderId="45" xfId="1" applyNumberFormat="1" applyFont="1" applyFill="1" applyBorder="1" applyAlignment="1">
      <alignment horizontal="left"/>
    </xf>
    <xf numFmtId="0" fontId="33" fillId="40" borderId="45" xfId="0" applyFont="1" applyFill="1" applyBorder="1" applyAlignment="1">
      <alignment horizontal="left"/>
    </xf>
    <xf numFmtId="0" fontId="15" fillId="19" borderId="33" xfId="3" applyFont="1" applyFill="1" applyBorder="1" applyAlignment="1">
      <alignment horizontal="left" wrapText="1"/>
    </xf>
    <xf numFmtId="0" fontId="15" fillId="19" borderId="42" xfId="3" applyFont="1" applyFill="1" applyBorder="1" applyAlignment="1">
      <alignment horizontal="center" wrapText="1"/>
    </xf>
    <xf numFmtId="0" fontId="15" fillId="19" borderId="31" xfId="3" applyFont="1" applyFill="1" applyBorder="1" applyAlignment="1">
      <alignment horizontal="left" wrapText="1"/>
    </xf>
    <xf numFmtId="0" fontId="15" fillId="19" borderId="32" xfId="3" applyFont="1" applyFill="1" applyBorder="1" applyAlignment="1">
      <alignment horizontal="center" wrapText="1"/>
    </xf>
    <xf numFmtId="0" fontId="15" fillId="2" borderId="27" xfId="3" applyFont="1" applyFill="1" applyBorder="1" applyAlignment="1">
      <alignment horizontal="left" wrapText="1"/>
    </xf>
    <xf numFmtId="0" fontId="15" fillId="2" borderId="28" xfId="3" applyFont="1" applyFill="1" applyBorder="1" applyAlignment="1">
      <alignment horizontal="center" wrapText="1"/>
    </xf>
    <xf numFmtId="0" fontId="15" fillId="2" borderId="43" xfId="3" applyFont="1" applyFill="1" applyBorder="1" applyAlignment="1">
      <alignment horizontal="left" wrapText="1"/>
    </xf>
    <xf numFmtId="0" fontId="15" fillId="2" borderId="41" xfId="3" applyFont="1" applyFill="1" applyBorder="1" applyAlignment="1">
      <alignment horizontal="center" wrapText="1"/>
    </xf>
    <xf numFmtId="0" fontId="8" fillId="11" borderId="33" xfId="0" applyFont="1" applyFill="1" applyBorder="1" applyAlignment="1">
      <alignment wrapText="1"/>
    </xf>
    <xf numFmtId="0" fontId="8" fillId="11" borderId="5" xfId="0" applyFont="1" applyFill="1" applyBorder="1" applyAlignment="1">
      <alignment wrapText="1"/>
    </xf>
    <xf numFmtId="0" fontId="8" fillId="36" borderId="33" xfId="0" applyFont="1" applyFill="1" applyBorder="1"/>
    <xf numFmtId="0" fontId="8" fillId="36" borderId="42" xfId="0" applyFont="1" applyFill="1" applyBorder="1" applyAlignment="1">
      <alignment horizontal="center"/>
    </xf>
    <xf numFmtId="0" fontId="8" fillId="3" borderId="46" xfId="0" applyFont="1" applyFill="1" applyBorder="1" applyAlignment="1">
      <alignment horizontal="left" wrapText="1"/>
    </xf>
    <xf numFmtId="0" fontId="8" fillId="3" borderId="47" xfId="0" applyFont="1" applyFill="1" applyBorder="1" applyAlignment="1">
      <alignment horizontal="center"/>
    </xf>
    <xf numFmtId="0" fontId="8" fillId="41" borderId="48" xfId="0" applyFont="1" applyFill="1" applyBorder="1" applyAlignment="1">
      <alignment horizontal="left" wrapText="1"/>
    </xf>
    <xf numFmtId="0" fontId="8" fillId="41" borderId="49" xfId="0" applyFont="1" applyFill="1" applyBorder="1" applyAlignment="1">
      <alignment horizontal="center"/>
    </xf>
    <xf numFmtId="0" fontId="8" fillId="3" borderId="48" xfId="0" applyFont="1" applyFill="1" applyBorder="1" applyAlignment="1">
      <alignment horizontal="left" wrapText="1"/>
    </xf>
    <xf numFmtId="0" fontId="8" fillId="3" borderId="49" xfId="0" applyFont="1" applyFill="1" applyBorder="1" applyAlignment="1">
      <alignment horizontal="center"/>
    </xf>
    <xf numFmtId="0" fontId="8" fillId="41" borderId="50" xfId="0" applyFont="1" applyFill="1" applyBorder="1" applyAlignment="1">
      <alignment horizontal="left" wrapText="1"/>
    </xf>
    <xf numFmtId="0" fontId="8" fillId="41" borderId="51" xfId="0" applyFont="1" applyFill="1" applyBorder="1" applyAlignment="1">
      <alignment horizontal="center"/>
    </xf>
    <xf numFmtId="0" fontId="8" fillId="35" borderId="29" xfId="0" applyFont="1" applyFill="1" applyBorder="1" applyAlignment="1">
      <alignment wrapText="1"/>
    </xf>
    <xf numFmtId="0" fontId="8" fillId="16" borderId="29" xfId="0" applyFont="1" applyFill="1" applyBorder="1" applyAlignment="1">
      <alignment wrapText="1"/>
    </xf>
    <xf numFmtId="0" fontId="8" fillId="36" borderId="29" xfId="0" applyFont="1" applyFill="1" applyBorder="1" applyAlignment="1">
      <alignment wrapText="1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64" fontId="11" fillId="7" borderId="13" xfId="1" applyNumberFormat="1" applyFont="1" applyFill="1" applyBorder="1" applyAlignment="1">
      <alignment horizontal="center"/>
    </xf>
    <xf numFmtId="164" fontId="11" fillId="7" borderId="0" xfId="1" applyNumberFormat="1" applyFont="1" applyFill="1" applyAlignment="1">
      <alignment horizontal="center"/>
    </xf>
    <xf numFmtId="164" fontId="21" fillId="6" borderId="19" xfId="1" applyNumberFormat="1" applyFont="1" applyFill="1" applyBorder="1" applyAlignment="1">
      <alignment horizontal="center"/>
    </xf>
    <xf numFmtId="164" fontId="11" fillId="7" borderId="13" xfId="0" applyNumberFormat="1" applyFont="1" applyFill="1" applyBorder="1" applyAlignment="1">
      <alignment horizontal="center"/>
    </xf>
    <xf numFmtId="164" fontId="11" fillId="7" borderId="0" xfId="0" applyNumberFormat="1" applyFont="1" applyFill="1" applyAlignment="1">
      <alignment horizontal="center"/>
    </xf>
    <xf numFmtId="164" fontId="11" fillId="7" borderId="3" xfId="0" applyNumberFormat="1" applyFont="1" applyFill="1" applyBorder="1" applyAlignment="1">
      <alignment horizontal="center"/>
    </xf>
    <xf numFmtId="164" fontId="11" fillId="7" borderId="5" xfId="0" applyNumberFormat="1" applyFont="1" applyFill="1" applyBorder="1" applyAlignment="1">
      <alignment horizontal="center"/>
    </xf>
    <xf numFmtId="164" fontId="21" fillId="6" borderId="7" xfId="1" applyNumberFormat="1" applyFont="1" applyFill="1" applyBorder="1" applyAlignment="1">
      <alignment horizontal="center"/>
    </xf>
    <xf numFmtId="0" fontId="8" fillId="38" borderId="9" xfId="0" applyFont="1" applyFill="1" applyBorder="1" applyAlignment="1">
      <alignment horizontal="left" vertical="center" wrapText="1"/>
    </xf>
    <xf numFmtId="0" fontId="8" fillId="38" borderId="26" xfId="0" applyFont="1" applyFill="1" applyBorder="1"/>
    <xf numFmtId="0" fontId="15" fillId="38" borderId="26" xfId="3" applyFont="1" applyFill="1" applyBorder="1" applyAlignment="1">
      <alignment horizontal="center" vertical="center" wrapText="1"/>
    </xf>
    <xf numFmtId="0" fontId="7" fillId="38" borderId="26" xfId="0" applyFont="1" applyFill="1" applyBorder="1" applyAlignment="1">
      <alignment horizontal="right"/>
    </xf>
    <xf numFmtId="0" fontId="8" fillId="37" borderId="26" xfId="0" applyFont="1" applyFill="1" applyBorder="1" applyAlignment="1">
      <alignment horizontal="center"/>
    </xf>
    <xf numFmtId="0" fontId="15" fillId="11" borderId="52" xfId="3" applyFont="1" applyFill="1" applyBorder="1" applyAlignment="1">
      <alignment horizontal="left" vertical="center" wrapText="1"/>
    </xf>
    <xf numFmtId="0" fontId="7" fillId="38" borderId="1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33" fillId="40" borderId="45" xfId="0" applyFont="1" applyFill="1" applyBorder="1" applyAlignment="1">
      <alignment horizontal="center"/>
    </xf>
    <xf numFmtId="0" fontId="1" fillId="27" borderId="34" xfId="0" applyFont="1" applyFill="1" applyBorder="1" applyAlignment="1">
      <alignment horizontal="center"/>
    </xf>
    <xf numFmtId="0" fontId="1" fillId="27" borderId="35" xfId="0" applyFont="1" applyFill="1" applyBorder="1" applyAlignment="1">
      <alignment horizontal="left"/>
    </xf>
    <xf numFmtId="164" fontId="1" fillId="27" borderId="35" xfId="1" applyNumberFormat="1" applyFont="1" applyFill="1" applyBorder="1" applyAlignment="1">
      <alignment horizontal="left"/>
    </xf>
    <xf numFmtId="0" fontId="1" fillId="40" borderId="44" xfId="0" applyFont="1" applyFill="1" applyBorder="1" applyAlignment="1">
      <alignment horizontal="left"/>
    </xf>
    <xf numFmtId="164" fontId="1" fillId="40" borderId="45" xfId="1" applyNumberFormat="1" applyFont="1" applyFill="1" applyBorder="1" applyAlignment="1">
      <alignment horizontal="left"/>
    </xf>
    <xf numFmtId="0" fontId="1" fillId="40" borderId="44" xfId="0" applyFont="1" applyFill="1" applyBorder="1" applyAlignment="1">
      <alignment horizontal="center"/>
    </xf>
    <xf numFmtId="0" fontId="1" fillId="40" borderId="45" xfId="0" applyFont="1" applyFill="1" applyBorder="1" applyAlignment="1">
      <alignment horizontal="left"/>
    </xf>
    <xf numFmtId="0" fontId="1" fillId="25" borderId="34" xfId="0" applyFont="1" applyFill="1" applyBorder="1" applyAlignment="1">
      <alignment horizontal="center"/>
    </xf>
    <xf numFmtId="0" fontId="1" fillId="25" borderId="35" xfId="0" applyFont="1" applyFill="1" applyBorder="1" applyAlignment="1">
      <alignment horizontal="left"/>
    </xf>
    <xf numFmtId="164" fontId="1" fillId="25" borderId="12" xfId="1" applyNumberFormat="1" applyFont="1" applyFill="1" applyBorder="1" applyAlignment="1">
      <alignment horizontal="center"/>
    </xf>
    <xf numFmtId="0" fontId="1" fillId="25" borderId="12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left"/>
    </xf>
    <xf numFmtId="164" fontId="1" fillId="2" borderId="12" xfId="1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left"/>
    </xf>
    <xf numFmtId="164" fontId="1" fillId="6" borderId="38" xfId="1" applyNumberFormat="1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left"/>
    </xf>
    <xf numFmtId="164" fontId="1" fillId="11" borderId="12" xfId="1" applyNumberFormat="1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2" borderId="34" xfId="0" applyFont="1" applyFill="1" applyBorder="1" applyAlignment="1">
      <alignment horizontal="center"/>
    </xf>
    <xf numFmtId="0" fontId="1" fillId="12" borderId="35" xfId="0" applyFont="1" applyFill="1" applyBorder="1" applyAlignment="1">
      <alignment horizontal="left"/>
    </xf>
    <xf numFmtId="164" fontId="1" fillId="12" borderId="12" xfId="1" applyNumberFormat="1" applyFont="1" applyFill="1" applyBorder="1" applyAlignment="1">
      <alignment horizontal="center"/>
    </xf>
    <xf numFmtId="0" fontId="1" fillId="31" borderId="34" xfId="0" applyFont="1" applyFill="1" applyBorder="1" applyAlignment="1">
      <alignment horizontal="center"/>
    </xf>
    <xf numFmtId="0" fontId="1" fillId="31" borderId="35" xfId="0" applyFont="1" applyFill="1" applyBorder="1" applyAlignment="1">
      <alignment horizontal="left"/>
    </xf>
    <xf numFmtId="164" fontId="1" fillId="31" borderId="12" xfId="1" applyNumberFormat="1" applyFont="1" applyFill="1" applyBorder="1" applyAlignment="1">
      <alignment horizontal="center"/>
    </xf>
    <xf numFmtId="0" fontId="1" fillId="24" borderId="34" xfId="0" applyFont="1" applyFill="1" applyBorder="1" applyAlignment="1">
      <alignment horizontal="center"/>
    </xf>
    <xf numFmtId="0" fontId="1" fillId="24" borderId="35" xfId="0" applyFont="1" applyFill="1" applyBorder="1" applyAlignment="1">
      <alignment horizontal="left"/>
    </xf>
    <xf numFmtId="164" fontId="1" fillId="24" borderId="12" xfId="1" applyNumberFormat="1" applyFont="1" applyFill="1" applyBorder="1" applyAlignment="1">
      <alignment horizontal="center"/>
    </xf>
    <xf numFmtId="0" fontId="1" fillId="24" borderId="12" xfId="0" applyFont="1" applyFill="1" applyBorder="1" applyAlignment="1">
      <alignment horizontal="center"/>
    </xf>
    <xf numFmtId="0" fontId="1" fillId="26" borderId="39" xfId="0" applyFont="1" applyFill="1" applyBorder="1" applyAlignment="1">
      <alignment horizontal="center"/>
    </xf>
    <xf numFmtId="0" fontId="1" fillId="26" borderId="40" xfId="0" applyFont="1" applyFill="1" applyBorder="1" applyAlignment="1">
      <alignment horizontal="left"/>
    </xf>
    <xf numFmtId="164" fontId="1" fillId="26" borderId="40" xfId="1" applyNumberFormat="1" applyFont="1" applyFill="1" applyBorder="1" applyAlignment="1">
      <alignment horizontal="center"/>
    </xf>
    <xf numFmtId="0" fontId="1" fillId="26" borderId="40" xfId="0" applyFont="1" applyFill="1" applyBorder="1" applyAlignment="1">
      <alignment horizontal="center"/>
    </xf>
    <xf numFmtId="0" fontId="38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164" fontId="17" fillId="5" borderId="0" xfId="1" applyNumberFormat="1" applyFont="1" applyFill="1" applyAlignment="1">
      <alignment horizontal="center"/>
    </xf>
    <xf numFmtId="167" fontId="1" fillId="9" borderId="12" xfId="1" applyNumberFormat="1" applyFont="1" applyFill="1" applyBorder="1" applyProtection="1">
      <protection locked="0"/>
    </xf>
    <xf numFmtId="9" fontId="1" fillId="0" borderId="0" xfId="2" applyFont="1"/>
    <xf numFmtId="0" fontId="29" fillId="4" borderId="2" xfId="0" applyFont="1" applyFill="1" applyBorder="1" applyAlignment="1">
      <alignment horizontal="center" vertical="center"/>
    </xf>
    <xf numFmtId="0" fontId="15" fillId="2" borderId="53" xfId="3" applyFont="1" applyFill="1" applyBorder="1" applyAlignment="1" applyProtection="1">
      <alignment horizontal="center" vertical="center" wrapText="1"/>
      <protection locked="0"/>
    </xf>
    <xf numFmtId="0" fontId="15" fillId="19" borderId="54" xfId="3" applyFont="1" applyFill="1" applyBorder="1" applyAlignment="1" applyProtection="1">
      <alignment horizontal="center" vertical="center" wrapText="1"/>
      <protection locked="0"/>
    </xf>
    <xf numFmtId="0" fontId="15" fillId="2" borderId="55" xfId="3" applyFont="1" applyFill="1" applyBorder="1" applyAlignment="1" applyProtection="1">
      <alignment horizontal="center" vertical="center" wrapText="1"/>
      <protection locked="0"/>
    </xf>
    <xf numFmtId="0" fontId="15" fillId="19" borderId="56" xfId="3" applyFont="1" applyFill="1" applyBorder="1" applyAlignment="1" applyProtection="1">
      <alignment horizontal="center" vertical="center" wrapText="1"/>
      <protection locked="0"/>
    </xf>
    <xf numFmtId="0" fontId="8" fillId="16" borderId="27" xfId="0" applyFont="1" applyFill="1" applyBorder="1" applyAlignment="1">
      <alignment wrapText="1"/>
    </xf>
    <xf numFmtId="0" fontId="15" fillId="16" borderId="53" xfId="3" applyFont="1" applyFill="1" applyBorder="1" applyAlignment="1" applyProtection="1">
      <alignment horizontal="center" vertical="center" wrapText="1"/>
      <protection locked="0"/>
    </xf>
    <xf numFmtId="0" fontId="15" fillId="10" borderId="57" xfId="3" applyFont="1" applyFill="1" applyBorder="1" applyAlignment="1" applyProtection="1">
      <alignment horizontal="center" vertical="center" wrapText="1"/>
      <protection locked="0"/>
    </xf>
    <xf numFmtId="0" fontId="15" fillId="16" borderId="57" xfId="3" applyFont="1" applyFill="1" applyBorder="1" applyAlignment="1" applyProtection="1">
      <alignment horizontal="center" vertical="center" wrapText="1"/>
      <protection locked="0"/>
    </xf>
    <xf numFmtId="0" fontId="15" fillId="10" borderId="56" xfId="3" applyFont="1" applyFill="1" applyBorder="1" applyAlignment="1" applyProtection="1">
      <alignment horizontal="center" vertical="center" wrapText="1"/>
      <protection locked="0"/>
    </xf>
    <xf numFmtId="0" fontId="15" fillId="11" borderId="53" xfId="3" applyFont="1" applyFill="1" applyBorder="1" applyAlignment="1" applyProtection="1">
      <alignment horizontal="center" vertical="center" wrapText="1"/>
      <protection locked="0"/>
    </xf>
    <xf numFmtId="0" fontId="15" fillId="6" borderId="57" xfId="3" applyFont="1" applyFill="1" applyBorder="1" applyAlignment="1" applyProtection="1">
      <alignment horizontal="center" vertical="center" wrapText="1"/>
      <protection locked="0"/>
    </xf>
    <xf numFmtId="0" fontId="15" fillId="11" borderId="57" xfId="3" applyFont="1" applyFill="1" applyBorder="1" applyAlignment="1" applyProtection="1">
      <alignment horizontal="center" vertical="center" wrapText="1"/>
      <protection locked="0"/>
    </xf>
    <xf numFmtId="0" fontId="15" fillId="6" borderId="54" xfId="3" applyFont="1" applyFill="1" applyBorder="1" applyAlignment="1" applyProtection="1">
      <alignment horizontal="center" vertical="center" wrapText="1"/>
      <protection locked="0"/>
    </xf>
    <xf numFmtId="0" fontId="15" fillId="3" borderId="53" xfId="3" applyFont="1" applyFill="1" applyBorder="1" applyAlignment="1" applyProtection="1">
      <alignment horizontal="center" vertical="center" wrapText="1"/>
      <protection locked="0"/>
    </xf>
    <xf numFmtId="0" fontId="15" fillId="41" borderId="58" xfId="3" applyFont="1" applyFill="1" applyBorder="1" applyAlignment="1">
      <alignment horizontal="center" vertical="center" wrapText="1"/>
    </xf>
    <xf numFmtId="0" fontId="15" fillId="3" borderId="59" xfId="3" applyFont="1" applyFill="1" applyBorder="1" applyAlignment="1" applyProtection="1">
      <alignment horizontal="center" vertical="center" wrapText="1"/>
      <protection locked="0"/>
    </xf>
    <xf numFmtId="0" fontId="15" fillId="41" borderId="60" xfId="3" applyFont="1" applyFill="1" applyBorder="1" applyAlignment="1">
      <alignment horizontal="center" vertical="center" wrapText="1"/>
    </xf>
    <xf numFmtId="0" fontId="15" fillId="11" borderId="56" xfId="3" applyFont="1" applyFill="1" applyBorder="1" applyAlignment="1">
      <alignment horizontal="center" vertical="center" wrapText="1"/>
    </xf>
    <xf numFmtId="0" fontId="15" fillId="11" borderId="59" xfId="3" applyFont="1" applyFill="1" applyBorder="1" applyAlignment="1" applyProtection="1">
      <alignment horizontal="center" vertical="center" wrapText="1"/>
      <protection locked="0"/>
    </xf>
    <xf numFmtId="0" fontId="8" fillId="11" borderId="10" xfId="0" applyFont="1" applyFill="1" applyBorder="1" applyAlignment="1">
      <alignment wrapText="1"/>
    </xf>
    <xf numFmtId="165" fontId="0" fillId="0" borderId="69" xfId="0" applyNumberFormat="1" applyBorder="1" applyAlignment="1">
      <alignment horizontal="right"/>
    </xf>
    <xf numFmtId="1" fontId="1" fillId="32" borderId="0" xfId="0" applyNumberFormat="1" applyFont="1" applyFill="1"/>
    <xf numFmtId="0" fontId="15" fillId="33" borderId="27" xfId="3" applyFont="1" applyFill="1" applyBorder="1" applyAlignment="1" applyProtection="1">
      <alignment horizontal="center" wrapText="1"/>
      <protection locked="0"/>
    </xf>
    <xf numFmtId="0" fontId="15" fillId="34" borderId="29" xfId="3" applyFont="1" applyFill="1" applyBorder="1" applyAlignment="1" applyProtection="1">
      <alignment horizontal="center" wrapText="1"/>
      <protection locked="0"/>
    </xf>
    <xf numFmtId="0" fontId="15" fillId="33" borderId="29" xfId="3" applyFont="1" applyFill="1" applyBorder="1" applyAlignment="1" applyProtection="1">
      <alignment horizontal="center" wrapText="1"/>
      <protection locked="0"/>
    </xf>
    <xf numFmtId="0" fontId="15" fillId="34" borderId="31" xfId="3" applyFont="1" applyFill="1" applyBorder="1" applyAlignment="1" applyProtection="1">
      <alignment horizontal="center" wrapText="1"/>
      <protection locked="0"/>
    </xf>
    <xf numFmtId="0" fontId="15" fillId="16" borderId="27" xfId="3" applyFont="1" applyFill="1" applyBorder="1" applyAlignment="1" applyProtection="1">
      <alignment horizontal="center" wrapText="1"/>
      <protection locked="0"/>
    </xf>
    <xf numFmtId="0" fontId="15" fillId="10" borderId="29" xfId="3" applyFont="1" applyFill="1" applyBorder="1" applyAlignment="1" applyProtection="1">
      <alignment horizontal="center" wrapText="1"/>
      <protection locked="0"/>
    </xf>
    <xf numFmtId="0" fontId="15" fillId="16" borderId="29" xfId="3" applyFont="1" applyFill="1" applyBorder="1" applyAlignment="1" applyProtection="1">
      <alignment horizontal="center" wrapText="1"/>
      <protection locked="0"/>
    </xf>
    <xf numFmtId="0" fontId="15" fillId="10" borderId="31" xfId="3" applyFont="1" applyFill="1" applyBorder="1" applyAlignment="1" applyProtection="1">
      <alignment horizontal="center" wrapText="1"/>
      <protection locked="0"/>
    </xf>
    <xf numFmtId="0" fontId="15" fillId="11" borderId="27" xfId="3" applyFont="1" applyFill="1" applyBorder="1" applyAlignment="1" applyProtection="1">
      <alignment horizontal="center" wrapText="1"/>
      <protection locked="0"/>
    </xf>
    <xf numFmtId="0" fontId="15" fillId="6" borderId="29" xfId="3" applyFont="1" applyFill="1" applyBorder="1" applyAlignment="1" applyProtection="1">
      <alignment horizontal="center" wrapText="1"/>
      <protection locked="0"/>
    </xf>
    <xf numFmtId="0" fontId="15" fillId="11" borderId="29" xfId="3" applyFont="1" applyFill="1" applyBorder="1" applyAlignment="1" applyProtection="1">
      <alignment horizontal="center" wrapText="1"/>
      <protection locked="0"/>
    </xf>
    <xf numFmtId="0" fontId="15" fillId="6" borderId="31" xfId="3" applyFont="1" applyFill="1" applyBorder="1" applyAlignment="1" applyProtection="1">
      <alignment horizontal="center" wrapText="1"/>
      <protection locked="0"/>
    </xf>
    <xf numFmtId="0" fontId="15" fillId="37" borderId="27" xfId="3" applyFont="1" applyFill="1" applyBorder="1" applyAlignment="1" applyProtection="1">
      <alignment horizontal="center" wrapText="1"/>
      <protection locked="0"/>
    </xf>
    <xf numFmtId="0" fontId="15" fillId="38" borderId="29" xfId="3" applyFont="1" applyFill="1" applyBorder="1" applyAlignment="1" applyProtection="1">
      <alignment horizontal="center" wrapText="1"/>
      <protection locked="0"/>
    </xf>
    <xf numFmtId="0" fontId="15" fillId="37" borderId="29" xfId="3" applyFont="1" applyFill="1" applyBorder="1" applyAlignment="1" applyProtection="1">
      <alignment horizontal="center" wrapText="1"/>
      <protection locked="0"/>
    </xf>
    <xf numFmtId="0" fontId="15" fillId="38" borderId="31" xfId="3" applyFont="1" applyFill="1" applyBorder="1" applyAlignment="1" applyProtection="1">
      <alignment horizontal="center" wrapText="1"/>
      <protection locked="0"/>
    </xf>
    <xf numFmtId="0" fontId="1" fillId="42" borderId="0" xfId="0" applyFont="1" applyFill="1"/>
    <xf numFmtId="165" fontId="0" fillId="0" borderId="0" xfId="0" applyNumberFormat="1"/>
    <xf numFmtId="165" fontId="1" fillId="9" borderId="12" xfId="0" applyNumberFormat="1" applyFont="1" applyFill="1" applyBorder="1"/>
    <xf numFmtId="0" fontId="39" fillId="0" borderId="0" xfId="0" applyFont="1"/>
    <xf numFmtId="0" fontId="28" fillId="21" borderId="0" xfId="0" applyFont="1" applyFill="1" applyAlignment="1">
      <alignment horizontal="center"/>
    </xf>
    <xf numFmtId="0" fontId="1" fillId="0" borderId="0" xfId="0" applyFont="1"/>
    <xf numFmtId="0" fontId="1" fillId="9" borderId="14" xfId="0" applyFont="1" applyFill="1" applyBorder="1" applyAlignment="1" applyProtection="1">
      <alignment horizontal="left"/>
      <protection locked="0"/>
    </xf>
    <xf numFmtId="0" fontId="0" fillId="0" borderId="15" xfId="0" applyBorder="1" applyProtection="1">
      <protection locked="0"/>
    </xf>
    <xf numFmtId="0" fontId="8" fillId="6" borderId="66" xfId="0" applyFont="1" applyFill="1" applyBorder="1" applyAlignment="1">
      <alignment horizontal="center" vertical="center"/>
    </xf>
    <xf numFmtId="0" fontId="0" fillId="0" borderId="13" xfId="0" applyBorder="1"/>
    <xf numFmtId="0" fontId="0" fillId="0" borderId="3" xfId="0" applyBorder="1"/>
    <xf numFmtId="0" fontId="1" fillId="0" borderId="0" xfId="0" applyFont="1" applyAlignment="1">
      <alignment horizontal="center"/>
    </xf>
    <xf numFmtId="165" fontId="12" fillId="8" borderId="0" xfId="0" applyNumberFormat="1" applyFont="1" applyFill="1" applyAlignment="1">
      <alignment horizontal="center"/>
    </xf>
    <xf numFmtId="0" fontId="15" fillId="33" borderId="66" xfId="3" applyFont="1" applyFill="1" applyBorder="1" applyAlignment="1">
      <alignment horizontal="left" vertical="center" wrapText="1"/>
    </xf>
    <xf numFmtId="0" fontId="8" fillId="34" borderId="67" xfId="0" applyFont="1" applyFill="1" applyBorder="1" applyAlignment="1">
      <alignment horizontal="center" vertical="center"/>
    </xf>
    <xf numFmtId="0" fontId="0" fillId="0" borderId="19" xfId="0" applyBorder="1"/>
    <xf numFmtId="0" fontId="0" fillId="0" borderId="7" xfId="0" applyBorder="1"/>
    <xf numFmtId="0" fontId="8" fillId="11" borderId="66" xfId="0" applyFont="1" applyFill="1" applyBorder="1" applyAlignment="1">
      <alignment horizontal="left" vertical="center"/>
    </xf>
    <xf numFmtId="0" fontId="8" fillId="10" borderId="66" xfId="0" applyFont="1" applyFill="1" applyBorder="1" applyAlignment="1">
      <alignment horizontal="center" vertical="center"/>
    </xf>
    <xf numFmtId="0" fontId="8" fillId="38" borderId="67" xfId="0" applyFont="1" applyFill="1" applyBorder="1" applyAlignment="1">
      <alignment horizontal="center" vertical="center"/>
    </xf>
    <xf numFmtId="0" fontId="8" fillId="34" borderId="66" xfId="0" applyFont="1" applyFill="1" applyBorder="1" applyAlignment="1">
      <alignment horizontal="center" vertical="center"/>
    </xf>
    <xf numFmtId="0" fontId="8" fillId="6" borderId="67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8" fillId="16" borderId="66" xfId="0" applyFont="1" applyFill="1" applyBorder="1" applyAlignment="1">
      <alignment horizontal="left" vertical="center"/>
    </xf>
    <xf numFmtId="0" fontId="8" fillId="10" borderId="67" xfId="0" applyFont="1" applyFill="1" applyBorder="1" applyAlignment="1">
      <alignment horizontal="center" vertical="center"/>
    </xf>
    <xf numFmtId="0" fontId="8" fillId="37" borderId="66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/>
    </xf>
    <xf numFmtId="0" fontId="8" fillId="38" borderId="66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0" fontId="8" fillId="0" borderId="65" xfId="0" applyFont="1" applyBorder="1" applyAlignment="1" applyProtection="1">
      <alignment horizontal="center" vertical="center" wrapText="1"/>
      <protection locked="0"/>
    </xf>
    <xf numFmtId="0" fontId="0" fillId="0" borderId="6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25" fillId="29" borderId="21" xfId="0" applyFont="1" applyFill="1" applyBorder="1" applyAlignment="1">
      <alignment horizontal="left" vertical="center" wrapText="1"/>
    </xf>
    <xf numFmtId="0" fontId="0" fillId="0" borderId="26" xfId="0" applyBorder="1"/>
    <xf numFmtId="0" fontId="9" fillId="0" borderId="62" xfId="0" applyFont="1" applyBorder="1" applyAlignment="1">
      <alignment horizontal="center" vertical="center" wrapText="1"/>
    </xf>
    <xf numFmtId="0" fontId="0" fillId="0" borderId="64" xfId="0" applyBorder="1"/>
    <xf numFmtId="0" fontId="25" fillId="29" borderId="22" xfId="0" applyFont="1" applyFill="1" applyBorder="1" applyAlignment="1">
      <alignment horizontal="left" vertical="center" wrapText="1"/>
    </xf>
    <xf numFmtId="0" fontId="0" fillId="0" borderId="22" xfId="0" applyBorder="1"/>
    <xf numFmtId="0" fontId="23" fillId="29" borderId="61" xfId="0" applyFont="1" applyFill="1" applyBorder="1" applyAlignment="1">
      <alignment horizontal="left" vertical="center" wrapText="1"/>
    </xf>
    <xf numFmtId="14" fontId="8" fillId="0" borderId="8" xfId="0" applyNumberFormat="1" applyFont="1" applyBorder="1" applyAlignment="1" applyProtection="1">
      <alignment horizontal="center" vertical="center" wrapText="1"/>
      <protection locked="0"/>
    </xf>
    <xf numFmtId="0" fontId="8" fillId="11" borderId="66" xfId="0" applyFont="1" applyFill="1" applyBorder="1" applyAlignment="1">
      <alignment horizontal="left" vertical="center" wrapText="1"/>
    </xf>
    <xf numFmtId="0" fontId="15" fillId="2" borderId="66" xfId="3" applyFont="1" applyFill="1" applyBorder="1" applyAlignment="1">
      <alignment horizontal="left" vertical="center" wrapText="1"/>
    </xf>
    <xf numFmtId="0" fontId="8" fillId="19" borderId="62" xfId="0" applyFont="1" applyFill="1" applyBorder="1" applyAlignment="1">
      <alignment horizontal="center" vertical="center"/>
    </xf>
    <xf numFmtId="0" fontId="0" fillId="0" borderId="63" xfId="0" applyBorder="1"/>
    <xf numFmtId="0" fontId="8" fillId="16" borderId="66" xfId="0" applyFont="1" applyFill="1" applyBorder="1" applyAlignment="1">
      <alignment horizontal="left" vertical="center" wrapText="1"/>
    </xf>
    <xf numFmtId="0" fontId="8" fillId="41" borderId="62" xfId="0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center" vertical="center"/>
    </xf>
    <xf numFmtId="0" fontId="8" fillId="10" borderId="62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left" vertical="center" wrapText="1"/>
    </xf>
    <xf numFmtId="0" fontId="8" fillId="11" borderId="68" xfId="0" applyFont="1" applyFill="1" applyBorder="1" applyAlignment="1">
      <alignment horizontal="left" wrapText="1"/>
    </xf>
    <xf numFmtId="0" fontId="0" fillId="0" borderId="5" xfId="0" applyBorder="1"/>
    <xf numFmtId="0" fontId="35" fillId="5" borderId="4" xfId="0" applyFont="1" applyFill="1" applyBorder="1" applyAlignment="1">
      <alignment horizontal="right"/>
    </xf>
    <xf numFmtId="0" fontId="0" fillId="0" borderId="4" xfId="0" applyBorder="1"/>
    <xf numFmtId="0" fontId="32" fillId="5" borderId="19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right"/>
    </xf>
    <xf numFmtId="0" fontId="37" fillId="5" borderId="19" xfId="0" applyFont="1" applyFill="1" applyBorder="1" applyAlignment="1">
      <alignment horizontal="center" vertical="center" wrapText="1"/>
    </xf>
  </cellXfs>
  <cellStyles count="4">
    <cellStyle name="Komma" xfId="1" builtinId="3"/>
    <cellStyle name="Normal" xfId="3" xr:uid="{00000000-0005-0000-0000-000003000000}"/>
    <cellStyle name="Procent" xfId="2" builtinId="5"/>
    <cellStyle name="Standaard" xfId="0" builtinId="0"/>
  </cellStyles>
  <dxfs count="42"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color rgb="FF00B050"/>
      </font>
    </dxf>
    <dxf>
      <font>
        <strike val="0"/>
        <color rgb="FF00B050"/>
      </font>
    </dxf>
    <dxf>
      <font>
        <color rgb="FF00B05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00B050"/>
      </font>
    </dxf>
    <dxf>
      <font>
        <strike val="0"/>
        <color rgb="FFFF0000"/>
      </font>
    </dxf>
    <dxf>
      <font>
        <strike val="0"/>
        <color rgb="FF00B050"/>
      </font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2:N28"/>
  <sheetViews>
    <sheetView workbookViewId="0">
      <selection activeCell="B3" sqref="B3"/>
    </sheetView>
  </sheetViews>
  <sheetFormatPr defaultColWidth="8.85546875" defaultRowHeight="16.5"/>
  <cols>
    <col min="1" max="1" width="8.85546875" style="11" customWidth="1"/>
    <col min="2" max="2" width="16.28515625" style="11" customWidth="1"/>
    <col min="3" max="3" width="8.85546875" style="11" customWidth="1"/>
    <col min="4" max="4" width="19.28515625" style="11" customWidth="1"/>
    <col min="5" max="12" width="8.85546875" style="11" customWidth="1"/>
    <col min="13" max="13" width="26.7109375" style="11" customWidth="1"/>
    <col min="14" max="14" width="8.85546875" style="11" customWidth="1"/>
    <col min="15" max="16384" width="8.85546875" style="11"/>
  </cols>
  <sheetData>
    <row r="2" spans="2:14">
      <c r="B2" s="14" t="s">
        <v>89</v>
      </c>
    </row>
    <row r="4" spans="2:14">
      <c r="B4" t="s">
        <v>90</v>
      </c>
    </row>
    <row r="5" spans="2:14">
      <c r="B5" t="s">
        <v>91</v>
      </c>
    </row>
    <row r="6" spans="2:14">
      <c r="B6" t="s">
        <v>92</v>
      </c>
    </row>
    <row r="8" spans="2:14">
      <c r="B8" t="s">
        <v>93</v>
      </c>
    </row>
    <row r="9" spans="2:14">
      <c r="B9" t="s">
        <v>94</v>
      </c>
    </row>
    <row r="10" spans="2:14">
      <c r="B10" s="11" t="s">
        <v>95</v>
      </c>
    </row>
    <row r="11" spans="2:14">
      <c r="B11" t="s">
        <v>96</v>
      </c>
    </row>
    <row r="13" spans="2:14">
      <c r="C13" s="43" t="s">
        <v>97</v>
      </c>
      <c r="D13" s="43"/>
      <c r="E13" s="43" t="s">
        <v>98</v>
      </c>
      <c r="F13" s="43"/>
      <c r="G13" s="43"/>
      <c r="H13" s="44"/>
      <c r="I13" s="44"/>
      <c r="J13" s="44"/>
      <c r="K13" s="44"/>
      <c r="L13" s="44"/>
      <c r="M13" s="44"/>
      <c r="N13" s="44"/>
    </row>
    <row r="15" spans="2:14">
      <c r="C15" s="45" t="s">
        <v>99</v>
      </c>
      <c r="D15" s="45"/>
      <c r="E15" s="45" t="s">
        <v>100</v>
      </c>
      <c r="F15" s="45"/>
      <c r="G15" s="45"/>
      <c r="H15" s="46"/>
      <c r="I15" s="46"/>
      <c r="J15" s="46"/>
      <c r="K15" s="46"/>
      <c r="L15" s="46"/>
      <c r="M15" s="46"/>
      <c r="N15" s="46"/>
    </row>
    <row r="17" spans="1:14">
      <c r="C17" s="47" t="s">
        <v>101</v>
      </c>
      <c r="D17" s="47"/>
      <c r="E17" s="47" t="s">
        <v>102</v>
      </c>
      <c r="F17" s="47"/>
      <c r="G17" s="47"/>
      <c r="H17" s="36"/>
      <c r="I17" s="36"/>
      <c r="J17" s="36"/>
      <c r="K17" s="36"/>
      <c r="L17" s="36"/>
      <c r="M17" s="36"/>
      <c r="N17" s="36"/>
    </row>
    <row r="18" spans="1:14"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</row>
    <row r="19" spans="1:14">
      <c r="C19" s="106" t="s">
        <v>103</v>
      </c>
      <c r="D19" s="106"/>
      <c r="E19" s="106" t="s">
        <v>104</v>
      </c>
      <c r="F19" s="106"/>
      <c r="G19" s="106"/>
      <c r="H19" s="106"/>
      <c r="I19" s="106"/>
      <c r="J19" s="106"/>
      <c r="K19" s="106"/>
      <c r="L19" s="106"/>
      <c r="M19" s="106"/>
      <c r="N19" s="106"/>
    </row>
    <row r="20" spans="1:14"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</row>
    <row r="21" spans="1:14">
      <c r="C21" s="107" t="s">
        <v>105</v>
      </c>
      <c r="D21" s="107"/>
      <c r="E21" s="107" t="s">
        <v>106</v>
      </c>
      <c r="F21" s="107"/>
      <c r="G21" s="107"/>
      <c r="H21" s="107"/>
      <c r="I21" s="107"/>
      <c r="J21" s="107"/>
      <c r="K21" s="107"/>
      <c r="L21" s="107"/>
      <c r="M21" s="107"/>
      <c r="N21" s="107"/>
    </row>
    <row r="22" spans="1:14"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</row>
    <row r="23" spans="1:14"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1"/>
    </row>
    <row r="25" spans="1:14">
      <c r="A25" s="16"/>
      <c r="B25" t="s">
        <v>107</v>
      </c>
      <c r="C25" s="16"/>
      <c r="D25" s="16"/>
      <c r="E25" s="16"/>
    </row>
    <row r="26" spans="1:14">
      <c r="A26" s="16"/>
      <c r="B26" s="16"/>
      <c r="C26" t="s">
        <v>108</v>
      </c>
      <c r="D26" s="16"/>
      <c r="E26" s="16"/>
    </row>
    <row r="27" spans="1:14">
      <c r="C27" s="53" t="s">
        <v>109</v>
      </c>
    </row>
    <row r="28" spans="1:14">
      <c r="C28" s="53" t="s">
        <v>110</v>
      </c>
    </row>
  </sheetData>
  <sheetProtection algorithmName="SHA-512" hashValue="4/o7Na/XVxZ7a6w86/B6gel74t2rDfe381zo1RJA72iq25LbVMrCfR/f4swc1luAJ4a95sxlZpVyzmVu4xof4g==" saltValue="D02DhlMdW6H/J7EUu3Pkng==" spinCount="100000" sheet="1" objects="1" scenarios="1"/>
  <pageMargins left="0.7" right="0.7" top="0.75" bottom="0.75" header="0.3" footer="0.3"/>
  <pageSetup scale="5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9D0FF"/>
    <pageSetUpPr fitToPage="1"/>
  </sheetPr>
  <dimension ref="A1:E82"/>
  <sheetViews>
    <sheetView zoomScaleNormal="100" zoomScalePageLayoutView="90" workbookViewId="0">
      <selection activeCell="C2" sqref="C2:D2"/>
    </sheetView>
  </sheetViews>
  <sheetFormatPr defaultColWidth="0" defaultRowHeight="17.25" zeroHeight="1"/>
  <cols>
    <col min="1" max="1" width="7" style="3" customWidth="1"/>
    <col min="2" max="2" width="47.7109375" style="3" customWidth="1"/>
    <col min="3" max="3" width="10.7109375" style="3" customWidth="1"/>
    <col min="4" max="4" width="16" style="7" customWidth="1"/>
    <col min="5" max="5" width="57.85546875" style="3" customWidth="1"/>
    <col min="6" max="6" width="9.85546875" style="3" hidden="1" customWidth="1"/>
    <col min="7" max="16384" width="9.85546875" style="3" hidden="1"/>
  </cols>
  <sheetData>
    <row r="1" spans="1:5" ht="20.25" customHeight="1">
      <c r="A1" s="42"/>
    </row>
    <row r="2" spans="1:5" s="1" customFormat="1" ht="24.6" customHeight="1">
      <c r="A2" s="394" t="s">
        <v>111</v>
      </c>
      <c r="B2" s="395"/>
      <c r="C2" s="398" t="s">
        <v>112</v>
      </c>
      <c r="D2" s="399"/>
    </row>
    <row r="3" spans="1:5" ht="25.5" customHeight="1">
      <c r="A3" s="119" t="s">
        <v>113</v>
      </c>
      <c r="C3" s="1"/>
      <c r="D3" s="1"/>
      <c r="E3" s="1"/>
    </row>
    <row r="4" spans="1:5" ht="25.5" customHeight="1">
      <c r="A4" s="2"/>
      <c r="C4" s="1"/>
      <c r="D4" s="1"/>
      <c r="E4" s="1"/>
    </row>
    <row r="5" spans="1:5" ht="38.450000000000003" customHeight="1">
      <c r="A5" s="4"/>
      <c r="B5" s="4" t="s">
        <v>114</v>
      </c>
      <c r="C5" s="4" t="s">
        <v>115</v>
      </c>
      <c r="D5" s="117" t="s">
        <v>116</v>
      </c>
      <c r="E5" s="4" t="s">
        <v>97</v>
      </c>
    </row>
    <row r="6" spans="1:5" s="109" customFormat="1" ht="15" customHeight="1">
      <c r="A6" s="400" t="s">
        <v>117</v>
      </c>
      <c r="B6" s="399"/>
    </row>
    <row r="7" spans="1:5">
      <c r="A7" s="111"/>
      <c r="B7" s="110" t="s">
        <v>118</v>
      </c>
      <c r="C7" s="114"/>
      <c r="D7" s="118"/>
      <c r="E7" s="114"/>
    </row>
    <row r="8" spans="1:5">
      <c r="A8" s="112"/>
      <c r="B8" s="110" t="s">
        <v>119</v>
      </c>
      <c r="C8" s="115"/>
      <c r="D8" s="118"/>
      <c r="E8" s="115"/>
    </row>
    <row r="9" spans="1:5">
      <c r="A9" s="112"/>
      <c r="B9" s="110" t="s">
        <v>120</v>
      </c>
      <c r="C9" s="115"/>
      <c r="D9" s="118"/>
      <c r="E9" s="115"/>
    </row>
    <row r="10" spans="1:5">
      <c r="A10" s="112"/>
      <c r="B10" s="110" t="s">
        <v>121</v>
      </c>
      <c r="C10" s="115"/>
      <c r="D10" s="118"/>
      <c r="E10" s="115"/>
    </row>
    <row r="11" spans="1:5">
      <c r="A11" s="112"/>
      <c r="B11" s="110" t="s">
        <v>122</v>
      </c>
      <c r="C11" s="115"/>
      <c r="D11" s="118"/>
      <c r="E11" s="115"/>
    </row>
    <row r="12" spans="1:5">
      <c r="A12" s="112"/>
      <c r="B12" s="110" t="s">
        <v>123</v>
      </c>
      <c r="C12" s="115"/>
      <c r="D12" s="118"/>
      <c r="E12" s="115"/>
    </row>
    <row r="13" spans="1:5">
      <c r="A13" s="113"/>
      <c r="B13" s="110" t="s">
        <v>124</v>
      </c>
      <c r="C13" s="116"/>
      <c r="D13" s="118"/>
      <c r="E13" s="116"/>
    </row>
    <row r="14" spans="1:5" s="109" customFormat="1" ht="15" customHeight="1">
      <c r="A14" s="400" t="s">
        <v>125</v>
      </c>
      <c r="B14" s="399"/>
    </row>
    <row r="15" spans="1:5">
      <c r="A15" s="111"/>
      <c r="B15" s="110" t="s">
        <v>126</v>
      </c>
      <c r="C15" s="114" t="s">
        <v>127</v>
      </c>
      <c r="D15" s="118"/>
      <c r="E15" s="114" t="s">
        <v>128</v>
      </c>
    </row>
    <row r="16" spans="1:5">
      <c r="A16" s="112"/>
      <c r="B16" s="110" t="s">
        <v>129</v>
      </c>
      <c r="C16" s="115" t="s">
        <v>127</v>
      </c>
      <c r="D16" s="118"/>
      <c r="E16" s="115"/>
    </row>
    <row r="17" spans="1:5" s="109" customFormat="1" ht="15" customHeight="1">
      <c r="A17" s="400" t="s">
        <v>130</v>
      </c>
      <c r="B17" s="399"/>
    </row>
    <row r="18" spans="1:5" ht="18.75" customHeight="1">
      <c r="A18" s="112"/>
      <c r="B18" s="110" t="s">
        <v>131</v>
      </c>
      <c r="C18" s="115" t="s">
        <v>132</v>
      </c>
      <c r="D18" s="118"/>
      <c r="E18" s="115" t="s">
        <v>133</v>
      </c>
    </row>
    <row r="19" spans="1:5" ht="18.75" customHeight="1">
      <c r="A19" s="112"/>
      <c r="B19" s="110" t="s">
        <v>134</v>
      </c>
      <c r="C19" s="115" t="s">
        <v>135</v>
      </c>
      <c r="D19" s="118"/>
      <c r="E19" s="115" t="s">
        <v>133</v>
      </c>
    </row>
    <row r="20" spans="1:5">
      <c r="A20" s="112"/>
      <c r="B20" s="110" t="s">
        <v>136</v>
      </c>
      <c r="C20" s="115" t="s">
        <v>137</v>
      </c>
      <c r="D20" s="118"/>
      <c r="E20" s="115" t="s">
        <v>138</v>
      </c>
    </row>
    <row r="21" spans="1:5">
      <c r="A21" s="112"/>
      <c r="B21" s="110" t="s">
        <v>139</v>
      </c>
      <c r="C21" s="115"/>
      <c r="D21" s="118"/>
      <c r="E21" s="115" t="s">
        <v>140</v>
      </c>
    </row>
    <row r="22" spans="1:5">
      <c r="A22" s="112"/>
      <c r="B22" s="110" t="s">
        <v>141</v>
      </c>
      <c r="C22" s="115" t="s">
        <v>142</v>
      </c>
      <c r="D22" s="118"/>
      <c r="E22" s="115"/>
    </row>
    <row r="23" spans="1:5" s="109" customFormat="1" ht="15" customHeight="1">
      <c r="A23" s="400" t="s">
        <v>143</v>
      </c>
      <c r="B23" s="399"/>
    </row>
    <row r="24" spans="1:5">
      <c r="A24" s="112"/>
      <c r="B24" s="110" t="s">
        <v>144</v>
      </c>
      <c r="C24" s="115" t="s">
        <v>145</v>
      </c>
      <c r="D24" s="118"/>
      <c r="E24" s="115" t="s">
        <v>146</v>
      </c>
    </row>
    <row r="25" spans="1:5">
      <c r="A25" s="112"/>
      <c r="B25" s="110" t="s">
        <v>147</v>
      </c>
      <c r="C25" s="115" t="s">
        <v>148</v>
      </c>
      <c r="D25" s="118"/>
      <c r="E25" s="115" t="s">
        <v>149</v>
      </c>
    </row>
    <row r="26" spans="1:5">
      <c r="A26" s="112"/>
      <c r="B26" s="110" t="s">
        <v>150</v>
      </c>
      <c r="C26" s="115" t="s">
        <v>145</v>
      </c>
      <c r="D26" s="118"/>
      <c r="E26" s="115" t="s">
        <v>151</v>
      </c>
    </row>
    <row r="27" spans="1:5">
      <c r="A27" s="112"/>
      <c r="B27" s="110" t="s">
        <v>152</v>
      </c>
      <c r="C27" s="115" t="s">
        <v>153</v>
      </c>
      <c r="D27" s="118"/>
      <c r="E27" s="115"/>
    </row>
    <row r="28" spans="1:5">
      <c r="A28" s="112"/>
      <c r="B28" s="110" t="s">
        <v>154</v>
      </c>
      <c r="C28" s="115" t="s">
        <v>153</v>
      </c>
      <c r="D28" s="118"/>
      <c r="E28" s="115"/>
    </row>
    <row r="29" spans="1:5">
      <c r="A29" s="112"/>
      <c r="B29" s="110" t="s">
        <v>155</v>
      </c>
      <c r="C29" s="115" t="s">
        <v>153</v>
      </c>
      <c r="D29" s="118"/>
      <c r="E29" s="115"/>
    </row>
    <row r="30" spans="1:5">
      <c r="A30" s="112"/>
      <c r="B30" s="110" t="s">
        <v>156</v>
      </c>
      <c r="C30" s="115"/>
      <c r="D30" s="118"/>
      <c r="E30" s="115" t="s">
        <v>157</v>
      </c>
    </row>
    <row r="31" spans="1:5">
      <c r="A31" s="112"/>
      <c r="B31" s="110" t="s">
        <v>158</v>
      </c>
      <c r="C31" s="115" t="s">
        <v>62</v>
      </c>
      <c r="D31" s="118"/>
      <c r="E31" s="115"/>
    </row>
    <row r="32" spans="1:5">
      <c r="A32" s="112"/>
      <c r="B32" s="110" t="s">
        <v>159</v>
      </c>
      <c r="C32" s="115" t="s">
        <v>160</v>
      </c>
      <c r="D32" s="118"/>
      <c r="E32" s="115"/>
    </row>
    <row r="33" spans="1:5">
      <c r="A33" s="112"/>
      <c r="B33" s="110" t="s">
        <v>161</v>
      </c>
      <c r="C33" s="115" t="s">
        <v>162</v>
      </c>
      <c r="D33" s="118"/>
      <c r="E33" s="115" t="s">
        <v>163</v>
      </c>
    </row>
    <row r="34" spans="1:5">
      <c r="A34" s="112"/>
      <c r="B34" s="110"/>
      <c r="C34" s="115"/>
      <c r="D34" s="118"/>
      <c r="E34" s="115"/>
    </row>
    <row r="35" spans="1:5" s="109" customFormat="1" ht="15" customHeight="1">
      <c r="A35" s="400" t="s">
        <v>164</v>
      </c>
      <c r="B35" s="399"/>
    </row>
    <row r="36" spans="1:5">
      <c r="A36" s="112"/>
      <c r="B36" s="110" t="s">
        <v>165</v>
      </c>
      <c r="C36" s="115"/>
      <c r="D36" s="118"/>
      <c r="E36" s="115"/>
    </row>
    <row r="37" spans="1:5">
      <c r="A37" s="112"/>
      <c r="B37" s="110" t="s">
        <v>166</v>
      </c>
      <c r="C37" s="115"/>
      <c r="D37" s="118"/>
      <c r="E37" s="115" t="s">
        <v>167</v>
      </c>
    </row>
    <row r="38" spans="1:5">
      <c r="A38" s="112"/>
      <c r="B38" s="110" t="s">
        <v>168</v>
      </c>
      <c r="C38" s="115"/>
      <c r="D38" s="118"/>
      <c r="E38" s="115" t="s">
        <v>169</v>
      </c>
    </row>
    <row r="39" spans="1:5">
      <c r="A39" s="112"/>
      <c r="B39" s="110" t="s">
        <v>170</v>
      </c>
      <c r="C39" s="115"/>
      <c r="D39" s="118"/>
      <c r="E39" s="115" t="s">
        <v>171</v>
      </c>
    </row>
    <row r="40" spans="1:5">
      <c r="D40" s="3"/>
    </row>
    <row r="41" spans="1:5">
      <c r="B41" s="5" t="s">
        <v>172</v>
      </c>
      <c r="C41" s="388"/>
      <c r="D41" s="389"/>
    </row>
    <row r="42" spans="1:5">
      <c r="B42" s="5" t="s">
        <v>173</v>
      </c>
      <c r="C42" s="388"/>
      <c r="D42" s="389"/>
    </row>
    <row r="43" spans="1:5">
      <c r="B43" s="5" t="s">
        <v>174</v>
      </c>
      <c r="C43" s="388"/>
      <c r="D43" s="389"/>
    </row>
    <row r="44" spans="1:5">
      <c r="B44" s="5" t="s">
        <v>175</v>
      </c>
      <c r="C44" s="388"/>
      <c r="D44" s="389"/>
    </row>
    <row r="45" spans="1:5">
      <c r="B45" s="5" t="s">
        <v>176</v>
      </c>
      <c r="C45" s="401"/>
      <c r="D45" s="389"/>
    </row>
    <row r="46" spans="1:5">
      <c r="B46" s="5" t="s">
        <v>177</v>
      </c>
      <c r="C46" s="388"/>
      <c r="D46" s="389"/>
    </row>
    <row r="47" spans="1:5">
      <c r="B47" s="396" t="s">
        <v>178</v>
      </c>
      <c r="C47" s="390"/>
      <c r="D47" s="391"/>
    </row>
    <row r="48" spans="1:5">
      <c r="B48" s="397"/>
      <c r="C48" s="392"/>
      <c r="D48" s="393"/>
    </row>
    <row r="49" spans="2:4">
      <c r="B49" s="6"/>
      <c r="D49" s="3"/>
    </row>
    <row r="50" spans="2:4" ht="15.95" customHeight="1">
      <c r="B50" s="6"/>
      <c r="D50" s="3"/>
    </row>
    <row r="51" spans="2:4" ht="15.95" hidden="1" customHeight="1">
      <c r="B51" s="6"/>
      <c r="D51" s="3"/>
    </row>
    <row r="52" spans="2:4" hidden="1">
      <c r="D52" s="3"/>
    </row>
    <row r="53" spans="2:4" hidden="1">
      <c r="D53" s="3"/>
    </row>
    <row r="54" spans="2:4">
      <c r="D54" s="3"/>
    </row>
    <row r="55" spans="2:4">
      <c r="D55" s="3"/>
    </row>
    <row r="56" spans="2:4">
      <c r="D56" s="3"/>
    </row>
    <row r="57" spans="2:4">
      <c r="D57" s="3"/>
    </row>
    <row r="58" spans="2:4">
      <c r="D58" s="3"/>
    </row>
    <row r="59" spans="2:4" hidden="1">
      <c r="D59" s="3"/>
    </row>
    <row r="60" spans="2:4" hidden="1">
      <c r="D60" s="3"/>
    </row>
    <row r="61" spans="2:4">
      <c r="D61" s="3"/>
    </row>
    <row r="62" spans="2:4">
      <c r="D62" s="3"/>
    </row>
    <row r="63" spans="2:4">
      <c r="D63" s="3"/>
    </row>
    <row r="64" spans="2:4">
      <c r="D64" s="3"/>
    </row>
    <row r="65" spans="4:4">
      <c r="D65" s="3"/>
    </row>
    <row r="66" spans="4:4">
      <c r="D66" s="3"/>
    </row>
    <row r="67" spans="4:4">
      <c r="D67" s="3"/>
    </row>
    <row r="68" spans="4:4">
      <c r="D68" s="3"/>
    </row>
    <row r="69" spans="4:4">
      <c r="D69" s="3"/>
    </row>
    <row r="70" spans="4:4">
      <c r="D70" s="3"/>
    </row>
    <row r="71" spans="4:4">
      <c r="D71" s="3"/>
    </row>
    <row r="72" spans="4:4">
      <c r="D72" s="3"/>
    </row>
    <row r="73" spans="4:4">
      <c r="D73" s="3"/>
    </row>
    <row r="74" spans="4:4">
      <c r="D74" s="3"/>
    </row>
    <row r="75" spans="4:4">
      <c r="D75" s="3"/>
    </row>
    <row r="76" spans="4:4">
      <c r="D76" s="3"/>
    </row>
    <row r="77" spans="4:4">
      <c r="D77" s="3"/>
    </row>
    <row r="78" spans="4:4">
      <c r="D78" s="3"/>
    </row>
    <row r="79" spans="4:4">
      <c r="D79" s="3"/>
    </row>
    <row r="80" spans="4:4">
      <c r="D80" s="3"/>
    </row>
    <row r="81" spans="4:4">
      <c r="D81" s="3"/>
    </row>
    <row r="82" spans="4:4">
      <c r="D82" s="3"/>
    </row>
  </sheetData>
  <sheetProtection algorithmName="SHA-512" hashValue="ZmrIBIJrPRNzr3v/KM7LYJCqcTIq+DL1Emk5+jxUv+5qU3+ue6sU8sr3X51oxVFpCaQ9a6R7zsDHk9L5fdbAXg==" saltValue="3OlW+MXO9VlOFUyep+YLNA==" spinCount="100000" sheet="1" objects="1" scenarios="1"/>
  <mergeCells count="15">
    <mergeCell ref="C43:D43"/>
    <mergeCell ref="C47:D48"/>
    <mergeCell ref="A2:B2"/>
    <mergeCell ref="C46:D46"/>
    <mergeCell ref="B47:B48"/>
    <mergeCell ref="C2:D2"/>
    <mergeCell ref="C41:D41"/>
    <mergeCell ref="C42:D42"/>
    <mergeCell ref="A23:B23"/>
    <mergeCell ref="C45:D45"/>
    <mergeCell ref="A14:B14"/>
    <mergeCell ref="C44:D44"/>
    <mergeCell ref="A17:B17"/>
    <mergeCell ref="A6:B6"/>
    <mergeCell ref="A35:B35"/>
  </mergeCells>
  <conditionalFormatting sqref="D7:D13 D18:D22">
    <cfRule type="containsBlanks" dxfId="41" priority="1">
      <formula>LEN(TRIM(D7))=0</formula>
    </cfRule>
  </conditionalFormatting>
  <conditionalFormatting sqref="D15:D16">
    <cfRule type="containsBlanks" dxfId="40" priority="2">
      <formula>LEN(TRIM(D15))=0</formula>
    </cfRule>
  </conditionalFormatting>
  <conditionalFormatting sqref="D24:D34">
    <cfRule type="containsBlanks" dxfId="39" priority="4">
      <formula>LEN(TRIM(D24))=0</formula>
    </cfRule>
  </conditionalFormatting>
  <conditionalFormatting sqref="D36:D39">
    <cfRule type="containsBlanks" dxfId="38" priority="5">
      <formula>LEN(TRIM(D36))=0</formula>
    </cfRule>
  </conditionalFormatting>
  <pageMargins left="0.31496062992125978" right="0.31496062992125978" top="0.55118110236220474" bottom="0.55118110236220474" header="0.31496062992125978" footer="0.31496062992125978"/>
  <pageSetup paperSize="9" scale="65" orientation="portrait"/>
  <headerFooter>
    <oddFooter>&amp;CParaaf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9D0FF"/>
    <pageSetUpPr fitToPage="1"/>
  </sheetPr>
  <dimension ref="A1:E82"/>
  <sheetViews>
    <sheetView zoomScaleNormal="100" zoomScalePageLayoutView="90" workbookViewId="0">
      <selection activeCell="C3" sqref="C3"/>
    </sheetView>
  </sheetViews>
  <sheetFormatPr defaultColWidth="0" defaultRowHeight="17.25" zeroHeight="1"/>
  <cols>
    <col min="1" max="1" width="7" style="3" customWidth="1"/>
    <col min="2" max="2" width="47.7109375" style="3" customWidth="1"/>
    <col min="3" max="3" width="10.7109375" style="3" customWidth="1"/>
    <col min="4" max="4" width="16" style="7" customWidth="1"/>
    <col min="5" max="5" width="57.85546875" style="3" customWidth="1"/>
    <col min="6" max="6" width="9.85546875" style="3" hidden="1" customWidth="1"/>
    <col min="7" max="16384" width="9.85546875" style="3" hidden="1"/>
  </cols>
  <sheetData>
    <row r="1" spans="1:5" ht="20.25" customHeight="1">
      <c r="A1" s="42"/>
    </row>
    <row r="2" spans="1:5" s="1" customFormat="1" ht="24.6" customHeight="1">
      <c r="A2" s="394" t="s">
        <v>111</v>
      </c>
      <c r="B2" s="395"/>
      <c r="C2" s="398" t="s">
        <v>179</v>
      </c>
      <c r="D2" s="399"/>
    </row>
    <row r="3" spans="1:5" ht="25.5" customHeight="1">
      <c r="A3" s="119" t="s">
        <v>113</v>
      </c>
      <c r="C3" s="1"/>
      <c r="D3" s="1"/>
      <c r="E3" s="1"/>
    </row>
    <row r="4" spans="1:5" ht="25.5" customHeight="1">
      <c r="A4" s="2"/>
      <c r="C4" s="1"/>
      <c r="D4" s="1"/>
      <c r="E4" s="1"/>
    </row>
    <row r="5" spans="1:5" ht="38.450000000000003" customHeight="1">
      <c r="A5" s="4"/>
      <c r="B5" s="4" t="s">
        <v>114</v>
      </c>
      <c r="C5" s="4" t="s">
        <v>115</v>
      </c>
      <c r="D5" s="117" t="s">
        <v>116</v>
      </c>
      <c r="E5" s="4" t="s">
        <v>97</v>
      </c>
    </row>
    <row r="6" spans="1:5" s="109" customFormat="1" ht="15" customHeight="1">
      <c r="A6" s="400" t="s">
        <v>117</v>
      </c>
      <c r="B6" s="399"/>
    </row>
    <row r="7" spans="1:5">
      <c r="A7" s="111"/>
      <c r="B7" s="110" t="s">
        <v>118</v>
      </c>
      <c r="C7" s="114"/>
      <c r="D7" s="118"/>
      <c r="E7" s="114"/>
    </row>
    <row r="8" spans="1:5">
      <c r="A8" s="112"/>
      <c r="B8" s="110" t="s">
        <v>119</v>
      </c>
      <c r="C8" s="115"/>
      <c r="D8" s="118"/>
      <c r="E8" s="115"/>
    </row>
    <row r="9" spans="1:5">
      <c r="A9" s="112"/>
      <c r="B9" s="110" t="s">
        <v>120</v>
      </c>
      <c r="C9" s="115"/>
      <c r="D9" s="118"/>
      <c r="E9" s="115"/>
    </row>
    <row r="10" spans="1:5">
      <c r="A10" s="112"/>
      <c r="B10" s="110" t="s">
        <v>121</v>
      </c>
      <c r="C10" s="115"/>
      <c r="D10" s="118"/>
      <c r="E10" s="115"/>
    </row>
    <row r="11" spans="1:5">
      <c r="A11" s="112"/>
      <c r="B11" s="110" t="s">
        <v>122</v>
      </c>
      <c r="C11" s="115"/>
      <c r="D11" s="118"/>
      <c r="E11" s="115"/>
    </row>
    <row r="12" spans="1:5">
      <c r="A12" s="112"/>
      <c r="B12" s="110" t="s">
        <v>123</v>
      </c>
      <c r="C12" s="115"/>
      <c r="D12" s="118"/>
      <c r="E12" s="115"/>
    </row>
    <row r="13" spans="1:5">
      <c r="A13" s="113"/>
      <c r="B13" s="110" t="s">
        <v>124</v>
      </c>
      <c r="C13" s="116"/>
      <c r="D13" s="118"/>
      <c r="E13" s="116"/>
    </row>
    <row r="14" spans="1:5" s="109" customFormat="1" ht="15" customHeight="1">
      <c r="A14" s="400" t="s">
        <v>125</v>
      </c>
      <c r="B14" s="399"/>
    </row>
    <row r="15" spans="1:5">
      <c r="A15" s="111"/>
      <c r="B15" s="110" t="s">
        <v>126</v>
      </c>
      <c r="C15" s="114" t="s">
        <v>127</v>
      </c>
      <c r="D15" s="118"/>
      <c r="E15" s="114" t="s">
        <v>128</v>
      </c>
    </row>
    <row r="16" spans="1:5">
      <c r="A16" s="112"/>
      <c r="B16" s="110" t="s">
        <v>129</v>
      </c>
      <c r="C16" s="115" t="s">
        <v>127</v>
      </c>
      <c r="D16" s="118"/>
      <c r="E16" s="115"/>
    </row>
    <row r="17" spans="1:5" s="109" customFormat="1" ht="15" customHeight="1">
      <c r="A17" s="400" t="s">
        <v>130</v>
      </c>
      <c r="B17" s="399"/>
    </row>
    <row r="18" spans="1:5" ht="18.75" customHeight="1">
      <c r="A18" s="112"/>
      <c r="B18" s="110" t="s">
        <v>131</v>
      </c>
      <c r="C18" s="115" t="s">
        <v>132</v>
      </c>
      <c r="D18" s="118"/>
      <c r="E18" s="115" t="s">
        <v>133</v>
      </c>
    </row>
    <row r="19" spans="1:5" ht="18.75" customHeight="1">
      <c r="A19" s="112"/>
      <c r="B19" s="110" t="s">
        <v>134</v>
      </c>
      <c r="C19" s="115" t="s">
        <v>135</v>
      </c>
      <c r="D19" s="118"/>
      <c r="E19" s="115" t="s">
        <v>133</v>
      </c>
    </row>
    <row r="20" spans="1:5">
      <c r="A20" s="112"/>
      <c r="B20" s="110" t="s">
        <v>136</v>
      </c>
      <c r="C20" s="115" t="s">
        <v>137</v>
      </c>
      <c r="D20" s="118"/>
      <c r="E20" s="115" t="s">
        <v>138</v>
      </c>
    </row>
    <row r="21" spans="1:5">
      <c r="A21" s="112"/>
      <c r="B21" s="110" t="s">
        <v>139</v>
      </c>
      <c r="C21" s="115"/>
      <c r="D21" s="118"/>
      <c r="E21" s="115" t="s">
        <v>140</v>
      </c>
    </row>
    <row r="22" spans="1:5">
      <c r="A22" s="112"/>
      <c r="B22" s="110" t="s">
        <v>141</v>
      </c>
      <c r="C22" s="115" t="s">
        <v>142</v>
      </c>
      <c r="D22" s="118"/>
      <c r="E22" s="115"/>
    </row>
    <row r="23" spans="1:5" s="109" customFormat="1" ht="15" customHeight="1">
      <c r="A23" s="400" t="s">
        <v>143</v>
      </c>
      <c r="B23" s="399"/>
    </row>
    <row r="24" spans="1:5">
      <c r="A24" s="112"/>
      <c r="B24" s="110" t="s">
        <v>144</v>
      </c>
      <c r="C24" s="115" t="s">
        <v>145</v>
      </c>
      <c r="D24" s="118"/>
      <c r="E24" s="115" t="s">
        <v>146</v>
      </c>
    </row>
    <row r="25" spans="1:5">
      <c r="A25" s="112"/>
      <c r="B25" s="110" t="s">
        <v>147</v>
      </c>
      <c r="C25" s="115" t="s">
        <v>148</v>
      </c>
      <c r="D25" s="118"/>
      <c r="E25" s="115" t="s">
        <v>149</v>
      </c>
    </row>
    <row r="26" spans="1:5">
      <c r="A26" s="112"/>
      <c r="B26" s="110" t="s">
        <v>150</v>
      </c>
      <c r="C26" s="115" t="s">
        <v>145</v>
      </c>
      <c r="D26" s="118"/>
      <c r="E26" s="115" t="s">
        <v>151</v>
      </c>
    </row>
    <row r="27" spans="1:5">
      <c r="A27" s="112"/>
      <c r="B27" s="110" t="s">
        <v>152</v>
      </c>
      <c r="C27" s="115" t="s">
        <v>153</v>
      </c>
      <c r="D27" s="118"/>
      <c r="E27" s="115"/>
    </row>
    <row r="28" spans="1:5">
      <c r="A28" s="112"/>
      <c r="B28" s="110" t="s">
        <v>154</v>
      </c>
      <c r="C28" s="115" t="s">
        <v>153</v>
      </c>
      <c r="D28" s="118"/>
      <c r="E28" s="115"/>
    </row>
    <row r="29" spans="1:5">
      <c r="A29" s="112"/>
      <c r="B29" s="110" t="s">
        <v>155</v>
      </c>
      <c r="C29" s="115" t="s">
        <v>153</v>
      </c>
      <c r="D29" s="118"/>
      <c r="E29" s="115"/>
    </row>
    <row r="30" spans="1:5">
      <c r="A30" s="112"/>
      <c r="B30" s="110" t="s">
        <v>156</v>
      </c>
      <c r="C30" s="115"/>
      <c r="D30" s="118"/>
      <c r="E30" s="115" t="s">
        <v>157</v>
      </c>
    </row>
    <row r="31" spans="1:5">
      <c r="A31" s="112"/>
      <c r="B31" s="110" t="s">
        <v>158</v>
      </c>
      <c r="C31" s="115" t="s">
        <v>62</v>
      </c>
      <c r="D31" s="118"/>
      <c r="E31" s="115"/>
    </row>
    <row r="32" spans="1:5">
      <c r="A32" s="112"/>
      <c r="B32" s="110" t="s">
        <v>159</v>
      </c>
      <c r="C32" s="115" t="s">
        <v>160</v>
      </c>
      <c r="D32" s="118"/>
      <c r="E32" s="115"/>
    </row>
    <row r="33" spans="1:5">
      <c r="A33" s="112"/>
      <c r="B33" s="110" t="s">
        <v>161</v>
      </c>
      <c r="C33" s="115" t="s">
        <v>162</v>
      </c>
      <c r="D33" s="118"/>
      <c r="E33" s="115" t="s">
        <v>163</v>
      </c>
    </row>
    <row r="34" spans="1:5">
      <c r="A34" s="112"/>
      <c r="B34" s="110"/>
      <c r="C34" s="115"/>
      <c r="D34" s="118"/>
      <c r="E34" s="115"/>
    </row>
    <row r="35" spans="1:5" s="109" customFormat="1" ht="15" customHeight="1">
      <c r="A35" s="400" t="s">
        <v>164</v>
      </c>
      <c r="B35" s="399"/>
    </row>
    <row r="36" spans="1:5">
      <c r="A36" s="112"/>
      <c r="B36" s="110" t="s">
        <v>165</v>
      </c>
      <c r="C36" s="115"/>
      <c r="D36" s="118"/>
      <c r="E36" s="115"/>
    </row>
    <row r="37" spans="1:5">
      <c r="A37" s="112"/>
      <c r="B37" s="110" t="s">
        <v>166</v>
      </c>
      <c r="C37" s="115"/>
      <c r="D37" s="118"/>
      <c r="E37" s="115" t="s">
        <v>167</v>
      </c>
    </row>
    <row r="38" spans="1:5">
      <c r="A38" s="112"/>
      <c r="B38" s="110" t="s">
        <v>168</v>
      </c>
      <c r="C38" s="115"/>
      <c r="D38" s="118"/>
      <c r="E38" s="115" t="s">
        <v>169</v>
      </c>
    </row>
    <row r="39" spans="1:5">
      <c r="A39" s="112"/>
      <c r="B39" s="110" t="s">
        <v>170</v>
      </c>
      <c r="C39" s="115"/>
      <c r="D39" s="118"/>
      <c r="E39" s="115" t="s">
        <v>171</v>
      </c>
    </row>
    <row r="40" spans="1:5">
      <c r="D40" s="3"/>
    </row>
    <row r="41" spans="1:5">
      <c r="B41" s="5" t="s">
        <v>172</v>
      </c>
      <c r="C41" s="388"/>
      <c r="D41" s="389"/>
    </row>
    <row r="42" spans="1:5">
      <c r="B42" s="5" t="s">
        <v>173</v>
      </c>
      <c r="C42" s="388"/>
      <c r="D42" s="389"/>
    </row>
    <row r="43" spans="1:5">
      <c r="B43" s="5" t="s">
        <v>174</v>
      </c>
      <c r="C43" s="388"/>
      <c r="D43" s="389"/>
    </row>
    <row r="44" spans="1:5">
      <c r="B44" s="5" t="s">
        <v>175</v>
      </c>
      <c r="C44" s="388"/>
      <c r="D44" s="389"/>
    </row>
    <row r="45" spans="1:5">
      <c r="B45" s="5" t="s">
        <v>176</v>
      </c>
      <c r="C45" s="401"/>
      <c r="D45" s="389"/>
    </row>
    <row r="46" spans="1:5">
      <c r="B46" s="5" t="s">
        <v>177</v>
      </c>
      <c r="C46" s="388"/>
      <c r="D46" s="389"/>
    </row>
    <row r="47" spans="1:5">
      <c r="B47" s="396" t="s">
        <v>178</v>
      </c>
      <c r="C47" s="390"/>
      <c r="D47" s="391"/>
    </row>
    <row r="48" spans="1:5">
      <c r="B48" s="397"/>
      <c r="C48" s="392"/>
      <c r="D48" s="393"/>
    </row>
    <row r="49" spans="2:4">
      <c r="B49" s="6"/>
      <c r="D49" s="3"/>
    </row>
    <row r="50" spans="2:4" ht="15.95" customHeight="1">
      <c r="B50" s="6"/>
      <c r="D50" s="3"/>
    </row>
    <row r="51" spans="2:4" ht="15.95" hidden="1" customHeight="1">
      <c r="B51" s="6"/>
      <c r="D51" s="3"/>
    </row>
    <row r="52" spans="2:4" hidden="1">
      <c r="D52" s="3"/>
    </row>
    <row r="53" spans="2:4" hidden="1">
      <c r="D53" s="3"/>
    </row>
    <row r="54" spans="2:4">
      <c r="D54" s="3"/>
    </row>
    <row r="55" spans="2:4">
      <c r="D55" s="3"/>
    </row>
    <row r="56" spans="2:4">
      <c r="D56" s="3"/>
    </row>
    <row r="57" spans="2:4">
      <c r="D57" s="3"/>
    </row>
    <row r="58" spans="2:4">
      <c r="D58" s="3"/>
    </row>
    <row r="59" spans="2:4" hidden="1">
      <c r="D59" s="3"/>
    </row>
    <row r="60" spans="2:4" hidden="1">
      <c r="D60" s="3"/>
    </row>
    <row r="61" spans="2:4">
      <c r="D61" s="3"/>
    </row>
    <row r="62" spans="2:4">
      <c r="D62" s="3"/>
    </row>
    <row r="63" spans="2:4">
      <c r="D63" s="3"/>
    </row>
    <row r="64" spans="2:4">
      <c r="D64" s="3"/>
    </row>
    <row r="65" spans="4:4">
      <c r="D65" s="3"/>
    </row>
    <row r="66" spans="4:4">
      <c r="D66" s="3"/>
    </row>
    <row r="67" spans="4:4">
      <c r="D67" s="3"/>
    </row>
    <row r="68" spans="4:4">
      <c r="D68" s="3"/>
    </row>
    <row r="69" spans="4:4">
      <c r="D69" s="3"/>
    </row>
    <row r="70" spans="4:4">
      <c r="D70" s="3"/>
    </row>
    <row r="71" spans="4:4">
      <c r="D71" s="3"/>
    </row>
    <row r="72" spans="4:4">
      <c r="D72" s="3"/>
    </row>
    <row r="73" spans="4:4">
      <c r="D73" s="3"/>
    </row>
    <row r="74" spans="4:4">
      <c r="D74" s="3"/>
    </row>
    <row r="75" spans="4:4">
      <c r="D75" s="3"/>
    </row>
    <row r="76" spans="4:4">
      <c r="D76" s="3"/>
    </row>
    <row r="77" spans="4:4">
      <c r="D77" s="3"/>
    </row>
    <row r="78" spans="4:4">
      <c r="D78" s="3"/>
    </row>
    <row r="79" spans="4:4">
      <c r="D79" s="3"/>
    </row>
    <row r="80" spans="4:4">
      <c r="D80" s="3"/>
    </row>
    <row r="81" spans="4:4">
      <c r="D81" s="3"/>
    </row>
    <row r="82" spans="4:4">
      <c r="D82" s="3"/>
    </row>
  </sheetData>
  <sheetProtection algorithmName="SHA-512" hashValue="krSzopFxpgTVKlkLniWqiFNzu4/FMiBfy3y6UwHWFyvo8RMm4fuEoNebxmPmlV0UuyyeKmOXNTmkzSElTGm0Xg==" saltValue="4ZA3hu4wChaaNbYrwr0M4Q==" spinCount="100000" sheet="1" objects="1" scenarios="1"/>
  <mergeCells count="15">
    <mergeCell ref="C43:D43"/>
    <mergeCell ref="C47:D48"/>
    <mergeCell ref="A2:B2"/>
    <mergeCell ref="B47:B48"/>
    <mergeCell ref="C46:D46"/>
    <mergeCell ref="C2:D2"/>
    <mergeCell ref="C41:D41"/>
    <mergeCell ref="C42:D42"/>
    <mergeCell ref="A23:B23"/>
    <mergeCell ref="C45:D45"/>
    <mergeCell ref="C44:D44"/>
    <mergeCell ref="A14:B14"/>
    <mergeCell ref="A17:B17"/>
    <mergeCell ref="A6:B6"/>
    <mergeCell ref="A35:B35"/>
  </mergeCells>
  <conditionalFormatting sqref="D7:D13 D18:D22">
    <cfRule type="containsBlanks" dxfId="37" priority="1">
      <formula>LEN(TRIM(D7))=0</formula>
    </cfRule>
  </conditionalFormatting>
  <conditionalFormatting sqref="D15:D16">
    <cfRule type="containsBlanks" dxfId="36" priority="2">
      <formula>LEN(TRIM(D15))=0</formula>
    </cfRule>
  </conditionalFormatting>
  <conditionalFormatting sqref="D24:D34">
    <cfRule type="containsBlanks" dxfId="35" priority="4">
      <formula>LEN(TRIM(D24))=0</formula>
    </cfRule>
  </conditionalFormatting>
  <conditionalFormatting sqref="D36:D39">
    <cfRule type="containsBlanks" dxfId="34" priority="14">
      <formula>LEN(TRIM(D36))=0</formula>
    </cfRule>
  </conditionalFormatting>
  <pageMargins left="0.31496062992125978" right="0.31496062992125978" top="0.55118110236220474" bottom="0.55118110236220474" header="0.31496062992125978" footer="0.31496062992125978"/>
  <pageSetup paperSize="9" scale="65" orientation="portrait"/>
  <headerFooter>
    <oddFooter>&amp;CParaaf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9D0FF"/>
    <pageSetUpPr fitToPage="1"/>
  </sheetPr>
  <dimension ref="A1:E82"/>
  <sheetViews>
    <sheetView zoomScaleNormal="100" zoomScalePageLayoutView="90" workbookViewId="0">
      <selection activeCell="C3" sqref="C3"/>
    </sheetView>
  </sheetViews>
  <sheetFormatPr defaultColWidth="0" defaultRowHeight="17.25" zeroHeight="1"/>
  <cols>
    <col min="1" max="1" width="7" style="3" customWidth="1"/>
    <col min="2" max="2" width="47.7109375" style="3" customWidth="1"/>
    <col min="3" max="3" width="10.7109375" style="3" customWidth="1"/>
    <col min="4" max="4" width="16" style="7" customWidth="1"/>
    <col min="5" max="5" width="57.85546875" style="3" customWidth="1"/>
    <col min="6" max="6" width="9.85546875" style="3" hidden="1" customWidth="1"/>
    <col min="7" max="16384" width="9.85546875" style="3" hidden="1"/>
  </cols>
  <sheetData>
    <row r="1" spans="1:5" ht="20.25" customHeight="1">
      <c r="A1" s="42"/>
    </row>
    <row r="2" spans="1:5" s="1" customFormat="1" ht="25.5" customHeight="1">
      <c r="A2" s="394" t="s">
        <v>111</v>
      </c>
      <c r="B2" s="395"/>
      <c r="C2" s="398" t="s">
        <v>180</v>
      </c>
      <c r="D2" s="399"/>
    </row>
    <row r="3" spans="1:5" ht="25.5" customHeight="1">
      <c r="A3" s="119" t="s">
        <v>113</v>
      </c>
      <c r="C3" s="1"/>
      <c r="D3" s="1"/>
      <c r="E3" s="1"/>
    </row>
    <row r="4" spans="1:5" ht="25.5" customHeight="1">
      <c r="A4" s="2"/>
      <c r="C4" s="1"/>
      <c r="D4" s="1"/>
      <c r="E4" s="1"/>
    </row>
    <row r="5" spans="1:5" ht="38.450000000000003" customHeight="1">
      <c r="A5" s="4"/>
      <c r="B5" s="4" t="s">
        <v>114</v>
      </c>
      <c r="C5" s="4" t="s">
        <v>115</v>
      </c>
      <c r="D5" s="117" t="s">
        <v>116</v>
      </c>
      <c r="E5" s="4" t="s">
        <v>97</v>
      </c>
    </row>
    <row r="6" spans="1:5" s="109" customFormat="1" ht="15" customHeight="1">
      <c r="A6" s="400" t="s">
        <v>117</v>
      </c>
      <c r="B6" s="399"/>
    </row>
    <row r="7" spans="1:5">
      <c r="A7" s="111"/>
      <c r="B7" s="110" t="s">
        <v>118</v>
      </c>
      <c r="C7" s="114"/>
      <c r="D7" s="118"/>
      <c r="E7" s="114"/>
    </row>
    <row r="8" spans="1:5">
      <c r="A8" s="112"/>
      <c r="B8" s="110" t="s">
        <v>119</v>
      </c>
      <c r="C8" s="115"/>
      <c r="D8" s="118"/>
      <c r="E8" s="115"/>
    </row>
    <row r="9" spans="1:5">
      <c r="A9" s="112"/>
      <c r="B9" s="110" t="s">
        <v>120</v>
      </c>
      <c r="C9" s="115"/>
      <c r="D9" s="118"/>
      <c r="E9" s="115"/>
    </row>
    <row r="10" spans="1:5">
      <c r="A10" s="112"/>
      <c r="B10" s="110" t="s">
        <v>121</v>
      </c>
      <c r="C10" s="115"/>
      <c r="D10" s="118"/>
      <c r="E10" s="115"/>
    </row>
    <row r="11" spans="1:5">
      <c r="A11" s="112"/>
      <c r="B11" s="110" t="s">
        <v>122</v>
      </c>
      <c r="C11" s="115"/>
      <c r="D11" s="118"/>
      <c r="E11" s="115"/>
    </row>
    <row r="12" spans="1:5">
      <c r="A12" s="112"/>
      <c r="B12" s="110" t="s">
        <v>123</v>
      </c>
      <c r="C12" s="115"/>
      <c r="D12" s="118"/>
      <c r="E12" s="115"/>
    </row>
    <row r="13" spans="1:5">
      <c r="A13" s="113"/>
      <c r="B13" s="110" t="s">
        <v>124</v>
      </c>
      <c r="C13" s="116"/>
      <c r="D13" s="118"/>
      <c r="E13" s="116"/>
    </row>
    <row r="14" spans="1:5" s="109" customFormat="1" ht="15" customHeight="1">
      <c r="A14" s="400" t="s">
        <v>125</v>
      </c>
      <c r="B14" s="399"/>
    </row>
    <row r="15" spans="1:5">
      <c r="A15" s="111"/>
      <c r="B15" s="110" t="s">
        <v>126</v>
      </c>
      <c r="C15" s="114" t="s">
        <v>127</v>
      </c>
      <c r="D15" s="118"/>
      <c r="E15" s="114" t="s">
        <v>128</v>
      </c>
    </row>
    <row r="16" spans="1:5">
      <c r="A16" s="112"/>
      <c r="B16" s="110" t="s">
        <v>129</v>
      </c>
      <c r="C16" s="115" t="s">
        <v>127</v>
      </c>
      <c r="D16" s="118"/>
      <c r="E16" s="115"/>
    </row>
    <row r="17" spans="1:5" s="109" customFormat="1" ht="15" customHeight="1">
      <c r="A17" s="400" t="s">
        <v>130</v>
      </c>
      <c r="B17" s="399"/>
    </row>
    <row r="18" spans="1:5" ht="18.75" customHeight="1">
      <c r="A18" s="112"/>
      <c r="B18" s="110" t="s">
        <v>131</v>
      </c>
      <c r="C18" s="115" t="s">
        <v>132</v>
      </c>
      <c r="D18" s="118"/>
      <c r="E18" s="115" t="s">
        <v>133</v>
      </c>
    </row>
    <row r="19" spans="1:5" ht="18.75" customHeight="1">
      <c r="A19" s="112"/>
      <c r="B19" s="110" t="s">
        <v>134</v>
      </c>
      <c r="C19" s="115" t="s">
        <v>135</v>
      </c>
      <c r="D19" s="118"/>
      <c r="E19" s="115" t="s">
        <v>133</v>
      </c>
    </row>
    <row r="20" spans="1:5">
      <c r="A20" s="112"/>
      <c r="B20" s="110" t="s">
        <v>136</v>
      </c>
      <c r="C20" s="115" t="s">
        <v>137</v>
      </c>
      <c r="D20" s="118"/>
      <c r="E20" s="115" t="s">
        <v>138</v>
      </c>
    </row>
    <row r="21" spans="1:5">
      <c r="A21" s="112"/>
      <c r="B21" s="110" t="s">
        <v>139</v>
      </c>
      <c r="C21" s="115"/>
      <c r="D21" s="118"/>
      <c r="E21" s="115" t="s">
        <v>140</v>
      </c>
    </row>
    <row r="22" spans="1:5">
      <c r="A22" s="112"/>
      <c r="B22" s="110" t="s">
        <v>141</v>
      </c>
      <c r="C22" s="115" t="s">
        <v>142</v>
      </c>
      <c r="D22" s="118"/>
      <c r="E22" s="115"/>
    </row>
    <row r="23" spans="1:5" s="109" customFormat="1" ht="15" customHeight="1">
      <c r="A23" s="400" t="s">
        <v>143</v>
      </c>
      <c r="B23" s="399"/>
    </row>
    <row r="24" spans="1:5">
      <c r="A24" s="112"/>
      <c r="B24" s="110" t="s">
        <v>144</v>
      </c>
      <c r="C24" s="115" t="s">
        <v>145</v>
      </c>
      <c r="D24" s="118"/>
      <c r="E24" s="115" t="s">
        <v>146</v>
      </c>
    </row>
    <row r="25" spans="1:5">
      <c r="A25" s="112"/>
      <c r="B25" s="110" t="s">
        <v>147</v>
      </c>
      <c r="C25" s="115" t="s">
        <v>148</v>
      </c>
      <c r="D25" s="118"/>
      <c r="E25" s="115" t="s">
        <v>149</v>
      </c>
    </row>
    <row r="26" spans="1:5">
      <c r="A26" s="112"/>
      <c r="B26" s="110" t="s">
        <v>150</v>
      </c>
      <c r="C26" s="115" t="s">
        <v>145</v>
      </c>
      <c r="D26" s="118"/>
      <c r="E26" s="115" t="s">
        <v>151</v>
      </c>
    </row>
    <row r="27" spans="1:5">
      <c r="A27" s="112"/>
      <c r="B27" s="110" t="s">
        <v>152</v>
      </c>
      <c r="C27" s="115" t="s">
        <v>153</v>
      </c>
      <c r="D27" s="118"/>
      <c r="E27" s="115"/>
    </row>
    <row r="28" spans="1:5">
      <c r="A28" s="112"/>
      <c r="B28" s="110" t="s">
        <v>154</v>
      </c>
      <c r="C28" s="115" t="s">
        <v>153</v>
      </c>
      <c r="D28" s="118"/>
      <c r="E28" s="115"/>
    </row>
    <row r="29" spans="1:5">
      <c r="A29" s="112"/>
      <c r="B29" s="110" t="s">
        <v>155</v>
      </c>
      <c r="C29" s="115" t="s">
        <v>153</v>
      </c>
      <c r="D29" s="118"/>
      <c r="E29" s="115"/>
    </row>
    <row r="30" spans="1:5">
      <c r="A30" s="112"/>
      <c r="B30" s="110" t="s">
        <v>156</v>
      </c>
      <c r="C30" s="115"/>
      <c r="D30" s="118"/>
      <c r="E30" s="115" t="s">
        <v>157</v>
      </c>
    </row>
    <row r="31" spans="1:5">
      <c r="A31" s="112"/>
      <c r="B31" s="110" t="s">
        <v>158</v>
      </c>
      <c r="C31" s="115" t="s">
        <v>62</v>
      </c>
      <c r="D31" s="118"/>
      <c r="E31" s="115"/>
    </row>
    <row r="32" spans="1:5">
      <c r="A32" s="112"/>
      <c r="B32" s="110" t="s">
        <v>159</v>
      </c>
      <c r="C32" s="115" t="s">
        <v>160</v>
      </c>
      <c r="D32" s="118"/>
      <c r="E32" s="115"/>
    </row>
    <row r="33" spans="1:5">
      <c r="A33" s="112"/>
      <c r="B33" s="110" t="s">
        <v>161</v>
      </c>
      <c r="C33" s="115" t="s">
        <v>162</v>
      </c>
      <c r="D33" s="118"/>
      <c r="E33" s="115" t="s">
        <v>163</v>
      </c>
    </row>
    <row r="34" spans="1:5">
      <c r="A34" s="112"/>
      <c r="B34" s="110"/>
      <c r="C34" s="115"/>
      <c r="D34" s="118"/>
      <c r="E34" s="115"/>
    </row>
    <row r="35" spans="1:5" s="109" customFormat="1" ht="15" customHeight="1">
      <c r="A35" s="400" t="s">
        <v>164</v>
      </c>
      <c r="B35" s="399"/>
    </row>
    <row r="36" spans="1:5">
      <c r="A36" s="112"/>
      <c r="B36" s="110" t="s">
        <v>165</v>
      </c>
      <c r="C36" s="115"/>
      <c r="D36" s="118"/>
      <c r="E36" s="115"/>
    </row>
    <row r="37" spans="1:5">
      <c r="A37" s="112"/>
      <c r="B37" s="110" t="s">
        <v>166</v>
      </c>
      <c r="C37" s="115"/>
      <c r="D37" s="118"/>
      <c r="E37" s="115" t="s">
        <v>167</v>
      </c>
    </row>
    <row r="38" spans="1:5">
      <c r="A38" s="112"/>
      <c r="B38" s="110" t="s">
        <v>168</v>
      </c>
      <c r="C38" s="115"/>
      <c r="D38" s="118"/>
      <c r="E38" s="115" t="s">
        <v>169</v>
      </c>
    </row>
    <row r="39" spans="1:5">
      <c r="A39" s="112"/>
      <c r="B39" s="110" t="s">
        <v>170</v>
      </c>
      <c r="C39" s="115"/>
      <c r="D39" s="118"/>
      <c r="E39" s="115" t="s">
        <v>171</v>
      </c>
    </row>
    <row r="40" spans="1:5">
      <c r="D40" s="3"/>
    </row>
    <row r="41" spans="1:5">
      <c r="B41" s="5" t="s">
        <v>172</v>
      </c>
      <c r="C41" s="388"/>
      <c r="D41" s="389"/>
    </row>
    <row r="42" spans="1:5">
      <c r="B42" s="5" t="s">
        <v>173</v>
      </c>
      <c r="C42" s="388"/>
      <c r="D42" s="389"/>
    </row>
    <row r="43" spans="1:5">
      <c r="B43" s="5" t="s">
        <v>174</v>
      </c>
      <c r="C43" s="388"/>
      <c r="D43" s="389"/>
    </row>
    <row r="44" spans="1:5">
      <c r="B44" s="5" t="s">
        <v>175</v>
      </c>
      <c r="C44" s="388"/>
      <c r="D44" s="389"/>
    </row>
    <row r="45" spans="1:5">
      <c r="B45" s="5" t="s">
        <v>176</v>
      </c>
      <c r="C45" s="401"/>
      <c r="D45" s="389"/>
    </row>
    <row r="46" spans="1:5">
      <c r="B46" s="5" t="s">
        <v>177</v>
      </c>
      <c r="C46" s="388"/>
      <c r="D46" s="389"/>
    </row>
    <row r="47" spans="1:5">
      <c r="B47" s="396" t="s">
        <v>178</v>
      </c>
      <c r="C47" s="390"/>
      <c r="D47" s="391"/>
    </row>
    <row r="48" spans="1:5">
      <c r="B48" s="397"/>
      <c r="C48" s="392"/>
      <c r="D48" s="393"/>
    </row>
    <row r="49" spans="2:4">
      <c r="B49" s="6"/>
      <c r="D49" s="3"/>
    </row>
    <row r="50" spans="2:4" ht="15.95" customHeight="1">
      <c r="B50" s="6"/>
      <c r="D50" s="3"/>
    </row>
    <row r="51" spans="2:4" ht="15.95" hidden="1" customHeight="1">
      <c r="B51" s="6"/>
      <c r="D51" s="3"/>
    </row>
    <row r="52" spans="2:4" hidden="1">
      <c r="D52" s="3"/>
    </row>
    <row r="53" spans="2:4" hidden="1">
      <c r="D53" s="3"/>
    </row>
    <row r="54" spans="2:4">
      <c r="D54" s="3"/>
    </row>
    <row r="55" spans="2:4">
      <c r="D55" s="3"/>
    </row>
    <row r="56" spans="2:4">
      <c r="D56" s="3"/>
    </row>
    <row r="57" spans="2:4">
      <c r="D57" s="3"/>
    </row>
    <row r="58" spans="2:4">
      <c r="D58" s="3"/>
    </row>
    <row r="59" spans="2:4" hidden="1">
      <c r="D59" s="3"/>
    </row>
    <row r="60" spans="2:4" hidden="1">
      <c r="D60" s="3"/>
    </row>
    <row r="61" spans="2:4">
      <c r="D61" s="3"/>
    </row>
    <row r="62" spans="2:4">
      <c r="D62" s="3"/>
    </row>
    <row r="63" spans="2:4">
      <c r="D63" s="3"/>
    </row>
    <row r="64" spans="2:4">
      <c r="D64" s="3"/>
    </row>
    <row r="65" spans="4:4">
      <c r="D65" s="3"/>
    </row>
    <row r="66" spans="4:4">
      <c r="D66" s="3"/>
    </row>
    <row r="67" spans="4:4">
      <c r="D67" s="3"/>
    </row>
    <row r="68" spans="4:4">
      <c r="D68" s="3"/>
    </row>
    <row r="69" spans="4:4">
      <c r="D69" s="3"/>
    </row>
    <row r="70" spans="4:4">
      <c r="D70" s="3"/>
    </row>
    <row r="71" spans="4:4">
      <c r="D71" s="3"/>
    </row>
    <row r="72" spans="4:4">
      <c r="D72" s="3"/>
    </row>
    <row r="73" spans="4:4">
      <c r="D73" s="3"/>
    </row>
    <row r="74" spans="4:4">
      <c r="D74" s="3"/>
    </row>
    <row r="75" spans="4:4">
      <c r="D75" s="3"/>
    </row>
    <row r="76" spans="4:4">
      <c r="D76" s="3"/>
    </row>
    <row r="77" spans="4:4">
      <c r="D77" s="3"/>
    </row>
    <row r="78" spans="4:4">
      <c r="D78" s="3"/>
    </row>
    <row r="79" spans="4:4">
      <c r="D79" s="3"/>
    </row>
    <row r="80" spans="4:4">
      <c r="D80" s="3"/>
    </row>
    <row r="81" spans="4:4">
      <c r="D81" s="3"/>
    </row>
    <row r="82" spans="4:4">
      <c r="D82" s="3"/>
    </row>
  </sheetData>
  <sheetProtection algorithmName="SHA-512" hashValue="U652Zymz/DGKqyBvHZTzJm+UgaHKDTZMVNdSlaWrUXvIYxfVFkr3zuGKQulRj/qMXhYev1TIg8yZK7LhBdBMAQ==" saltValue="8+j4LSbeB5l0MDmjX+Cf0A==" spinCount="100000" sheet="1" objects="1" scenarios="1"/>
  <mergeCells count="15">
    <mergeCell ref="C43:D43"/>
    <mergeCell ref="C47:D48"/>
    <mergeCell ref="A2:B2"/>
    <mergeCell ref="C46:D46"/>
    <mergeCell ref="B47:B48"/>
    <mergeCell ref="C2:D2"/>
    <mergeCell ref="C41:D41"/>
    <mergeCell ref="C42:D42"/>
    <mergeCell ref="A23:B23"/>
    <mergeCell ref="C45:D45"/>
    <mergeCell ref="A14:B14"/>
    <mergeCell ref="C44:D44"/>
    <mergeCell ref="A17:B17"/>
    <mergeCell ref="A6:B6"/>
    <mergeCell ref="A35:B35"/>
  </mergeCells>
  <conditionalFormatting sqref="D7:D13 D18:D22">
    <cfRule type="containsBlanks" dxfId="33" priority="1">
      <formula>LEN(TRIM(D7))=0</formula>
    </cfRule>
  </conditionalFormatting>
  <conditionalFormatting sqref="D15:D16">
    <cfRule type="containsBlanks" dxfId="32" priority="2">
      <formula>LEN(TRIM(D15))=0</formula>
    </cfRule>
  </conditionalFormatting>
  <conditionalFormatting sqref="D24:D34">
    <cfRule type="containsBlanks" dxfId="31" priority="4">
      <formula>LEN(TRIM(D24))=0</formula>
    </cfRule>
  </conditionalFormatting>
  <conditionalFormatting sqref="D36:D39">
    <cfRule type="containsBlanks" dxfId="30" priority="5">
      <formula>LEN(TRIM(D36))=0</formula>
    </cfRule>
  </conditionalFormatting>
  <pageMargins left="0.31496062992125978" right="0.31496062992125978" top="0.55118110236220474" bottom="0.55118110236220474" header="0.31496062992125978" footer="0.31496062992125978"/>
  <pageSetup paperSize="9" scale="65" orientation="portrait"/>
  <headerFooter>
    <oddFooter>&amp;CParaaf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9D0FF"/>
    <pageSetUpPr fitToPage="1"/>
  </sheetPr>
  <dimension ref="A1:E82"/>
  <sheetViews>
    <sheetView zoomScaleNormal="100" zoomScalePageLayoutView="90" workbookViewId="0">
      <selection activeCell="C3" sqref="C3"/>
    </sheetView>
  </sheetViews>
  <sheetFormatPr defaultColWidth="0" defaultRowHeight="17.25" zeroHeight="1"/>
  <cols>
    <col min="1" max="1" width="7" style="3" customWidth="1"/>
    <col min="2" max="2" width="47.7109375" style="3" customWidth="1"/>
    <col min="3" max="3" width="10.7109375" style="3" customWidth="1"/>
    <col min="4" max="4" width="16" style="7" customWidth="1"/>
    <col min="5" max="5" width="57.85546875" style="3" customWidth="1"/>
    <col min="6" max="6" width="9.85546875" style="3" hidden="1" customWidth="1"/>
    <col min="7" max="16384" width="9.85546875" style="3" hidden="1"/>
  </cols>
  <sheetData>
    <row r="1" spans="1:5" ht="20.25" customHeight="1">
      <c r="A1" s="42"/>
    </row>
    <row r="2" spans="1:5" s="1" customFormat="1" ht="25.5" customHeight="1">
      <c r="A2" s="394" t="s">
        <v>111</v>
      </c>
      <c r="B2" s="395"/>
      <c r="C2" s="398" t="s">
        <v>181</v>
      </c>
      <c r="D2" s="399"/>
    </row>
    <row r="3" spans="1:5" ht="25.5" customHeight="1">
      <c r="A3" s="119" t="s">
        <v>113</v>
      </c>
      <c r="C3" s="1"/>
      <c r="D3" s="1"/>
      <c r="E3" s="1"/>
    </row>
    <row r="4" spans="1:5" ht="25.5" customHeight="1">
      <c r="A4" s="2"/>
      <c r="C4" s="1"/>
      <c r="D4" s="1"/>
      <c r="E4" s="1"/>
    </row>
    <row r="5" spans="1:5" ht="38.450000000000003" customHeight="1">
      <c r="A5" s="4"/>
      <c r="B5" s="4" t="s">
        <v>114</v>
      </c>
      <c r="C5" s="4" t="s">
        <v>115</v>
      </c>
      <c r="D5" s="117" t="s">
        <v>116</v>
      </c>
      <c r="E5" s="4" t="s">
        <v>97</v>
      </c>
    </row>
    <row r="6" spans="1:5" s="109" customFormat="1" ht="15" customHeight="1">
      <c r="A6" s="400" t="s">
        <v>117</v>
      </c>
      <c r="B6" s="399"/>
    </row>
    <row r="7" spans="1:5">
      <c r="A7" s="111"/>
      <c r="B7" s="110" t="s">
        <v>118</v>
      </c>
      <c r="C7" s="114"/>
      <c r="D7" s="118"/>
      <c r="E7" s="114"/>
    </row>
    <row r="8" spans="1:5">
      <c r="A8" s="112"/>
      <c r="B8" s="110" t="s">
        <v>119</v>
      </c>
      <c r="C8" s="115"/>
      <c r="D8" s="118"/>
      <c r="E8" s="115"/>
    </row>
    <row r="9" spans="1:5">
      <c r="A9" s="112"/>
      <c r="B9" s="110" t="s">
        <v>120</v>
      </c>
      <c r="C9" s="115"/>
      <c r="D9" s="118"/>
      <c r="E9" s="115"/>
    </row>
    <row r="10" spans="1:5">
      <c r="A10" s="112"/>
      <c r="B10" s="110" t="s">
        <v>121</v>
      </c>
      <c r="C10" s="115"/>
      <c r="D10" s="118"/>
      <c r="E10" s="115"/>
    </row>
    <row r="11" spans="1:5">
      <c r="A11" s="112"/>
      <c r="B11" s="110" t="s">
        <v>122</v>
      </c>
      <c r="C11" s="115"/>
      <c r="D11" s="118"/>
      <c r="E11" s="115"/>
    </row>
    <row r="12" spans="1:5">
      <c r="A12" s="112"/>
      <c r="B12" s="110" t="s">
        <v>123</v>
      </c>
      <c r="C12" s="115"/>
      <c r="D12" s="118"/>
      <c r="E12" s="115"/>
    </row>
    <row r="13" spans="1:5">
      <c r="A13" s="113"/>
      <c r="B13" s="110" t="s">
        <v>124</v>
      </c>
      <c r="C13" s="116"/>
      <c r="D13" s="118"/>
      <c r="E13" s="116"/>
    </row>
    <row r="14" spans="1:5" s="109" customFormat="1" ht="15" customHeight="1">
      <c r="A14" s="400" t="s">
        <v>125</v>
      </c>
      <c r="B14" s="399"/>
    </row>
    <row r="15" spans="1:5">
      <c r="A15" s="111"/>
      <c r="B15" s="110" t="s">
        <v>126</v>
      </c>
      <c r="C15" s="114" t="s">
        <v>127</v>
      </c>
      <c r="D15" s="118"/>
      <c r="E15" s="114" t="s">
        <v>128</v>
      </c>
    </row>
    <row r="16" spans="1:5">
      <c r="A16" s="112"/>
      <c r="B16" s="110" t="s">
        <v>129</v>
      </c>
      <c r="C16" s="115" t="s">
        <v>127</v>
      </c>
      <c r="D16" s="118"/>
      <c r="E16" s="115"/>
    </row>
    <row r="17" spans="1:5" s="109" customFormat="1" ht="15" customHeight="1">
      <c r="A17" s="400" t="s">
        <v>130</v>
      </c>
      <c r="B17" s="399"/>
    </row>
    <row r="18" spans="1:5" ht="18.75" customHeight="1">
      <c r="A18" s="112"/>
      <c r="B18" s="110" t="s">
        <v>131</v>
      </c>
      <c r="C18" s="115" t="s">
        <v>132</v>
      </c>
      <c r="D18" s="118"/>
      <c r="E18" s="115" t="s">
        <v>133</v>
      </c>
    </row>
    <row r="19" spans="1:5" ht="18.75" customHeight="1">
      <c r="A19" s="112"/>
      <c r="B19" s="110" t="s">
        <v>134</v>
      </c>
      <c r="C19" s="115" t="s">
        <v>135</v>
      </c>
      <c r="D19" s="118"/>
      <c r="E19" s="115" t="s">
        <v>133</v>
      </c>
    </row>
    <row r="20" spans="1:5">
      <c r="A20" s="112"/>
      <c r="B20" s="110" t="s">
        <v>136</v>
      </c>
      <c r="C20" s="115" t="s">
        <v>137</v>
      </c>
      <c r="D20" s="118"/>
      <c r="E20" s="115" t="s">
        <v>138</v>
      </c>
    </row>
    <row r="21" spans="1:5">
      <c r="A21" s="112"/>
      <c r="B21" s="110" t="s">
        <v>139</v>
      </c>
      <c r="C21" s="115"/>
      <c r="D21" s="118"/>
      <c r="E21" s="115" t="s">
        <v>140</v>
      </c>
    </row>
    <row r="22" spans="1:5">
      <c r="A22" s="112"/>
      <c r="B22" s="110" t="s">
        <v>141</v>
      </c>
      <c r="C22" s="115" t="s">
        <v>142</v>
      </c>
      <c r="D22" s="118"/>
      <c r="E22" s="115"/>
    </row>
    <row r="23" spans="1:5" s="109" customFormat="1" ht="15" customHeight="1">
      <c r="A23" s="400" t="s">
        <v>143</v>
      </c>
      <c r="B23" s="399"/>
    </row>
    <row r="24" spans="1:5">
      <c r="A24" s="112"/>
      <c r="B24" s="110" t="s">
        <v>144</v>
      </c>
      <c r="C24" s="115" t="s">
        <v>145</v>
      </c>
      <c r="D24" s="118"/>
      <c r="E24" s="115" t="s">
        <v>146</v>
      </c>
    </row>
    <row r="25" spans="1:5">
      <c r="A25" s="112"/>
      <c r="B25" s="110" t="s">
        <v>147</v>
      </c>
      <c r="C25" s="115" t="s">
        <v>148</v>
      </c>
      <c r="D25" s="118"/>
      <c r="E25" s="115" t="s">
        <v>149</v>
      </c>
    </row>
    <row r="26" spans="1:5">
      <c r="A26" s="112"/>
      <c r="B26" s="110" t="s">
        <v>150</v>
      </c>
      <c r="C26" s="115" t="s">
        <v>145</v>
      </c>
      <c r="D26" s="118"/>
      <c r="E26" s="115" t="s">
        <v>151</v>
      </c>
    </row>
    <row r="27" spans="1:5">
      <c r="A27" s="112"/>
      <c r="B27" s="110" t="s">
        <v>152</v>
      </c>
      <c r="C27" s="115" t="s">
        <v>153</v>
      </c>
      <c r="D27" s="118"/>
      <c r="E27" s="115"/>
    </row>
    <row r="28" spans="1:5">
      <c r="A28" s="112"/>
      <c r="B28" s="110" t="s">
        <v>154</v>
      </c>
      <c r="C28" s="115" t="s">
        <v>153</v>
      </c>
      <c r="D28" s="118"/>
      <c r="E28" s="115"/>
    </row>
    <row r="29" spans="1:5">
      <c r="A29" s="112"/>
      <c r="B29" s="110" t="s">
        <v>155</v>
      </c>
      <c r="C29" s="115" t="s">
        <v>153</v>
      </c>
      <c r="D29" s="118"/>
      <c r="E29" s="115"/>
    </row>
    <row r="30" spans="1:5">
      <c r="A30" s="112"/>
      <c r="B30" s="110" t="s">
        <v>156</v>
      </c>
      <c r="C30" s="115"/>
      <c r="D30" s="118"/>
      <c r="E30" s="115" t="s">
        <v>157</v>
      </c>
    </row>
    <row r="31" spans="1:5">
      <c r="A31" s="112"/>
      <c r="B31" s="110" t="s">
        <v>158</v>
      </c>
      <c r="C31" s="115" t="s">
        <v>62</v>
      </c>
      <c r="D31" s="118"/>
      <c r="E31" s="115"/>
    </row>
    <row r="32" spans="1:5">
      <c r="A32" s="112"/>
      <c r="B32" s="110" t="s">
        <v>159</v>
      </c>
      <c r="C32" s="115" t="s">
        <v>160</v>
      </c>
      <c r="D32" s="118"/>
      <c r="E32" s="115"/>
    </row>
    <row r="33" spans="1:5">
      <c r="A33" s="112"/>
      <c r="B33" s="110" t="s">
        <v>161</v>
      </c>
      <c r="C33" s="115" t="s">
        <v>162</v>
      </c>
      <c r="D33" s="118"/>
      <c r="E33" s="115" t="s">
        <v>163</v>
      </c>
    </row>
    <row r="34" spans="1:5">
      <c r="A34" s="112"/>
      <c r="B34" s="110"/>
      <c r="C34" s="115"/>
      <c r="D34" s="118"/>
      <c r="E34" s="115"/>
    </row>
    <row r="35" spans="1:5" s="109" customFormat="1" ht="15" customHeight="1">
      <c r="A35" s="400" t="s">
        <v>164</v>
      </c>
      <c r="B35" s="399"/>
    </row>
    <row r="36" spans="1:5">
      <c r="A36" s="112"/>
      <c r="B36" s="110" t="s">
        <v>165</v>
      </c>
      <c r="C36" s="115"/>
      <c r="D36" s="118"/>
      <c r="E36" s="115"/>
    </row>
    <row r="37" spans="1:5">
      <c r="A37" s="112"/>
      <c r="B37" s="110" t="s">
        <v>166</v>
      </c>
      <c r="C37" s="115"/>
      <c r="D37" s="118"/>
      <c r="E37" s="115" t="s">
        <v>167</v>
      </c>
    </row>
    <row r="38" spans="1:5">
      <c r="A38" s="112"/>
      <c r="B38" s="110" t="s">
        <v>168</v>
      </c>
      <c r="C38" s="115"/>
      <c r="D38" s="118"/>
      <c r="E38" s="115" t="s">
        <v>169</v>
      </c>
    </row>
    <row r="39" spans="1:5">
      <c r="A39" s="112"/>
      <c r="B39" s="110" t="s">
        <v>170</v>
      </c>
      <c r="C39" s="115"/>
      <c r="D39" s="118"/>
      <c r="E39" s="115" t="s">
        <v>171</v>
      </c>
    </row>
    <row r="40" spans="1:5">
      <c r="D40" s="3"/>
    </row>
    <row r="41" spans="1:5">
      <c r="B41" s="5" t="s">
        <v>172</v>
      </c>
      <c r="C41" s="388"/>
      <c r="D41" s="389"/>
    </row>
    <row r="42" spans="1:5">
      <c r="B42" s="5" t="s">
        <v>173</v>
      </c>
      <c r="C42" s="388"/>
      <c r="D42" s="389"/>
    </row>
    <row r="43" spans="1:5">
      <c r="B43" s="5" t="s">
        <v>174</v>
      </c>
      <c r="C43" s="388"/>
      <c r="D43" s="389"/>
    </row>
    <row r="44" spans="1:5">
      <c r="B44" s="5" t="s">
        <v>175</v>
      </c>
      <c r="C44" s="388"/>
      <c r="D44" s="389"/>
    </row>
    <row r="45" spans="1:5">
      <c r="B45" s="5" t="s">
        <v>176</v>
      </c>
      <c r="C45" s="401"/>
      <c r="D45" s="389"/>
    </row>
    <row r="46" spans="1:5">
      <c r="B46" s="5" t="s">
        <v>177</v>
      </c>
      <c r="C46" s="388"/>
      <c r="D46" s="389"/>
    </row>
    <row r="47" spans="1:5">
      <c r="B47" s="396" t="s">
        <v>178</v>
      </c>
      <c r="C47" s="390"/>
      <c r="D47" s="391"/>
    </row>
    <row r="48" spans="1:5">
      <c r="B48" s="397"/>
      <c r="C48" s="392"/>
      <c r="D48" s="393"/>
    </row>
    <row r="49" spans="2:4">
      <c r="B49" s="6"/>
      <c r="D49" s="3"/>
    </row>
    <row r="50" spans="2:4" ht="15.95" customHeight="1">
      <c r="B50" s="6"/>
      <c r="D50" s="3"/>
    </row>
    <row r="51" spans="2:4" ht="15.95" hidden="1" customHeight="1">
      <c r="B51" s="6"/>
      <c r="D51" s="3"/>
    </row>
    <row r="52" spans="2:4" hidden="1">
      <c r="D52" s="3"/>
    </row>
    <row r="53" spans="2:4" hidden="1">
      <c r="D53" s="3"/>
    </row>
    <row r="54" spans="2:4">
      <c r="D54" s="3"/>
    </row>
    <row r="55" spans="2:4">
      <c r="D55" s="3"/>
    </row>
    <row r="56" spans="2:4">
      <c r="D56" s="3"/>
    </row>
    <row r="57" spans="2:4">
      <c r="D57" s="3"/>
    </row>
    <row r="58" spans="2:4">
      <c r="D58" s="3"/>
    </row>
    <row r="59" spans="2:4" hidden="1">
      <c r="D59" s="3"/>
    </row>
    <row r="60" spans="2:4" hidden="1">
      <c r="D60" s="3"/>
    </row>
    <row r="61" spans="2:4">
      <c r="D61" s="3"/>
    </row>
    <row r="62" spans="2:4">
      <c r="D62" s="3"/>
    </row>
    <row r="63" spans="2:4">
      <c r="D63" s="3"/>
    </row>
    <row r="64" spans="2:4">
      <c r="D64" s="3"/>
    </row>
    <row r="65" spans="4:4">
      <c r="D65" s="3"/>
    </row>
    <row r="66" spans="4:4">
      <c r="D66" s="3"/>
    </row>
    <row r="67" spans="4:4">
      <c r="D67" s="3"/>
    </row>
    <row r="68" spans="4:4">
      <c r="D68" s="3"/>
    </row>
    <row r="69" spans="4:4">
      <c r="D69" s="3"/>
    </row>
    <row r="70" spans="4:4">
      <c r="D70" s="3"/>
    </row>
    <row r="71" spans="4:4">
      <c r="D71" s="3"/>
    </row>
    <row r="72" spans="4:4">
      <c r="D72" s="3"/>
    </row>
    <row r="73" spans="4:4">
      <c r="D73" s="3"/>
    </row>
    <row r="74" spans="4:4">
      <c r="D74" s="3"/>
    </row>
    <row r="75" spans="4:4">
      <c r="D75" s="3"/>
    </row>
    <row r="76" spans="4:4">
      <c r="D76" s="3"/>
    </row>
    <row r="77" spans="4:4">
      <c r="D77" s="3"/>
    </row>
    <row r="78" spans="4:4">
      <c r="D78" s="3"/>
    </row>
    <row r="79" spans="4:4">
      <c r="D79" s="3"/>
    </row>
    <row r="80" spans="4:4">
      <c r="D80" s="3"/>
    </row>
    <row r="81" spans="4:4">
      <c r="D81" s="3"/>
    </row>
    <row r="82" spans="4:4">
      <c r="D82" s="3"/>
    </row>
  </sheetData>
  <sheetProtection algorithmName="SHA-512" hashValue="rnyHO9fNWFjZxfiTHMMBFzr3dhuNnh6MKh0NKzMABJR34YybAieNCjOjag5+OWftGz7KbUDK4unFB2gOZeJ/Cw==" saltValue="EJuBuLtf+jnjuz0sP/sBCg==" spinCount="100000" sheet="1" objects="1" scenarios="1"/>
  <mergeCells count="15">
    <mergeCell ref="C43:D43"/>
    <mergeCell ref="C47:D48"/>
    <mergeCell ref="A2:B2"/>
    <mergeCell ref="C46:D46"/>
    <mergeCell ref="B47:B48"/>
    <mergeCell ref="C2:D2"/>
    <mergeCell ref="C41:D41"/>
    <mergeCell ref="C42:D42"/>
    <mergeCell ref="A23:B23"/>
    <mergeCell ref="C45:D45"/>
    <mergeCell ref="C44:D44"/>
    <mergeCell ref="A14:B14"/>
    <mergeCell ref="A17:B17"/>
    <mergeCell ref="A6:B6"/>
    <mergeCell ref="A35:B35"/>
  </mergeCells>
  <conditionalFormatting sqref="D7:D13 D18:D22">
    <cfRule type="containsBlanks" dxfId="29" priority="1">
      <formula>LEN(TRIM(D7))=0</formula>
    </cfRule>
  </conditionalFormatting>
  <conditionalFormatting sqref="D15:D16">
    <cfRule type="containsBlanks" dxfId="28" priority="2">
      <formula>LEN(TRIM(D15))=0</formula>
    </cfRule>
  </conditionalFormatting>
  <conditionalFormatting sqref="D24:D34">
    <cfRule type="containsBlanks" dxfId="27" priority="3">
      <formula>LEN(TRIM(D24))=0</formula>
    </cfRule>
  </conditionalFormatting>
  <conditionalFormatting sqref="D36:D39">
    <cfRule type="containsBlanks" dxfId="26" priority="4">
      <formula>LEN(TRIM(D36))=0</formula>
    </cfRule>
  </conditionalFormatting>
  <pageMargins left="0.31496062992125978" right="0.31496062992125978" top="0.55118110236220474" bottom="0.55118110236220474" header="0.31496062992125978" footer="0.31496062992125978"/>
  <pageSetup paperSize="9" scale="65" orientation="portrait"/>
  <headerFooter>
    <oddFooter>&amp;CParaaf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  <pageSetUpPr fitToPage="1"/>
  </sheetPr>
  <dimension ref="C1:X89"/>
  <sheetViews>
    <sheetView tabSelected="1" topLeftCell="A41" zoomScaleNormal="100" workbookViewId="0">
      <selection activeCell="Q57" sqref="Q57"/>
    </sheetView>
  </sheetViews>
  <sheetFormatPr defaultColWidth="8.85546875" defaultRowHeight="15"/>
  <cols>
    <col min="1" max="2" width="2.85546875" style="10" customWidth="1"/>
    <col min="3" max="3" width="25.28515625" style="10" customWidth="1"/>
    <col min="4" max="4" width="8" style="10" customWidth="1"/>
    <col min="5" max="5" width="9" style="10" customWidth="1"/>
    <col min="6" max="6" width="10.42578125" style="10" bestFit="1" customWidth="1"/>
    <col min="7" max="7" width="14.140625" style="18" customWidth="1"/>
    <col min="8" max="8" width="3.140625" style="18" customWidth="1"/>
    <col min="9" max="9" width="13.140625" style="18" customWidth="1"/>
    <col min="10" max="10" width="3.5703125" style="18" customWidth="1"/>
    <col min="11" max="11" width="10" style="10" customWidth="1"/>
    <col min="12" max="12" width="12" style="10" customWidth="1"/>
    <col min="13" max="13" width="6" style="10" customWidth="1"/>
    <col min="14" max="14" width="4.28515625" style="10" customWidth="1"/>
    <col min="15" max="15" width="25.7109375" style="10" customWidth="1"/>
    <col min="16" max="16" width="46.5703125" style="10" customWidth="1"/>
    <col min="17" max="17" width="11.140625" style="10" customWidth="1"/>
    <col min="18" max="18" width="47.28515625" style="10" customWidth="1"/>
    <col min="19" max="19" width="11.140625" style="10" customWidth="1"/>
    <col min="20" max="20" width="8.85546875" style="10" customWidth="1"/>
    <col min="21" max="16384" width="8.85546875" style="10"/>
  </cols>
  <sheetData>
    <row r="1" spans="3:15">
      <c r="C1" s="363" t="s">
        <v>275</v>
      </c>
    </row>
    <row r="2" spans="3:15" ht="18.75" customHeight="1">
      <c r="C2" s="41" t="s">
        <v>0</v>
      </c>
      <c r="D2" s="9"/>
      <c r="H2" s="19" t="s">
        <v>1</v>
      </c>
      <c r="I2" s="19"/>
      <c r="J2" s="20"/>
      <c r="K2" s="19"/>
      <c r="L2" s="19"/>
    </row>
    <row r="3" spans="3:15">
      <c r="H3" s="19" t="s">
        <v>2</v>
      </c>
      <c r="I3" s="19"/>
      <c r="J3" s="20"/>
      <c r="K3" s="19"/>
      <c r="L3" s="19"/>
    </row>
    <row r="4" spans="3:15">
      <c r="H4" s="19" t="s">
        <v>3</v>
      </c>
      <c r="I4" s="19"/>
      <c r="J4" s="19"/>
      <c r="K4" s="19"/>
      <c r="L4" s="19"/>
    </row>
    <row r="5" spans="3:15">
      <c r="D5" s="39"/>
      <c r="H5" s="19" t="s">
        <v>4</v>
      </c>
      <c r="I5" s="19"/>
      <c r="J5" s="19"/>
      <c r="K5" s="19"/>
      <c r="L5" s="19"/>
    </row>
    <row r="6" spans="3:15">
      <c r="D6" s="39"/>
      <c r="H6" s="19" t="s">
        <v>5</v>
      </c>
      <c r="I6" s="19"/>
      <c r="J6" s="19"/>
      <c r="K6" s="19"/>
      <c r="L6" s="19"/>
    </row>
    <row r="7" spans="3:15">
      <c r="D7" s="39"/>
      <c r="K7" s="18"/>
      <c r="L7" s="18"/>
    </row>
    <row r="8" spans="3:15" ht="28.5" customHeight="1">
      <c r="C8" s="120" t="s">
        <v>6</v>
      </c>
      <c r="D8" s="121"/>
      <c r="E8" s="121" t="s">
        <v>7</v>
      </c>
      <c r="F8" s="122"/>
      <c r="G8" s="123"/>
      <c r="H8" s="123"/>
      <c r="I8" s="123"/>
      <c r="J8" s="364"/>
      <c r="K8" s="365"/>
      <c r="L8" s="365"/>
    </row>
    <row r="9" spans="3:15" ht="30.75" customHeight="1">
      <c r="C9" s="21" t="s">
        <v>8</v>
      </c>
      <c r="D9" s="37" t="s">
        <v>9</v>
      </c>
      <c r="E9" s="40" t="s">
        <v>10</v>
      </c>
      <c r="F9" s="21" t="s">
        <v>11</v>
      </c>
      <c r="G9" s="22" t="s">
        <v>12</v>
      </c>
      <c r="H9" s="22"/>
      <c r="I9" s="22" t="s">
        <v>13</v>
      </c>
      <c r="J9" s="23"/>
      <c r="K9" s="24" t="s">
        <v>14</v>
      </c>
      <c r="L9" s="24" t="s">
        <v>15</v>
      </c>
    </row>
    <row r="10" spans="3:15" ht="15" customHeight="1">
      <c r="C10" s="19" t="s">
        <v>16</v>
      </c>
      <c r="D10" s="29" t="s">
        <v>17</v>
      </c>
      <c r="E10" s="19">
        <v>890</v>
      </c>
      <c r="F10" s="25">
        <f t="shared" ref="F10:F17" si="0">E10/$E$18</f>
        <v>0.46842105263157896</v>
      </c>
      <c r="G10" s="17"/>
      <c r="H10" s="22"/>
      <c r="I10" s="12"/>
      <c r="J10" s="26"/>
      <c r="K10" s="12" t="str">
        <f>'Score energiegebruik per km'!C15</f>
        <v/>
      </c>
      <c r="L10" s="28" t="str">
        <f t="shared" ref="L10:L17" si="1">IFERROR(E10*K10,"-")</f>
        <v>-</v>
      </c>
      <c r="O10" s="320"/>
    </row>
    <row r="11" spans="3:15" ht="15" customHeight="1">
      <c r="C11" s="19" t="s">
        <v>18</v>
      </c>
      <c r="D11" s="29" t="s">
        <v>17</v>
      </c>
      <c r="E11" s="19">
        <v>415</v>
      </c>
      <c r="F11" s="25">
        <f t="shared" si="0"/>
        <v>0.21842105263157896</v>
      </c>
      <c r="G11" s="17"/>
      <c r="H11" s="22"/>
      <c r="I11" s="12"/>
      <c r="J11" s="26"/>
      <c r="K11" s="12" t="str">
        <f>'Score energiegebruik per km'!C16</f>
        <v/>
      </c>
      <c r="L11" s="28" t="str">
        <f t="shared" si="1"/>
        <v>-</v>
      </c>
      <c r="O11" s="320"/>
    </row>
    <row r="12" spans="3:15" ht="15" customHeight="1">
      <c r="C12" s="19" t="s">
        <v>19</v>
      </c>
      <c r="D12" s="29" t="s">
        <v>17</v>
      </c>
      <c r="E12" s="19">
        <v>340</v>
      </c>
      <c r="F12" s="25">
        <f t="shared" si="0"/>
        <v>0.17894736842105263</v>
      </c>
      <c r="G12" s="17"/>
      <c r="H12" s="22"/>
      <c r="I12" s="12"/>
      <c r="J12" s="26"/>
      <c r="K12" s="12" t="str">
        <f>'Score energiegebruik per km'!C17</f>
        <v/>
      </c>
      <c r="L12" s="28" t="str">
        <f t="shared" si="1"/>
        <v>-</v>
      </c>
      <c r="O12" s="320"/>
    </row>
    <row r="13" spans="3:15" ht="15" customHeight="1">
      <c r="C13" s="19" t="s">
        <v>20</v>
      </c>
      <c r="D13" s="29" t="s">
        <v>17</v>
      </c>
      <c r="E13" s="19">
        <v>255</v>
      </c>
      <c r="F13" s="25">
        <f t="shared" si="0"/>
        <v>0.13421052631578947</v>
      </c>
      <c r="G13" s="17"/>
      <c r="H13" s="22"/>
      <c r="I13" s="12"/>
      <c r="J13" s="26"/>
      <c r="K13" s="12" t="str">
        <f>'Score energiegebruik per km'!C18</f>
        <v/>
      </c>
      <c r="L13" s="28" t="str">
        <f t="shared" si="1"/>
        <v>-</v>
      </c>
      <c r="O13" s="320"/>
    </row>
    <row r="14" spans="3:15">
      <c r="C14" s="19"/>
      <c r="D14" s="38"/>
      <c r="E14" s="19"/>
      <c r="F14" s="25">
        <f t="shared" si="0"/>
        <v>0</v>
      </c>
      <c r="G14" s="17"/>
      <c r="H14" s="22"/>
      <c r="I14" s="12"/>
      <c r="J14" s="26"/>
      <c r="K14" s="12" t="str">
        <f>'Score energiegebruik per km'!C19</f>
        <v/>
      </c>
      <c r="L14" s="28" t="str">
        <f t="shared" si="1"/>
        <v>-</v>
      </c>
    </row>
    <row r="15" spans="3:15">
      <c r="C15" s="19"/>
      <c r="D15" s="29"/>
      <c r="E15" s="19"/>
      <c r="F15" s="25">
        <f t="shared" si="0"/>
        <v>0</v>
      </c>
      <c r="G15" s="17"/>
      <c r="H15" s="22"/>
      <c r="I15" s="12"/>
      <c r="J15" s="26"/>
      <c r="K15" s="12" t="str">
        <f>'Score energiegebruik per km'!C20</f>
        <v/>
      </c>
      <c r="L15" s="28" t="str">
        <f t="shared" si="1"/>
        <v>-</v>
      </c>
    </row>
    <row r="16" spans="3:15">
      <c r="C16" s="19"/>
      <c r="D16" s="29"/>
      <c r="E16" s="19"/>
      <c r="F16" s="25">
        <f t="shared" si="0"/>
        <v>0</v>
      </c>
      <c r="G16" s="17"/>
      <c r="H16" s="22"/>
      <c r="I16" s="12"/>
      <c r="J16" s="26"/>
      <c r="K16" s="12" t="str">
        <f>'Score energiegebruik per km'!C21</f>
        <v/>
      </c>
      <c r="L16" s="28" t="str">
        <f t="shared" si="1"/>
        <v>-</v>
      </c>
    </row>
    <row r="17" spans="3:12">
      <c r="C17" s="19"/>
      <c r="D17" s="29"/>
      <c r="E17" s="19"/>
      <c r="F17" s="25">
        <f t="shared" si="0"/>
        <v>0</v>
      </c>
      <c r="G17" s="17"/>
      <c r="H17" s="22"/>
      <c r="I17" s="12"/>
      <c r="J17" s="26"/>
      <c r="K17" s="12" t="str">
        <f>'Score energiegebruik per km'!C22</f>
        <v/>
      </c>
      <c r="L17" s="28" t="str">
        <f t="shared" si="1"/>
        <v>-</v>
      </c>
    </row>
    <row r="18" spans="3:12">
      <c r="C18" s="19" t="s">
        <v>21</v>
      </c>
      <c r="D18" s="29"/>
      <c r="E18" s="19">
        <f>SUM(E10:E17)</f>
        <v>1900</v>
      </c>
      <c r="F18" s="19"/>
      <c r="G18" s="29"/>
      <c r="H18" s="29"/>
      <c r="I18" s="29"/>
      <c r="J18" s="30"/>
      <c r="K18" s="27"/>
      <c r="L18" s="94">
        <f>SUM(L10:L17)/E18</f>
        <v>0</v>
      </c>
    </row>
    <row r="19" spans="3:12">
      <c r="G19" s="10"/>
      <c r="H19" s="10"/>
      <c r="I19" s="10"/>
      <c r="J19" s="10"/>
    </row>
    <row r="20" spans="3:12">
      <c r="C20" s="9"/>
      <c r="D20" s="9"/>
    </row>
    <row r="21" spans="3:12" ht="28.5" customHeight="1">
      <c r="C21" s="120" t="s">
        <v>22</v>
      </c>
      <c r="D21" s="120"/>
      <c r="E21" s="121" t="s">
        <v>23</v>
      </c>
      <c r="F21" s="121"/>
      <c r="G21" s="121"/>
      <c r="H21" s="121"/>
      <c r="I21" s="364"/>
      <c r="J21" s="371"/>
      <c r="K21" s="365"/>
      <c r="L21" s="124"/>
    </row>
    <row r="22" spans="3:12">
      <c r="C22" s="31" t="s">
        <v>24</v>
      </c>
      <c r="D22" s="37"/>
      <c r="E22" s="40" t="s">
        <v>10</v>
      </c>
      <c r="F22" s="21" t="s">
        <v>11</v>
      </c>
      <c r="G22" s="165" t="s">
        <v>274</v>
      </c>
      <c r="H22" s="165"/>
      <c r="I22" s="125" t="s">
        <v>14</v>
      </c>
      <c r="J22" s="165"/>
      <c r="K22" s="125" t="s">
        <v>25</v>
      </c>
      <c r="L22" s="125"/>
    </row>
    <row r="23" spans="3:12">
      <c r="C23" s="19" t="str">
        <f>C10</f>
        <v>profiel 4 (Alberdalaan)</v>
      </c>
      <c r="D23" s="29"/>
      <c r="E23" s="19">
        <f t="shared" ref="E23:F26" si="2">E10</f>
        <v>890</v>
      </c>
      <c r="F23" s="25">
        <f t="shared" si="2"/>
        <v>0.46842105263157896</v>
      </c>
      <c r="G23" s="12">
        <v>25</v>
      </c>
      <c r="H23" s="165"/>
      <c r="I23" s="360">
        <f>MAX(0,MIN(10,(35-G23)/2.5))</f>
        <v>4</v>
      </c>
      <c r="J23" s="165"/>
      <c r="K23" s="342">
        <f>IFERROR(F23*I23,"")</f>
        <v>1.8736842105263158</v>
      </c>
      <c r="L23" s="343">
        <f>IFERROR(I23*E23,"")</f>
        <v>3560</v>
      </c>
    </row>
    <row r="24" spans="3:12">
      <c r="C24" s="19" t="str">
        <f>C11</f>
        <v>Profiel 5 (Tuinbouwweg)</v>
      </c>
      <c r="D24" s="29"/>
      <c r="E24" s="19">
        <f t="shared" si="2"/>
        <v>415</v>
      </c>
      <c r="F24" s="25">
        <f t="shared" si="2"/>
        <v>0.21842105263157896</v>
      </c>
      <c r="G24" s="12">
        <v>26</v>
      </c>
      <c r="H24" s="165"/>
      <c r="I24" s="360">
        <f t="shared" ref="I24:I26" si="3">MAX(0,MIN(10,(35-G24)/2.5))</f>
        <v>3.6</v>
      </c>
      <c r="J24" s="165"/>
      <c r="K24" s="342">
        <f t="shared" ref="K24:K26" si="4">IFERROR(F24*I24,"")</f>
        <v>0.7863157894736843</v>
      </c>
      <c r="L24" s="343">
        <f>IFERROR(I24*E24,"")</f>
        <v>1494</v>
      </c>
    </row>
    <row r="25" spans="3:12">
      <c r="C25" s="19" t="str">
        <f>C12</f>
        <v>Profiel 7 ( R. Praediniusstraat)</v>
      </c>
      <c r="D25" s="29"/>
      <c r="E25" s="19">
        <f t="shared" si="2"/>
        <v>340</v>
      </c>
      <c r="F25" s="25">
        <f t="shared" si="2"/>
        <v>0.17894736842105263</v>
      </c>
      <c r="G25" s="12">
        <v>27</v>
      </c>
      <c r="H25" s="165"/>
      <c r="I25" s="360">
        <f t="shared" si="3"/>
        <v>3.2</v>
      </c>
      <c r="J25" s="165"/>
      <c r="K25" s="342">
        <f t="shared" si="4"/>
        <v>0.57263157894736849</v>
      </c>
      <c r="L25" s="343">
        <f>IFERROR(I25*E25,"")</f>
        <v>1088</v>
      </c>
    </row>
    <row r="26" spans="3:12">
      <c r="C26" s="19" t="str">
        <f>C13</f>
        <v>Profiel 9 (Meerkoet)</v>
      </c>
      <c r="D26" s="29"/>
      <c r="E26" s="19">
        <f t="shared" si="2"/>
        <v>255</v>
      </c>
      <c r="F26" s="25">
        <f t="shared" si="2"/>
        <v>0.13421052631578947</v>
      </c>
      <c r="G26" s="12">
        <v>28</v>
      </c>
      <c r="H26" s="165"/>
      <c r="I26" s="360">
        <f t="shared" si="3"/>
        <v>2.8</v>
      </c>
      <c r="J26" s="165"/>
      <c r="K26" s="342">
        <f t="shared" si="4"/>
        <v>0.37578947368421051</v>
      </c>
      <c r="L26" s="343">
        <f>IFERROR(I26*E26,"")</f>
        <v>714</v>
      </c>
    </row>
    <row r="27" spans="3:12">
      <c r="C27" s="19"/>
      <c r="D27" s="38"/>
      <c r="E27" s="19"/>
      <c r="F27" s="25"/>
      <c r="G27" s="12"/>
      <c r="H27" s="165"/>
      <c r="I27" s="319"/>
      <c r="J27" s="165"/>
      <c r="K27" s="12"/>
      <c r="L27" s="125"/>
    </row>
    <row r="28" spans="3:12">
      <c r="C28" s="19"/>
      <c r="D28" s="29"/>
      <c r="E28" s="19"/>
      <c r="F28" s="25"/>
      <c r="G28" s="12"/>
      <c r="H28" s="165"/>
      <c r="I28" s="319"/>
      <c r="J28" s="165"/>
      <c r="K28" s="12"/>
      <c r="L28" s="125"/>
    </row>
    <row r="29" spans="3:12">
      <c r="C29" s="19"/>
      <c r="D29" s="29"/>
      <c r="E29" s="19"/>
      <c r="F29" s="25"/>
      <c r="G29" s="12"/>
      <c r="H29" s="165"/>
      <c r="I29" s="319"/>
      <c r="J29" s="165"/>
      <c r="K29" s="12"/>
      <c r="L29" s="125"/>
    </row>
    <row r="30" spans="3:12">
      <c r="C30" s="19"/>
      <c r="D30" s="29"/>
      <c r="E30" s="19"/>
      <c r="F30" s="25"/>
      <c r="G30" s="12"/>
      <c r="H30" s="165"/>
      <c r="I30" s="319"/>
      <c r="J30" s="165"/>
      <c r="K30" s="12"/>
      <c r="L30" s="125"/>
    </row>
    <row r="31" spans="3:12">
      <c r="C31" s="19" t="s">
        <v>21</v>
      </c>
      <c r="D31" s="29"/>
      <c r="E31" s="19">
        <f>SUM(E23:E30)</f>
        <v>1900</v>
      </c>
      <c r="F31" s="19"/>
      <c r="G31" s="165"/>
      <c r="H31" s="165"/>
      <c r="I31" s="125"/>
      <c r="J31" s="125"/>
      <c r="K31" s="166" t="s">
        <v>26</v>
      </c>
      <c r="L31" s="126">
        <f>SUM(L23:L26)/SUM(E23:E26)</f>
        <v>3.608421052631579</v>
      </c>
    </row>
    <row r="32" spans="3:12">
      <c r="C32" s="9"/>
      <c r="D32" s="9"/>
    </row>
    <row r="33" spans="3:12">
      <c r="C33" s="9"/>
    </row>
    <row r="34" spans="3:12" ht="28.5" customHeight="1">
      <c r="C34" s="120" t="s">
        <v>27</v>
      </c>
      <c r="D34" s="121"/>
      <c r="E34" s="121" t="s">
        <v>28</v>
      </c>
      <c r="F34" s="122"/>
      <c r="G34" s="123"/>
      <c r="H34" s="123"/>
      <c r="I34" s="123"/>
      <c r="J34" s="120"/>
      <c r="K34" s="10" t="s">
        <v>29</v>
      </c>
    </row>
    <row r="35" spans="3:12">
      <c r="C35" s="31" t="s">
        <v>24</v>
      </c>
      <c r="D35" s="31"/>
      <c r="E35" s="31" t="s">
        <v>30</v>
      </c>
      <c r="F35" s="31"/>
      <c r="G35" s="32"/>
      <c r="H35" s="32"/>
      <c r="I35" s="32"/>
      <c r="J35" s="32"/>
      <c r="K35" s="18"/>
    </row>
    <row r="36" spans="3:12">
      <c r="C36" s="19" t="s">
        <v>31</v>
      </c>
      <c r="D36" s="19"/>
      <c r="E36" s="366" t="s">
        <v>32</v>
      </c>
      <c r="F36" s="367"/>
      <c r="G36" s="367"/>
      <c r="H36" s="78"/>
      <c r="I36" s="79"/>
      <c r="J36" s="33"/>
      <c r="K36" s="34" t="s">
        <v>33</v>
      </c>
    </row>
    <row r="37" spans="3:12">
      <c r="C37" s="19" t="s">
        <v>34</v>
      </c>
      <c r="D37" s="19"/>
      <c r="E37" s="366"/>
      <c r="F37" s="367"/>
      <c r="G37" s="367"/>
      <c r="H37" s="78"/>
      <c r="I37" s="79"/>
      <c r="J37" s="33"/>
      <c r="K37" s="34" t="s">
        <v>35</v>
      </c>
    </row>
    <row r="38" spans="3:12">
      <c r="C38" s="19" t="s">
        <v>36</v>
      </c>
      <c r="D38" s="19"/>
      <c r="E38" s="366"/>
      <c r="F38" s="367"/>
      <c r="G38" s="367"/>
      <c r="H38" s="78"/>
      <c r="I38" s="79"/>
      <c r="J38" s="33"/>
      <c r="K38" s="34" t="s">
        <v>37</v>
      </c>
    </row>
    <row r="39" spans="3:12">
      <c r="C39" s="19" t="s">
        <v>38</v>
      </c>
      <c r="D39" s="19"/>
      <c r="E39" s="366"/>
      <c r="F39" s="367"/>
      <c r="G39" s="367"/>
      <c r="H39" s="78"/>
      <c r="I39" s="79"/>
      <c r="J39" s="33"/>
      <c r="K39" s="18" t="s">
        <v>39</v>
      </c>
    </row>
    <row r="40" spans="3:12">
      <c r="C40" s="19"/>
      <c r="D40" s="13"/>
      <c r="E40" s="366"/>
      <c r="F40" s="367"/>
      <c r="G40" s="367"/>
      <c r="H40" s="78"/>
      <c r="I40" s="79"/>
      <c r="J40" s="35"/>
      <c r="K40" s="382" t="s">
        <v>14</v>
      </c>
      <c r="L40" s="365"/>
    </row>
    <row r="41" spans="3:12">
      <c r="C41" s="19" t="s">
        <v>40</v>
      </c>
      <c r="D41" s="19"/>
      <c r="E41" s="386">
        <f>COUNTA(E36:G40)</f>
        <v>1</v>
      </c>
      <c r="F41" s="365"/>
      <c r="G41" s="371"/>
      <c r="H41" s="35"/>
      <c r="I41" s="35"/>
      <c r="J41" s="29"/>
      <c r="K41" s="372">
        <f>IF(E41=0,"",10*(COUNTA(C10:C17)-E41)/(COUNTA(C10:C17)-1))</f>
        <v>10</v>
      </c>
      <c r="L41" s="365"/>
    </row>
    <row r="44" spans="3:12" ht="28.5" customHeight="1">
      <c r="C44" s="120" t="s">
        <v>41</v>
      </c>
      <c r="D44" s="121"/>
      <c r="E44" s="121" t="s">
        <v>42</v>
      </c>
      <c r="F44" s="122"/>
      <c r="G44" s="123"/>
      <c r="H44" s="123"/>
      <c r="I44" s="120"/>
      <c r="J44" s="120"/>
      <c r="K44" s="120"/>
      <c r="L44" s="120"/>
    </row>
    <row r="45" spans="3:12" ht="30" customHeight="1">
      <c r="C45" s="21" t="s">
        <v>8</v>
      </c>
      <c r="D45" s="37" t="s">
        <v>9</v>
      </c>
      <c r="E45" s="40" t="s">
        <v>10</v>
      </c>
      <c r="F45" s="21" t="s">
        <v>11</v>
      </c>
      <c r="G45" s="165" t="s">
        <v>43</v>
      </c>
      <c r="H45" s="165"/>
      <c r="I45" s="125" t="s">
        <v>14</v>
      </c>
      <c r="J45" s="165"/>
      <c r="K45" s="125" t="s">
        <v>25</v>
      </c>
      <c r="L45" s="125"/>
    </row>
    <row r="46" spans="3:12">
      <c r="C46" s="19" t="str">
        <f t="shared" ref="C46:F49" si="5">C23</f>
        <v>profiel 4 (Alberdalaan)</v>
      </c>
      <c r="D46" s="29">
        <f t="shared" si="5"/>
        <v>0</v>
      </c>
      <c r="E46" s="19">
        <f t="shared" si="5"/>
        <v>890</v>
      </c>
      <c r="F46" s="25">
        <f t="shared" si="5"/>
        <v>0.46842105263157896</v>
      </c>
      <c r="G46" s="12"/>
      <c r="H46" s="165"/>
      <c r="I46" s="361">
        <f>MAX(1,MIN(10,10-(G46/80*9)))</f>
        <v>10</v>
      </c>
      <c r="J46" s="165"/>
      <c r="K46" s="342">
        <f>IFERROR(F46*I46,"")</f>
        <v>4.6842105263157894</v>
      </c>
      <c r="L46" s="343">
        <f>IFERROR(I46*E46,"")</f>
        <v>8900</v>
      </c>
    </row>
    <row r="47" spans="3:12">
      <c r="C47" s="19" t="str">
        <f t="shared" si="5"/>
        <v>Profiel 5 (Tuinbouwweg)</v>
      </c>
      <c r="D47" s="29">
        <f t="shared" si="5"/>
        <v>0</v>
      </c>
      <c r="E47" s="19">
        <f t="shared" si="5"/>
        <v>415</v>
      </c>
      <c r="F47" s="25">
        <f t="shared" si="5"/>
        <v>0.21842105263157896</v>
      </c>
      <c r="G47" s="12"/>
      <c r="H47" s="165"/>
      <c r="I47" s="361">
        <f>MAX(1,MIN(10,10-(G47/80*9)))</f>
        <v>10</v>
      </c>
      <c r="J47" s="165"/>
      <c r="K47" s="342">
        <f t="shared" ref="K47:K49" si="6">IFERROR(F47*I47,"")</f>
        <v>2.1842105263157894</v>
      </c>
      <c r="L47" s="343">
        <f t="shared" ref="L47:L49" si="7">IFERROR(I47*E47,"")</f>
        <v>4150</v>
      </c>
    </row>
    <row r="48" spans="3:12">
      <c r="C48" s="19" t="str">
        <f t="shared" si="5"/>
        <v>Profiel 7 ( R. Praediniusstraat)</v>
      </c>
      <c r="D48" s="29">
        <f t="shared" si="5"/>
        <v>0</v>
      </c>
      <c r="E48" s="19">
        <f t="shared" si="5"/>
        <v>340</v>
      </c>
      <c r="F48" s="25">
        <f t="shared" si="5"/>
        <v>0.17894736842105263</v>
      </c>
      <c r="G48" s="12"/>
      <c r="H48" s="165"/>
      <c r="I48" s="361">
        <f>MAX(1,MIN(10,10-(G48/80*9)))</f>
        <v>10</v>
      </c>
      <c r="J48" s="165"/>
      <c r="K48" s="342">
        <f t="shared" si="6"/>
        <v>1.7894736842105263</v>
      </c>
      <c r="L48" s="343">
        <f t="shared" si="7"/>
        <v>3400</v>
      </c>
    </row>
    <row r="49" spans="3:24">
      <c r="C49" s="19" t="str">
        <f t="shared" si="5"/>
        <v>Profiel 9 (Meerkoet)</v>
      </c>
      <c r="D49" s="29">
        <f t="shared" si="5"/>
        <v>0</v>
      </c>
      <c r="E49" s="19">
        <f t="shared" si="5"/>
        <v>255</v>
      </c>
      <c r="F49" s="25">
        <f t="shared" si="5"/>
        <v>0.13421052631578947</v>
      </c>
      <c r="G49" s="12"/>
      <c r="H49" s="165"/>
      <c r="I49" s="361">
        <f>MAX(1,MIN(10,10-(G49/80*9)))</f>
        <v>10</v>
      </c>
      <c r="J49" s="165"/>
      <c r="K49" s="342">
        <f t="shared" si="6"/>
        <v>1.3421052631578947</v>
      </c>
      <c r="L49" s="343">
        <f t="shared" si="7"/>
        <v>2550</v>
      </c>
    </row>
    <row r="50" spans="3:24">
      <c r="C50" s="19"/>
      <c r="D50" s="38"/>
      <c r="E50" s="19"/>
      <c r="F50" s="25"/>
      <c r="G50" s="12"/>
      <c r="H50" s="165"/>
      <c r="I50" s="12"/>
      <c r="J50" s="165"/>
      <c r="K50" s="362"/>
      <c r="L50" s="125"/>
    </row>
    <row r="51" spans="3:24">
      <c r="C51" s="19"/>
      <c r="D51" s="29"/>
      <c r="E51" s="19"/>
      <c r="F51" s="25"/>
      <c r="G51" s="12"/>
      <c r="H51" s="165"/>
      <c r="I51" s="12"/>
      <c r="J51" s="165"/>
      <c r="K51" s="362"/>
      <c r="L51" s="125"/>
    </row>
    <row r="52" spans="3:24">
      <c r="C52" s="19"/>
      <c r="D52" s="29"/>
      <c r="E52" s="19"/>
      <c r="F52" s="25"/>
      <c r="G52" s="12"/>
      <c r="H52" s="165"/>
      <c r="I52" s="12"/>
      <c r="J52" s="165"/>
      <c r="K52" s="362"/>
      <c r="L52" s="125"/>
    </row>
    <row r="53" spans="3:24">
      <c r="C53" s="19" t="s">
        <v>21</v>
      </c>
      <c r="D53" s="29">
        <f>D31</f>
        <v>0</v>
      </c>
      <c r="E53" s="19">
        <f>E31</f>
        <v>1900</v>
      </c>
      <c r="F53" s="19">
        <f>F31</f>
        <v>0</v>
      </c>
      <c r="G53" s="165"/>
      <c r="H53" s="165"/>
      <c r="I53" s="125"/>
      <c r="J53" s="125"/>
      <c r="K53" s="166"/>
      <c r="L53" s="126">
        <f>SUM(L46:L49)/SUM(E46:E49)</f>
        <v>10</v>
      </c>
    </row>
    <row r="55" spans="3:24">
      <c r="G55" s="10"/>
      <c r="H55" s="10"/>
    </row>
    <row r="56" spans="3:24" ht="28.5" customHeight="1">
      <c r="C56" s="120" t="s">
        <v>44</v>
      </c>
      <c r="D56" s="121"/>
      <c r="E56" s="121" t="s">
        <v>45</v>
      </c>
      <c r="F56" s="122"/>
      <c r="G56" s="123"/>
      <c r="H56" s="123"/>
      <c r="O56" s="167" t="s">
        <v>46</v>
      </c>
      <c r="P56" s="168" t="s">
        <v>47</v>
      </c>
      <c r="Q56" s="127" t="s">
        <v>48</v>
      </c>
      <c r="R56" s="168" t="s">
        <v>49</v>
      </c>
      <c r="S56" s="169" t="s">
        <v>50</v>
      </c>
      <c r="T56" s="167" t="s">
        <v>21</v>
      </c>
      <c r="U56" s="169"/>
    </row>
    <row r="57" spans="3:24" ht="33" customHeight="1">
      <c r="C57" s="54" t="s">
        <v>51</v>
      </c>
      <c r="D57" s="54"/>
      <c r="E57" s="54"/>
      <c r="F57" s="54"/>
      <c r="G57" s="54"/>
      <c r="H57" s="54"/>
      <c r="O57" s="373" t="s">
        <v>52</v>
      </c>
      <c r="P57" s="128" t="s">
        <v>53</v>
      </c>
      <c r="Q57" s="344"/>
      <c r="R57" s="129"/>
      <c r="S57" s="130">
        <f>IF(Q57="Ja",0.625,0)</f>
        <v>0</v>
      </c>
      <c r="T57" s="380">
        <f>SUM(S57:S60)</f>
        <v>0</v>
      </c>
      <c r="U57" s="374" t="str">
        <f>IFERROR(VLOOKUP(T57,$W$57:$X$60,2,FALSE),"")</f>
        <v/>
      </c>
      <c r="W57" s="11">
        <v>0.625</v>
      </c>
      <c r="X57" s="11" t="s">
        <v>54</v>
      </c>
    </row>
    <row r="58" spans="3:24" ht="33" customHeight="1">
      <c r="C58" s="54" t="s">
        <v>45</v>
      </c>
      <c r="D58" s="54"/>
      <c r="E58" s="54"/>
      <c r="F58" s="277" t="str">
        <f>U57</f>
        <v/>
      </c>
      <c r="G58" s="164">
        <f>T57</f>
        <v>0</v>
      </c>
      <c r="H58" s="54"/>
      <c r="O58" s="369"/>
      <c r="P58" s="131" t="s">
        <v>55</v>
      </c>
      <c r="Q58" s="345"/>
      <c r="R58" s="132"/>
      <c r="S58" s="133">
        <f>IF(Q58="Ja",0.625,0)</f>
        <v>0</v>
      </c>
      <c r="T58" s="369"/>
      <c r="U58" s="375"/>
      <c r="W58" s="11">
        <v>1.25</v>
      </c>
      <c r="X58" s="11" t="s">
        <v>56</v>
      </c>
    </row>
    <row r="59" spans="3:24" ht="16.5" customHeight="1">
      <c r="C59" s="54" t="s">
        <v>57</v>
      </c>
      <c r="D59" s="54"/>
      <c r="E59" s="54"/>
      <c r="F59" s="277" t="str">
        <f>U61</f>
        <v/>
      </c>
      <c r="G59" s="164">
        <f>T61</f>
        <v>0</v>
      </c>
      <c r="H59" s="54"/>
      <c r="O59" s="369"/>
      <c r="P59" s="134" t="s">
        <v>58</v>
      </c>
      <c r="Q59" s="346"/>
      <c r="R59" s="135"/>
      <c r="S59" s="136">
        <f>IF(Q59="Nee",0.625,0)</f>
        <v>0</v>
      </c>
      <c r="T59" s="369"/>
      <c r="U59" s="375"/>
      <c r="W59" s="11">
        <v>1.875</v>
      </c>
      <c r="X59" s="11" t="s">
        <v>59</v>
      </c>
    </row>
    <row r="60" spans="3:24" ht="16.5" customHeight="1">
      <c r="C60" s="54" t="s">
        <v>60</v>
      </c>
      <c r="D60" s="54"/>
      <c r="E60" s="54"/>
      <c r="F60" s="277" t="str">
        <f>U65</f>
        <v/>
      </c>
      <c r="G60" s="164">
        <f>T65</f>
        <v>0</v>
      </c>
      <c r="H60" s="54"/>
      <c r="O60" s="370"/>
      <c r="P60" s="137" t="s">
        <v>61</v>
      </c>
      <c r="Q60" s="347"/>
      <c r="R60" s="138"/>
      <c r="S60" s="139">
        <f t="shared" ref="S60:S72" si="8">IF(Q60="Ja",0.625,0)</f>
        <v>0</v>
      </c>
      <c r="T60" s="370"/>
      <c r="U60" s="376"/>
      <c r="W60" s="11">
        <v>2.5</v>
      </c>
      <c r="X60" s="11" t="s">
        <v>62</v>
      </c>
    </row>
    <row r="61" spans="3:24" ht="16.5" customHeight="1">
      <c r="C61" s="54" t="s">
        <v>63</v>
      </c>
      <c r="D61" s="54"/>
      <c r="E61" s="54"/>
      <c r="F61" s="277" t="str">
        <f>U69</f>
        <v/>
      </c>
      <c r="G61" s="164">
        <f>T69</f>
        <v>0</v>
      </c>
      <c r="H61" s="54"/>
      <c r="O61" s="383" t="s">
        <v>64</v>
      </c>
      <c r="P61" s="140" t="s">
        <v>65</v>
      </c>
      <c r="Q61" s="348"/>
      <c r="R61" s="140"/>
      <c r="S61" s="141">
        <f t="shared" si="8"/>
        <v>0</v>
      </c>
      <c r="T61" s="378">
        <f>SUM(S61:S64)</f>
        <v>0</v>
      </c>
      <c r="U61" s="384" t="str">
        <f>IFERROR(VLOOKUP(T61,$W$57:$X$60,2,FALSE),"")</f>
        <v/>
      </c>
      <c r="W61" s="11"/>
      <c r="X61" s="11" t="s">
        <v>66</v>
      </c>
    </row>
    <row r="62" spans="3:24" ht="16.5" customHeight="1">
      <c r="C62" s="54" t="s">
        <v>67</v>
      </c>
      <c r="D62" s="54"/>
      <c r="E62" s="54"/>
      <c r="F62" s="277"/>
      <c r="G62" s="164">
        <f>SUM(G58:G61)</f>
        <v>0</v>
      </c>
      <c r="H62" s="54"/>
      <c r="O62" s="369"/>
      <c r="P62" s="142" t="s">
        <v>68</v>
      </c>
      <c r="Q62" s="349"/>
      <c r="R62" s="142" t="s">
        <v>69</v>
      </c>
      <c r="S62" s="143">
        <f t="shared" si="8"/>
        <v>0</v>
      </c>
      <c r="T62" s="369"/>
      <c r="U62" s="375"/>
      <c r="W62" s="11"/>
      <c r="X62" s="11" t="s">
        <v>70</v>
      </c>
    </row>
    <row r="63" spans="3:24" ht="16.5" customHeight="1">
      <c r="C63" s="54"/>
      <c r="D63" s="54"/>
      <c r="E63" s="54"/>
      <c r="F63" s="54"/>
      <c r="G63" s="54"/>
      <c r="H63" s="54"/>
      <c r="O63" s="369"/>
      <c r="P63" s="144" t="s">
        <v>71</v>
      </c>
      <c r="Q63" s="350"/>
      <c r="R63" s="144"/>
      <c r="S63" s="145">
        <f t="shared" si="8"/>
        <v>0</v>
      </c>
      <c r="T63" s="369"/>
      <c r="U63" s="375"/>
    </row>
    <row r="64" spans="3:24" ht="16.5" customHeight="1">
      <c r="C64" s="9" t="s">
        <v>72</v>
      </c>
      <c r="G64" s="10"/>
      <c r="H64" s="10"/>
      <c r="O64" s="370"/>
      <c r="P64" s="146" t="s">
        <v>73</v>
      </c>
      <c r="Q64" s="351"/>
      <c r="R64" s="146"/>
      <c r="S64" s="147">
        <f t="shared" si="8"/>
        <v>0</v>
      </c>
      <c r="T64" s="370"/>
      <c r="U64" s="376"/>
    </row>
    <row r="65" spans="3:21" ht="16.5" customHeight="1">
      <c r="G65" s="10"/>
      <c r="H65" s="10"/>
      <c r="O65" s="377" t="s">
        <v>74</v>
      </c>
      <c r="P65" s="148" t="s">
        <v>75</v>
      </c>
      <c r="Q65" s="352"/>
      <c r="R65" s="148"/>
      <c r="S65" s="149">
        <f t="shared" si="8"/>
        <v>0</v>
      </c>
      <c r="T65" s="368">
        <f>SUM(S65:S68)</f>
        <v>0</v>
      </c>
      <c r="U65" s="381" t="str">
        <f>IFERROR(VLOOKUP(T65,$W$57:$X$60,2,FALSE),"")</f>
        <v/>
      </c>
    </row>
    <row r="66" spans="3:21" ht="16.5" customHeight="1">
      <c r="G66" s="10"/>
      <c r="H66" s="10"/>
      <c r="O66" s="369"/>
      <c r="P66" s="150" t="s">
        <v>76</v>
      </c>
      <c r="Q66" s="353"/>
      <c r="R66" s="150"/>
      <c r="S66" s="151">
        <f t="shared" si="8"/>
        <v>0</v>
      </c>
      <c r="T66" s="369"/>
      <c r="U66" s="375"/>
    </row>
    <row r="67" spans="3:21" ht="16.5" customHeight="1">
      <c r="G67" s="10"/>
      <c r="H67" s="10"/>
      <c r="O67" s="369"/>
      <c r="P67" s="152" t="s">
        <v>77</v>
      </c>
      <c r="Q67" s="354"/>
      <c r="R67" s="152"/>
      <c r="S67" s="153">
        <f t="shared" si="8"/>
        <v>0</v>
      </c>
      <c r="T67" s="369"/>
      <c r="U67" s="375"/>
    </row>
    <row r="68" spans="3:21" ht="16.5" customHeight="1">
      <c r="G68" s="10"/>
      <c r="H68" s="10"/>
      <c r="O68" s="370"/>
      <c r="P68" s="154" t="s">
        <v>73</v>
      </c>
      <c r="Q68" s="355"/>
      <c r="R68" s="154"/>
      <c r="S68" s="155">
        <f t="shared" si="8"/>
        <v>0</v>
      </c>
      <c r="T68" s="370"/>
      <c r="U68" s="376"/>
    </row>
    <row r="69" spans="3:21" ht="16.5" customHeight="1">
      <c r="G69" s="10"/>
      <c r="H69" s="10"/>
      <c r="O69" s="385" t="s">
        <v>78</v>
      </c>
      <c r="P69" s="156" t="s">
        <v>79</v>
      </c>
      <c r="Q69" s="356"/>
      <c r="R69" s="156"/>
      <c r="S69" s="157">
        <f t="shared" si="8"/>
        <v>0</v>
      </c>
      <c r="T69" s="387">
        <f>SUM(S69:S72)</f>
        <v>0</v>
      </c>
      <c r="U69" s="379" t="str">
        <f>IFERROR(VLOOKUP(T69,$W$57:$X$60,2,FALSE),"")</f>
        <v/>
      </c>
    </row>
    <row r="70" spans="3:21" ht="16.5" customHeight="1">
      <c r="G70" s="10"/>
      <c r="H70" s="10"/>
      <c r="O70" s="369"/>
      <c r="P70" s="158" t="s">
        <v>80</v>
      </c>
      <c r="Q70" s="357"/>
      <c r="R70" s="158"/>
      <c r="S70" s="159">
        <f t="shared" si="8"/>
        <v>0</v>
      </c>
      <c r="T70" s="369"/>
      <c r="U70" s="375"/>
    </row>
    <row r="71" spans="3:21" ht="16.5" customHeight="1">
      <c r="G71" s="10"/>
      <c r="H71" s="10"/>
      <c r="O71" s="369"/>
      <c r="P71" s="160" t="s">
        <v>81</v>
      </c>
      <c r="Q71" s="358"/>
      <c r="R71" s="160"/>
      <c r="S71" s="161">
        <f t="shared" si="8"/>
        <v>0</v>
      </c>
      <c r="T71" s="369"/>
      <c r="U71" s="375"/>
    </row>
    <row r="72" spans="3:21" ht="16.5" customHeight="1">
      <c r="O72" s="370"/>
      <c r="P72" s="162" t="s">
        <v>82</v>
      </c>
      <c r="Q72" s="359"/>
      <c r="R72" s="162"/>
      <c r="S72" s="163">
        <f t="shared" si="8"/>
        <v>0</v>
      </c>
      <c r="T72" s="370"/>
      <c r="U72" s="376"/>
    </row>
    <row r="77" spans="3:21" ht="28.5" customHeight="1">
      <c r="C77" s="120" t="s">
        <v>83</v>
      </c>
      <c r="D77" s="121" t="s">
        <v>84</v>
      </c>
      <c r="E77" s="122"/>
      <c r="G77" s="259" t="s">
        <v>85</v>
      </c>
      <c r="H77" s="260"/>
      <c r="I77" s="261" t="s">
        <v>86</v>
      </c>
    </row>
    <row r="78" spans="3:21">
      <c r="C78" s="48" t="s">
        <v>87</v>
      </c>
      <c r="D78" s="49"/>
      <c r="E78" s="48"/>
      <c r="G78" s="262">
        <v>1</v>
      </c>
      <c r="H78" s="263"/>
      <c r="I78" s="264">
        <v>10</v>
      </c>
    </row>
    <row r="79" spans="3:21">
      <c r="C79" s="50" t="s">
        <v>88</v>
      </c>
      <c r="D79" s="52">
        <v>2</v>
      </c>
      <c r="E79" s="50">
        <f>IFERROR(VLOOKUP(D79,G78:I89,3,FALSE),0)</f>
        <v>10</v>
      </c>
      <c r="G79" s="262">
        <v>2</v>
      </c>
      <c r="H79" s="263"/>
      <c r="I79" s="264">
        <v>10</v>
      </c>
    </row>
    <row r="80" spans="3:21">
      <c r="C80" s="50"/>
      <c r="D80" s="51"/>
      <c r="E80" s="50"/>
      <c r="G80" s="262">
        <v>3</v>
      </c>
      <c r="H80" s="263"/>
      <c r="I80" s="264">
        <f t="shared" ref="I80:I88" si="9">I79-1</f>
        <v>9</v>
      </c>
    </row>
    <row r="81" spans="4:9">
      <c r="D81" s="222"/>
      <c r="E81" s="8"/>
      <c r="G81" s="265">
        <v>4</v>
      </c>
      <c r="H81" s="266"/>
      <c r="I81" s="264">
        <f t="shared" si="9"/>
        <v>8</v>
      </c>
    </row>
    <row r="82" spans="4:9">
      <c r="D82" s="222"/>
      <c r="E82" s="8"/>
      <c r="G82" s="265">
        <v>5</v>
      </c>
      <c r="H82" s="266"/>
      <c r="I82" s="264">
        <f t="shared" si="9"/>
        <v>7</v>
      </c>
    </row>
    <row r="83" spans="4:9">
      <c r="D83" s="222"/>
      <c r="E83" s="8"/>
      <c r="G83" s="265">
        <v>6</v>
      </c>
      <c r="H83" s="266"/>
      <c r="I83" s="264">
        <f t="shared" si="9"/>
        <v>6</v>
      </c>
    </row>
    <row r="84" spans="4:9">
      <c r="D84" s="222"/>
      <c r="E84" s="8"/>
      <c r="G84" s="265">
        <v>7</v>
      </c>
      <c r="H84" s="266"/>
      <c r="I84" s="264">
        <f t="shared" si="9"/>
        <v>5</v>
      </c>
    </row>
    <row r="85" spans="4:9">
      <c r="D85" s="222"/>
      <c r="E85" s="8"/>
      <c r="G85" s="265">
        <v>8</v>
      </c>
      <c r="H85" s="266"/>
      <c r="I85" s="264">
        <f t="shared" si="9"/>
        <v>4</v>
      </c>
    </row>
    <row r="86" spans="4:9">
      <c r="D86" s="222"/>
      <c r="E86" s="8"/>
      <c r="G86" s="265">
        <v>9</v>
      </c>
      <c r="H86" s="266"/>
      <c r="I86" s="264">
        <f t="shared" si="9"/>
        <v>3</v>
      </c>
    </row>
    <row r="87" spans="4:9">
      <c r="D87" s="222"/>
      <c r="E87" s="8"/>
      <c r="G87" s="265">
        <v>10</v>
      </c>
      <c r="H87" s="266"/>
      <c r="I87" s="264">
        <f t="shared" si="9"/>
        <v>2</v>
      </c>
    </row>
    <row r="88" spans="4:9">
      <c r="D88" s="222"/>
      <c r="E88" s="8"/>
      <c r="G88" s="265">
        <v>11</v>
      </c>
      <c r="H88" s="266"/>
      <c r="I88" s="264">
        <f t="shared" si="9"/>
        <v>1</v>
      </c>
    </row>
    <row r="89" spans="4:9">
      <c r="D89" s="222"/>
      <c r="E89" s="8"/>
      <c r="G89" s="267">
        <v>12</v>
      </c>
      <c r="H89" s="268"/>
      <c r="I89" s="269"/>
    </row>
  </sheetData>
  <sheetProtection algorithmName="SHA-512" hashValue="Dy1FzpXsD7tSIfVJoG4z/d3zlOFLN7hGeDicO0GkmvCxYD2Qsg4VXWrsrIN4JufmU/UbHooUr3AE8a/Io2UNEw==" saltValue="gTZ9ZOYZ2XOqhkrMXdzWUQ==" spinCount="100000" sheet="1" objects="1" scenarios="1"/>
  <mergeCells count="22">
    <mergeCell ref="U57:U60"/>
    <mergeCell ref="E38:G38"/>
    <mergeCell ref="O65:O68"/>
    <mergeCell ref="T61:T64"/>
    <mergeCell ref="U69:U72"/>
    <mergeCell ref="T57:T60"/>
    <mergeCell ref="U65:U68"/>
    <mergeCell ref="K40:L40"/>
    <mergeCell ref="O61:O64"/>
    <mergeCell ref="E40:G40"/>
    <mergeCell ref="U61:U64"/>
    <mergeCell ref="E39:G39"/>
    <mergeCell ref="O69:O72"/>
    <mergeCell ref="E41:G41"/>
    <mergeCell ref="T69:T72"/>
    <mergeCell ref="J8:L8"/>
    <mergeCell ref="E37:G37"/>
    <mergeCell ref="T65:T68"/>
    <mergeCell ref="I21:K21"/>
    <mergeCell ref="K41:L41"/>
    <mergeCell ref="O57:O60"/>
    <mergeCell ref="E36:G36"/>
  </mergeCells>
  <conditionalFormatting sqref="O57:P57 P58:P60">
    <cfRule type="cellIs" dxfId="25" priority="9" operator="equal">
      <formula>"ja"</formula>
    </cfRule>
    <cfRule type="cellIs" dxfId="24" priority="10" operator="equal">
      <formula>"nee"</formula>
    </cfRule>
  </conditionalFormatting>
  <conditionalFormatting sqref="Q57:Q58 Q60:Q72">
    <cfRule type="cellIs" dxfId="23" priority="11" operator="equal">
      <formula>"ja"</formula>
    </cfRule>
    <cfRule type="cellIs" dxfId="22" priority="12" operator="equal">
      <formula>"nee"</formula>
    </cfRule>
  </conditionalFormatting>
  <conditionalFormatting sqref="Q59">
    <cfRule type="cellIs" dxfId="21" priority="3" operator="equal">
      <formula>$A$61</formula>
    </cfRule>
    <cfRule type="cellIs" dxfId="20" priority="4" operator="equal">
      <formula>$A$62</formula>
    </cfRule>
    <cfRule type="cellIs" dxfId="19" priority="5" operator="equal">
      <formula>"""nee"""</formula>
    </cfRule>
    <cfRule type="cellIs" dxfId="18" priority="6" operator="equal">
      <formula>"""nee"""</formula>
    </cfRule>
  </conditionalFormatting>
  <conditionalFormatting sqref="R57:S60">
    <cfRule type="cellIs" dxfId="17" priority="1" operator="equal">
      <formula>"ja"</formula>
    </cfRule>
    <cfRule type="cellIs" dxfId="16" priority="2" operator="equal">
      <formula>"nee"</formula>
    </cfRule>
  </conditionalFormatting>
  <dataValidations count="1">
    <dataValidation type="list" sqref="Q57:Q72" xr:uid="{00000000-0002-0000-0500-000000000000}">
      <formula1>"Ja,Nee"</formula1>
    </dataValidation>
  </dataValidations>
  <pageMargins left="0.70866141732283472" right="0.70866141732283472" top="0.74803149606299213" bottom="0.74803149606299213" header="0.31496062992125978" footer="0.31496062992125978"/>
  <pageSetup paperSize="9" orientation="landscape"/>
  <headerFooter>
    <oddFooter>&amp;CParaaf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  <pageSetUpPr fitToPage="1"/>
  </sheetPr>
  <dimension ref="B1:J55"/>
  <sheetViews>
    <sheetView topLeftCell="A19" workbookViewId="0">
      <selection activeCell="D3" sqref="D3"/>
    </sheetView>
  </sheetViews>
  <sheetFormatPr defaultRowHeight="15"/>
  <cols>
    <col min="1" max="1" width="9.28515625" customWidth="1"/>
    <col min="2" max="2" width="39.85546875" style="174" customWidth="1"/>
    <col min="3" max="3" width="51.7109375" customWidth="1"/>
    <col min="4" max="4" width="9.28515625" style="222" customWidth="1"/>
    <col min="5" max="5" width="16" style="8" customWidth="1"/>
    <col min="6" max="6" width="10.28515625" customWidth="1"/>
    <col min="7" max="8" width="8.7109375" customWidth="1"/>
    <col min="9" max="9" width="43.7109375" customWidth="1"/>
  </cols>
  <sheetData>
    <row r="1" spans="2:6" ht="28.5" customHeight="1">
      <c r="B1" s="172" t="s">
        <v>182</v>
      </c>
      <c r="C1" s="121" t="s">
        <v>183</v>
      </c>
      <c r="D1" s="220"/>
      <c r="E1" s="123"/>
      <c r="F1" s="123"/>
    </row>
    <row r="2" spans="2:6" ht="16.5" customHeight="1">
      <c r="B2" s="173" t="s">
        <v>46</v>
      </c>
      <c r="C2" s="168" t="s">
        <v>47</v>
      </c>
      <c r="D2" s="321" t="s">
        <v>48</v>
      </c>
      <c r="E2" s="175" t="s">
        <v>50</v>
      </c>
      <c r="F2" s="170" t="s">
        <v>21</v>
      </c>
    </row>
    <row r="3" spans="2:6" ht="16.5" customHeight="1">
      <c r="B3" s="403" t="s">
        <v>184</v>
      </c>
      <c r="C3" s="240" t="s">
        <v>185</v>
      </c>
      <c r="D3" s="322" t="s">
        <v>70</v>
      </c>
      <c r="E3" s="241">
        <f>IF(D3="Ja",5,0)</f>
        <v>0</v>
      </c>
      <c r="F3" s="404">
        <f>SUM(E3:E6)</f>
        <v>0</v>
      </c>
    </row>
    <row r="4" spans="2:6" ht="33" customHeight="1">
      <c r="B4" s="369"/>
      <c r="C4" s="236" t="s">
        <v>186</v>
      </c>
      <c r="D4" s="323"/>
      <c r="E4" s="237">
        <f>IF(D4="Ja",5,0)</f>
        <v>0</v>
      </c>
      <c r="F4" s="405"/>
    </row>
    <row r="5" spans="2:6" ht="49.5" customHeight="1">
      <c r="B5" s="369"/>
      <c r="C5" s="242" t="s">
        <v>187</v>
      </c>
      <c r="D5" s="324"/>
      <c r="E5" s="243">
        <f>IF(D5="Ja",5,0)</f>
        <v>0</v>
      </c>
      <c r="F5" s="405"/>
    </row>
    <row r="6" spans="2:6" ht="16.5" customHeight="1">
      <c r="B6" s="370"/>
      <c r="C6" s="238"/>
      <c r="D6" s="325"/>
      <c r="E6" s="239"/>
      <c r="F6" s="397"/>
    </row>
    <row r="7" spans="2:6" ht="33" customHeight="1">
      <c r="B7" s="406" t="s">
        <v>188</v>
      </c>
      <c r="C7" s="326" t="s">
        <v>189</v>
      </c>
      <c r="D7" s="327"/>
      <c r="E7" s="141">
        <f>IF(D7="Ja",5,0)</f>
        <v>0</v>
      </c>
      <c r="F7" s="409">
        <f>SUM(E7:E10)</f>
        <v>0</v>
      </c>
    </row>
    <row r="8" spans="2:6" ht="33" customHeight="1">
      <c r="B8" s="369"/>
      <c r="C8" s="256" t="s">
        <v>190</v>
      </c>
      <c r="D8" s="328"/>
      <c r="E8" s="143">
        <f>IF(D8="Ja",5,0)</f>
        <v>0</v>
      </c>
      <c r="F8" s="405"/>
    </row>
    <row r="9" spans="2:6" ht="33" customHeight="1">
      <c r="B9" s="369"/>
      <c r="C9" s="257" t="s">
        <v>191</v>
      </c>
      <c r="D9" s="329"/>
      <c r="E9" s="145">
        <f>IF(D9="Ja",5,0)</f>
        <v>0</v>
      </c>
      <c r="F9" s="405"/>
    </row>
    <row r="10" spans="2:6" ht="16.5" customHeight="1">
      <c r="B10" s="370"/>
      <c r="C10" s="146"/>
      <c r="D10" s="330"/>
      <c r="E10" s="147"/>
      <c r="F10" s="397"/>
    </row>
    <row r="11" spans="2:6" ht="16.5" customHeight="1">
      <c r="B11" s="402" t="s">
        <v>192</v>
      </c>
      <c r="C11" s="148" t="s">
        <v>193</v>
      </c>
      <c r="D11" s="331"/>
      <c r="E11" s="149">
        <f>IF(D11="Ja",5,0)</f>
        <v>0</v>
      </c>
      <c r="F11" s="408">
        <f>SUM(E11:E14)</f>
        <v>0</v>
      </c>
    </row>
    <row r="12" spans="2:6" ht="33" customHeight="1">
      <c r="B12" s="369"/>
      <c r="C12" s="258" t="s">
        <v>194</v>
      </c>
      <c r="D12" s="332"/>
      <c r="E12" s="151">
        <f>IF(D12="Ja",5,0)</f>
        <v>0</v>
      </c>
      <c r="F12" s="405"/>
    </row>
    <row r="13" spans="2:6" ht="49.5" customHeight="1">
      <c r="B13" s="369"/>
      <c r="C13" s="244" t="s">
        <v>195</v>
      </c>
      <c r="D13" s="333"/>
      <c r="E13" s="153">
        <f>IF(D13="Ja",5,0)</f>
        <v>0</v>
      </c>
      <c r="F13" s="405"/>
    </row>
    <row r="14" spans="2:6" ht="16.5" customHeight="1">
      <c r="B14" s="370"/>
      <c r="C14" s="246"/>
      <c r="D14" s="334"/>
      <c r="E14" s="247"/>
      <c r="F14" s="397"/>
    </row>
    <row r="15" spans="2:6" ht="16.5" customHeight="1">
      <c r="B15" s="410" t="s">
        <v>196</v>
      </c>
      <c r="C15" s="248" t="s">
        <v>197</v>
      </c>
      <c r="D15" s="335"/>
      <c r="E15" s="249">
        <f>IF(D15="Ja",5,0)</f>
        <v>0</v>
      </c>
      <c r="F15" s="407">
        <f>SUM(E15:E18)</f>
        <v>0</v>
      </c>
    </row>
    <row r="16" spans="2:6" ht="33" customHeight="1">
      <c r="B16" s="369"/>
      <c r="C16" s="250" t="s">
        <v>198</v>
      </c>
      <c r="D16" s="336"/>
      <c r="E16" s="251">
        <f>IF(D16="Ja",5,0)</f>
        <v>0</v>
      </c>
      <c r="F16" s="405"/>
    </row>
    <row r="17" spans="2:10" ht="33" customHeight="1">
      <c r="B17" s="369"/>
      <c r="C17" s="252" t="s">
        <v>199</v>
      </c>
      <c r="D17" s="337"/>
      <c r="E17" s="253">
        <f>IF(D17="Ja",5,0)</f>
        <v>0</v>
      </c>
      <c r="F17" s="405"/>
    </row>
    <row r="18" spans="2:10" ht="16.5" customHeight="1">
      <c r="B18" s="370"/>
      <c r="C18" s="254"/>
      <c r="D18" s="338"/>
      <c r="E18" s="255"/>
      <c r="F18" s="397"/>
    </row>
    <row r="19" spans="2:10" ht="16.5" customHeight="1">
      <c r="B19" s="217"/>
      <c r="C19" s="218"/>
      <c r="D19" s="221"/>
      <c r="E19" s="274" t="s">
        <v>200</v>
      </c>
      <c r="F19" s="219">
        <f>SUM(F3:F18)</f>
        <v>0</v>
      </c>
    </row>
    <row r="20" spans="2:10" ht="16.5" customHeight="1">
      <c r="B20" s="270"/>
      <c r="C20" s="271"/>
      <c r="D20" s="272"/>
      <c r="E20" s="273" t="s">
        <v>201</v>
      </c>
      <c r="F20" s="276">
        <f>ROUND(F19/6,1)</f>
        <v>0</v>
      </c>
    </row>
    <row r="22" spans="2:10" ht="28.5" customHeight="1">
      <c r="B22" s="172" t="s">
        <v>202</v>
      </c>
      <c r="C22" s="121" t="s">
        <v>203</v>
      </c>
      <c r="D22" s="220"/>
      <c r="E22" s="123"/>
      <c r="F22" s="123"/>
      <c r="H22" s="18"/>
      <c r="I22" s="18"/>
      <c r="J22" s="18"/>
    </row>
    <row r="23" spans="2:10" ht="15.75" customHeight="1">
      <c r="B23" s="173" t="s">
        <v>46</v>
      </c>
      <c r="C23" s="168" t="s">
        <v>47</v>
      </c>
      <c r="D23" s="321" t="s">
        <v>48</v>
      </c>
      <c r="E23" s="175" t="s">
        <v>50</v>
      </c>
      <c r="F23" s="170" t="s">
        <v>21</v>
      </c>
      <c r="G23" s="10"/>
    </row>
    <row r="24" spans="2:10" ht="16.5" customHeight="1">
      <c r="B24" s="403" t="s">
        <v>204</v>
      </c>
      <c r="C24" s="240" t="s">
        <v>205</v>
      </c>
      <c r="D24" s="322"/>
      <c r="E24" s="241">
        <f>IF(D24="Ja",5,0)</f>
        <v>0</v>
      </c>
      <c r="F24" s="404">
        <f>SUM(E24:E27)</f>
        <v>0</v>
      </c>
      <c r="G24" s="10"/>
    </row>
    <row r="25" spans="2:10" ht="49.5" customHeight="1">
      <c r="B25" s="369"/>
      <c r="C25" s="236" t="s">
        <v>206</v>
      </c>
      <c r="D25" s="323"/>
      <c r="E25" s="237">
        <f>IF(D25="Ja",5,0)</f>
        <v>0</v>
      </c>
      <c r="F25" s="405"/>
      <c r="G25" s="10"/>
    </row>
    <row r="26" spans="2:10" ht="49.5" customHeight="1">
      <c r="B26" s="369"/>
      <c r="C26" s="242" t="s">
        <v>207</v>
      </c>
      <c r="D26" s="324"/>
      <c r="E26" s="243">
        <f>IF(D26="Ja",5,0)</f>
        <v>0</v>
      </c>
      <c r="F26" s="405"/>
      <c r="G26" s="10"/>
      <c r="H26" s="10"/>
      <c r="I26" s="10"/>
      <c r="J26" s="10"/>
    </row>
    <row r="27" spans="2:10" ht="16.5" customHeight="1">
      <c r="B27" s="370"/>
      <c r="C27" s="238"/>
      <c r="D27" s="325"/>
      <c r="E27" s="239"/>
      <c r="F27" s="397"/>
    </row>
    <row r="28" spans="2:10" ht="16.5" customHeight="1">
      <c r="B28" s="406" t="s">
        <v>208</v>
      </c>
      <c r="C28" s="140" t="s">
        <v>209</v>
      </c>
      <c r="D28" s="327"/>
      <c r="E28" s="141">
        <f>IF(D28="Ja",5,0)</f>
        <v>0</v>
      </c>
      <c r="F28" s="409">
        <f>SUM(E28:E31)</f>
        <v>0</v>
      </c>
    </row>
    <row r="29" spans="2:10" ht="33" customHeight="1">
      <c r="B29" s="369"/>
      <c r="C29" s="256" t="s">
        <v>210</v>
      </c>
      <c r="D29" s="328"/>
      <c r="E29" s="143">
        <f>IF(D29="Ja",5,0)</f>
        <v>0</v>
      </c>
      <c r="F29" s="405"/>
    </row>
    <row r="30" spans="2:10" ht="49.5" customHeight="1">
      <c r="B30" s="369"/>
      <c r="C30" s="257" t="s">
        <v>211</v>
      </c>
      <c r="D30" s="329"/>
      <c r="E30" s="145">
        <f>IF(D30="ja",5,0)</f>
        <v>0</v>
      </c>
      <c r="F30" s="405"/>
    </row>
    <row r="31" spans="2:10" ht="16.5" customHeight="1">
      <c r="B31" s="370"/>
      <c r="C31" s="146"/>
      <c r="D31" s="330"/>
      <c r="E31" s="147"/>
      <c r="F31" s="397"/>
    </row>
    <row r="32" spans="2:10" ht="16.5" customHeight="1">
      <c r="B32" s="402" t="s">
        <v>212</v>
      </c>
      <c r="C32" s="148" t="s">
        <v>213</v>
      </c>
      <c r="D32" s="331"/>
      <c r="E32" s="149">
        <f>IF(D32="Ja",5,0)</f>
        <v>0</v>
      </c>
      <c r="F32" s="408">
        <f>SUM(E32:E35)</f>
        <v>0</v>
      </c>
    </row>
    <row r="33" spans="2:6" ht="33" customHeight="1">
      <c r="B33" s="369"/>
      <c r="C33" s="258" t="s">
        <v>214</v>
      </c>
      <c r="D33" s="332"/>
      <c r="E33" s="151">
        <f>IF(D33="Ja",5,0)</f>
        <v>0</v>
      </c>
      <c r="F33" s="405"/>
    </row>
    <row r="34" spans="2:6" ht="16.5" customHeight="1">
      <c r="B34" s="369"/>
      <c r="C34" s="411" t="s">
        <v>215</v>
      </c>
      <c r="D34" s="333"/>
      <c r="E34" s="153">
        <f>IF(D34="Ja",5,0)</f>
        <v>0</v>
      </c>
      <c r="F34" s="405"/>
    </row>
    <row r="35" spans="2:6" ht="16.5" customHeight="1">
      <c r="B35" s="370"/>
      <c r="C35" s="412"/>
      <c r="D35" s="339"/>
      <c r="E35" s="171"/>
      <c r="F35" s="397"/>
    </row>
    <row r="36" spans="2:6" ht="16.5" customHeight="1">
      <c r="B36" s="217"/>
      <c r="C36" s="218"/>
      <c r="D36" s="221"/>
      <c r="E36" s="274" t="s">
        <v>216</v>
      </c>
      <c r="F36" s="219">
        <f>SUM(F24:F35)</f>
        <v>0</v>
      </c>
    </row>
    <row r="37" spans="2:6" ht="16.5" customHeight="1">
      <c r="B37" s="270"/>
      <c r="C37" s="271"/>
      <c r="D37" s="272"/>
      <c r="E37" s="273" t="s">
        <v>217</v>
      </c>
      <c r="F37" s="276">
        <f>ROUND(F36/4.5,1)</f>
        <v>0</v>
      </c>
    </row>
    <row r="40" spans="2:6" s="15" customFormat="1" ht="28.5" customHeight="1">
      <c r="B40" s="172" t="s">
        <v>218</v>
      </c>
      <c r="C40" s="121" t="s">
        <v>219</v>
      </c>
      <c r="D40" s="220"/>
      <c r="E40" s="123"/>
      <c r="F40" s="123"/>
    </row>
    <row r="41" spans="2:6" ht="16.5" customHeight="1">
      <c r="B41" s="173" t="s">
        <v>46</v>
      </c>
      <c r="C41" s="168" t="s">
        <v>47</v>
      </c>
      <c r="D41" s="321" t="s">
        <v>48</v>
      </c>
      <c r="E41" s="175" t="s">
        <v>50</v>
      </c>
      <c r="F41" s="170" t="s">
        <v>21</v>
      </c>
    </row>
    <row r="42" spans="2:6" ht="16.5" customHeight="1">
      <c r="B42" s="403" t="s">
        <v>220</v>
      </c>
      <c r="C42" s="240" t="s">
        <v>221</v>
      </c>
      <c r="D42" s="322"/>
      <c r="E42" s="241">
        <f>IF(D42="Ja",5,0)</f>
        <v>0</v>
      </c>
      <c r="F42" s="404">
        <f>SUM(E42:E45)</f>
        <v>0</v>
      </c>
    </row>
    <row r="43" spans="2:6" ht="33" customHeight="1">
      <c r="B43" s="369"/>
      <c r="C43" s="236" t="s">
        <v>222</v>
      </c>
      <c r="D43" s="323"/>
      <c r="E43" s="237">
        <f>IF(D43="Ja",5,0)</f>
        <v>0</v>
      </c>
      <c r="F43" s="405"/>
    </row>
    <row r="44" spans="2:6" ht="33" customHeight="1">
      <c r="B44" s="369"/>
      <c r="C44" s="242" t="s">
        <v>223</v>
      </c>
      <c r="D44" s="324"/>
      <c r="E44" s="243">
        <f>IF(D44="Ja",5,0)</f>
        <v>0</v>
      </c>
      <c r="F44" s="405"/>
    </row>
    <row r="45" spans="2:6" ht="16.5" customHeight="1">
      <c r="B45" s="370"/>
      <c r="C45" s="238"/>
      <c r="D45" s="325"/>
      <c r="E45" s="239"/>
      <c r="F45" s="397"/>
    </row>
    <row r="46" spans="2:6" ht="16.5" customHeight="1">
      <c r="B46" s="406" t="s">
        <v>224</v>
      </c>
      <c r="C46" s="140" t="s">
        <v>225</v>
      </c>
      <c r="D46" s="327"/>
      <c r="E46" s="141">
        <f>IF(D46="Ja",5,0)</f>
        <v>0</v>
      </c>
      <c r="F46" s="409">
        <f>SUM(E46:E49)</f>
        <v>0</v>
      </c>
    </row>
    <row r="47" spans="2:6" ht="16.5" customHeight="1">
      <c r="B47" s="369"/>
      <c r="C47" s="142" t="s">
        <v>226</v>
      </c>
      <c r="D47" s="328"/>
      <c r="E47" s="143">
        <f>IF(D47="Ja",5,0)</f>
        <v>0</v>
      </c>
      <c r="F47" s="405"/>
    </row>
    <row r="48" spans="2:6" ht="33" customHeight="1">
      <c r="B48" s="369"/>
      <c r="C48" s="257" t="s">
        <v>227</v>
      </c>
      <c r="D48" s="329"/>
      <c r="E48" s="145">
        <f>IF(D48="Ja",5,0)</f>
        <v>0</v>
      </c>
      <c r="F48" s="405"/>
    </row>
    <row r="49" spans="2:6" ht="16.5" customHeight="1">
      <c r="B49" s="370"/>
      <c r="C49" s="146"/>
      <c r="D49" s="330"/>
      <c r="E49" s="147"/>
      <c r="F49" s="397"/>
    </row>
    <row r="50" spans="2:6" ht="16.5" customHeight="1">
      <c r="B50" s="402" t="s">
        <v>228</v>
      </c>
      <c r="C50" s="148" t="s">
        <v>229</v>
      </c>
      <c r="D50" s="331"/>
      <c r="E50" s="149">
        <f>IF(D50="Ja",5,0)</f>
        <v>0</v>
      </c>
      <c r="F50" s="408">
        <f>SUM(E50:E53)</f>
        <v>0</v>
      </c>
    </row>
    <row r="51" spans="2:6" ht="33" customHeight="1">
      <c r="B51" s="369"/>
      <c r="C51" s="258" t="s">
        <v>230</v>
      </c>
      <c r="D51" s="334"/>
      <c r="E51" s="151">
        <f>IF(D51="Ja",5,0)</f>
        <v>0</v>
      </c>
      <c r="F51" s="405"/>
    </row>
    <row r="52" spans="2:6" ht="16.899999999999999" customHeight="1">
      <c r="B52" s="369"/>
      <c r="C52" s="275" t="s">
        <v>231</v>
      </c>
      <c r="D52" s="340"/>
      <c r="E52" s="153">
        <f>IF(D52="Ja",5,0)</f>
        <v>0</v>
      </c>
      <c r="F52" s="405"/>
    </row>
    <row r="53" spans="2:6" ht="16.5" customHeight="1">
      <c r="B53" s="370"/>
      <c r="C53" s="245"/>
      <c r="D53" s="341"/>
      <c r="E53" s="153"/>
      <c r="F53" s="397"/>
    </row>
    <row r="54" spans="2:6" ht="16.5" customHeight="1">
      <c r="B54" s="217"/>
      <c r="C54" s="218"/>
      <c r="D54" s="221"/>
      <c r="E54" s="274" t="s">
        <v>232</v>
      </c>
      <c r="F54" s="219">
        <f>SUM(F42:F53)</f>
        <v>0</v>
      </c>
    </row>
    <row r="55" spans="2:6" ht="16.5" customHeight="1">
      <c r="B55" s="270"/>
      <c r="C55" s="271"/>
      <c r="D55" s="272"/>
      <c r="E55" s="273" t="s">
        <v>233</v>
      </c>
      <c r="F55" s="276">
        <f>ROUND(F54/4.5,1)</f>
        <v>0</v>
      </c>
    </row>
  </sheetData>
  <sheetProtection algorithmName="SHA-512" hashValue="1NwfRxK6W07A2kV2zv4Dp/8xSzgNhNUdSABFctnsSB12AoFV95A/TAAyOejkzMZKYG0oWIlaeQbOG9LsjcLgGA==" saltValue="jBJ39xIqLl3fSIeZfybxaw==" spinCount="100000" sheet="1" objects="1" scenarios="1"/>
  <mergeCells count="21">
    <mergeCell ref="C34:C35"/>
    <mergeCell ref="B7:B10"/>
    <mergeCell ref="F11:F14"/>
    <mergeCell ref="B32:B35"/>
    <mergeCell ref="F7:F10"/>
    <mergeCell ref="B50:B53"/>
    <mergeCell ref="B3:B6"/>
    <mergeCell ref="F24:F27"/>
    <mergeCell ref="B11:B14"/>
    <mergeCell ref="B46:B49"/>
    <mergeCell ref="F15:F18"/>
    <mergeCell ref="B42:B45"/>
    <mergeCell ref="F3:F6"/>
    <mergeCell ref="B28:B31"/>
    <mergeCell ref="F32:F35"/>
    <mergeCell ref="F46:F49"/>
    <mergeCell ref="F42:F45"/>
    <mergeCell ref="F50:F53"/>
    <mergeCell ref="B15:B18"/>
    <mergeCell ref="B24:B27"/>
    <mergeCell ref="F28:F31"/>
  </mergeCells>
  <conditionalFormatting sqref="B3:C3 E3:E6 C4:C6">
    <cfRule type="cellIs" dxfId="15" priority="19" operator="equal">
      <formula>"ja"</formula>
    </cfRule>
    <cfRule type="cellIs" dxfId="14" priority="20" operator="equal">
      <formula>"nee"</formula>
    </cfRule>
  </conditionalFormatting>
  <conditionalFormatting sqref="B24:C24 E24:E27 C25:C27">
    <cfRule type="cellIs" dxfId="13" priority="27" operator="equal">
      <formula>"ja"</formula>
    </cfRule>
    <cfRule type="cellIs" dxfId="12" priority="28" operator="equal">
      <formula>"nee"</formula>
    </cfRule>
  </conditionalFormatting>
  <conditionalFormatting sqref="B42:C42 E42:E45 C43:C45">
    <cfRule type="cellIs" dxfId="11" priority="23" operator="equal">
      <formula>"ja"</formula>
    </cfRule>
    <cfRule type="cellIs" dxfId="10" priority="24" operator="equal">
      <formula>"nee"</formula>
    </cfRule>
  </conditionalFormatting>
  <conditionalFormatting sqref="C52">
    <cfRule type="cellIs" dxfId="9" priority="13" operator="equal">
      <formula>"ja"</formula>
    </cfRule>
    <cfRule type="cellIs" dxfId="8" priority="14" operator="equal">
      <formula>"nee"</formula>
    </cfRule>
  </conditionalFormatting>
  <conditionalFormatting sqref="D3:D20">
    <cfRule type="cellIs" dxfId="7" priority="1" operator="equal">
      <formula>"ja"</formula>
    </cfRule>
    <cfRule type="cellIs" dxfId="6" priority="2" operator="equal">
      <formula>"nee"</formula>
    </cfRule>
  </conditionalFormatting>
  <conditionalFormatting sqref="D24:D37">
    <cfRule type="cellIs" dxfId="5" priority="17" operator="equal">
      <formula>"ja"</formula>
    </cfRule>
    <cfRule type="cellIs" dxfId="4" priority="18" operator="equal">
      <formula>"nee"</formula>
    </cfRule>
  </conditionalFormatting>
  <conditionalFormatting sqref="D42:D52">
    <cfRule type="cellIs" dxfId="3" priority="25" operator="equal">
      <formula>"ja"</formula>
    </cfRule>
    <cfRule type="cellIs" dxfId="2" priority="26" operator="equal">
      <formula>"nee"</formula>
    </cfRule>
  </conditionalFormatting>
  <conditionalFormatting sqref="D54:D55">
    <cfRule type="cellIs" dxfId="1" priority="15" operator="equal">
      <formula>"ja"</formula>
    </cfRule>
    <cfRule type="cellIs" dxfId="0" priority="16" operator="equal">
      <formula>"nee"</formula>
    </cfRule>
  </conditionalFormatting>
  <dataValidations count="1">
    <dataValidation type="list" sqref="D3:D5 D7:D9 D11:D13 D15:D17 D24:D35 D42:D51" xr:uid="{00000000-0002-0000-0600-000000000000}">
      <formula1>"Ja,Nee"</formula1>
    </dataValidation>
  </dataValidations>
  <pageMargins left="0.7" right="0.7" top="0.75" bottom="0.75" header="0.3" footer="0.3"/>
  <pageSetup paperSize="9" scale="6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N24"/>
  <sheetViews>
    <sheetView workbookViewId="0">
      <selection activeCell="P9" sqref="P9"/>
    </sheetView>
  </sheetViews>
  <sheetFormatPr defaultRowHeight="15" outlineLevelCol="2"/>
  <cols>
    <col min="1" max="1" width="6" customWidth="1"/>
    <col min="2" max="2" width="26.7109375" customWidth="1"/>
    <col min="3" max="3" width="11.7109375" bestFit="1" customWidth="1"/>
    <col min="4" max="7" width="11.7109375" hidden="1" customWidth="1" outlineLevel="1"/>
    <col min="8" max="9" width="11.85546875" hidden="1" customWidth="1" outlineLevel="2"/>
    <col min="10" max="11" width="11.7109375" hidden="1" customWidth="1" outlineLevel="2"/>
    <col min="12" max="13" width="12.7109375" hidden="1" customWidth="1" outlineLevel="2"/>
    <col min="14" max="14" width="2.85546875" customWidth="1" collapsed="1"/>
  </cols>
  <sheetData>
    <row r="1" spans="1:14">
      <c r="A1" s="53" t="s">
        <v>234</v>
      </c>
      <c r="I1" t="s">
        <v>235</v>
      </c>
    </row>
    <row r="2" spans="1:14">
      <c r="B2" s="54" t="s">
        <v>236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>
      <c r="B3" s="54"/>
      <c r="C3" s="55" t="s">
        <v>237</v>
      </c>
      <c r="D3" s="56" t="s">
        <v>238</v>
      </c>
      <c r="E3" s="57" t="s">
        <v>239</v>
      </c>
      <c r="F3" s="58" t="s">
        <v>240</v>
      </c>
      <c r="G3" s="59" t="s">
        <v>241</v>
      </c>
      <c r="H3" s="60" t="s">
        <v>242</v>
      </c>
      <c r="I3" s="61" t="s">
        <v>243</v>
      </c>
      <c r="J3" s="62" t="s">
        <v>244</v>
      </c>
      <c r="K3" s="63" t="s">
        <v>245</v>
      </c>
      <c r="L3" s="64" t="s">
        <v>246</v>
      </c>
      <c r="M3" s="65" t="s">
        <v>247</v>
      </c>
      <c r="N3" s="54"/>
    </row>
    <row r="4" spans="1:14">
      <c r="B4" s="54" t="str">
        <f>'Technische aspecten'!C10</f>
        <v>profiel 4 (Alberdalaan)</v>
      </c>
      <c r="C4" s="80"/>
      <c r="D4" s="81"/>
      <c r="E4" s="82"/>
      <c r="F4" s="83"/>
      <c r="G4" s="84"/>
      <c r="H4" s="85"/>
      <c r="I4" s="86"/>
      <c r="J4" s="87"/>
      <c r="K4" s="88"/>
      <c r="L4" s="89"/>
      <c r="M4" s="90"/>
      <c r="N4" s="54"/>
    </row>
    <row r="5" spans="1:14">
      <c r="B5" s="54" t="str">
        <f>'Technische aspecten'!C11</f>
        <v>Profiel 5 (Tuinbouwweg)</v>
      </c>
      <c r="C5" s="80"/>
      <c r="D5" s="81"/>
      <c r="E5" s="82"/>
      <c r="F5" s="83"/>
      <c r="G5" s="84"/>
      <c r="H5" s="85"/>
      <c r="I5" s="86"/>
      <c r="J5" s="87"/>
      <c r="K5" s="88"/>
      <c r="L5" s="89"/>
      <c r="M5" s="90"/>
      <c r="N5" s="54"/>
    </row>
    <row r="6" spans="1:14">
      <c r="B6" s="54" t="str">
        <f>'Technische aspecten'!C12</f>
        <v>Profiel 7 ( R. Praediniusstraat)</v>
      </c>
      <c r="C6" s="80"/>
      <c r="D6" s="81"/>
      <c r="E6" s="82"/>
      <c r="F6" s="83"/>
      <c r="G6" s="84"/>
      <c r="H6" s="85"/>
      <c r="I6" s="86"/>
      <c r="J6" s="87"/>
      <c r="K6" s="88"/>
      <c r="L6" s="89"/>
      <c r="M6" s="90"/>
      <c r="N6" s="54"/>
    </row>
    <row r="7" spans="1:14">
      <c r="B7" s="54" t="str">
        <f>'Technische aspecten'!C13</f>
        <v>Profiel 9 (Meerkoet)</v>
      </c>
      <c r="C7" s="80"/>
      <c r="D7" s="81"/>
      <c r="E7" s="82"/>
      <c r="F7" s="83"/>
      <c r="G7" s="84"/>
      <c r="H7" s="85"/>
      <c r="I7" s="86"/>
      <c r="J7" s="87"/>
      <c r="K7" s="88"/>
      <c r="L7" s="89"/>
      <c r="M7" s="90"/>
      <c r="N7" s="54"/>
    </row>
    <row r="8" spans="1:14">
      <c r="B8" s="54"/>
      <c r="C8" s="80"/>
      <c r="D8" s="81"/>
      <c r="E8" s="82"/>
      <c r="F8" s="83"/>
      <c r="G8" s="84"/>
      <c r="H8" s="85"/>
      <c r="I8" s="86"/>
      <c r="J8" s="87"/>
      <c r="K8" s="88"/>
      <c r="L8" s="89"/>
      <c r="M8" s="90"/>
      <c r="N8" s="54"/>
    </row>
    <row r="9" spans="1:14">
      <c r="B9" s="54"/>
      <c r="C9" s="80"/>
      <c r="D9" s="81"/>
      <c r="E9" s="82"/>
      <c r="F9" s="83"/>
      <c r="G9" s="84"/>
      <c r="H9" s="85"/>
      <c r="I9" s="86"/>
      <c r="J9" s="87"/>
      <c r="K9" s="88"/>
      <c r="L9" s="89"/>
      <c r="M9" s="90"/>
      <c r="N9" s="54"/>
    </row>
    <row r="10" spans="1:14">
      <c r="B10" s="54"/>
      <c r="C10" s="80"/>
      <c r="D10" s="81"/>
      <c r="E10" s="82"/>
      <c r="F10" s="83"/>
      <c r="G10" s="84"/>
      <c r="H10" s="85"/>
      <c r="I10" s="86"/>
      <c r="J10" s="87"/>
      <c r="K10" s="88"/>
      <c r="L10" s="89"/>
      <c r="M10" s="90"/>
      <c r="N10" s="54"/>
    </row>
    <row r="11" spans="1:14">
      <c r="B11" s="54"/>
      <c r="C11" s="80"/>
      <c r="D11" s="81"/>
      <c r="E11" s="82"/>
      <c r="F11" s="83"/>
      <c r="G11" s="84"/>
      <c r="H11" s="85"/>
      <c r="I11" s="86"/>
      <c r="J11" s="87"/>
      <c r="K11" s="88"/>
      <c r="L11" s="89"/>
      <c r="M11" s="90"/>
      <c r="N11" s="54"/>
    </row>
    <row r="12" spans="1:14">
      <c r="B12" s="54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54"/>
    </row>
    <row r="13" spans="1:14">
      <c r="B13" s="54" t="s">
        <v>248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54"/>
    </row>
    <row r="14" spans="1:14">
      <c r="B14" s="54"/>
      <c r="C14" s="55" t="s">
        <v>237</v>
      </c>
      <c r="D14" s="56" t="s">
        <v>238</v>
      </c>
      <c r="E14" s="57" t="s">
        <v>239</v>
      </c>
      <c r="F14" s="58" t="s">
        <v>240</v>
      </c>
      <c r="G14" s="59" t="s">
        <v>241</v>
      </c>
      <c r="H14" s="60" t="s">
        <v>242</v>
      </c>
      <c r="I14" s="61" t="s">
        <v>243</v>
      </c>
      <c r="J14" s="62" t="s">
        <v>244</v>
      </c>
      <c r="K14" s="63" t="s">
        <v>245</v>
      </c>
      <c r="L14" s="64" t="s">
        <v>246</v>
      </c>
      <c r="M14" s="65" t="s">
        <v>247</v>
      </c>
      <c r="N14" s="54"/>
    </row>
    <row r="15" spans="1:14">
      <c r="B15" s="54" t="str">
        <f>B4</f>
        <v>profiel 4 (Alberdalaan)</v>
      </c>
      <c r="C15" s="67" t="str">
        <f t="shared" ref="C15:M15" si="0">IFERROR(10 - 9 * ((C4 - MIN(P_Profel_1)) / (MAX(P_Profel_1) - MIN(P_Profel_1))),"")</f>
        <v/>
      </c>
      <c r="D15" s="68" t="str">
        <f t="shared" si="0"/>
        <v/>
      </c>
      <c r="E15" s="69" t="str">
        <f t="shared" si="0"/>
        <v/>
      </c>
      <c r="F15" s="70" t="str">
        <f t="shared" si="0"/>
        <v/>
      </c>
      <c r="G15" s="71" t="str">
        <f t="shared" si="0"/>
        <v/>
      </c>
      <c r="H15" s="72" t="str">
        <f t="shared" si="0"/>
        <v/>
      </c>
      <c r="I15" s="73" t="str">
        <f t="shared" si="0"/>
        <v/>
      </c>
      <c r="J15" s="74" t="str">
        <f t="shared" si="0"/>
        <v/>
      </c>
      <c r="K15" s="75" t="str">
        <f t="shared" si="0"/>
        <v/>
      </c>
      <c r="L15" s="76" t="str">
        <f t="shared" si="0"/>
        <v/>
      </c>
      <c r="M15" s="77" t="str">
        <f t="shared" si="0"/>
        <v/>
      </c>
      <c r="N15" s="54"/>
    </row>
    <row r="16" spans="1:14">
      <c r="B16" s="54" t="str">
        <f>B5</f>
        <v>Profiel 5 (Tuinbouwweg)</v>
      </c>
      <c r="C16" s="67" t="str">
        <f t="shared" ref="C16:M16" si="1">IFERROR(10 - 9 * ((C5 - MIN(P_Profel_2)) / (MAX(P_Profel_2) - MIN(P_Profel_2))),"")</f>
        <v/>
      </c>
      <c r="D16" s="68" t="str">
        <f t="shared" si="1"/>
        <v/>
      </c>
      <c r="E16" s="69" t="str">
        <f t="shared" si="1"/>
        <v/>
      </c>
      <c r="F16" s="70" t="str">
        <f t="shared" si="1"/>
        <v/>
      </c>
      <c r="G16" s="71" t="str">
        <f t="shared" si="1"/>
        <v/>
      </c>
      <c r="H16" s="72" t="str">
        <f t="shared" si="1"/>
        <v/>
      </c>
      <c r="I16" s="73" t="str">
        <f t="shared" si="1"/>
        <v/>
      </c>
      <c r="J16" s="74" t="str">
        <f t="shared" si="1"/>
        <v/>
      </c>
      <c r="K16" s="75" t="str">
        <f t="shared" si="1"/>
        <v/>
      </c>
      <c r="L16" s="76" t="str">
        <f t="shared" si="1"/>
        <v/>
      </c>
      <c r="M16" s="77" t="str">
        <f t="shared" si="1"/>
        <v/>
      </c>
      <c r="N16" s="54"/>
    </row>
    <row r="17" spans="2:14">
      <c r="B17" s="54" t="str">
        <f>B6</f>
        <v>Profiel 7 ( R. Praediniusstraat)</v>
      </c>
      <c r="C17" s="67" t="str">
        <f t="shared" ref="C17:M17" si="2">IFERROR(10 - 9 * ((C6 - MIN(P_Profel_3)) / (MAX(P_Profel_3) - MIN(P_Profel_3))),"")</f>
        <v/>
      </c>
      <c r="D17" s="68" t="str">
        <f t="shared" si="2"/>
        <v/>
      </c>
      <c r="E17" s="69" t="str">
        <f t="shared" si="2"/>
        <v/>
      </c>
      <c r="F17" s="70" t="str">
        <f t="shared" si="2"/>
        <v/>
      </c>
      <c r="G17" s="71" t="str">
        <f t="shared" si="2"/>
        <v/>
      </c>
      <c r="H17" s="72" t="str">
        <f t="shared" si="2"/>
        <v/>
      </c>
      <c r="I17" s="73" t="str">
        <f t="shared" si="2"/>
        <v/>
      </c>
      <c r="J17" s="74" t="str">
        <f t="shared" si="2"/>
        <v/>
      </c>
      <c r="K17" s="75" t="str">
        <f t="shared" si="2"/>
        <v/>
      </c>
      <c r="L17" s="76" t="str">
        <f t="shared" si="2"/>
        <v/>
      </c>
      <c r="M17" s="77" t="str">
        <f t="shared" si="2"/>
        <v/>
      </c>
      <c r="N17" s="54"/>
    </row>
    <row r="18" spans="2:14">
      <c r="B18" s="54" t="str">
        <f>B7</f>
        <v>Profiel 9 (Meerkoet)</v>
      </c>
      <c r="C18" s="67" t="str">
        <f t="shared" ref="C18:M18" si="3">IFERROR(10 - 9 * ((C7 - MIN(P_Profel_4)) / (MAX(P_Profel_4) - MIN(P_Profel_4))),"")</f>
        <v/>
      </c>
      <c r="D18" s="68" t="str">
        <f t="shared" si="3"/>
        <v/>
      </c>
      <c r="E18" s="69" t="str">
        <f t="shared" si="3"/>
        <v/>
      </c>
      <c r="F18" s="70" t="str">
        <f t="shared" si="3"/>
        <v/>
      </c>
      <c r="G18" s="71" t="str">
        <f t="shared" si="3"/>
        <v/>
      </c>
      <c r="H18" s="72" t="str">
        <f t="shared" si="3"/>
        <v/>
      </c>
      <c r="I18" s="73" t="str">
        <f t="shared" si="3"/>
        <v/>
      </c>
      <c r="J18" s="74" t="str">
        <f t="shared" si="3"/>
        <v/>
      </c>
      <c r="K18" s="75" t="str">
        <f t="shared" si="3"/>
        <v/>
      </c>
      <c r="L18" s="76" t="str">
        <f t="shared" si="3"/>
        <v/>
      </c>
      <c r="M18" s="77" t="str">
        <f t="shared" si="3"/>
        <v/>
      </c>
      <c r="N18" s="54"/>
    </row>
    <row r="19" spans="2:14">
      <c r="B19" s="54"/>
      <c r="C19" s="67" t="str">
        <f t="shared" ref="C19:M19" si="4">IFERROR(10 - 9 * ((C8 - MIN(P_Profel_5)) / (MAX(P_Profel_5) - MIN(P_Profel_5))),"")</f>
        <v/>
      </c>
      <c r="D19" s="68" t="str">
        <f t="shared" si="4"/>
        <v/>
      </c>
      <c r="E19" s="69" t="str">
        <f t="shared" si="4"/>
        <v/>
      </c>
      <c r="F19" s="70" t="str">
        <f t="shared" si="4"/>
        <v/>
      </c>
      <c r="G19" s="71" t="str">
        <f t="shared" si="4"/>
        <v/>
      </c>
      <c r="H19" s="72" t="str">
        <f t="shared" si="4"/>
        <v/>
      </c>
      <c r="I19" s="73" t="str">
        <f t="shared" si="4"/>
        <v/>
      </c>
      <c r="J19" s="74" t="str">
        <f t="shared" si="4"/>
        <v/>
      </c>
      <c r="K19" s="75" t="str">
        <f t="shared" si="4"/>
        <v/>
      </c>
      <c r="L19" s="76" t="str">
        <f t="shared" si="4"/>
        <v/>
      </c>
      <c r="M19" s="77" t="str">
        <f t="shared" si="4"/>
        <v/>
      </c>
      <c r="N19" s="54"/>
    </row>
    <row r="20" spans="2:14">
      <c r="B20" s="54"/>
      <c r="C20" s="67" t="str">
        <f t="shared" ref="C20:M20" si="5">IFERROR(10 - 9 * ((C9 - MIN(P_Profel_6)) / (MAX(P_Profel_6) - MIN(P_Profel_6))),"")</f>
        <v/>
      </c>
      <c r="D20" s="68" t="str">
        <f t="shared" si="5"/>
        <v/>
      </c>
      <c r="E20" s="69" t="str">
        <f t="shared" si="5"/>
        <v/>
      </c>
      <c r="F20" s="70" t="str">
        <f t="shared" si="5"/>
        <v/>
      </c>
      <c r="G20" s="71" t="str">
        <f t="shared" si="5"/>
        <v/>
      </c>
      <c r="H20" s="72" t="str">
        <f t="shared" si="5"/>
        <v/>
      </c>
      <c r="I20" s="73" t="str">
        <f t="shared" si="5"/>
        <v/>
      </c>
      <c r="J20" s="74" t="str">
        <f t="shared" si="5"/>
        <v/>
      </c>
      <c r="K20" s="75" t="str">
        <f t="shared" si="5"/>
        <v/>
      </c>
      <c r="L20" s="76" t="str">
        <f t="shared" si="5"/>
        <v/>
      </c>
      <c r="M20" s="77" t="str">
        <f t="shared" si="5"/>
        <v/>
      </c>
      <c r="N20" s="54"/>
    </row>
    <row r="21" spans="2:14">
      <c r="B21" s="54"/>
      <c r="C21" s="67" t="str">
        <f t="shared" ref="C21:M21" si="6">IFERROR(10 - 9 * ((C10 - MIN(P_Profel_7)) / (MAX(P_Profel_7) - MIN(P_Profel_7))),"")</f>
        <v/>
      </c>
      <c r="D21" s="68" t="str">
        <f t="shared" si="6"/>
        <v/>
      </c>
      <c r="E21" s="69" t="str">
        <f t="shared" si="6"/>
        <v/>
      </c>
      <c r="F21" s="70" t="str">
        <f t="shared" si="6"/>
        <v/>
      </c>
      <c r="G21" s="71" t="str">
        <f t="shared" si="6"/>
        <v/>
      </c>
      <c r="H21" s="72" t="str">
        <f t="shared" si="6"/>
        <v/>
      </c>
      <c r="I21" s="73" t="str">
        <f t="shared" si="6"/>
        <v/>
      </c>
      <c r="J21" s="74" t="str">
        <f t="shared" si="6"/>
        <v/>
      </c>
      <c r="K21" s="75" t="str">
        <f t="shared" si="6"/>
        <v/>
      </c>
      <c r="L21" s="76" t="str">
        <f t="shared" si="6"/>
        <v/>
      </c>
      <c r="M21" s="77" t="str">
        <f t="shared" si="6"/>
        <v/>
      </c>
      <c r="N21" s="54"/>
    </row>
    <row r="22" spans="2:14">
      <c r="B22" s="54"/>
      <c r="C22" s="67" t="str">
        <f t="shared" ref="C22:M22" si="7">IFERROR(10 - 9 * ((C11 - MIN(P_Profel_8)) / (MAX(P_Profel_8) - MIN(P_Profel_8))),"")</f>
        <v/>
      </c>
      <c r="D22" s="68" t="str">
        <f t="shared" si="7"/>
        <v/>
      </c>
      <c r="E22" s="69" t="str">
        <f t="shared" si="7"/>
        <v/>
      </c>
      <c r="F22" s="70" t="str">
        <f t="shared" si="7"/>
        <v/>
      </c>
      <c r="G22" s="71" t="str">
        <f t="shared" si="7"/>
        <v/>
      </c>
      <c r="H22" s="72" t="str">
        <f t="shared" si="7"/>
        <v/>
      </c>
      <c r="I22" s="73" t="str">
        <f t="shared" si="7"/>
        <v/>
      </c>
      <c r="J22" s="74" t="str">
        <f t="shared" si="7"/>
        <v/>
      </c>
      <c r="K22" s="75" t="str">
        <f t="shared" si="7"/>
        <v/>
      </c>
      <c r="L22" s="76" t="str">
        <f t="shared" si="7"/>
        <v/>
      </c>
      <c r="M22" s="77" t="str">
        <f t="shared" si="7"/>
        <v/>
      </c>
      <c r="N22" s="54"/>
    </row>
    <row r="23" spans="2:14">
      <c r="B23" s="54" t="s">
        <v>21</v>
      </c>
      <c r="C23" s="95"/>
      <c r="D23" s="96"/>
      <c r="E23" s="97"/>
      <c r="F23" s="98"/>
      <c r="G23" s="99"/>
      <c r="H23" s="100"/>
      <c r="I23" s="101"/>
      <c r="J23" s="102"/>
      <c r="K23" s="103"/>
      <c r="L23" s="104"/>
      <c r="M23" s="105"/>
      <c r="N23" s="54"/>
    </row>
    <row r="24" spans="2:14"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</sheetData>
  <sheetProtection algorithmName="SHA-512" hashValue="Tsw7rZPoaUtzMGgCipnxBT3MgEYjl8HXb8NVG4UaHAmj24A9O0tAuUREUKzkd3zKAYmIsw0W3VT5cSvJnj9Yeg==" saltValue="7IhPYVLjhX2zP0mIVE0KWQ==" spinCount="100000" sheet="1" objects="1" scenarios="1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38"/>
  <sheetViews>
    <sheetView workbookViewId="0">
      <selection activeCell="H18" sqref="H1:I1048576"/>
    </sheetView>
  </sheetViews>
  <sheetFormatPr defaultColWidth="9.140625" defaultRowHeight="16.5"/>
  <cols>
    <col min="1" max="1" width="14.42578125" style="11" customWidth="1"/>
    <col min="2" max="2" width="5.7109375" style="11" customWidth="1"/>
    <col min="3" max="3" width="53.28515625" style="11" customWidth="1"/>
    <col min="4" max="4" width="7.5703125" style="108" customWidth="1"/>
    <col min="5" max="5" width="8" style="11" customWidth="1"/>
    <col min="6" max="6" width="10.42578125" style="108" bestFit="1" customWidth="1"/>
    <col min="7" max="7" width="3.7109375" style="11" customWidth="1"/>
    <col min="8" max="8" width="9.140625" style="11" customWidth="1"/>
    <col min="9" max="9" width="0" style="11" hidden="1"/>
    <col min="10" max="11" width="9.140625" style="11" customWidth="1"/>
    <col min="12" max="12" width="11.85546875" style="11" bestFit="1" customWidth="1"/>
    <col min="16" max="16" width="9.140625" style="11" customWidth="1"/>
    <col min="17" max="17" width="10.7109375" style="11" bestFit="1" customWidth="1"/>
    <col min="18" max="26" width="9.140625" style="11" customWidth="1"/>
    <col min="27" max="27" width="0" style="11" hidden="1"/>
    <col min="28" max="29" width="10.7109375" style="11" hidden="1" customWidth="1"/>
    <col min="30" max="30" width="9.140625" style="11" customWidth="1"/>
    <col min="31" max="16384" width="9.140625" style="11"/>
  </cols>
  <sheetData>
    <row r="1" spans="1:29">
      <c r="B1" s="14" t="s">
        <v>249</v>
      </c>
      <c r="AA1" s="11" t="s">
        <v>250</v>
      </c>
    </row>
    <row r="2" spans="1:29" ht="16.5" customHeight="1">
      <c r="AA2" s="11" t="s">
        <v>252</v>
      </c>
    </row>
    <row r="3" spans="1:29" ht="16.5" customHeight="1">
      <c r="A3" s="415" t="s">
        <v>253</v>
      </c>
      <c r="B3" s="184" t="s">
        <v>254</v>
      </c>
      <c r="C3" s="185" t="s">
        <v>46</v>
      </c>
      <c r="D3" s="186" t="s">
        <v>251</v>
      </c>
      <c r="E3" s="185" t="s">
        <v>255</v>
      </c>
      <c r="F3" s="186"/>
      <c r="G3" s="185"/>
      <c r="I3" s="11" t="s">
        <v>256</v>
      </c>
    </row>
    <row r="4" spans="1:29" ht="16.5" customHeight="1">
      <c r="A4" s="375"/>
      <c r="B4" s="233" t="s">
        <v>182</v>
      </c>
      <c r="C4" s="233" t="s">
        <v>183</v>
      </c>
      <c r="D4" s="278"/>
      <c r="E4" s="278">
        <v>2</v>
      </c>
      <c r="F4" s="234"/>
      <c r="G4" s="235"/>
      <c r="I4" s="232" t="s">
        <v>182</v>
      </c>
    </row>
    <row r="5" spans="1:29" ht="16.5" customHeight="1">
      <c r="A5" s="375"/>
      <c r="B5" s="204" t="s">
        <v>202</v>
      </c>
      <c r="C5" s="205" t="s">
        <v>257</v>
      </c>
      <c r="D5" s="207"/>
      <c r="E5" s="207">
        <v>1</v>
      </c>
      <c r="F5" s="206"/>
      <c r="G5" s="207"/>
      <c r="I5" s="180" t="s">
        <v>258</v>
      </c>
      <c r="AA5" s="11">
        <f>10*E7</f>
        <v>20</v>
      </c>
    </row>
    <row r="6" spans="1:29" ht="16.5" customHeight="1">
      <c r="A6" s="375"/>
      <c r="B6" s="228" t="s">
        <v>218</v>
      </c>
      <c r="C6" s="229" t="s">
        <v>219</v>
      </c>
      <c r="D6" s="231"/>
      <c r="E6" s="231">
        <v>1</v>
      </c>
      <c r="F6" s="230"/>
      <c r="G6" s="231"/>
      <c r="I6" s="223" t="s">
        <v>259</v>
      </c>
      <c r="AA6" s="11">
        <f>10*E8</f>
        <v>40</v>
      </c>
    </row>
    <row r="7" spans="1:29" ht="16.5" customHeight="1">
      <c r="A7" s="375"/>
      <c r="B7" s="187" t="s">
        <v>6</v>
      </c>
      <c r="C7" s="188" t="s">
        <v>260</v>
      </c>
      <c r="D7" s="190"/>
      <c r="E7" s="190">
        <v>2</v>
      </c>
      <c r="F7" s="189"/>
      <c r="G7" s="190"/>
      <c r="I7" s="176" t="s">
        <v>261</v>
      </c>
      <c r="AA7" s="11">
        <f>10*E9</f>
        <v>20</v>
      </c>
    </row>
    <row r="8" spans="1:29" ht="16.5" customHeight="1">
      <c r="A8" s="375"/>
      <c r="B8" s="192" t="s">
        <v>22</v>
      </c>
      <c r="C8" s="193" t="s">
        <v>23</v>
      </c>
      <c r="D8" s="195"/>
      <c r="E8" s="195">
        <v>4</v>
      </c>
      <c r="F8" s="194"/>
      <c r="G8" s="195"/>
      <c r="I8" s="177" t="s">
        <v>262</v>
      </c>
    </row>
    <row r="9" spans="1:29" ht="16.5" customHeight="1">
      <c r="A9" s="375"/>
      <c r="B9" s="196" t="s">
        <v>27</v>
      </c>
      <c r="C9" s="197" t="s">
        <v>28</v>
      </c>
      <c r="D9" s="199"/>
      <c r="E9" s="199">
        <v>2</v>
      </c>
      <c r="F9" s="198"/>
      <c r="G9" s="198"/>
      <c r="I9" s="178" t="s">
        <v>263</v>
      </c>
      <c r="AA9" s="11">
        <f>10*E11</f>
        <v>10</v>
      </c>
    </row>
    <row r="10" spans="1:29" ht="16.5" customHeight="1">
      <c r="A10" s="375"/>
      <c r="B10" s="224" t="s">
        <v>41</v>
      </c>
      <c r="C10" s="225" t="s">
        <v>264</v>
      </c>
      <c r="D10" s="227"/>
      <c r="E10" s="227">
        <v>4</v>
      </c>
      <c r="F10" s="226"/>
      <c r="G10" s="226"/>
      <c r="I10" s="216" t="s">
        <v>265</v>
      </c>
      <c r="AA10" s="11">
        <f>10*E5</f>
        <v>10</v>
      </c>
    </row>
    <row r="11" spans="1:29" ht="16.5" customHeight="1">
      <c r="A11" s="375"/>
      <c r="B11" s="200" t="s">
        <v>44</v>
      </c>
      <c r="C11" s="201" t="s">
        <v>45</v>
      </c>
      <c r="D11" s="203"/>
      <c r="E11" s="203">
        <v>1</v>
      </c>
      <c r="F11" s="202"/>
      <c r="G11" s="203"/>
      <c r="I11" s="179" t="s">
        <v>266</v>
      </c>
    </row>
    <row r="12" spans="1:29" ht="16.5" customHeight="1">
      <c r="A12" s="375"/>
      <c r="B12" s="208" t="s">
        <v>83</v>
      </c>
      <c r="C12" s="209" t="s">
        <v>85</v>
      </c>
      <c r="D12" s="211"/>
      <c r="E12" s="211">
        <v>1</v>
      </c>
      <c r="F12" s="210"/>
      <c r="G12" s="211"/>
      <c r="I12" s="181" t="s">
        <v>267</v>
      </c>
      <c r="AA12" s="11">
        <f>10*E12</f>
        <v>10</v>
      </c>
    </row>
    <row r="13" spans="1:29" ht="33" customHeight="1">
      <c r="A13" s="182"/>
      <c r="B13" s="183"/>
      <c r="C13" s="413" t="s">
        <v>268</v>
      </c>
      <c r="D13" s="414"/>
      <c r="E13" s="414"/>
      <c r="F13" s="214">
        <f>SUM(F4:F12)</f>
        <v>0</v>
      </c>
      <c r="G13" s="213"/>
      <c r="AA13" s="11">
        <f>SUM(AA5:AA12)</f>
        <v>110</v>
      </c>
      <c r="AB13" s="11" t="s">
        <v>269</v>
      </c>
      <c r="AC13" s="93" t="e">
        <f>AA13*#REF!</f>
        <v>#REF!</v>
      </c>
    </row>
    <row r="14" spans="1:29">
      <c r="A14" s="191"/>
      <c r="B14" s="191"/>
      <c r="C14" s="191"/>
      <c r="D14" s="215"/>
      <c r="E14" s="191"/>
      <c r="F14" s="215"/>
      <c r="G14" s="191"/>
    </row>
    <row r="15" spans="1:29" ht="16.5" customHeight="1">
      <c r="A15" s="418" t="s">
        <v>270</v>
      </c>
      <c r="B15" s="279" t="s">
        <v>254</v>
      </c>
      <c r="C15" s="280" t="s">
        <v>46</v>
      </c>
      <c r="D15" s="281" t="s">
        <v>251</v>
      </c>
      <c r="E15" s="280" t="s">
        <v>255</v>
      </c>
      <c r="F15" s="281"/>
      <c r="G15" s="280"/>
    </row>
    <row r="16" spans="1:29" ht="16.5" customHeight="1">
      <c r="A16" s="375"/>
      <c r="B16" s="282" t="str">
        <f t="shared" ref="B16:C24" si="0">B4</f>
        <v>GC11</v>
      </c>
      <c r="C16" s="282" t="str">
        <f t="shared" si="0"/>
        <v>Duurzaamheid</v>
      </c>
      <c r="D16" s="283">
        <f>'Aspecten leverancier'!F20</f>
        <v>0</v>
      </c>
      <c r="E16" s="284">
        <f t="shared" ref="E16:E24" si="1">E4</f>
        <v>2</v>
      </c>
      <c r="F16" s="283">
        <f t="shared" ref="F16:F24" si="2">D16*E16</f>
        <v>0</v>
      </c>
      <c r="G16" s="285"/>
      <c r="AA16">
        <f t="shared" ref="AA16:AA24" si="3">10*E16</f>
        <v>20</v>
      </c>
    </row>
    <row r="17" spans="1:29" ht="16.5" customHeight="1">
      <c r="A17" s="375"/>
      <c r="B17" s="286" t="str">
        <f t="shared" si="0"/>
        <v>GC12</v>
      </c>
      <c r="C17" s="287" t="str">
        <f t="shared" si="0"/>
        <v>Social return on investment</v>
      </c>
      <c r="D17" s="288">
        <f>'Aspecten leverancier'!F37</f>
        <v>0</v>
      </c>
      <c r="E17" s="286">
        <f t="shared" si="1"/>
        <v>1</v>
      </c>
      <c r="F17" s="288">
        <f t="shared" si="2"/>
        <v>0</v>
      </c>
      <c r="G17" s="289"/>
      <c r="AA17" s="11">
        <f t="shared" si="3"/>
        <v>10</v>
      </c>
    </row>
    <row r="18" spans="1:29" ht="16.5" customHeight="1">
      <c r="A18" s="375"/>
      <c r="B18" s="290" t="str">
        <f t="shared" si="0"/>
        <v>GC13</v>
      </c>
      <c r="C18" s="291" t="str">
        <f t="shared" si="0"/>
        <v>Bijdrage aan openbare verlichtingssector in Nederland</v>
      </c>
      <c r="D18" s="292">
        <f>'Aspecten leverancier'!F55</f>
        <v>0</v>
      </c>
      <c r="E18" s="290">
        <f t="shared" si="1"/>
        <v>1</v>
      </c>
      <c r="F18" s="292">
        <f t="shared" si="2"/>
        <v>0</v>
      </c>
      <c r="G18" s="293"/>
      <c r="AA18" s="11">
        <f t="shared" si="3"/>
        <v>10</v>
      </c>
    </row>
    <row r="19" spans="1:29" ht="16.5" customHeight="1">
      <c r="A19" s="375"/>
      <c r="B19" s="294" t="str">
        <f t="shared" si="0"/>
        <v>GC21</v>
      </c>
      <c r="C19" s="295" t="str">
        <f t="shared" si="0"/>
        <v>Energiegebruik per km (in kWh) per profiel</v>
      </c>
      <c r="D19" s="296">
        <f>'Technische aspecten'!L18</f>
        <v>0</v>
      </c>
      <c r="E19" s="294">
        <f t="shared" si="1"/>
        <v>2</v>
      </c>
      <c r="F19" s="296">
        <f t="shared" si="2"/>
        <v>0</v>
      </c>
      <c r="G19" s="297"/>
      <c r="AA19" s="11">
        <f t="shared" si="3"/>
        <v>20</v>
      </c>
    </row>
    <row r="20" spans="1:29" ht="16.5" customHeight="1">
      <c r="A20" s="375"/>
      <c r="B20" s="298" t="str">
        <f t="shared" si="0"/>
        <v>GC22</v>
      </c>
      <c r="C20" s="299" t="str">
        <f t="shared" si="0"/>
        <v>Verblinding</v>
      </c>
      <c r="D20" s="300">
        <f>'Technische aspecten'!L31</f>
        <v>3.608421052631579</v>
      </c>
      <c r="E20" s="298">
        <f t="shared" si="1"/>
        <v>4</v>
      </c>
      <c r="F20" s="300">
        <f t="shared" si="2"/>
        <v>14.433684210526316</v>
      </c>
      <c r="G20" s="301"/>
      <c r="AA20">
        <f t="shared" si="3"/>
        <v>40</v>
      </c>
    </row>
    <row r="21" spans="1:29" ht="16.5" customHeight="1">
      <c r="A21" s="375"/>
      <c r="B21" s="302" t="str">
        <f t="shared" si="0"/>
        <v>GC23</v>
      </c>
      <c r="C21" s="303" t="str">
        <f t="shared" si="0"/>
        <v>Beperking variatie in optieken</v>
      </c>
      <c r="D21" s="304">
        <f>'Technische aspecten'!K41</f>
        <v>10</v>
      </c>
      <c r="E21" s="302">
        <f t="shared" si="1"/>
        <v>2</v>
      </c>
      <c r="F21" s="304">
        <f t="shared" si="2"/>
        <v>20</v>
      </c>
      <c r="G21" s="304"/>
      <c r="AA21">
        <f t="shared" si="3"/>
        <v>20</v>
      </c>
    </row>
    <row r="22" spans="1:29" ht="16.5" customHeight="1">
      <c r="A22" s="375"/>
      <c r="B22" s="305" t="str">
        <f t="shared" si="0"/>
        <v>GC24</v>
      </c>
      <c r="C22" s="306" t="str">
        <f t="shared" si="0"/>
        <v>Beperking opwaarts licht</v>
      </c>
      <c r="D22" s="307">
        <f>'Technische aspecten'!L53</f>
        <v>10</v>
      </c>
      <c r="E22" s="305">
        <f t="shared" si="1"/>
        <v>4</v>
      </c>
      <c r="F22" s="307">
        <f t="shared" si="2"/>
        <v>40</v>
      </c>
      <c r="G22" s="307"/>
      <c r="AA22" s="11">
        <f t="shared" si="3"/>
        <v>40</v>
      </c>
    </row>
    <row r="23" spans="1:29" ht="16.5" customHeight="1">
      <c r="A23" s="375"/>
      <c r="B23" s="308" t="str">
        <f t="shared" si="0"/>
        <v>GC25</v>
      </c>
      <c r="C23" s="309" t="str">
        <f t="shared" si="0"/>
        <v>Herstelbaarheid</v>
      </c>
      <c r="D23" s="310">
        <f>'Technische aspecten'!G62</f>
        <v>0</v>
      </c>
      <c r="E23" s="308">
        <f t="shared" si="1"/>
        <v>1</v>
      </c>
      <c r="F23" s="310">
        <f t="shared" si="2"/>
        <v>0</v>
      </c>
      <c r="G23" s="311"/>
      <c r="AA23" s="11">
        <f t="shared" si="3"/>
        <v>10</v>
      </c>
    </row>
    <row r="24" spans="1:29" ht="16.5" customHeight="1">
      <c r="A24" s="375"/>
      <c r="B24" s="312" t="str">
        <f t="shared" si="0"/>
        <v>GC26</v>
      </c>
      <c r="C24" s="313" t="str">
        <f t="shared" si="0"/>
        <v>Levertijd</v>
      </c>
      <c r="D24" s="314">
        <f>'Technische aspecten'!E79</f>
        <v>10</v>
      </c>
      <c r="E24" s="312">
        <f t="shared" si="1"/>
        <v>1</v>
      </c>
      <c r="F24" s="314">
        <f t="shared" si="2"/>
        <v>10</v>
      </c>
      <c r="G24" s="315"/>
      <c r="AA24" s="11">
        <f t="shared" si="3"/>
        <v>10</v>
      </c>
    </row>
    <row r="25" spans="1:29" ht="33" customHeight="1">
      <c r="A25" s="316"/>
      <c r="B25" s="317"/>
      <c r="C25" s="417" t="s">
        <v>271</v>
      </c>
      <c r="D25" s="414"/>
      <c r="E25" s="414"/>
      <c r="F25" s="318">
        <f>SUM(F16:F24)</f>
        <v>84.433684210526309</v>
      </c>
      <c r="G25" s="317"/>
      <c r="AA25" s="11">
        <f>SUM(AA16:AA24)</f>
        <v>180</v>
      </c>
      <c r="AC25" s="93" t="e">
        <f>AA25*#REF!</f>
        <v>#REF!</v>
      </c>
    </row>
    <row r="26" spans="1:29">
      <c r="A26" s="191"/>
      <c r="B26" s="191"/>
      <c r="C26" s="191"/>
      <c r="D26" s="215"/>
      <c r="E26" s="191"/>
      <c r="F26" s="215"/>
      <c r="G26" s="191"/>
    </row>
    <row r="27" spans="1:29" ht="16.5" customHeight="1">
      <c r="A27" s="416" t="s">
        <v>272</v>
      </c>
      <c r="B27" s="184" t="s">
        <v>254</v>
      </c>
      <c r="C27" s="185" t="s">
        <v>46</v>
      </c>
      <c r="D27" s="186" t="s">
        <v>251</v>
      </c>
      <c r="E27" s="185" t="s">
        <v>255</v>
      </c>
      <c r="F27" s="186"/>
      <c r="G27" s="185"/>
    </row>
    <row r="28" spans="1:29" ht="16.5" customHeight="1">
      <c r="A28" s="375"/>
      <c r="B28" s="233" t="str">
        <f t="shared" ref="B28:C36" si="4">B16</f>
        <v>GC11</v>
      </c>
      <c r="C28" s="233" t="str">
        <f t="shared" si="4"/>
        <v>Duurzaamheid</v>
      </c>
      <c r="D28" s="234"/>
      <c r="E28" s="235"/>
      <c r="F28" s="234"/>
      <c r="G28" s="235"/>
    </row>
    <row r="29" spans="1:29" ht="16.5" customHeight="1">
      <c r="A29" s="375"/>
      <c r="B29" s="204" t="str">
        <f t="shared" si="4"/>
        <v>GC12</v>
      </c>
      <c r="C29" s="205" t="str">
        <f t="shared" si="4"/>
        <v>Social return on investment</v>
      </c>
      <c r="D29" s="206"/>
      <c r="E29" s="207"/>
      <c r="F29" s="206"/>
      <c r="G29" s="207"/>
      <c r="AA29" s="11">
        <f>10*E29</f>
        <v>0</v>
      </c>
    </row>
    <row r="30" spans="1:29" ht="16.5" customHeight="1">
      <c r="A30" s="375"/>
      <c r="B30" s="228" t="str">
        <f t="shared" si="4"/>
        <v>GC13</v>
      </c>
      <c r="C30" s="229" t="str">
        <f t="shared" si="4"/>
        <v>Bijdrage aan openbare verlichtingssector in Nederland</v>
      </c>
      <c r="D30" s="230"/>
      <c r="E30" s="231"/>
      <c r="F30" s="230"/>
      <c r="G30" s="231"/>
      <c r="AA30" s="11">
        <f>10*E30</f>
        <v>0</v>
      </c>
    </row>
    <row r="31" spans="1:29" ht="16.5" customHeight="1">
      <c r="A31" s="375"/>
      <c r="B31" s="187" t="str">
        <f t="shared" si="4"/>
        <v>GC21</v>
      </c>
      <c r="C31" s="188" t="str">
        <f t="shared" si="4"/>
        <v>Energiegebruik per km (in kWh) per profiel</v>
      </c>
      <c r="D31" s="189"/>
      <c r="E31" s="190"/>
      <c r="F31" s="189"/>
      <c r="G31" s="190"/>
      <c r="AA31" s="11">
        <f>10*E31</f>
        <v>0</v>
      </c>
    </row>
    <row r="32" spans="1:29" ht="16.5" customHeight="1">
      <c r="A32" s="375"/>
      <c r="B32" s="192" t="str">
        <f t="shared" si="4"/>
        <v>GC22</v>
      </c>
      <c r="C32" s="193" t="str">
        <f t="shared" si="4"/>
        <v>Verblinding</v>
      </c>
      <c r="D32" s="194"/>
      <c r="E32" s="195"/>
      <c r="F32" s="194"/>
      <c r="G32" s="195"/>
    </row>
    <row r="33" spans="1:29" ht="16.5" customHeight="1">
      <c r="A33" s="375"/>
      <c r="B33" s="196" t="str">
        <f t="shared" si="4"/>
        <v>GC23</v>
      </c>
      <c r="C33" s="197" t="str">
        <f t="shared" si="4"/>
        <v>Beperking variatie in optieken</v>
      </c>
      <c r="D33" s="198"/>
      <c r="E33" s="199"/>
      <c r="F33" s="198"/>
      <c r="G33" s="198"/>
    </row>
    <row r="34" spans="1:29" ht="16.5" customHeight="1">
      <c r="A34" s="375"/>
      <c r="B34" s="224" t="str">
        <f t="shared" si="4"/>
        <v>GC24</v>
      </c>
      <c r="C34" s="225" t="str">
        <f t="shared" si="4"/>
        <v>Beperking opwaarts licht</v>
      </c>
      <c r="D34" s="226"/>
      <c r="E34" s="227"/>
      <c r="F34" s="226"/>
      <c r="G34" s="226"/>
      <c r="AA34" s="11">
        <f>10*E34</f>
        <v>0</v>
      </c>
    </row>
    <row r="35" spans="1:29" ht="16.5" customHeight="1">
      <c r="A35" s="375"/>
      <c r="B35" s="200" t="str">
        <f t="shared" si="4"/>
        <v>GC25</v>
      </c>
      <c r="C35" s="201" t="str">
        <f t="shared" si="4"/>
        <v>Herstelbaarheid</v>
      </c>
      <c r="D35" s="202"/>
      <c r="E35" s="203"/>
      <c r="F35" s="202"/>
      <c r="G35" s="203"/>
      <c r="AA35" s="11">
        <f>10*E35</f>
        <v>0</v>
      </c>
    </row>
    <row r="36" spans="1:29" ht="16.5" customHeight="1">
      <c r="A36" s="375"/>
      <c r="B36" s="208" t="str">
        <f t="shared" si="4"/>
        <v>GC26</v>
      </c>
      <c r="C36" s="209" t="str">
        <f t="shared" si="4"/>
        <v>Levertijd</v>
      </c>
      <c r="D36" s="210"/>
      <c r="E36" s="211"/>
      <c r="F36" s="210"/>
      <c r="G36" s="211"/>
      <c r="AA36" s="11">
        <f>10*E36</f>
        <v>0</v>
      </c>
    </row>
    <row r="37" spans="1:29" ht="33" customHeight="1">
      <c r="A37" s="212"/>
      <c r="B37" s="213"/>
      <c r="C37" s="413" t="s">
        <v>273</v>
      </c>
      <c r="D37" s="414"/>
      <c r="E37" s="414"/>
      <c r="F37" s="214">
        <f>SUM(F29:F36)</f>
        <v>0</v>
      </c>
      <c r="G37" s="213"/>
      <c r="AA37" s="11">
        <f>SUM(AA29:AA36)</f>
        <v>0</v>
      </c>
      <c r="AC37" s="93" t="e">
        <f>AA37*#REF!</f>
        <v>#REF!</v>
      </c>
    </row>
    <row r="38" spans="1:29">
      <c r="A38" s="191"/>
      <c r="B38" s="191"/>
      <c r="C38" s="191"/>
      <c r="D38" s="215"/>
      <c r="E38" s="191"/>
      <c r="F38" s="215"/>
      <c r="G38" s="191"/>
    </row>
  </sheetData>
  <sheetProtection algorithmName="SHA-512" hashValue="6ThW4LzoXKHk983gMMYbkR9PWQDvKdwRJehdKkvQWzPaMKDDgDxWpOTcoNfZzA2GN5dfZESJ37xbkgkuWU5w9A==" saltValue="ozy+d2mDpGo2piTkKABCAw==" spinCount="100000" sheet="1" objects="1" scenarios="1"/>
  <mergeCells count="6">
    <mergeCell ref="C37:E37"/>
    <mergeCell ref="A3:A12"/>
    <mergeCell ref="A27:A36"/>
    <mergeCell ref="C25:E25"/>
    <mergeCell ref="C13:E13"/>
    <mergeCell ref="A15:A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ef6865-274e-48a1-bf2f-42f1490951d0">
      <Terms xmlns="http://schemas.microsoft.com/office/infopath/2007/PartnerControls"/>
    </lcf76f155ced4ddcb4097134ff3c332f>
    <TaxCatchAll xmlns="fbc7f341-6d38-4ac3-9f8b-8ab0c4800d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8A3B8D94C8F641A2F6E450893A8311" ma:contentTypeVersion="14" ma:contentTypeDescription="Een nieuw document maken." ma:contentTypeScope="" ma:versionID="4522ec10bdb3dae8bfe9a4f90f17e33e">
  <xsd:schema xmlns:xsd="http://www.w3.org/2001/XMLSchema" xmlns:xs="http://www.w3.org/2001/XMLSchema" xmlns:p="http://schemas.microsoft.com/office/2006/metadata/properties" xmlns:ns2="fcef6865-274e-48a1-bf2f-42f1490951d0" xmlns:ns3="fbc7f341-6d38-4ac3-9f8b-8ab0c4800d0b" targetNamespace="http://schemas.microsoft.com/office/2006/metadata/properties" ma:root="true" ma:fieldsID="45efc6f631fafc61f27a8610abb88be6" ns2:_="" ns3:_="">
    <xsd:import namespace="fcef6865-274e-48a1-bf2f-42f1490951d0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f6865-274e-48a1-bf2f-42f149095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07EC4D-D3E4-4107-97AA-679A1133FDF5}">
  <ds:schemaRefs>
    <ds:schemaRef ds:uri="http://schemas.microsoft.com/office/2006/metadata/properties"/>
    <ds:schemaRef ds:uri="http://schemas.microsoft.com/office/infopath/2007/PartnerControls"/>
    <ds:schemaRef ds:uri="fcef6865-274e-48a1-bf2f-42f1490951d0"/>
    <ds:schemaRef ds:uri="fbc7f341-6d38-4ac3-9f8b-8ab0c4800d0b"/>
  </ds:schemaRefs>
</ds:datastoreItem>
</file>

<file path=customXml/itemProps2.xml><?xml version="1.0" encoding="utf-8"?>
<ds:datastoreItem xmlns:ds="http://schemas.openxmlformats.org/officeDocument/2006/customXml" ds:itemID="{FAA48992-D437-4401-B7B0-B04A4D1A95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262D08-485E-4E83-A0CC-9365E352E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f6865-274e-48a1-bf2f-42f1490951d0"/>
    <ds:schemaRef ds:uri="fbc7f341-6d38-4ac3-9f8b-8ab0c4800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18</vt:i4>
      </vt:variant>
    </vt:vector>
  </HeadingPairs>
  <TitlesOfParts>
    <vt:vector size="27" baseType="lpstr">
      <vt:lpstr>Toelichting</vt:lpstr>
      <vt:lpstr>Armatuurdata PT Kegel A</vt:lpstr>
      <vt:lpstr>Armatuurdata PT Kegel B</vt:lpstr>
      <vt:lpstr>Armatuurdata PT Kegel C</vt:lpstr>
      <vt:lpstr>Armatuurdata PT Kegel D</vt:lpstr>
      <vt:lpstr>Technische aspecten</vt:lpstr>
      <vt:lpstr>Aspecten leverancier</vt:lpstr>
      <vt:lpstr>Score energiegebruik per km</vt:lpstr>
      <vt:lpstr>SAMENVATTING EMVI</vt:lpstr>
      <vt:lpstr>'Armatuurdata PT Kegel A'!Afdrukbereik</vt:lpstr>
      <vt:lpstr>'Armatuurdata PT Kegel B'!Afdrukbereik</vt:lpstr>
      <vt:lpstr>'Armatuurdata PT Kegel C'!Afdrukbereik</vt:lpstr>
      <vt:lpstr>'Armatuurdata PT Kegel D'!Afdrukbereik</vt:lpstr>
      <vt:lpstr>G_</vt:lpstr>
      <vt:lpstr>GRENS</vt:lpstr>
      <vt:lpstr>LCA_T</vt:lpstr>
      <vt:lpstr>P_Profel_1</vt:lpstr>
      <vt:lpstr>P_Profel_2</vt:lpstr>
      <vt:lpstr>P_Profel_3</vt:lpstr>
      <vt:lpstr>P_Profel_4</vt:lpstr>
      <vt:lpstr>P_Profel_5</vt:lpstr>
      <vt:lpstr>P_Profel_6</vt:lpstr>
      <vt:lpstr>P_Profel_7</vt:lpstr>
      <vt:lpstr>P_Profel_8</vt:lpstr>
      <vt:lpstr>Pt</vt:lpstr>
      <vt:lpstr>sMAX</vt:lpstr>
      <vt:lpstr>Uh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Marnix Lieffijn</cp:lastModifiedBy>
  <cp:lastPrinted>2025-04-28T08:59:51Z</cp:lastPrinted>
  <dcterms:created xsi:type="dcterms:W3CDTF">2021-05-26T12:51:50Z</dcterms:created>
  <dcterms:modified xsi:type="dcterms:W3CDTF">2026-10-20T06:00:37Z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0x010100318A3B8D94C8F641A2F6E450893A8311</vt:lpwstr>
  </property>
  <property fmtid="{D5CDD505-2E9C-101B-9397-08002B2CF9AE}" pid="3" name="MediaServiceImageTags">
    <vt:lpwstr/>
  </property>
</Properties>
</file>