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aef6\Downloads\PUBLICATIE\"/>
    </mc:Choice>
  </mc:AlternateContent>
  <xr:revisionPtr revIDLastSave="0" documentId="13_ncr:1_{08C55ECB-2B92-4546-95D1-53A866CF404D}" xr6:coauthVersionLast="47" xr6:coauthVersionMax="47" xr10:uidLastSave="{00000000-0000-0000-0000-000000000000}"/>
  <bookViews>
    <workbookView xWindow="2750" yWindow="3450" windowWidth="28800" windowHeight="15370" xr2:uid="{00000000-000D-0000-FFFF-FFFF00000000}"/>
  </bookViews>
  <sheets>
    <sheet name="Informatie" sheetId="2" r:id="rId1"/>
    <sheet name="Inschrijvers" sheetId="4" r:id="rId2"/>
    <sheet name="Subgunningscriteria" sheetId="3" r:id="rId3"/>
    <sheet name="Beoordelingen Kwaliteit" sheetId="5" r:id="rId4"/>
    <sheet name="Beoordelingen Prijsinschrijving" sheetId="6" r:id="rId5"/>
    <sheet name="Eindranglijst" sheetId="7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5" l="1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3" i="5"/>
  <c r="D39" i="5"/>
  <c r="B17" i="2"/>
  <c r="F28" i="5"/>
  <c r="F46" i="5"/>
  <c r="F62" i="5"/>
  <c r="F64" i="5"/>
  <c r="F82" i="5"/>
  <c r="J82" i="5"/>
  <c r="J81" i="5"/>
  <c r="F81" i="5" s="1"/>
  <c r="J80" i="5"/>
  <c r="F80" i="5" s="1"/>
  <c r="J79" i="5"/>
  <c r="F79" i="5" s="1"/>
  <c r="J78" i="5"/>
  <c r="F78" i="5" s="1"/>
  <c r="J77" i="5"/>
  <c r="F77" i="5" s="1"/>
  <c r="J76" i="5"/>
  <c r="F76" i="5" s="1"/>
  <c r="J64" i="5"/>
  <c r="J63" i="5"/>
  <c r="F63" i="5" s="1"/>
  <c r="J62" i="5"/>
  <c r="J61" i="5"/>
  <c r="F61" i="5" s="1"/>
  <c r="J60" i="5"/>
  <c r="F60" i="5" s="1"/>
  <c r="J59" i="5"/>
  <c r="F59" i="5" s="1"/>
  <c r="J58" i="5"/>
  <c r="F58" i="5" s="1"/>
  <c r="J46" i="5"/>
  <c r="J45" i="5"/>
  <c r="F45" i="5" s="1"/>
  <c r="J44" i="5"/>
  <c r="F44" i="5" s="1"/>
  <c r="J43" i="5"/>
  <c r="F43" i="5" s="1"/>
  <c r="J42" i="5"/>
  <c r="F42" i="5" s="1"/>
  <c r="J41" i="5"/>
  <c r="F41" i="5" s="1"/>
  <c r="J40" i="5"/>
  <c r="F40" i="5" s="1"/>
  <c r="J28" i="5"/>
  <c r="J27" i="5"/>
  <c r="F27" i="5" s="1"/>
  <c r="J26" i="5"/>
  <c r="F26" i="5" s="1"/>
  <c r="J25" i="5"/>
  <c r="F25" i="5" s="1"/>
  <c r="J24" i="5"/>
  <c r="F24" i="5" s="1"/>
  <c r="J23" i="5"/>
  <c r="F23" i="5" s="1"/>
  <c r="J22" i="5"/>
  <c r="F22" i="5" s="1"/>
  <c r="F3" i="5"/>
  <c r="J10" i="5"/>
  <c r="F10" i="5" s="1"/>
  <c r="J4" i="5"/>
  <c r="F4" i="5" s="1"/>
  <c r="J5" i="5"/>
  <c r="F5" i="5" s="1"/>
  <c r="J6" i="5"/>
  <c r="F6" i="5" s="1"/>
  <c r="J7" i="5"/>
  <c r="F7" i="5" s="1"/>
  <c r="J8" i="5"/>
  <c r="F8" i="5" s="1"/>
  <c r="J9" i="5"/>
  <c r="F9" i="5" s="1"/>
  <c r="F3" i="3"/>
  <c r="B24" i="2"/>
  <c r="B21" i="2"/>
  <c r="B22" i="2"/>
  <c r="B23" i="2"/>
  <c r="B15" i="2"/>
  <c r="B12" i="2"/>
  <c r="D10" i="6" s="1"/>
  <c r="B8" i="2"/>
  <c r="E8" i="6"/>
  <c r="C8" i="7" s="1"/>
  <c r="E9" i="6"/>
  <c r="C9" i="7" s="1"/>
  <c r="E10" i="6"/>
  <c r="C10" i="7" s="1"/>
  <c r="E11" i="6"/>
  <c r="C11" i="7" s="1"/>
  <c r="B4" i="5"/>
  <c r="C4" i="5"/>
  <c r="B5" i="5"/>
  <c r="C5" i="5"/>
  <c r="B6" i="5"/>
  <c r="C6" i="5"/>
  <c r="B7" i="5"/>
  <c r="C7" i="5"/>
  <c r="B8" i="5"/>
  <c r="C8" i="5"/>
  <c r="B9" i="5"/>
  <c r="C9" i="5"/>
  <c r="B10" i="5"/>
  <c r="C10" i="5"/>
  <c r="B22" i="5"/>
  <c r="C22" i="5"/>
  <c r="D22" i="5"/>
  <c r="B23" i="5"/>
  <c r="C23" i="5"/>
  <c r="D23" i="5"/>
  <c r="B24" i="5"/>
  <c r="C24" i="5"/>
  <c r="D24" i="5"/>
  <c r="B25" i="5"/>
  <c r="C25" i="5"/>
  <c r="D25" i="5"/>
  <c r="B26" i="5"/>
  <c r="C26" i="5"/>
  <c r="D26" i="5"/>
  <c r="B27" i="5"/>
  <c r="C27" i="5"/>
  <c r="D27" i="5"/>
  <c r="B28" i="5"/>
  <c r="C28" i="5"/>
  <c r="D28" i="5"/>
  <c r="B40" i="5"/>
  <c r="C40" i="5"/>
  <c r="D40" i="5"/>
  <c r="B41" i="5"/>
  <c r="C41" i="5"/>
  <c r="D41" i="5"/>
  <c r="B42" i="5"/>
  <c r="C42" i="5"/>
  <c r="D42" i="5"/>
  <c r="B43" i="5"/>
  <c r="C43" i="5"/>
  <c r="D43" i="5"/>
  <c r="B44" i="5"/>
  <c r="C44" i="5"/>
  <c r="D44" i="5"/>
  <c r="B45" i="5"/>
  <c r="C45" i="5"/>
  <c r="D45" i="5"/>
  <c r="B46" i="5"/>
  <c r="C46" i="5"/>
  <c r="D46" i="5"/>
  <c r="B58" i="5"/>
  <c r="C58" i="5"/>
  <c r="D58" i="5"/>
  <c r="B59" i="5"/>
  <c r="C59" i="5"/>
  <c r="D59" i="5"/>
  <c r="B60" i="5"/>
  <c r="C60" i="5"/>
  <c r="D60" i="5"/>
  <c r="B61" i="5"/>
  <c r="C61" i="5"/>
  <c r="D61" i="5"/>
  <c r="B62" i="5"/>
  <c r="C62" i="5"/>
  <c r="D62" i="5"/>
  <c r="B63" i="5"/>
  <c r="C63" i="5"/>
  <c r="D63" i="5"/>
  <c r="B64" i="5"/>
  <c r="C64" i="5"/>
  <c r="D64" i="5"/>
  <c r="B76" i="5"/>
  <c r="C76" i="5"/>
  <c r="D76" i="5"/>
  <c r="B77" i="5"/>
  <c r="C77" i="5"/>
  <c r="D77" i="5"/>
  <c r="B78" i="5"/>
  <c r="C78" i="5"/>
  <c r="D78" i="5"/>
  <c r="B79" i="5"/>
  <c r="C79" i="5"/>
  <c r="D79" i="5"/>
  <c r="B80" i="5"/>
  <c r="C80" i="5"/>
  <c r="D80" i="5"/>
  <c r="B81" i="5"/>
  <c r="C81" i="5"/>
  <c r="D81" i="5"/>
  <c r="B82" i="5"/>
  <c r="C82" i="5"/>
  <c r="D82" i="5"/>
  <c r="B94" i="5"/>
  <c r="C94" i="5"/>
  <c r="D94" i="5"/>
  <c r="B95" i="5"/>
  <c r="C95" i="5"/>
  <c r="D95" i="5"/>
  <c r="B96" i="5"/>
  <c r="C96" i="5"/>
  <c r="D96" i="5"/>
  <c r="B97" i="5"/>
  <c r="C97" i="5"/>
  <c r="D97" i="5"/>
  <c r="B98" i="5"/>
  <c r="C98" i="5"/>
  <c r="D98" i="5"/>
  <c r="B99" i="5"/>
  <c r="C99" i="5"/>
  <c r="D99" i="5"/>
  <c r="B100" i="5"/>
  <c r="C100" i="5"/>
  <c r="D100" i="5"/>
  <c r="B101" i="5"/>
  <c r="C101" i="5"/>
  <c r="D101" i="5"/>
  <c r="B102" i="5"/>
  <c r="C102" i="5"/>
  <c r="D102" i="5"/>
  <c r="B103" i="5"/>
  <c r="C103" i="5"/>
  <c r="D103" i="5"/>
  <c r="B104" i="5"/>
  <c r="C104" i="5"/>
  <c r="D104" i="5"/>
  <c r="B105" i="5"/>
  <c r="C105" i="5"/>
  <c r="D105" i="5"/>
  <c r="B106" i="5"/>
  <c r="C106" i="5"/>
  <c r="D106" i="5"/>
  <c r="B107" i="5"/>
  <c r="C107" i="5"/>
  <c r="D107" i="5"/>
  <c r="B112" i="5"/>
  <c r="C112" i="5"/>
  <c r="D112" i="5"/>
  <c r="B113" i="5"/>
  <c r="C113" i="5"/>
  <c r="D113" i="5"/>
  <c r="B114" i="5"/>
  <c r="C114" i="5"/>
  <c r="D114" i="5"/>
  <c r="B115" i="5"/>
  <c r="C115" i="5"/>
  <c r="D115" i="5"/>
  <c r="B116" i="5"/>
  <c r="C116" i="5"/>
  <c r="D116" i="5"/>
  <c r="B117" i="5"/>
  <c r="C117" i="5"/>
  <c r="D117" i="5"/>
  <c r="B118" i="5"/>
  <c r="C118" i="5"/>
  <c r="D118" i="5"/>
  <c r="B119" i="5"/>
  <c r="C119" i="5"/>
  <c r="D119" i="5"/>
  <c r="B120" i="5"/>
  <c r="C120" i="5"/>
  <c r="D120" i="5"/>
  <c r="B121" i="5"/>
  <c r="C121" i="5"/>
  <c r="D121" i="5"/>
  <c r="B122" i="5"/>
  <c r="C122" i="5"/>
  <c r="D122" i="5"/>
  <c r="B123" i="5"/>
  <c r="C123" i="5"/>
  <c r="D123" i="5"/>
  <c r="B124" i="5"/>
  <c r="C124" i="5"/>
  <c r="D124" i="5"/>
  <c r="B125" i="5"/>
  <c r="C125" i="5"/>
  <c r="D125" i="5"/>
  <c r="B130" i="5"/>
  <c r="C130" i="5"/>
  <c r="D130" i="5"/>
  <c r="B131" i="5"/>
  <c r="C131" i="5"/>
  <c r="D131" i="5"/>
  <c r="B132" i="5"/>
  <c r="C132" i="5"/>
  <c r="D132" i="5"/>
  <c r="B133" i="5"/>
  <c r="C133" i="5"/>
  <c r="D133" i="5"/>
  <c r="B134" i="5"/>
  <c r="C134" i="5"/>
  <c r="D134" i="5"/>
  <c r="B135" i="5"/>
  <c r="C135" i="5"/>
  <c r="D135" i="5"/>
  <c r="B136" i="5"/>
  <c r="C136" i="5"/>
  <c r="D136" i="5"/>
  <c r="B137" i="5"/>
  <c r="C137" i="5"/>
  <c r="D137" i="5"/>
  <c r="B138" i="5"/>
  <c r="C138" i="5"/>
  <c r="D138" i="5"/>
  <c r="B139" i="5"/>
  <c r="C139" i="5"/>
  <c r="D139" i="5"/>
  <c r="B140" i="5"/>
  <c r="C140" i="5"/>
  <c r="D140" i="5"/>
  <c r="B141" i="5"/>
  <c r="C141" i="5"/>
  <c r="D141" i="5"/>
  <c r="B142" i="5"/>
  <c r="C142" i="5"/>
  <c r="D142" i="5"/>
  <c r="B143" i="5"/>
  <c r="C143" i="5"/>
  <c r="D143" i="5"/>
  <c r="B148" i="5"/>
  <c r="C148" i="5"/>
  <c r="D148" i="5"/>
  <c r="B149" i="5"/>
  <c r="C149" i="5"/>
  <c r="D149" i="5"/>
  <c r="B150" i="5"/>
  <c r="C150" i="5"/>
  <c r="D150" i="5"/>
  <c r="B151" i="5"/>
  <c r="C151" i="5"/>
  <c r="D151" i="5"/>
  <c r="B152" i="5"/>
  <c r="C152" i="5"/>
  <c r="D152" i="5"/>
  <c r="B153" i="5"/>
  <c r="C153" i="5"/>
  <c r="D153" i="5"/>
  <c r="B154" i="5"/>
  <c r="C154" i="5"/>
  <c r="D154" i="5"/>
  <c r="B155" i="5"/>
  <c r="C155" i="5"/>
  <c r="D155" i="5"/>
  <c r="B156" i="5"/>
  <c r="C156" i="5"/>
  <c r="D156" i="5"/>
  <c r="B157" i="5"/>
  <c r="C157" i="5"/>
  <c r="D157" i="5"/>
  <c r="B158" i="5"/>
  <c r="C158" i="5"/>
  <c r="D158" i="5"/>
  <c r="B159" i="5"/>
  <c r="C159" i="5"/>
  <c r="D159" i="5"/>
  <c r="B160" i="5"/>
  <c r="C160" i="5"/>
  <c r="D160" i="5"/>
  <c r="B161" i="5"/>
  <c r="C161" i="5"/>
  <c r="D161" i="5"/>
  <c r="B166" i="5"/>
  <c r="C166" i="5"/>
  <c r="D166" i="5"/>
  <c r="B167" i="5"/>
  <c r="C167" i="5"/>
  <c r="D167" i="5"/>
  <c r="B168" i="5"/>
  <c r="C168" i="5"/>
  <c r="D168" i="5"/>
  <c r="B169" i="5"/>
  <c r="C169" i="5"/>
  <c r="D169" i="5"/>
  <c r="B170" i="5"/>
  <c r="C170" i="5"/>
  <c r="D170" i="5"/>
  <c r="B171" i="5"/>
  <c r="C171" i="5"/>
  <c r="D171" i="5"/>
  <c r="B172" i="5"/>
  <c r="C172" i="5"/>
  <c r="D172" i="5"/>
  <c r="B173" i="5"/>
  <c r="C173" i="5"/>
  <c r="D173" i="5"/>
  <c r="B174" i="5"/>
  <c r="C174" i="5"/>
  <c r="D174" i="5"/>
  <c r="B175" i="5"/>
  <c r="C175" i="5"/>
  <c r="D175" i="5"/>
  <c r="B176" i="5"/>
  <c r="C176" i="5"/>
  <c r="D176" i="5"/>
  <c r="B177" i="5"/>
  <c r="C177" i="5"/>
  <c r="D177" i="5"/>
  <c r="B178" i="5"/>
  <c r="C178" i="5"/>
  <c r="D178" i="5"/>
  <c r="B179" i="5"/>
  <c r="C179" i="5"/>
  <c r="D179" i="5"/>
  <c r="A11" i="7"/>
  <c r="D11" i="7" s="1"/>
  <c r="A10" i="7"/>
  <c r="A9" i="7"/>
  <c r="D9" i="7" s="1"/>
  <c r="A8" i="7"/>
  <c r="D8" i="7" s="1"/>
  <c r="A7" i="7"/>
  <c r="D7" i="7" s="1"/>
  <c r="A6" i="7"/>
  <c r="A5" i="7"/>
  <c r="A4" i="7"/>
  <c r="A3" i="7"/>
  <c r="A2" i="7"/>
  <c r="C11" i="6"/>
  <c r="A11" i="6"/>
  <c r="C10" i="6"/>
  <c r="A10" i="6"/>
  <c r="C9" i="6"/>
  <c r="A9" i="6"/>
  <c r="C8" i="6"/>
  <c r="A8" i="6"/>
  <c r="C7" i="6"/>
  <c r="E7" i="6" s="1"/>
  <c r="C7" i="7" s="1"/>
  <c r="A7" i="6"/>
  <c r="C6" i="6"/>
  <c r="A6" i="6"/>
  <c r="C5" i="6"/>
  <c r="A5" i="6"/>
  <c r="C4" i="6"/>
  <c r="A4" i="6"/>
  <c r="C3" i="6"/>
  <c r="A3" i="6"/>
  <c r="C2" i="6"/>
  <c r="A2" i="6"/>
  <c r="D165" i="5"/>
  <c r="G165" i="5" s="1"/>
  <c r="C165" i="5"/>
  <c r="A164" i="5"/>
  <c r="D147" i="5"/>
  <c r="G147" i="5" s="1"/>
  <c r="C147" i="5"/>
  <c r="A146" i="5"/>
  <c r="D129" i="5"/>
  <c r="G129" i="5" s="1"/>
  <c r="C129" i="5"/>
  <c r="A128" i="5"/>
  <c r="D111" i="5"/>
  <c r="G111" i="5" s="1"/>
  <c r="C111" i="5"/>
  <c r="A110" i="5"/>
  <c r="D93" i="5"/>
  <c r="G93" i="5" s="1"/>
  <c r="C93" i="5"/>
  <c r="A92" i="5"/>
  <c r="D75" i="5"/>
  <c r="C75" i="5"/>
  <c r="A74" i="5"/>
  <c r="D57" i="5"/>
  <c r="C57" i="5"/>
  <c r="A56" i="5"/>
  <c r="C39" i="5"/>
  <c r="A38" i="5"/>
  <c r="D21" i="5"/>
  <c r="C21" i="5"/>
  <c r="A20" i="5"/>
  <c r="C3" i="5"/>
  <c r="A2" i="5"/>
  <c r="F2" i="3" l="1"/>
  <c r="E124" i="5"/>
  <c r="G124" i="5" s="1"/>
  <c r="E58" i="5"/>
  <c r="G58" i="5" s="1"/>
  <c r="G51" i="5"/>
  <c r="G32" i="5"/>
  <c r="D2" i="6"/>
  <c r="D11" i="6"/>
  <c r="D9" i="6"/>
  <c r="D10" i="7"/>
  <c r="E10" i="7" s="1"/>
  <c r="F10" i="7" s="1"/>
  <c r="E11" i="7"/>
  <c r="F11" i="7" s="1"/>
  <c r="E8" i="7"/>
  <c r="F8" i="7" s="1"/>
  <c r="E9" i="7"/>
  <c r="F9" i="7" s="1"/>
  <c r="F4" i="3"/>
  <c r="F5" i="3"/>
  <c r="F6" i="3"/>
  <c r="F7" i="3"/>
  <c r="F8" i="3"/>
  <c r="F9" i="3"/>
  <c r="D8" i="6"/>
  <c r="D7" i="6"/>
  <c r="D6" i="6"/>
  <c r="E6" i="6" s="1"/>
  <c r="C6" i="7" s="1"/>
  <c r="D5" i="6"/>
  <c r="E5" i="6" s="1"/>
  <c r="C5" i="7" s="1"/>
  <c r="D4" i="6"/>
  <c r="E4" i="6" s="1"/>
  <c r="C4" i="7" s="1"/>
  <c r="D3" i="6"/>
  <c r="A147" i="5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93" i="5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65" i="5"/>
  <c r="A166" i="5" s="1"/>
  <c r="A167" i="5" s="1"/>
  <c r="A168" i="5" s="1"/>
  <c r="A169" i="5" s="1"/>
  <c r="A170" i="5" s="1"/>
  <c r="A171" i="5" s="1"/>
  <c r="A172" i="5" s="1"/>
  <c r="A173" i="5" s="1"/>
  <c r="A174" i="5" s="1"/>
  <c r="A175" i="5" s="1"/>
  <c r="A176" i="5" s="1"/>
  <c r="A177" i="5" s="1"/>
  <c r="A178" i="5" s="1"/>
  <c r="A179" i="5" s="1"/>
  <c r="A111" i="5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9" i="5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B129" i="5"/>
  <c r="B93" i="5"/>
  <c r="B111" i="5"/>
  <c r="B165" i="5"/>
  <c r="B39" i="5"/>
  <c r="B75" i="5"/>
  <c r="B21" i="5"/>
  <c r="B57" i="5"/>
  <c r="B3" i="5"/>
  <c r="B147" i="5"/>
  <c r="A75" i="5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57" i="5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21" i="5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" i="5"/>
  <c r="A4" i="5" s="1"/>
  <c r="A5" i="5" s="1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39" i="5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E2" i="6" l="1"/>
  <c r="C2" i="7" s="1"/>
  <c r="E178" i="5"/>
  <c r="G178" i="5" s="1"/>
  <c r="G34" i="5"/>
  <c r="E142" i="5"/>
  <c r="G142" i="5" s="1"/>
  <c r="E177" i="5"/>
  <c r="G177" i="5" s="1"/>
  <c r="E160" i="5"/>
  <c r="G160" i="5" s="1"/>
  <c r="G88" i="5"/>
  <c r="G70" i="5"/>
  <c r="E22" i="5"/>
  <c r="G22" i="5" s="1"/>
  <c r="E106" i="5"/>
  <c r="G106" i="5" s="1"/>
  <c r="E148" i="5"/>
  <c r="G148" i="5" s="1"/>
  <c r="E166" i="5"/>
  <c r="G166" i="5" s="1"/>
  <c r="E40" i="5"/>
  <c r="G40" i="5" s="1"/>
  <c r="G16" i="5"/>
  <c r="E4" i="5"/>
  <c r="G4" i="5" s="1"/>
  <c r="G52" i="5"/>
  <c r="E112" i="5"/>
  <c r="G112" i="5" s="1"/>
  <c r="E130" i="5"/>
  <c r="G130" i="5" s="1"/>
  <c r="E94" i="5"/>
  <c r="G94" i="5" s="1"/>
  <c r="E76" i="5"/>
  <c r="G76" i="5" s="1"/>
  <c r="G87" i="5"/>
  <c r="G33" i="5"/>
  <c r="E141" i="5"/>
  <c r="G141" i="5" s="1"/>
  <c r="E105" i="5"/>
  <c r="G105" i="5" s="1"/>
  <c r="E140" i="5"/>
  <c r="G140" i="5" s="1"/>
  <c r="E122" i="5"/>
  <c r="G122" i="5" s="1"/>
  <c r="E104" i="5"/>
  <c r="G104" i="5" s="1"/>
  <c r="G86" i="5"/>
  <c r="E176" i="5"/>
  <c r="G176" i="5" s="1"/>
  <c r="G68" i="5"/>
  <c r="G50" i="5"/>
  <c r="E158" i="5"/>
  <c r="G158" i="5" s="1"/>
  <c r="G14" i="5"/>
  <c r="E123" i="5"/>
  <c r="G123" i="5" s="1"/>
  <c r="G15" i="5"/>
  <c r="E159" i="5"/>
  <c r="G159" i="5" s="1"/>
  <c r="G69" i="5"/>
  <c r="E3" i="6"/>
  <c r="C3" i="7" s="1"/>
  <c r="E82" i="5"/>
  <c r="G82" i="5" s="1"/>
  <c r="E136" i="5"/>
  <c r="G136" i="5" s="1"/>
  <c r="E100" i="5"/>
  <c r="G100" i="5" s="1"/>
  <c r="E46" i="5"/>
  <c r="G46" i="5" s="1"/>
  <c r="E172" i="5"/>
  <c r="G172" i="5" s="1"/>
  <c r="E10" i="5"/>
  <c r="G10" i="5" s="1"/>
  <c r="E154" i="5"/>
  <c r="G154" i="5" s="1"/>
  <c r="E118" i="5"/>
  <c r="G118" i="5" s="1"/>
  <c r="E28" i="5"/>
  <c r="G28" i="5" s="1"/>
  <c r="E64" i="5"/>
  <c r="G64" i="5" s="1"/>
  <c r="E41" i="5"/>
  <c r="G41" i="5" s="1"/>
  <c r="E167" i="5"/>
  <c r="G167" i="5" s="1"/>
  <c r="E149" i="5"/>
  <c r="G149" i="5" s="1"/>
  <c r="E95" i="5"/>
  <c r="G95" i="5" s="1"/>
  <c r="E77" i="5"/>
  <c r="G77" i="5" s="1"/>
  <c r="E5" i="5"/>
  <c r="G5" i="5" s="1"/>
  <c r="E59" i="5"/>
  <c r="G59" i="5" s="1"/>
  <c r="E113" i="5"/>
  <c r="G113" i="5" s="1"/>
  <c r="E23" i="5"/>
  <c r="G23" i="5" s="1"/>
  <c r="E131" i="5"/>
  <c r="G131" i="5" s="1"/>
  <c r="G30" i="5"/>
  <c r="G84" i="5"/>
  <c r="E138" i="5"/>
  <c r="G138" i="5" s="1"/>
  <c r="G48" i="5"/>
  <c r="G66" i="5"/>
  <c r="E120" i="5"/>
  <c r="G120" i="5" s="1"/>
  <c r="E102" i="5"/>
  <c r="G102" i="5" s="1"/>
  <c r="E156" i="5"/>
  <c r="G156" i="5" s="1"/>
  <c r="G12" i="5"/>
  <c r="E174" i="5"/>
  <c r="G174" i="5" s="1"/>
  <c r="E133" i="5"/>
  <c r="G133" i="5" s="1"/>
  <c r="E43" i="5"/>
  <c r="G43" i="5" s="1"/>
  <c r="E97" i="5"/>
  <c r="G97" i="5" s="1"/>
  <c r="E151" i="5"/>
  <c r="G151" i="5" s="1"/>
  <c r="E115" i="5"/>
  <c r="G115" i="5" s="1"/>
  <c r="E61" i="5"/>
  <c r="G61" i="5" s="1"/>
  <c r="E7" i="5"/>
  <c r="G7" i="5" s="1"/>
  <c r="E25" i="5"/>
  <c r="G25" i="5" s="1"/>
  <c r="E169" i="5"/>
  <c r="G169" i="5" s="1"/>
  <c r="E79" i="5"/>
  <c r="G79" i="5" s="1"/>
  <c r="E81" i="5"/>
  <c r="G81" i="5" s="1"/>
  <c r="E135" i="5"/>
  <c r="G135" i="5" s="1"/>
  <c r="E45" i="5"/>
  <c r="G45" i="5" s="1"/>
  <c r="E63" i="5"/>
  <c r="G63" i="5" s="1"/>
  <c r="E9" i="5"/>
  <c r="G9" i="5" s="1"/>
  <c r="E99" i="5"/>
  <c r="G99" i="5" s="1"/>
  <c r="E153" i="5"/>
  <c r="G153" i="5" s="1"/>
  <c r="E117" i="5"/>
  <c r="G117" i="5" s="1"/>
  <c r="E171" i="5"/>
  <c r="G171" i="5" s="1"/>
  <c r="E27" i="5"/>
  <c r="G27" i="5" s="1"/>
  <c r="G29" i="5"/>
  <c r="G83" i="5"/>
  <c r="E137" i="5"/>
  <c r="G137" i="5" s="1"/>
  <c r="G47" i="5"/>
  <c r="G65" i="5"/>
  <c r="E119" i="5"/>
  <c r="G119" i="5" s="1"/>
  <c r="E101" i="5"/>
  <c r="G101" i="5" s="1"/>
  <c r="E155" i="5"/>
  <c r="G155" i="5" s="1"/>
  <c r="G11" i="5"/>
  <c r="E173" i="5"/>
  <c r="G173" i="5" s="1"/>
  <c r="G71" i="5"/>
  <c r="E125" i="5"/>
  <c r="G125" i="5" s="1"/>
  <c r="E161" i="5"/>
  <c r="G161" i="5" s="1"/>
  <c r="G17" i="5"/>
  <c r="E179" i="5"/>
  <c r="G179" i="5" s="1"/>
  <c r="G53" i="5"/>
  <c r="E107" i="5"/>
  <c r="G107" i="5" s="1"/>
  <c r="G35" i="5"/>
  <c r="G89" i="5"/>
  <c r="E143" i="5"/>
  <c r="G143" i="5" s="1"/>
  <c r="E175" i="5"/>
  <c r="G175" i="5" s="1"/>
  <c r="G31" i="5"/>
  <c r="G85" i="5"/>
  <c r="E157" i="5"/>
  <c r="G157" i="5" s="1"/>
  <c r="E139" i="5"/>
  <c r="G139" i="5" s="1"/>
  <c r="G67" i="5"/>
  <c r="G13" i="5"/>
  <c r="G49" i="5"/>
  <c r="E103" i="5"/>
  <c r="G103" i="5" s="1"/>
  <c r="E121" i="5"/>
  <c r="G121" i="5" s="1"/>
  <c r="E134" i="5"/>
  <c r="G134" i="5" s="1"/>
  <c r="E44" i="5"/>
  <c r="G44" i="5" s="1"/>
  <c r="E26" i="5"/>
  <c r="G26" i="5" s="1"/>
  <c r="E98" i="5"/>
  <c r="G98" i="5" s="1"/>
  <c r="E152" i="5"/>
  <c r="G152" i="5" s="1"/>
  <c r="E170" i="5"/>
  <c r="G170" i="5" s="1"/>
  <c r="E8" i="5"/>
  <c r="G8" i="5" s="1"/>
  <c r="E62" i="5"/>
  <c r="G62" i="5" s="1"/>
  <c r="E80" i="5"/>
  <c r="G80" i="5" s="1"/>
  <c r="E116" i="5"/>
  <c r="G116" i="5" s="1"/>
  <c r="E42" i="5"/>
  <c r="G42" i="5" s="1"/>
  <c r="E96" i="5"/>
  <c r="G96" i="5" s="1"/>
  <c r="E150" i="5"/>
  <c r="G150" i="5" s="1"/>
  <c r="E114" i="5"/>
  <c r="G114" i="5" s="1"/>
  <c r="E6" i="5"/>
  <c r="G6" i="5" s="1"/>
  <c r="E60" i="5"/>
  <c r="G60" i="5" s="1"/>
  <c r="E78" i="5"/>
  <c r="G78" i="5" s="1"/>
  <c r="E168" i="5"/>
  <c r="G168" i="5" s="1"/>
  <c r="E24" i="5"/>
  <c r="G24" i="5" s="1"/>
  <c r="E132" i="5"/>
  <c r="G132" i="5" s="1"/>
  <c r="G18" i="5" l="1"/>
  <c r="B2" i="7" s="1"/>
  <c r="D2" i="7" s="1"/>
  <c r="G180" i="5"/>
  <c r="B11" i="7" s="1"/>
  <c r="G126" i="5"/>
  <c r="B8" i="7" s="1"/>
  <c r="G72" i="5"/>
  <c r="B5" i="7" s="1"/>
  <c r="D5" i="7" s="1"/>
  <c r="G36" i="5"/>
  <c r="B3" i="7" s="1"/>
  <c r="D3" i="7" s="1"/>
  <c r="G108" i="5"/>
  <c r="B7" i="7" s="1"/>
  <c r="E7" i="7" s="1"/>
  <c r="F7" i="7" s="1"/>
  <c r="G90" i="5"/>
  <c r="B6" i="7" s="1"/>
  <c r="D6" i="7" s="1"/>
  <c r="G162" i="5"/>
  <c r="B10" i="7" s="1"/>
  <c r="G54" i="5"/>
  <c r="B4" i="7" s="1"/>
  <c r="D4" i="7" s="1"/>
  <c r="G144" i="5"/>
  <c r="B9" i="7" s="1"/>
  <c r="E6" i="7" l="1"/>
  <c r="F6" i="7" s="1"/>
  <c r="E3" i="7"/>
  <c r="F3" i="7" s="1"/>
  <c r="E5" i="7"/>
  <c r="F5" i="7" s="1"/>
  <c r="E2" i="7"/>
  <c r="F2" i="7" s="1"/>
  <c r="E4" i="7"/>
  <c r="F4" i="7" s="1"/>
</calcChain>
</file>

<file path=xl/sharedStrings.xml><?xml version="1.0" encoding="utf-8"?>
<sst xmlns="http://schemas.openxmlformats.org/spreadsheetml/2006/main" count="153" uniqueCount="85">
  <si>
    <t>Toelichting</t>
  </si>
  <si>
    <t>Naam aanbesteding</t>
  </si>
  <si>
    <t>Werkplekapparatuur &amp; Aanvullende Dienstverlening</t>
  </si>
  <si>
    <t>Versie</t>
  </si>
  <si>
    <t>1.0</t>
  </si>
  <si>
    <t>Totaal aantal punten te verdienen</t>
  </si>
  <si>
    <t>Maximale kwaliteitsscore per subcriterium</t>
  </si>
  <si>
    <t>Scores: 0, 3, 5, 7 of 9</t>
  </si>
  <si>
    <t>Criterium 1</t>
  </si>
  <si>
    <t>Kwaliteit</t>
  </si>
  <si>
    <t>Punten</t>
  </si>
  <si>
    <t>Criterium 2</t>
  </si>
  <si>
    <t>Prijs</t>
  </si>
  <si>
    <t>Weging criterium 2 (%)</t>
  </si>
  <si>
    <t>Aantal inschrijvers</t>
  </si>
  <si>
    <t>Prijsformule</t>
  </si>
  <si>
    <t>Laagste prijs / prijs inschrijver * prijspunten</t>
  </si>
  <si>
    <t>Controle som weging (%)</t>
  </si>
  <si>
    <t>Controle</t>
  </si>
  <si>
    <t>Waarde</t>
  </si>
  <si>
    <t>Gewenst</t>
  </si>
  <si>
    <t>Opmerking</t>
  </si>
  <si>
    <t>Som hoofdwegingen</t>
  </si>
  <si>
    <t>Moet 100 zijn</t>
  </si>
  <si>
    <t>Som actieve kwaliteitssubcriteria</t>
  </si>
  <si>
    <t>Som actieve prijssubcriteria</t>
  </si>
  <si>
    <t>Meestal 100</t>
  </si>
  <si>
    <t>Aantal ingevulde inschrijvers</t>
  </si>
  <si>
    <t>Ter controle</t>
  </si>
  <si>
    <t>Inschrijfnummer</t>
  </si>
  <si>
    <t>Naam Inschrijvende Entiteit</t>
  </si>
  <si>
    <t>Inschrijver1</t>
  </si>
  <si>
    <t>Inschrijver2</t>
  </si>
  <si>
    <t>Inschrijver3</t>
  </si>
  <si>
    <t>Inschrijver4</t>
  </si>
  <si>
    <t>Inschrijver5</t>
  </si>
  <si>
    <t>Criteriumnummer</t>
  </si>
  <si>
    <t>Criterium</t>
  </si>
  <si>
    <t>Subcriterium</t>
  </si>
  <si>
    <t>Omschrijving</t>
  </si>
  <si>
    <t>Weging binnen hoofdcriterium (%)</t>
  </si>
  <si>
    <t>Punten per subcriterium o.b.v. weging</t>
  </si>
  <si>
    <t>Actief (JA/NEE)</t>
  </si>
  <si>
    <t>P1</t>
  </si>
  <si>
    <t>JA</t>
  </si>
  <si>
    <t>K1.1</t>
  </si>
  <si>
    <r>
      <rPr>
        <i/>
        <sz val="11"/>
        <color theme="1"/>
        <rFont val="Calibri"/>
        <family val="2"/>
        <scheme val="minor"/>
      </rPr>
      <t>Omgevingsomstandigheden &amp; Dienstverlening</t>
    </r>
    <r>
      <rPr>
        <sz val="11"/>
        <color theme="1"/>
        <rFont val="Calibri"/>
        <family val="2"/>
        <scheme val="minor"/>
      </rPr>
      <t xml:space="preserve"> | Marktschommelingen, materiaaltekorten, geopolitieke spanningen en andere leveringsonzekerheden</t>
    </r>
  </si>
  <si>
    <t>K1.2</t>
  </si>
  <si>
    <r>
      <rPr>
        <i/>
        <sz val="11"/>
        <color theme="1"/>
        <rFont val="Calibri"/>
        <family val="2"/>
        <scheme val="minor"/>
      </rPr>
      <t>Omgevingsomstandigheden &amp; Dienstverlening</t>
    </r>
    <r>
      <rPr>
        <sz val="11"/>
        <color theme="1"/>
        <rFont val="Calibri"/>
        <family val="2"/>
        <scheme val="minor"/>
      </rPr>
      <t xml:space="preserve"> | Lifecycle management, productbeschikbaarheid, end-of-life verklaringen van vendors, het adviseren van opvolgmodellen en gelijkwaardige alternatieven, en de Productcatalogus </t>
    </r>
  </si>
  <si>
    <t>K1.3</t>
  </si>
  <si>
    <r>
      <rPr>
        <i/>
        <sz val="11"/>
        <color theme="1"/>
        <rFont val="Calibri"/>
        <family val="2"/>
        <scheme val="minor"/>
      </rPr>
      <t>Omgevingsomstandigheden &amp; Dienstverlening</t>
    </r>
    <r>
      <rPr>
        <sz val="11"/>
        <color theme="1"/>
        <rFont val="Calibri"/>
        <family val="2"/>
        <scheme val="minor"/>
      </rPr>
      <t xml:space="preserve"> | Advisering aan de coöperatie en de doorontwikkeling van de KIEN-dienstverlening</t>
    </r>
  </si>
  <si>
    <t>K2.1</t>
  </si>
  <si>
    <r>
      <rPr>
        <i/>
        <sz val="11"/>
        <color theme="1"/>
        <rFont val="Calibri"/>
        <family val="2"/>
        <scheme val="minor"/>
      </rPr>
      <t>Garanties &amp; Reparaties</t>
    </r>
    <r>
      <rPr>
        <sz val="11"/>
        <color theme="1"/>
        <rFont val="Calibri"/>
        <family val="2"/>
        <scheme val="minor"/>
      </rPr>
      <t xml:space="preserve"> | Garantieregeling zal vallen voor devices uit het Chromebook / Google Book Ecosysteem en het Microsoft Ecosysteem, en reparaties binnen de garantietermijn</t>
    </r>
  </si>
  <si>
    <t>K2.2</t>
  </si>
  <si>
    <r>
      <rPr>
        <i/>
        <sz val="11"/>
        <color theme="1"/>
        <rFont val="Calibri"/>
        <family val="2"/>
        <scheme val="minor"/>
      </rPr>
      <t>Garanties &amp; Reparaties</t>
    </r>
    <r>
      <rPr>
        <sz val="11"/>
        <color theme="1"/>
        <rFont val="Calibri"/>
        <family val="2"/>
        <scheme val="minor"/>
      </rPr>
      <t xml:space="preserve"> | Reparaties buiten de garantietermijn, en organisatie van reparatiecapaciteit, doorlooptijd, on-site/off-site, onderdelenvoorziening en retourafhandeling</t>
    </r>
  </si>
  <si>
    <t>K3.1</t>
  </si>
  <si>
    <r>
      <rPr>
        <i/>
        <sz val="11"/>
        <color theme="1"/>
        <rFont val="Calibri"/>
        <family val="2"/>
        <scheme val="minor"/>
      </rPr>
      <t>Logistiek &amp; duurzaamheid</t>
    </r>
    <r>
      <rPr>
        <sz val="11"/>
        <color theme="1"/>
        <rFont val="Calibri"/>
        <family val="2"/>
        <scheme val="minor"/>
      </rPr>
      <t xml:space="preserve"> | Logistiek van leveringen en retourszendingen</t>
    </r>
  </si>
  <si>
    <t>K3.2</t>
  </si>
  <si>
    <r>
      <rPr>
        <i/>
        <sz val="11"/>
        <color theme="1"/>
        <rFont val="Calibri"/>
        <family val="2"/>
        <scheme val="minor"/>
      </rPr>
      <t>Logistiek &amp; duurzaamheid</t>
    </r>
    <r>
      <rPr>
        <sz val="11"/>
        <color theme="1"/>
        <rFont val="Calibri"/>
        <family val="2"/>
        <scheme val="minor"/>
      </rPr>
      <t xml:space="preserve"> | Duurzaamheid, waaronder bijvoorbeeld circulair gebruik, verlenging van de levensduur, energieverbruik, verpakkingen, transportbewegingen en/of retourstromen</t>
    </r>
  </si>
  <si>
    <t>Inschrijver</t>
  </si>
  <si>
    <t>Weging subcriterium (%)</t>
  </si>
  <si>
    <t>Maximum aantal punten per onderdeel</t>
  </si>
  <si>
    <t>Score</t>
  </si>
  <si>
    <t>Punten behaald</t>
  </si>
  <si>
    <t>Optionele toelichting</t>
  </si>
  <si>
    <r>
      <rPr>
        <sz val="11"/>
        <color rgb="FF000000"/>
        <rFont val="Calibri"/>
        <family val="2"/>
      </rPr>
      <t xml:space="preserve">Prijs wordt in het tabblad voor </t>
    </r>
    <r>
      <rPr>
        <i/>
        <sz val="11"/>
        <color rgb="FF000000"/>
        <rFont val="Calibri"/>
        <family val="2"/>
      </rPr>
      <t xml:space="preserve">Beoordelingen Prijsinschrijvingen </t>
    </r>
    <r>
      <rPr>
        <sz val="11"/>
        <color rgb="FF000000"/>
        <rFont val="Calibri"/>
        <family val="2"/>
      </rPr>
      <t>beoordeeld.</t>
    </r>
  </si>
  <si>
    <t>Subtotaal</t>
  </si>
  <si>
    <t>Inschrijfprijs</t>
  </si>
  <si>
    <t>Laagste prijs</t>
  </si>
  <si>
    <t>Prijspunten max</t>
  </si>
  <si>
    <t>Behaalde prijsscore</t>
  </si>
  <si>
    <t>Kwaliteit subtotaal</t>
  </si>
  <si>
    <t>Prijsscore</t>
  </si>
  <si>
    <t>Totaalscore</t>
  </si>
  <si>
    <t>Rang</t>
  </si>
  <si>
    <t>Status</t>
  </si>
  <si>
    <r>
      <t xml:space="preserve">Totaal aantal punten te verdienen voor </t>
    </r>
    <r>
      <rPr>
        <u/>
        <sz val="11"/>
        <color theme="1"/>
        <rFont val="Calibri"/>
        <family val="2"/>
        <scheme val="minor"/>
      </rPr>
      <t>kwaliteit</t>
    </r>
  </si>
  <si>
    <r>
      <t xml:space="preserve">Totaal aantal punten te verdienen voor </t>
    </r>
    <r>
      <rPr>
        <u/>
        <sz val="11"/>
        <color theme="1"/>
        <rFont val="Calibri"/>
        <family val="2"/>
        <scheme val="minor"/>
      </rPr>
      <t>Prijs</t>
    </r>
  </si>
  <si>
    <t>Weging criterium 1 (%)</t>
  </si>
  <si>
    <t>n.v.t.</t>
  </si>
  <si>
    <t>Gemiddelde score</t>
  </si>
  <si>
    <t>Beoordeling: Manager ICT</t>
  </si>
  <si>
    <t>Beoordeling: Medewerker Serviceteam</t>
  </si>
  <si>
    <t>Beoordeling: Vertegenwoordiger Lid 1</t>
  </si>
  <si>
    <t>Beoordeling: Vertegenwoordiger Lid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</si>
</sst>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,##0.00\ &quot;€&quot;"/>
    <numFmt numFmtId="165" formatCode="_-* #,##0_-;\-* #,##0_-;_-* &quot;-&quot;??_-;_-@_-"/>
    <numFmt numFmtId="166" formatCode="0.000"/>
  </numFmts>
  <fonts count="11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u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1F4E78"/>
        <bgColor indexed="64"/>
      </patternFill>
    </fill>
  </fills>
  <borders count="29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medium">
        <color indexed="64"/>
      </left>
      <right style="thin">
        <color rgb="FFA6A6A6"/>
      </right>
      <top style="medium">
        <color indexed="64"/>
      </top>
      <bottom style="medium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indexed="64"/>
      </top>
      <bottom style="medium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8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0" fillId="4" borderId="1" xfId="0" applyFill="1" applyBorder="1"/>
    <xf numFmtId="0" fontId="0" fillId="5" borderId="1" xfId="0" applyFill="1" applyBorder="1"/>
    <xf numFmtId="0" fontId="0" fillId="0" borderId="1" xfId="0" applyBorder="1"/>
    <xf numFmtId="0" fontId="0" fillId="6" borderId="0" xfId="0" applyFill="1"/>
    <xf numFmtId="0" fontId="2" fillId="6" borderId="1" xfId="0" applyFont="1" applyFill="1" applyBorder="1" applyAlignment="1">
      <alignment vertical="center"/>
    </xf>
    <xf numFmtId="0" fontId="2" fillId="6" borderId="1" xfId="0" applyFont="1" applyFill="1" applyBorder="1"/>
    <xf numFmtId="9" fontId="0" fillId="0" borderId="1" xfId="3" applyFont="1" applyBorder="1"/>
    <xf numFmtId="165" fontId="0" fillId="5" borderId="1" xfId="1" applyNumberFormat="1" applyFont="1" applyFill="1" applyBorder="1"/>
    <xf numFmtId="0" fontId="0" fillId="4" borderId="2" xfId="0" applyFill="1" applyBorder="1"/>
    <xf numFmtId="0" fontId="0" fillId="0" borderId="2" xfId="0" applyBorder="1"/>
    <xf numFmtId="165" fontId="0" fillId="4" borderId="2" xfId="1" applyNumberFormat="1" applyFont="1" applyFill="1" applyBorder="1"/>
    <xf numFmtId="165" fontId="2" fillId="5" borderId="1" xfId="1" applyNumberFormat="1" applyFont="1" applyFill="1" applyBorder="1"/>
    <xf numFmtId="0" fontId="2" fillId="3" borderId="0" xfId="0" applyFont="1" applyFill="1" applyAlignment="1">
      <alignment vertical="center"/>
    </xf>
    <xf numFmtId="0" fontId="2" fillId="6" borderId="0" xfId="0" applyFont="1" applyFill="1" applyAlignment="1">
      <alignment vertical="center"/>
    </xf>
    <xf numFmtId="165" fontId="0" fillId="0" borderId="1" xfId="1" applyNumberFormat="1" applyFont="1" applyBorder="1"/>
    <xf numFmtId="0" fontId="0" fillId="7" borderId="1" xfId="0" applyFill="1" applyBorder="1"/>
    <xf numFmtId="0" fontId="0" fillId="4" borderId="2" xfId="0" applyFill="1" applyBorder="1" applyAlignment="1">
      <alignment wrapText="1"/>
    </xf>
    <xf numFmtId="2" fontId="0" fillId="5" borderId="1" xfId="0" applyNumberFormat="1" applyFill="1" applyBorder="1"/>
    <xf numFmtId="166" fontId="0" fillId="4" borderId="2" xfId="0" applyNumberFormat="1" applyFill="1" applyBorder="1"/>
    <xf numFmtId="165" fontId="0" fillId="5" borderId="3" xfId="1" applyNumberFormat="1" applyFont="1" applyFill="1" applyBorder="1"/>
    <xf numFmtId="0" fontId="0" fillId="5" borderId="3" xfId="0" applyFill="1" applyBorder="1"/>
    <xf numFmtId="0" fontId="0" fillId="0" borderId="4" xfId="0" applyBorder="1"/>
    <xf numFmtId="0" fontId="0" fillId="5" borderId="5" xfId="0" applyFill="1" applyBorder="1"/>
    <xf numFmtId="0" fontId="0" fillId="0" borderId="6" xfId="0" applyBorder="1"/>
    <xf numFmtId="165" fontId="0" fillId="5" borderId="7" xfId="1" applyNumberFormat="1" applyFont="1" applyFill="1" applyBorder="1"/>
    <xf numFmtId="0" fontId="0" fillId="5" borderId="7" xfId="0" applyFill="1" applyBorder="1"/>
    <xf numFmtId="0" fontId="0" fillId="5" borderId="8" xfId="0" applyFill="1" applyBorder="1"/>
    <xf numFmtId="0" fontId="0" fillId="0" borderId="9" xfId="0" applyBorder="1"/>
    <xf numFmtId="165" fontId="0" fillId="5" borderId="10" xfId="1" applyNumberFormat="1" applyFont="1" applyFill="1" applyBorder="1"/>
    <xf numFmtId="0" fontId="0" fillId="5" borderId="10" xfId="0" applyFill="1" applyBorder="1"/>
    <xf numFmtId="0" fontId="0" fillId="5" borderId="11" xfId="0" applyFill="1" applyBorder="1"/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0" fillId="8" borderId="0" xfId="0" applyFill="1"/>
    <xf numFmtId="44" fontId="0" fillId="5" borderId="3" xfId="2" applyFont="1" applyFill="1" applyBorder="1"/>
    <xf numFmtId="44" fontId="0" fillId="5" borderId="7" xfId="2" applyFont="1" applyFill="1" applyBorder="1"/>
    <xf numFmtId="44" fontId="0" fillId="5" borderId="10" xfId="2" applyFont="1" applyFill="1" applyBorder="1"/>
    <xf numFmtId="164" fontId="0" fillId="8" borderId="0" xfId="0" applyNumberFormat="1" applyFill="1"/>
    <xf numFmtId="0" fontId="2" fillId="3" borderId="15" xfId="0" applyFont="1" applyFill="1" applyBorder="1" applyAlignment="1">
      <alignment vertical="center"/>
    </xf>
    <xf numFmtId="0" fontId="0" fillId="0" borderId="15" xfId="0" applyBorder="1"/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0" fillId="0" borderId="19" xfId="0" applyBorder="1"/>
    <xf numFmtId="0" fontId="0" fillId="4" borderId="19" xfId="0" applyFill="1" applyBorder="1"/>
    <xf numFmtId="165" fontId="0" fillId="4" borderId="19" xfId="1" applyNumberFormat="1" applyFont="1" applyFill="1" applyBorder="1"/>
    <xf numFmtId="0" fontId="1" fillId="2" borderId="1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0" fontId="5" fillId="9" borderId="1" xfId="0" applyFont="1" applyFill="1" applyBorder="1" applyAlignment="1">
      <alignment wrapText="1"/>
    </xf>
    <xf numFmtId="0" fontId="0" fillId="9" borderId="1" xfId="0" applyFill="1" applyBorder="1"/>
    <xf numFmtId="165" fontId="0" fillId="9" borderId="1" xfId="1" applyNumberFormat="1" applyFont="1" applyFill="1" applyBorder="1"/>
    <xf numFmtId="165" fontId="0" fillId="9" borderId="1" xfId="0" applyNumberFormat="1" applyFill="1" applyBorder="1"/>
    <xf numFmtId="9" fontId="0" fillId="9" borderId="1" xfId="3" applyFont="1" applyFill="1" applyBorder="1"/>
    <xf numFmtId="9" fontId="0" fillId="9" borderId="1" xfId="0" applyNumberFormat="1" applyFill="1" applyBorder="1"/>
    <xf numFmtId="0" fontId="10" fillId="9" borderId="24" xfId="0" applyFont="1" applyFill="1" applyBorder="1"/>
    <xf numFmtId="1" fontId="10" fillId="9" borderId="24" xfId="0" applyNumberFormat="1" applyFont="1" applyFill="1" applyBorder="1"/>
    <xf numFmtId="0" fontId="10" fillId="9" borderId="25" xfId="0" applyFont="1" applyFill="1" applyBorder="1"/>
    <xf numFmtId="0" fontId="10" fillId="10" borderId="23" xfId="0" applyFont="1" applyFill="1" applyBorder="1"/>
    <xf numFmtId="0" fontId="0" fillId="10" borderId="20" xfId="0" applyFill="1" applyBorder="1"/>
    <xf numFmtId="0" fontId="0" fillId="10" borderId="21" xfId="0" applyFill="1" applyBorder="1"/>
    <xf numFmtId="0" fontId="0" fillId="10" borderId="22" xfId="0" applyFill="1" applyBorder="1"/>
    <xf numFmtId="0" fontId="0" fillId="10" borderId="1" xfId="0" applyFill="1" applyBorder="1"/>
    <xf numFmtId="44" fontId="0" fillId="4" borderId="10" xfId="2" applyFont="1" applyFill="1" applyBorder="1" applyProtection="1">
      <protection locked="0"/>
    </xf>
    <xf numFmtId="44" fontId="0" fillId="4" borderId="3" xfId="2" applyFont="1" applyFill="1" applyBorder="1" applyProtection="1">
      <protection locked="0"/>
    </xf>
    <xf numFmtId="44" fontId="0" fillId="4" borderId="7" xfId="2" applyFont="1" applyFill="1" applyBorder="1" applyProtection="1">
      <protection locked="0"/>
    </xf>
    <xf numFmtId="0" fontId="0" fillId="11" borderId="4" xfId="0" applyFill="1" applyBorder="1" applyProtection="1">
      <protection locked="0"/>
    </xf>
    <xf numFmtId="0" fontId="0" fillId="11" borderId="3" xfId="0" applyFill="1" applyBorder="1" applyProtection="1">
      <protection locked="0"/>
    </xf>
    <xf numFmtId="0" fontId="0" fillId="11" borderId="5" xfId="0" applyFill="1" applyBorder="1" applyProtection="1">
      <protection locked="0"/>
    </xf>
    <xf numFmtId="0" fontId="0" fillId="11" borderId="6" xfId="0" applyFill="1" applyBorder="1" applyProtection="1">
      <protection locked="0"/>
    </xf>
    <xf numFmtId="0" fontId="0" fillId="11" borderId="7" xfId="0" applyFill="1" applyBorder="1" applyProtection="1">
      <protection locked="0"/>
    </xf>
    <xf numFmtId="0" fontId="0" fillId="11" borderId="8" xfId="0" applyFill="1" applyBorder="1" applyProtection="1">
      <protection locked="0"/>
    </xf>
    <xf numFmtId="0" fontId="0" fillId="4" borderId="10" xfId="0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7" xfId="0" applyFill="1" applyBorder="1" applyProtection="1">
      <protection locked="0"/>
    </xf>
    <xf numFmtId="0" fontId="1" fillId="12" borderId="18" xfId="0" applyFont="1" applyFill="1" applyBorder="1" applyAlignment="1">
      <alignment horizontal="center" vertical="center"/>
    </xf>
    <xf numFmtId="0" fontId="9" fillId="12" borderId="26" xfId="0" applyFont="1" applyFill="1" applyBorder="1" applyAlignment="1">
      <alignment wrapText="1"/>
    </xf>
    <xf numFmtId="0" fontId="9" fillId="12" borderId="27" xfId="0" applyFont="1" applyFill="1" applyBorder="1" applyAlignment="1">
      <alignment wrapText="1"/>
    </xf>
    <xf numFmtId="0" fontId="9" fillId="12" borderId="28" xfId="0" applyFont="1" applyFill="1" applyBorder="1" applyAlignment="1">
      <alignment wrapText="1"/>
    </xf>
    <xf numFmtId="0" fontId="6" fillId="4" borderId="1" xfId="0" applyFont="1" applyFill="1" applyBorder="1" applyAlignment="1">
      <alignment wrapText="1"/>
    </xf>
    <xf numFmtId="0" fontId="0" fillId="11" borderId="1" xfId="0" applyFill="1" applyBorder="1"/>
    <xf numFmtId="0" fontId="0" fillId="0" borderId="1" xfId="3" applyNumberFormat="1" applyFont="1" applyBorder="1"/>
  </cellXfs>
  <cellStyles count="4">
    <cellStyle name="Comma" xfId="1" builtinId="3"/>
    <cellStyle name="Currency" xfId="2" builtinId="4"/>
    <cellStyle name="Normal" xfId="0" builtinId="0"/>
    <cellStyle name="Per cent" xfId="3" builtinId="5"/>
  </cellStyles>
  <dxfs count="1">
    <dxf>
      <font>
        <b/>
        <i val="0"/>
        <u val="none"/>
        <color rgb="FF00B050"/>
      </font>
      <fill>
        <patternFill>
          <fgColor theme="0"/>
        </patternFill>
      </fill>
    </dxf>
  </dxfs>
  <tableStyles count="0" defaultTableStyle="TableStyleMedium9" defaultPivotStyle="PivotStyleLight16"/>
  <colors>
    <mruColors>
      <color rgb="FF1F4E78"/>
      <color rgb="FFFFF2CC"/>
      <color rgb="FFE2F0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4"/>
  <sheetViews>
    <sheetView tabSelected="1" workbookViewId="0">
      <pane ySplit="1" topLeftCell="A2" activePane="bottomLeft" state="frozen"/>
      <selection pane="bottomLeft" activeCell="B2" sqref="B2"/>
    </sheetView>
  </sheetViews>
  <sheetFormatPr defaultColWidth="8.81640625" defaultRowHeight="14.5" x14ac:dyDescent="0.35"/>
  <cols>
    <col min="1" max="1" width="36.81640625" style="37" bestFit="1" customWidth="1"/>
    <col min="2" max="2" width="37.26953125" style="37" bestFit="1" customWidth="1"/>
    <col min="3" max="3" width="70" style="37" customWidth="1"/>
    <col min="4" max="4" width="44" style="37" bestFit="1" customWidth="1"/>
    <col min="5" max="16384" width="8.81640625" style="37"/>
  </cols>
  <sheetData>
    <row r="1" spans="1:3" x14ac:dyDescent="0.35">
      <c r="A1" s="1"/>
      <c r="B1" s="1"/>
      <c r="C1" s="1" t="s">
        <v>0</v>
      </c>
    </row>
    <row r="2" spans="1:3" ht="29" x14ac:dyDescent="0.35">
      <c r="A2" s="2" t="s">
        <v>1</v>
      </c>
      <c r="B2" s="54" t="s">
        <v>2</v>
      </c>
      <c r="C2" s="4"/>
    </row>
    <row r="3" spans="1:3" x14ac:dyDescent="0.35">
      <c r="A3" s="2" t="s">
        <v>3</v>
      </c>
      <c r="B3" s="55" t="s">
        <v>4</v>
      </c>
      <c r="C3" s="4"/>
    </row>
    <row r="4" spans="1:3" x14ac:dyDescent="0.35">
      <c r="A4" s="2" t="s">
        <v>5</v>
      </c>
      <c r="B4" s="56">
        <v>20000000</v>
      </c>
      <c r="C4" s="4"/>
    </row>
    <row r="5" spans="1:3" x14ac:dyDescent="0.35">
      <c r="A5" s="2" t="s">
        <v>6</v>
      </c>
      <c r="B5" s="55">
        <v>9</v>
      </c>
      <c r="C5" s="4" t="s">
        <v>7</v>
      </c>
    </row>
    <row r="6" spans="1:3" x14ac:dyDescent="0.35">
      <c r="A6" s="2"/>
      <c r="B6" s="55"/>
      <c r="C6" s="4"/>
    </row>
    <row r="7" spans="1:3" x14ac:dyDescent="0.35">
      <c r="A7" s="2" t="s">
        <v>8</v>
      </c>
      <c r="B7" s="55" t="s">
        <v>9</v>
      </c>
      <c r="C7" s="4"/>
    </row>
    <row r="8" spans="1:3" x14ac:dyDescent="0.35">
      <c r="A8" s="2" t="s">
        <v>10</v>
      </c>
      <c r="B8" s="57">
        <f>B4*B9</f>
        <v>8000000</v>
      </c>
      <c r="C8" s="4" t="s">
        <v>76</v>
      </c>
    </row>
    <row r="9" spans="1:3" x14ac:dyDescent="0.35">
      <c r="A9" s="2" t="s">
        <v>78</v>
      </c>
      <c r="B9" s="58">
        <v>0.4</v>
      </c>
      <c r="C9" s="4"/>
    </row>
    <row r="10" spans="1:3" x14ac:dyDescent="0.35">
      <c r="A10" s="2"/>
      <c r="B10" s="55"/>
      <c r="C10" s="4"/>
    </row>
    <row r="11" spans="1:3" x14ac:dyDescent="0.35">
      <c r="A11" s="2" t="s">
        <v>11</v>
      </c>
      <c r="B11" s="55" t="s">
        <v>12</v>
      </c>
      <c r="C11" s="4"/>
    </row>
    <row r="12" spans="1:3" x14ac:dyDescent="0.35">
      <c r="A12" s="2" t="s">
        <v>10</v>
      </c>
      <c r="B12" s="57">
        <f>B4*B13</f>
        <v>12000000</v>
      </c>
      <c r="C12" s="4" t="s">
        <v>77</v>
      </c>
    </row>
    <row r="13" spans="1:3" x14ac:dyDescent="0.35">
      <c r="A13" s="2" t="s">
        <v>13</v>
      </c>
      <c r="B13" s="58">
        <v>0.6</v>
      </c>
      <c r="C13" s="4"/>
    </row>
    <row r="14" spans="1:3" x14ac:dyDescent="0.35">
      <c r="A14" s="2"/>
      <c r="B14" s="55"/>
      <c r="C14" s="4"/>
    </row>
    <row r="15" spans="1:3" x14ac:dyDescent="0.35">
      <c r="A15" s="2" t="s">
        <v>14</v>
      </c>
      <c r="B15" s="55">
        <f>COUNTA(Inschrijvers!B2:B50)</f>
        <v>5</v>
      </c>
      <c r="C15" s="4"/>
    </row>
    <row r="16" spans="1:3" x14ac:dyDescent="0.35">
      <c r="A16" s="2" t="s">
        <v>15</v>
      </c>
      <c r="B16" s="55" t="s">
        <v>16</v>
      </c>
      <c r="C16" s="4"/>
    </row>
    <row r="17" spans="1:4" x14ac:dyDescent="0.35">
      <c r="A17" s="2" t="s">
        <v>17</v>
      </c>
      <c r="B17" s="59">
        <f>B9+B13</f>
        <v>1</v>
      </c>
      <c r="C17" s="4"/>
    </row>
    <row r="20" spans="1:4" x14ac:dyDescent="0.35">
      <c r="A20" s="1" t="s">
        <v>18</v>
      </c>
      <c r="B20" s="1" t="s">
        <v>19</v>
      </c>
      <c r="C20" s="1" t="s">
        <v>20</v>
      </c>
      <c r="D20" s="1" t="s">
        <v>21</v>
      </c>
    </row>
    <row r="21" spans="1:4" x14ac:dyDescent="0.35">
      <c r="A21" s="2" t="s">
        <v>22</v>
      </c>
      <c r="B21" s="4">
        <f>Informatie!B17</f>
        <v>1</v>
      </c>
      <c r="C21" s="4">
        <v>100</v>
      </c>
      <c r="D21" s="18" t="s">
        <v>23</v>
      </c>
    </row>
    <row r="22" spans="1:4" x14ac:dyDescent="0.35">
      <c r="A22" s="2" t="s">
        <v>24</v>
      </c>
      <c r="B22" s="20">
        <f>SUMIFS(Subgunningscriteria!E:E,Subgunningscriteria!B:B,"Kwaliteit",Subgunningscriteria!G:G,"JA")</f>
        <v>100.001</v>
      </c>
      <c r="C22" s="4">
        <v>100</v>
      </c>
      <c r="D22" s="18" t="s">
        <v>23</v>
      </c>
    </row>
    <row r="23" spans="1:4" x14ac:dyDescent="0.35">
      <c r="A23" s="2" t="s">
        <v>25</v>
      </c>
      <c r="B23" s="20">
        <f>SUMIFS(Subgunningscriteria!E:E,Subgunningscriteria!B:B,"Prijs",Subgunningscriteria!G:G,"JA")</f>
        <v>100</v>
      </c>
      <c r="C23" s="4">
        <v>100</v>
      </c>
      <c r="D23" s="18" t="s">
        <v>26</v>
      </c>
    </row>
    <row r="24" spans="1:4" x14ac:dyDescent="0.35">
      <c r="A24" s="2" t="s">
        <v>27</v>
      </c>
      <c r="B24" s="4">
        <f>COUNTA(Inschrijvers!B2:B50)</f>
        <v>5</v>
      </c>
      <c r="C24" s="4"/>
      <c r="D24" s="18" t="s">
        <v>28</v>
      </c>
    </row>
  </sheetData>
  <sheetProtection algorithmName="SHA-512" hashValue="oN7j2YO1btZaIIe4sHS8Z9f5qLMY+vxl+AweHsct0W/i0ZDFLDObK/HH8V1HobiLC8eqNJ1wWi7dV4nUhUm2Qg==" saltValue="0M+uY+TCU9zJJxNi7qGaNg==" spinCount="100000" sheet="1" objects="1" scenarios="1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1"/>
  <sheetViews>
    <sheetView workbookViewId="0">
      <pane ySplit="1" topLeftCell="A2" activePane="bottomLeft" state="frozen"/>
      <selection pane="bottomLeft" activeCell="B2" sqref="B2"/>
    </sheetView>
  </sheetViews>
  <sheetFormatPr defaultColWidth="8.81640625" defaultRowHeight="14.5" x14ac:dyDescent="0.35"/>
  <cols>
    <col min="1" max="1" width="14" style="37" customWidth="1"/>
    <col min="2" max="2" width="30" style="37" customWidth="1"/>
    <col min="3" max="16384" width="8.81640625" style="37"/>
  </cols>
  <sheetData>
    <row r="1" spans="1:2" ht="15" thickBot="1" x14ac:dyDescent="0.4">
      <c r="A1" s="34" t="s">
        <v>29</v>
      </c>
      <c r="B1" s="35" t="s">
        <v>30</v>
      </c>
    </row>
    <row r="2" spans="1:2" x14ac:dyDescent="0.35">
      <c r="A2" s="53">
        <v>1</v>
      </c>
      <c r="B2" s="77" t="s">
        <v>31</v>
      </c>
    </row>
    <row r="3" spans="1:2" x14ac:dyDescent="0.35">
      <c r="A3" s="51">
        <v>2</v>
      </c>
      <c r="B3" s="78" t="s">
        <v>32</v>
      </c>
    </row>
    <row r="4" spans="1:2" x14ac:dyDescent="0.35">
      <c r="A4" s="51">
        <v>3</v>
      </c>
      <c r="B4" s="78" t="s">
        <v>33</v>
      </c>
    </row>
    <row r="5" spans="1:2" x14ac:dyDescent="0.35">
      <c r="A5" s="51">
        <v>4</v>
      </c>
      <c r="B5" s="78" t="s">
        <v>34</v>
      </c>
    </row>
    <row r="6" spans="1:2" x14ac:dyDescent="0.35">
      <c r="A6" s="51">
        <v>5</v>
      </c>
      <c r="B6" s="78" t="s">
        <v>35</v>
      </c>
    </row>
    <row r="7" spans="1:2" x14ac:dyDescent="0.35">
      <c r="A7" s="51">
        <v>6</v>
      </c>
      <c r="B7" s="78"/>
    </row>
    <row r="8" spans="1:2" x14ac:dyDescent="0.35">
      <c r="A8" s="51">
        <v>7</v>
      </c>
      <c r="B8" s="78"/>
    </row>
    <row r="9" spans="1:2" x14ac:dyDescent="0.35">
      <c r="A9" s="51">
        <v>8</v>
      </c>
      <c r="B9" s="78"/>
    </row>
    <row r="10" spans="1:2" x14ac:dyDescent="0.35">
      <c r="A10" s="51">
        <v>9</v>
      </c>
      <c r="B10" s="78"/>
    </row>
    <row r="11" spans="1:2" ht="15" thickBot="1" x14ac:dyDescent="0.4">
      <c r="A11" s="52">
        <v>10</v>
      </c>
      <c r="B11" s="79"/>
    </row>
  </sheetData>
  <sheetProtection algorithmName="SHA-512" hashValue="lcPuln2zqMa+ORu6pHFKKyDitt0p+fb+JqV1BOFNgXUdBT7xsFZnTTeq2haqhoy1sgb/JLLfDeB/HpXgKDiMAw==" saltValue="0vd4/gMPGCmC2cdexiqkZQ==" spinCount="100000" sheet="1" objects="1" scenarios="1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"/>
  <sheetViews>
    <sheetView workbookViewId="0">
      <pane ySplit="1" topLeftCell="A2" activePane="bottomLeft" state="frozen"/>
      <selection pane="bottomLeft" activeCell="E3" sqref="E3"/>
    </sheetView>
  </sheetViews>
  <sheetFormatPr defaultColWidth="8.81640625" defaultRowHeight="14.5" x14ac:dyDescent="0.35"/>
  <cols>
    <col min="1" max="1" width="16.7265625" style="37" customWidth="1"/>
    <col min="2" max="3" width="18" style="37" customWidth="1"/>
    <col min="4" max="4" width="43.81640625" style="37" customWidth="1"/>
    <col min="5" max="5" width="30" style="37" bestFit="1" customWidth="1"/>
    <col min="6" max="6" width="33.1796875" style="37" bestFit="1" customWidth="1"/>
    <col min="7" max="7" width="16" style="37" customWidth="1"/>
    <col min="8" max="16384" width="8.81640625" style="37"/>
  </cols>
  <sheetData>
    <row r="1" spans="1:7" ht="15" thickBot="1" x14ac:dyDescent="0.4">
      <c r="A1" s="50" t="s">
        <v>36</v>
      </c>
      <c r="B1" s="45" t="s">
        <v>37</v>
      </c>
      <c r="C1" s="45" t="s">
        <v>38</v>
      </c>
      <c r="D1" s="45" t="s">
        <v>39</v>
      </c>
      <c r="E1" s="45" t="s">
        <v>40</v>
      </c>
      <c r="F1" s="45" t="s">
        <v>41</v>
      </c>
      <c r="G1" s="46" t="s">
        <v>42</v>
      </c>
    </row>
    <row r="2" spans="1:7" x14ac:dyDescent="0.35">
      <c r="A2" s="47">
        <v>1</v>
      </c>
      <c r="B2" s="48" t="s">
        <v>12</v>
      </c>
      <c r="C2" s="48" t="s">
        <v>43</v>
      </c>
      <c r="D2" s="48" t="s">
        <v>12</v>
      </c>
      <c r="E2" s="48">
        <v>100</v>
      </c>
      <c r="F2" s="49">
        <f>E2/100*Informatie!$B$12</f>
        <v>12000000</v>
      </c>
      <c r="G2" s="48" t="s">
        <v>44</v>
      </c>
    </row>
    <row r="3" spans="1:7" ht="58" x14ac:dyDescent="0.35">
      <c r="A3" s="12">
        <v>2</v>
      </c>
      <c r="B3" s="11" t="s">
        <v>9</v>
      </c>
      <c r="C3" s="11" t="s">
        <v>45</v>
      </c>
      <c r="D3" s="19" t="s">
        <v>46</v>
      </c>
      <c r="E3" s="21">
        <v>16.667000000000002</v>
      </c>
      <c r="F3" s="13">
        <f>E3/100*Informatie!$B$8</f>
        <v>1333360</v>
      </c>
      <c r="G3" s="11" t="s">
        <v>44</v>
      </c>
    </row>
    <row r="4" spans="1:7" ht="72.5" x14ac:dyDescent="0.35">
      <c r="A4" s="12">
        <v>3</v>
      </c>
      <c r="B4" s="11" t="s">
        <v>9</v>
      </c>
      <c r="C4" s="11" t="s">
        <v>47</v>
      </c>
      <c r="D4" s="19" t="s">
        <v>48</v>
      </c>
      <c r="E4" s="21">
        <v>16.667000000000002</v>
      </c>
      <c r="F4" s="13">
        <f>E4/100*Informatie!$B$8</f>
        <v>1333360</v>
      </c>
      <c r="G4" s="11" t="s">
        <v>44</v>
      </c>
    </row>
    <row r="5" spans="1:7" ht="43.5" x14ac:dyDescent="0.35">
      <c r="A5" s="12">
        <v>4</v>
      </c>
      <c r="B5" s="11" t="s">
        <v>9</v>
      </c>
      <c r="C5" s="11" t="s">
        <v>49</v>
      </c>
      <c r="D5" s="19" t="s">
        <v>50</v>
      </c>
      <c r="E5" s="21">
        <v>16.667000000000002</v>
      </c>
      <c r="F5" s="13">
        <f>E5/100*Informatie!$B$8</f>
        <v>1333360</v>
      </c>
      <c r="G5" s="11" t="s">
        <v>44</v>
      </c>
    </row>
    <row r="6" spans="1:7" ht="58" x14ac:dyDescent="0.35">
      <c r="A6" s="12">
        <v>5</v>
      </c>
      <c r="B6" s="11" t="s">
        <v>9</v>
      </c>
      <c r="C6" s="11" t="s">
        <v>51</v>
      </c>
      <c r="D6" s="19" t="s">
        <v>52</v>
      </c>
      <c r="E6" s="21">
        <v>12.5</v>
      </c>
      <c r="F6" s="13">
        <f>E6/100*Informatie!$B$8</f>
        <v>1000000</v>
      </c>
      <c r="G6" s="11" t="s">
        <v>44</v>
      </c>
    </row>
    <row r="7" spans="1:7" ht="58" x14ac:dyDescent="0.35">
      <c r="A7" s="12">
        <v>6</v>
      </c>
      <c r="B7" s="11" t="s">
        <v>9</v>
      </c>
      <c r="C7" s="11" t="s">
        <v>53</v>
      </c>
      <c r="D7" s="19" t="s">
        <v>54</v>
      </c>
      <c r="E7" s="21">
        <v>12.5</v>
      </c>
      <c r="F7" s="13">
        <f>E7/100*Informatie!$B$8</f>
        <v>1000000</v>
      </c>
      <c r="G7" s="11" t="s">
        <v>44</v>
      </c>
    </row>
    <row r="8" spans="1:7" ht="29" x14ac:dyDescent="0.35">
      <c r="A8" s="12">
        <v>7</v>
      </c>
      <c r="B8" s="11" t="s">
        <v>9</v>
      </c>
      <c r="C8" s="11" t="s">
        <v>55</v>
      </c>
      <c r="D8" s="19" t="s">
        <v>56</v>
      </c>
      <c r="E8" s="21">
        <v>12.5</v>
      </c>
      <c r="F8" s="13">
        <f>E8/100*Informatie!$B$8</f>
        <v>1000000</v>
      </c>
      <c r="G8" s="11" t="s">
        <v>44</v>
      </c>
    </row>
    <row r="9" spans="1:7" ht="72.5" x14ac:dyDescent="0.35">
      <c r="A9" s="12">
        <v>8</v>
      </c>
      <c r="B9" s="11" t="s">
        <v>9</v>
      </c>
      <c r="C9" s="11" t="s">
        <v>57</v>
      </c>
      <c r="D9" s="19" t="s">
        <v>58</v>
      </c>
      <c r="E9" s="21">
        <v>12.5</v>
      </c>
      <c r="F9" s="13">
        <f>E9/100*Informatie!$B$8</f>
        <v>1000000</v>
      </c>
      <c r="G9" s="11" t="s">
        <v>44</v>
      </c>
    </row>
  </sheetData>
  <sheetProtection algorithmName="SHA-512" hashValue="XpQmt0TKvLIh66/vc5dY2COLb6Z1hnLo0A3Ct2++wsKgxSa8AohuX+7rO75NEYngQ4XNMoGWHB+PIHy3Aq3sVQ==" saltValue="Of2k4X7Gxfpil4BW7XTKuQ==" spinCount="100000" sheet="1" objects="1" scenarios="1"/>
  <phoneticPr fontId="4" type="noConversion"/>
  <dataValidations count="2">
    <dataValidation type="list" sqref="G2:G9" xr:uid="{00000000-0002-0000-0200-000000000000}">
      <formula1>"JA,NEE"</formula1>
    </dataValidation>
    <dataValidation type="list" allowBlank="1" showInputMessage="1" showErrorMessage="1" sqref="B2:B9" xr:uid="{A1489124-4B4F-433F-A71F-947E7E169C33}">
      <formula1>"Prijs, Kwaliteit"</formula1>
    </dataValidation>
  </dataValidations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80"/>
  <sheetViews>
    <sheetView zoomScale="70" zoomScaleNormal="70" workbookViewId="0">
      <pane ySplit="1" topLeftCell="A2" activePane="bottomLeft" state="frozen"/>
      <selection pane="bottomLeft" activeCell="A3" sqref="A3"/>
    </sheetView>
  </sheetViews>
  <sheetFormatPr defaultColWidth="8.81640625" defaultRowHeight="14.5" outlineLevelRow="1" x14ac:dyDescent="0.35"/>
  <cols>
    <col min="1" max="1" width="28" style="37" customWidth="1"/>
    <col min="2" max="2" width="16" style="37" customWidth="1"/>
    <col min="3" max="3" width="209" style="37" bestFit="1" customWidth="1"/>
    <col min="4" max="4" width="21.453125" style="37" bestFit="1" customWidth="1"/>
    <col min="5" max="5" width="34.453125" style="37" bestFit="1" customWidth="1"/>
    <col min="6" max="6" width="12" style="37" customWidth="1"/>
    <col min="7" max="7" width="21.453125" style="37" bestFit="1" customWidth="1"/>
    <col min="8" max="8" width="50" style="37" customWidth="1"/>
    <col min="9" max="9" width="8.81640625" style="37"/>
    <col min="10" max="10" width="10.90625" style="37" bestFit="1" customWidth="1"/>
    <col min="11" max="11" width="11.36328125" style="37" bestFit="1" customWidth="1"/>
    <col min="12" max="12" width="22.26953125" style="37" bestFit="1" customWidth="1"/>
    <col min="13" max="14" width="21.36328125" style="37" bestFit="1" customWidth="1"/>
    <col min="15" max="16384" width="8.81640625" style="37"/>
  </cols>
  <sheetData>
    <row r="1" spans="1:14" ht="44" thickBot="1" x14ac:dyDescent="0.4">
      <c r="A1" s="44" t="s">
        <v>59</v>
      </c>
      <c r="B1" s="45" t="s">
        <v>38</v>
      </c>
      <c r="C1" s="45" t="s">
        <v>39</v>
      </c>
      <c r="D1" s="45" t="s">
        <v>60</v>
      </c>
      <c r="E1" s="45" t="s">
        <v>61</v>
      </c>
      <c r="F1" s="45" t="s">
        <v>62</v>
      </c>
      <c r="G1" s="45" t="s">
        <v>63</v>
      </c>
      <c r="H1" s="80" t="s">
        <v>64</v>
      </c>
      <c r="J1" s="81" t="s">
        <v>80</v>
      </c>
      <c r="K1" s="82" t="s">
        <v>81</v>
      </c>
      <c r="L1" s="82" t="s">
        <v>82</v>
      </c>
      <c r="M1" s="82" t="s">
        <v>83</v>
      </c>
      <c r="N1" s="83" t="s">
        <v>84</v>
      </c>
    </row>
    <row r="2" spans="1:14" ht="15" thickBot="1" x14ac:dyDescent="0.4">
      <c r="A2" s="42" t="str">
        <f>IF(Inschrijvers!B2="","",Inschrijvers!B2)</f>
        <v>Inschrijver1</v>
      </c>
      <c r="B2" s="43"/>
      <c r="C2" s="43"/>
      <c r="D2" s="43"/>
      <c r="E2" s="43"/>
      <c r="F2" s="43"/>
      <c r="G2" s="43"/>
      <c r="H2" s="43"/>
    </row>
    <row r="3" spans="1:14" ht="29" outlineLevel="1" x14ac:dyDescent="0.35">
      <c r="A3" s="5" t="str">
        <f>IF($A2="","",$A2)</f>
        <v>Inschrijver1</v>
      </c>
      <c r="B3" s="5" t="str">
        <f>IF(Subgunningscriteria!G2="JA",Subgunningscriteria!C2,"")</f>
        <v>P1</v>
      </c>
      <c r="C3" s="5" t="str">
        <f>IF(Subgunningscriteria!G2="JA",Subgunningscriteria!D2,"")</f>
        <v>Prijs</v>
      </c>
      <c r="D3" s="86">
        <f>IF(Subgunningscriteria!G2="JA",Subgunningscriteria!E2,"")</f>
        <v>100</v>
      </c>
      <c r="E3" s="9"/>
      <c r="F3" s="67" t="str">
        <f>J3</f>
        <v>n.v.t.</v>
      </c>
      <c r="G3" s="67" t="s">
        <v>79</v>
      </c>
      <c r="H3" s="84" t="s">
        <v>65</v>
      </c>
      <c r="J3" s="63" t="s">
        <v>79</v>
      </c>
      <c r="K3" s="64" t="s">
        <v>79</v>
      </c>
      <c r="L3" s="65" t="s">
        <v>79</v>
      </c>
      <c r="M3" s="65" t="s">
        <v>79</v>
      </c>
      <c r="N3" s="66" t="s">
        <v>79</v>
      </c>
    </row>
    <row r="4" spans="1:14" outlineLevel="1" x14ac:dyDescent="0.35">
      <c r="A4" s="5" t="str">
        <f t="shared" ref="A4:A17" si="0">IF($A3="","",$A3)</f>
        <v>Inschrijver1</v>
      </c>
      <c r="B4" s="5" t="str">
        <f>IF(Subgunningscriteria!G3="JA",Subgunningscriteria!C3,"")</f>
        <v>K1.1</v>
      </c>
      <c r="C4" s="5" t="str">
        <f>IF(Subgunningscriteria!G3="JA",Subgunningscriteria!D3,"")</f>
        <v>Omgevingsomstandigheden &amp; Dienstverlening | Marktschommelingen, materiaaltekorten, geopolitieke spanningen en andere leveringsonzekerheden</v>
      </c>
      <c r="D4" s="86">
        <f>IF(Subgunningscriteria!G3="JA",Subgunningscriteria!E3,"")</f>
        <v>16.667000000000002</v>
      </c>
      <c r="E4" s="17">
        <f>Subgunningscriteria!F3</f>
        <v>1333360</v>
      </c>
      <c r="F4" s="3">
        <f>J4</f>
        <v>0</v>
      </c>
      <c r="G4" s="10">
        <f>'Beoordelingen Kwaliteit'!F4/Informatie!$B$5*E4</f>
        <v>0</v>
      </c>
      <c r="H4" s="3"/>
      <c r="J4" s="60">
        <f t="shared" ref="J4:J10" si="1">IF(AVERAGE(K4:N4)&lt;3,0,IF(AVERAGE(K4:N4)&lt;4,3,IF(AVERAGE(K4:N4)&lt;6,5,IF(AVERAGE(K4:N4)&lt;8,7,9))))</f>
        <v>0</v>
      </c>
      <c r="K4" s="71">
        <v>0</v>
      </c>
      <c r="L4" s="72">
        <v>0</v>
      </c>
      <c r="M4" s="72">
        <v>0</v>
      </c>
      <c r="N4" s="73">
        <v>0</v>
      </c>
    </row>
    <row r="5" spans="1:14" outlineLevel="1" x14ac:dyDescent="0.35">
      <c r="A5" s="5" t="str">
        <f t="shared" si="0"/>
        <v>Inschrijver1</v>
      </c>
      <c r="B5" s="5" t="str">
        <f>IF(Subgunningscriteria!G4="JA",Subgunningscriteria!C4,"")</f>
        <v>K1.2</v>
      </c>
      <c r="C5" s="5" t="str">
        <f>IF(Subgunningscriteria!G4="JA",Subgunningscriteria!D4,"")</f>
        <v xml:space="preserve">Omgevingsomstandigheden &amp; Dienstverlening | Lifecycle management, productbeschikbaarheid, end-of-life verklaringen van vendors, het adviseren van opvolgmodellen en gelijkwaardige alternatieven, en de Productcatalogus </v>
      </c>
      <c r="D5" s="86">
        <f>IF(Subgunningscriteria!G4="JA",Subgunningscriteria!E4,"")</f>
        <v>16.667000000000002</v>
      </c>
      <c r="E5" s="17">
        <f>Subgunningscriteria!F4</f>
        <v>1333360</v>
      </c>
      <c r="F5" s="3">
        <f t="shared" ref="F5:F10" si="2">J5</f>
        <v>0</v>
      </c>
      <c r="G5" s="10">
        <f>'Beoordelingen Kwaliteit'!F5/Informatie!$B$5*E5</f>
        <v>0</v>
      </c>
      <c r="H5" s="3"/>
      <c r="J5" s="60">
        <f t="shared" si="1"/>
        <v>0</v>
      </c>
      <c r="K5" s="71">
        <v>0</v>
      </c>
      <c r="L5" s="72">
        <v>0</v>
      </c>
      <c r="M5" s="72">
        <v>0</v>
      </c>
      <c r="N5" s="73">
        <v>0</v>
      </c>
    </row>
    <row r="6" spans="1:14" outlineLevel="1" x14ac:dyDescent="0.35">
      <c r="A6" s="5" t="str">
        <f t="shared" si="0"/>
        <v>Inschrijver1</v>
      </c>
      <c r="B6" s="5" t="str">
        <f>IF(Subgunningscriteria!G5="JA",Subgunningscriteria!C5,"")</f>
        <v>K1.3</v>
      </c>
      <c r="C6" s="5" t="str">
        <f>IF(Subgunningscriteria!G5="JA",Subgunningscriteria!D5,"")</f>
        <v>Omgevingsomstandigheden &amp; Dienstverlening | Advisering aan de coöperatie en de doorontwikkeling van de KIEN-dienstverlening</v>
      </c>
      <c r="D6" s="86">
        <f>IF(Subgunningscriteria!G5="JA",Subgunningscriteria!E5,"")</f>
        <v>16.667000000000002</v>
      </c>
      <c r="E6" s="17">
        <f>Subgunningscriteria!F5</f>
        <v>1333360</v>
      </c>
      <c r="F6" s="3">
        <f t="shared" si="2"/>
        <v>0</v>
      </c>
      <c r="G6" s="10">
        <f>'Beoordelingen Kwaliteit'!F6/Informatie!$B$5*E6</f>
        <v>0</v>
      </c>
      <c r="H6" s="3"/>
      <c r="J6" s="60">
        <f t="shared" si="1"/>
        <v>0</v>
      </c>
      <c r="K6" s="71">
        <v>0</v>
      </c>
      <c r="L6" s="72">
        <v>0</v>
      </c>
      <c r="M6" s="72">
        <v>0</v>
      </c>
      <c r="N6" s="73">
        <v>0</v>
      </c>
    </row>
    <row r="7" spans="1:14" outlineLevel="1" x14ac:dyDescent="0.35">
      <c r="A7" s="5" t="str">
        <f t="shared" si="0"/>
        <v>Inschrijver1</v>
      </c>
      <c r="B7" s="5" t="str">
        <f>IF(Subgunningscriteria!G6="JA",Subgunningscriteria!C6,"")</f>
        <v>K2.1</v>
      </c>
      <c r="C7" s="5" t="str">
        <f>IF(Subgunningscriteria!G6="JA",Subgunningscriteria!D6,"")</f>
        <v>Garanties &amp; Reparaties | Garantieregeling zal vallen voor devices uit het Chromebook / Google Book Ecosysteem en het Microsoft Ecosysteem, en reparaties binnen de garantietermijn</v>
      </c>
      <c r="D7" s="86">
        <f>IF(Subgunningscriteria!G6="JA",Subgunningscriteria!E6,"")</f>
        <v>12.5</v>
      </c>
      <c r="E7" s="17">
        <f>Subgunningscriteria!F6</f>
        <v>1000000</v>
      </c>
      <c r="F7" s="3">
        <f t="shared" si="2"/>
        <v>0</v>
      </c>
      <c r="G7" s="10">
        <f>'Beoordelingen Kwaliteit'!F7/Informatie!$B$5*E7</f>
        <v>0</v>
      </c>
      <c r="H7" s="85"/>
      <c r="J7" s="60">
        <f t="shared" si="1"/>
        <v>0</v>
      </c>
      <c r="K7" s="71">
        <v>0</v>
      </c>
      <c r="L7" s="72">
        <v>0</v>
      </c>
      <c r="M7" s="72">
        <v>0</v>
      </c>
      <c r="N7" s="73">
        <v>0</v>
      </c>
    </row>
    <row r="8" spans="1:14" outlineLevel="1" x14ac:dyDescent="0.35">
      <c r="A8" s="5" t="str">
        <f t="shared" si="0"/>
        <v>Inschrijver1</v>
      </c>
      <c r="B8" s="5" t="str">
        <f>IF(Subgunningscriteria!G7="JA",Subgunningscriteria!C7,"")</f>
        <v>K2.2</v>
      </c>
      <c r="C8" s="5" t="str">
        <f>IF(Subgunningscriteria!G7="JA",Subgunningscriteria!D7,"")</f>
        <v>Garanties &amp; Reparaties | Reparaties buiten de garantietermijn, en organisatie van reparatiecapaciteit, doorlooptijd, on-site/off-site, onderdelenvoorziening en retourafhandeling</v>
      </c>
      <c r="D8" s="86">
        <f>IF(Subgunningscriteria!G7="JA",Subgunningscriteria!E7,"")</f>
        <v>12.5</v>
      </c>
      <c r="E8" s="17">
        <f>Subgunningscriteria!F7</f>
        <v>1000000</v>
      </c>
      <c r="F8" s="3">
        <f t="shared" si="2"/>
        <v>0</v>
      </c>
      <c r="G8" s="10">
        <f>'Beoordelingen Kwaliteit'!F8/Informatie!$B$5*E8</f>
        <v>0</v>
      </c>
      <c r="H8" s="3"/>
      <c r="J8" s="61">
        <f t="shared" si="1"/>
        <v>0</v>
      </c>
      <c r="K8" s="71">
        <v>0</v>
      </c>
      <c r="L8" s="72">
        <v>0</v>
      </c>
      <c r="M8" s="72">
        <v>0</v>
      </c>
      <c r="N8" s="73">
        <v>0</v>
      </c>
    </row>
    <row r="9" spans="1:14" outlineLevel="1" x14ac:dyDescent="0.35">
      <c r="A9" s="5" t="str">
        <f t="shared" si="0"/>
        <v>Inschrijver1</v>
      </c>
      <c r="B9" s="5" t="str">
        <f>IF(Subgunningscriteria!G8="JA",Subgunningscriteria!C8,"")</f>
        <v>K3.1</v>
      </c>
      <c r="C9" s="5" t="str">
        <f>IF(Subgunningscriteria!G8="JA",Subgunningscriteria!D8,"")</f>
        <v>Logistiek &amp; duurzaamheid | Logistiek van leveringen en retourszendingen</v>
      </c>
      <c r="D9" s="86">
        <f>IF(Subgunningscriteria!G8="JA",Subgunningscriteria!E8,"")</f>
        <v>12.5</v>
      </c>
      <c r="E9" s="17">
        <f>Subgunningscriteria!F8</f>
        <v>1000000</v>
      </c>
      <c r="F9" s="3">
        <f t="shared" si="2"/>
        <v>0</v>
      </c>
      <c r="G9" s="10">
        <f>'Beoordelingen Kwaliteit'!F9/Informatie!$B$5*E9</f>
        <v>0</v>
      </c>
      <c r="H9" s="3"/>
      <c r="J9" s="60">
        <f t="shared" si="1"/>
        <v>0</v>
      </c>
      <c r="K9" s="71">
        <v>0</v>
      </c>
      <c r="L9" s="72">
        <v>0</v>
      </c>
      <c r="M9" s="72">
        <v>0</v>
      </c>
      <c r="N9" s="73">
        <v>0</v>
      </c>
    </row>
    <row r="10" spans="1:14" ht="15" outlineLevel="1" thickBot="1" x14ac:dyDescent="0.4">
      <c r="A10" s="5" t="str">
        <f t="shared" si="0"/>
        <v>Inschrijver1</v>
      </c>
      <c r="B10" s="5" t="str">
        <f>IF(Subgunningscriteria!G9="JA",Subgunningscriteria!C9,"")</f>
        <v>K3.2</v>
      </c>
      <c r="C10" s="5" t="str">
        <f>IF(Subgunningscriteria!G9="JA",Subgunningscriteria!D9,"")</f>
        <v>Logistiek &amp; duurzaamheid | Duurzaamheid, waaronder bijvoorbeeld circulair gebruik, verlenging van de levensduur, energieverbruik, verpakkingen, transportbewegingen en/of retourstromen</v>
      </c>
      <c r="D10" s="86">
        <f>IF(Subgunningscriteria!G9="JA",Subgunningscriteria!E9,"")</f>
        <v>12.5</v>
      </c>
      <c r="E10" s="17">
        <f>Subgunningscriteria!F9</f>
        <v>1000000</v>
      </c>
      <c r="F10" s="3">
        <f t="shared" si="2"/>
        <v>0</v>
      </c>
      <c r="G10" s="10">
        <f>'Beoordelingen Kwaliteit'!F10/Informatie!$B$5*E10</f>
        <v>0</v>
      </c>
      <c r="H10" s="3"/>
      <c r="J10" s="62">
        <f t="shared" si="1"/>
        <v>0</v>
      </c>
      <c r="K10" s="74">
        <v>0</v>
      </c>
      <c r="L10" s="75">
        <v>0</v>
      </c>
      <c r="M10" s="75">
        <v>0</v>
      </c>
      <c r="N10" s="76">
        <v>0</v>
      </c>
    </row>
    <row r="11" spans="1:14" outlineLevel="1" x14ac:dyDescent="0.35">
      <c r="A11" s="5" t="str">
        <f t="shared" si="0"/>
        <v>Inschrijver1</v>
      </c>
      <c r="B11" s="5"/>
      <c r="C11" s="5"/>
      <c r="D11" s="9" t="str">
        <f>IF(Subgunningscriteria!G10="JA",Subgunningscriteria!E10,"")</f>
        <v/>
      </c>
      <c r="E11" s="17"/>
      <c r="F11" s="3"/>
      <c r="G11" s="10">
        <f>'Beoordelingen Kwaliteit'!F11/Informatie!$B$5*E11</f>
        <v>0</v>
      </c>
      <c r="H11" s="3"/>
    </row>
    <row r="12" spans="1:14" outlineLevel="1" x14ac:dyDescent="0.35">
      <c r="A12" s="5" t="str">
        <f t="shared" si="0"/>
        <v>Inschrijver1</v>
      </c>
      <c r="B12" s="5"/>
      <c r="C12" s="5"/>
      <c r="D12" s="9" t="str">
        <f>IF(Subgunningscriteria!G11="JA",Subgunningscriteria!E11,"")</f>
        <v/>
      </c>
      <c r="E12" s="17"/>
      <c r="F12" s="3"/>
      <c r="G12" s="10">
        <f>'Beoordelingen Kwaliteit'!F12/Informatie!$B$5*E12</f>
        <v>0</v>
      </c>
      <c r="H12" s="3"/>
    </row>
    <row r="13" spans="1:14" outlineLevel="1" x14ac:dyDescent="0.35">
      <c r="A13" s="5" t="str">
        <f t="shared" si="0"/>
        <v>Inschrijver1</v>
      </c>
      <c r="B13" s="5"/>
      <c r="C13" s="5"/>
      <c r="D13" s="9" t="str">
        <f>IF(Subgunningscriteria!G12="JA",Subgunningscriteria!E12,"")</f>
        <v/>
      </c>
      <c r="E13" s="17"/>
      <c r="F13" s="3"/>
      <c r="G13" s="10">
        <f>'Beoordelingen Kwaliteit'!F13/Informatie!$B$5*E13</f>
        <v>0</v>
      </c>
      <c r="H13" s="3"/>
    </row>
    <row r="14" spans="1:14" outlineLevel="1" x14ac:dyDescent="0.35">
      <c r="A14" s="5" t="str">
        <f t="shared" si="0"/>
        <v>Inschrijver1</v>
      </c>
      <c r="B14" s="5"/>
      <c r="C14" s="5"/>
      <c r="D14" s="9" t="str">
        <f>IF(Subgunningscriteria!G13="JA",Subgunningscriteria!E13,"")</f>
        <v/>
      </c>
      <c r="E14" s="17"/>
      <c r="F14" s="3"/>
      <c r="G14" s="10">
        <f>'Beoordelingen Kwaliteit'!F14/Informatie!$B$5*E14</f>
        <v>0</v>
      </c>
      <c r="H14" s="3"/>
    </row>
    <row r="15" spans="1:14" outlineLevel="1" x14ac:dyDescent="0.35">
      <c r="A15" s="5" t="str">
        <f t="shared" si="0"/>
        <v>Inschrijver1</v>
      </c>
      <c r="B15" s="5"/>
      <c r="C15" s="5"/>
      <c r="D15" s="9" t="str">
        <f>IF(Subgunningscriteria!G14="JA",Subgunningscriteria!E14,"")</f>
        <v/>
      </c>
      <c r="E15" s="17"/>
      <c r="F15" s="3"/>
      <c r="G15" s="10">
        <f>'Beoordelingen Kwaliteit'!F15/Informatie!$B$5*E15</f>
        <v>0</v>
      </c>
      <c r="H15" s="3"/>
    </row>
    <row r="16" spans="1:14" outlineLevel="1" x14ac:dyDescent="0.35">
      <c r="A16" s="5" t="str">
        <f t="shared" si="0"/>
        <v>Inschrijver1</v>
      </c>
      <c r="B16" s="5"/>
      <c r="C16" s="5"/>
      <c r="D16" s="9" t="str">
        <f>IF(Subgunningscriteria!G15="JA",Subgunningscriteria!E15,"")</f>
        <v/>
      </c>
      <c r="E16" s="17"/>
      <c r="F16" s="3"/>
      <c r="G16" s="10">
        <f>'Beoordelingen Kwaliteit'!F16/Informatie!$B$5*E16</f>
        <v>0</v>
      </c>
      <c r="H16" s="3"/>
    </row>
    <row r="17" spans="1:14" outlineLevel="1" x14ac:dyDescent="0.35">
      <c r="A17" s="5" t="str">
        <f t="shared" si="0"/>
        <v>Inschrijver1</v>
      </c>
      <c r="B17" s="5"/>
      <c r="C17" s="5"/>
      <c r="D17" s="9" t="str">
        <f>IF(Subgunningscriteria!G16="JA",Subgunningscriteria!E16,"")</f>
        <v/>
      </c>
      <c r="E17" s="17"/>
      <c r="F17" s="3"/>
      <c r="G17" s="10">
        <f>'Beoordelingen Kwaliteit'!F17/Informatie!$B$5*E17</f>
        <v>0</v>
      </c>
      <c r="H17" s="3"/>
    </row>
    <row r="18" spans="1:14" x14ac:dyDescent="0.35">
      <c r="A18"/>
      <c r="B18"/>
      <c r="C18"/>
      <c r="D18" s="2" t="s">
        <v>66</v>
      </c>
      <c r="E18" s="15"/>
      <c r="F18"/>
      <c r="G18" s="14">
        <f>SUM(G4:G17)</f>
        <v>0</v>
      </c>
      <c r="H18"/>
    </row>
    <row r="19" spans="1:14" x14ac:dyDescent="0.35">
      <c r="A19" s="6"/>
      <c r="B19" s="6"/>
      <c r="C19" s="6"/>
      <c r="D19" s="7"/>
      <c r="E19" s="16"/>
      <c r="F19" s="6"/>
      <c r="G19" s="8"/>
      <c r="H19" s="6"/>
    </row>
    <row r="20" spans="1:14" ht="15" thickBot="1" x14ac:dyDescent="0.4">
      <c r="A20" s="2" t="str">
        <f>IF(Inschrijvers!B3="","",Inschrijvers!B3)</f>
        <v>Inschrijver2</v>
      </c>
      <c r="B20" s="5"/>
      <c r="C20" s="5"/>
      <c r="D20" s="5"/>
      <c r="E20" s="5"/>
      <c r="F20" s="5"/>
      <c r="G20" s="5"/>
      <c r="H20" s="5"/>
    </row>
    <row r="21" spans="1:14" ht="29" outlineLevel="1" x14ac:dyDescent="0.35">
      <c r="A21" s="5" t="str">
        <f>IF($A20="","",$A20)</f>
        <v>Inschrijver2</v>
      </c>
      <c r="B21" s="5" t="str">
        <f>IF(Subgunningscriteria!G2="JA",Subgunningscriteria!C2,"")</f>
        <v>P1</v>
      </c>
      <c r="C21" s="5" t="str">
        <f>IF(Subgunningscriteria!G2="JA",Subgunningscriteria!D2,"")</f>
        <v>Prijs</v>
      </c>
      <c r="D21" s="5">
        <f>IF(Subgunningscriteria!G2="JA",Subgunningscriteria!E2,"")</f>
        <v>100</v>
      </c>
      <c r="E21" s="5"/>
      <c r="F21" s="67" t="s">
        <v>79</v>
      </c>
      <c r="G21" s="67" t="s">
        <v>79</v>
      </c>
      <c r="H21" s="84" t="s">
        <v>65</v>
      </c>
      <c r="J21" s="63" t="s">
        <v>79</v>
      </c>
      <c r="K21" s="64" t="s">
        <v>79</v>
      </c>
      <c r="L21" s="65" t="s">
        <v>79</v>
      </c>
      <c r="M21" s="65" t="s">
        <v>79</v>
      </c>
      <c r="N21" s="66" t="s">
        <v>79</v>
      </c>
    </row>
    <row r="22" spans="1:14" outlineLevel="1" x14ac:dyDescent="0.35">
      <c r="A22" s="5" t="str">
        <f t="shared" ref="A22:A35" si="3">IF($A21="","",$A21)</f>
        <v>Inschrijver2</v>
      </c>
      <c r="B22" s="5" t="str">
        <f>IF(Subgunningscriteria!G3="JA",Subgunningscriteria!C3,"")</f>
        <v>K1.1</v>
      </c>
      <c r="C22" s="5" t="str">
        <f>IF(Subgunningscriteria!G3="JA",Subgunningscriteria!D3,"")</f>
        <v>Omgevingsomstandigheden &amp; Dienstverlening | Marktschommelingen, materiaaltekorten, geopolitieke spanningen en andere leveringsonzekerheden</v>
      </c>
      <c r="D22" s="5">
        <f>IF(Subgunningscriteria!G3="JA",Subgunningscriteria!E3,"")</f>
        <v>16.667000000000002</v>
      </c>
      <c r="E22" s="17">
        <f>Subgunningscriteria!F3</f>
        <v>1333360</v>
      </c>
      <c r="F22" s="3">
        <f>J22</f>
        <v>0</v>
      </c>
      <c r="G22" s="10">
        <f>F22/Informatie!$B$5*E22</f>
        <v>0</v>
      </c>
      <c r="H22" s="3"/>
      <c r="J22" s="60">
        <f t="shared" ref="J22:J28" si="4">IF(AVERAGE(K22:N22)&lt;3,0,IF(AVERAGE(K22:N22)&lt;4,3,IF(AVERAGE(K22:N22)&lt;6,5,IF(AVERAGE(K22:N22)&lt;8,7,9))))</f>
        <v>0</v>
      </c>
      <c r="K22" s="71">
        <v>0</v>
      </c>
      <c r="L22" s="72">
        <v>0</v>
      </c>
      <c r="M22" s="72">
        <v>0</v>
      </c>
      <c r="N22" s="73">
        <v>0</v>
      </c>
    </row>
    <row r="23" spans="1:14" outlineLevel="1" x14ac:dyDescent="0.35">
      <c r="A23" s="5" t="str">
        <f t="shared" si="3"/>
        <v>Inschrijver2</v>
      </c>
      <c r="B23" s="5" t="str">
        <f>IF(Subgunningscriteria!G4="JA",Subgunningscriteria!C4,"")</f>
        <v>K1.2</v>
      </c>
      <c r="C23" s="5" t="str">
        <f>IF(Subgunningscriteria!G4="JA",Subgunningscriteria!D4,"")</f>
        <v xml:space="preserve">Omgevingsomstandigheden &amp; Dienstverlening | Lifecycle management, productbeschikbaarheid, end-of-life verklaringen van vendors, het adviseren van opvolgmodellen en gelijkwaardige alternatieven, en de Productcatalogus </v>
      </c>
      <c r="D23" s="5">
        <f>IF(Subgunningscriteria!G4="JA",Subgunningscriteria!E4,"")</f>
        <v>16.667000000000002</v>
      </c>
      <c r="E23" s="17">
        <f>Subgunningscriteria!F4</f>
        <v>1333360</v>
      </c>
      <c r="F23" s="3">
        <f t="shared" ref="F23:F28" si="5">J23</f>
        <v>0</v>
      </c>
      <c r="G23" s="10">
        <f>F23/Informatie!$B$5*E23</f>
        <v>0</v>
      </c>
      <c r="H23" s="3"/>
      <c r="J23" s="60">
        <f t="shared" si="4"/>
        <v>0</v>
      </c>
      <c r="K23" s="71">
        <v>0</v>
      </c>
      <c r="L23" s="72">
        <v>0</v>
      </c>
      <c r="M23" s="72">
        <v>0</v>
      </c>
      <c r="N23" s="73">
        <v>0</v>
      </c>
    </row>
    <row r="24" spans="1:14" outlineLevel="1" x14ac:dyDescent="0.35">
      <c r="A24" s="5" t="str">
        <f t="shared" si="3"/>
        <v>Inschrijver2</v>
      </c>
      <c r="B24" s="5" t="str">
        <f>IF(Subgunningscriteria!G5="JA",Subgunningscriteria!C5,"")</f>
        <v>K1.3</v>
      </c>
      <c r="C24" s="5" t="str">
        <f>IF(Subgunningscriteria!G5="JA",Subgunningscriteria!D5,"")</f>
        <v>Omgevingsomstandigheden &amp; Dienstverlening | Advisering aan de coöperatie en de doorontwikkeling van de KIEN-dienstverlening</v>
      </c>
      <c r="D24" s="5">
        <f>IF(Subgunningscriteria!G5="JA",Subgunningscriteria!E5,"")</f>
        <v>16.667000000000002</v>
      </c>
      <c r="E24" s="17">
        <f>Subgunningscriteria!F5</f>
        <v>1333360</v>
      </c>
      <c r="F24" s="3">
        <f t="shared" si="5"/>
        <v>0</v>
      </c>
      <c r="G24" s="10">
        <f>F24/Informatie!$B$5*E24</f>
        <v>0</v>
      </c>
      <c r="H24" s="3"/>
      <c r="J24" s="60">
        <f t="shared" si="4"/>
        <v>0</v>
      </c>
      <c r="K24" s="71">
        <v>0</v>
      </c>
      <c r="L24" s="72">
        <v>0</v>
      </c>
      <c r="M24" s="72">
        <v>0</v>
      </c>
      <c r="N24" s="73">
        <v>0</v>
      </c>
    </row>
    <row r="25" spans="1:14" outlineLevel="1" x14ac:dyDescent="0.35">
      <c r="A25" s="5" t="str">
        <f t="shared" si="3"/>
        <v>Inschrijver2</v>
      </c>
      <c r="B25" s="5" t="str">
        <f>IF(Subgunningscriteria!G6="JA",Subgunningscriteria!C6,"")</f>
        <v>K2.1</v>
      </c>
      <c r="C25" s="5" t="str">
        <f>IF(Subgunningscriteria!G6="JA",Subgunningscriteria!D6,"")</f>
        <v>Garanties &amp; Reparaties | Garantieregeling zal vallen voor devices uit het Chromebook / Google Book Ecosysteem en het Microsoft Ecosysteem, en reparaties binnen de garantietermijn</v>
      </c>
      <c r="D25" s="5">
        <f>IF(Subgunningscriteria!G6="JA",Subgunningscriteria!E6,"")</f>
        <v>12.5</v>
      </c>
      <c r="E25" s="17">
        <f>Subgunningscriteria!F6</f>
        <v>1000000</v>
      </c>
      <c r="F25" s="3">
        <f t="shared" si="5"/>
        <v>0</v>
      </c>
      <c r="G25" s="10">
        <f>F25/Informatie!$B$5*E25</f>
        <v>0</v>
      </c>
      <c r="H25" s="3"/>
      <c r="J25" s="60">
        <f t="shared" si="4"/>
        <v>0</v>
      </c>
      <c r="K25" s="71">
        <v>0</v>
      </c>
      <c r="L25" s="72">
        <v>0</v>
      </c>
      <c r="M25" s="72">
        <v>0</v>
      </c>
      <c r="N25" s="73">
        <v>0</v>
      </c>
    </row>
    <row r="26" spans="1:14" outlineLevel="1" x14ac:dyDescent="0.35">
      <c r="A26" s="5" t="str">
        <f t="shared" si="3"/>
        <v>Inschrijver2</v>
      </c>
      <c r="B26" s="5" t="str">
        <f>IF(Subgunningscriteria!G7="JA",Subgunningscriteria!C7,"")</f>
        <v>K2.2</v>
      </c>
      <c r="C26" s="5" t="str">
        <f>IF(Subgunningscriteria!G7="JA",Subgunningscriteria!D7,"")</f>
        <v>Garanties &amp; Reparaties | Reparaties buiten de garantietermijn, en organisatie van reparatiecapaciteit, doorlooptijd, on-site/off-site, onderdelenvoorziening en retourafhandeling</v>
      </c>
      <c r="D26" s="5">
        <f>IF(Subgunningscriteria!G7="JA",Subgunningscriteria!E7,"")</f>
        <v>12.5</v>
      </c>
      <c r="E26" s="17">
        <f>Subgunningscriteria!F7</f>
        <v>1000000</v>
      </c>
      <c r="F26" s="3">
        <f t="shared" si="5"/>
        <v>0</v>
      </c>
      <c r="G26" s="10">
        <f>F26/Informatie!$B$5*E26</f>
        <v>0</v>
      </c>
      <c r="H26" s="3"/>
      <c r="J26" s="61">
        <f t="shared" si="4"/>
        <v>0</v>
      </c>
      <c r="K26" s="71">
        <v>0</v>
      </c>
      <c r="L26" s="72">
        <v>0</v>
      </c>
      <c r="M26" s="72">
        <v>0</v>
      </c>
      <c r="N26" s="73">
        <v>0</v>
      </c>
    </row>
    <row r="27" spans="1:14" outlineLevel="1" x14ac:dyDescent="0.35">
      <c r="A27" s="5" t="str">
        <f t="shared" si="3"/>
        <v>Inschrijver2</v>
      </c>
      <c r="B27" s="5" t="str">
        <f>IF(Subgunningscriteria!G8="JA",Subgunningscriteria!C8,"")</f>
        <v>K3.1</v>
      </c>
      <c r="C27" s="5" t="str">
        <f>IF(Subgunningscriteria!G8="JA",Subgunningscriteria!D8,"")</f>
        <v>Logistiek &amp; duurzaamheid | Logistiek van leveringen en retourszendingen</v>
      </c>
      <c r="D27" s="5">
        <f>IF(Subgunningscriteria!G8="JA",Subgunningscriteria!E8,"")</f>
        <v>12.5</v>
      </c>
      <c r="E27" s="17">
        <f>Subgunningscriteria!F8</f>
        <v>1000000</v>
      </c>
      <c r="F27" s="3">
        <f t="shared" si="5"/>
        <v>0</v>
      </c>
      <c r="G27" s="10">
        <f>F27/Informatie!$B$5*E27</f>
        <v>0</v>
      </c>
      <c r="H27" s="3"/>
      <c r="J27" s="60">
        <f t="shared" si="4"/>
        <v>0</v>
      </c>
      <c r="K27" s="71">
        <v>0</v>
      </c>
      <c r="L27" s="72">
        <v>0</v>
      </c>
      <c r="M27" s="72">
        <v>0</v>
      </c>
      <c r="N27" s="73">
        <v>0</v>
      </c>
    </row>
    <row r="28" spans="1:14" ht="15" outlineLevel="1" thickBot="1" x14ac:dyDescent="0.4">
      <c r="A28" s="5" t="str">
        <f t="shared" si="3"/>
        <v>Inschrijver2</v>
      </c>
      <c r="B28" s="5" t="str">
        <f>IF(Subgunningscriteria!G9="JA",Subgunningscriteria!C9,"")</f>
        <v>K3.2</v>
      </c>
      <c r="C28" s="5" t="str">
        <f>IF(Subgunningscriteria!G9="JA",Subgunningscriteria!D9,"")</f>
        <v>Logistiek &amp; duurzaamheid | Duurzaamheid, waaronder bijvoorbeeld circulair gebruik, verlenging van de levensduur, energieverbruik, verpakkingen, transportbewegingen en/of retourstromen</v>
      </c>
      <c r="D28" s="5">
        <f>IF(Subgunningscriteria!G9="JA",Subgunningscriteria!E9,"")</f>
        <v>12.5</v>
      </c>
      <c r="E28" s="17">
        <f>Subgunningscriteria!F9</f>
        <v>1000000</v>
      </c>
      <c r="F28" s="3">
        <f t="shared" si="5"/>
        <v>0</v>
      </c>
      <c r="G28" s="10">
        <f>F28/Informatie!$B$5*E28</f>
        <v>0</v>
      </c>
      <c r="H28" s="3"/>
      <c r="J28" s="62">
        <f t="shared" si="4"/>
        <v>0</v>
      </c>
      <c r="K28" s="74">
        <v>0</v>
      </c>
      <c r="L28" s="75">
        <v>0</v>
      </c>
      <c r="M28" s="75">
        <v>0</v>
      </c>
      <c r="N28" s="76">
        <v>0</v>
      </c>
    </row>
    <row r="29" spans="1:14" outlineLevel="1" x14ac:dyDescent="0.35">
      <c r="A29" s="5" t="str">
        <f t="shared" si="3"/>
        <v>Inschrijver2</v>
      </c>
      <c r="B29" s="5"/>
      <c r="C29" s="5"/>
      <c r="D29" s="5"/>
      <c r="E29" s="17"/>
      <c r="F29" s="3"/>
      <c r="G29" s="10">
        <f>F29/Informatie!$B$5*E29</f>
        <v>0</v>
      </c>
      <c r="H29" s="3"/>
    </row>
    <row r="30" spans="1:14" outlineLevel="1" x14ac:dyDescent="0.35">
      <c r="A30" s="5" t="str">
        <f t="shared" si="3"/>
        <v>Inschrijver2</v>
      </c>
      <c r="B30" s="5"/>
      <c r="C30" s="5"/>
      <c r="D30" s="5"/>
      <c r="E30" s="17"/>
      <c r="F30" s="3"/>
      <c r="G30" s="10">
        <f>F30/Informatie!$B$5*E30</f>
        <v>0</v>
      </c>
      <c r="H30" s="3"/>
    </row>
    <row r="31" spans="1:14" outlineLevel="1" x14ac:dyDescent="0.35">
      <c r="A31" s="5" t="str">
        <f t="shared" si="3"/>
        <v>Inschrijver2</v>
      </c>
      <c r="B31" s="5"/>
      <c r="C31" s="5"/>
      <c r="D31" s="5"/>
      <c r="E31" s="17"/>
      <c r="F31" s="3"/>
      <c r="G31" s="10">
        <f>F31/Informatie!$B$5*E31</f>
        <v>0</v>
      </c>
      <c r="H31" s="3"/>
    </row>
    <row r="32" spans="1:14" outlineLevel="1" x14ac:dyDescent="0.35">
      <c r="A32" s="5" t="str">
        <f t="shared" si="3"/>
        <v>Inschrijver2</v>
      </c>
      <c r="B32" s="5"/>
      <c r="C32" s="5"/>
      <c r="D32" s="5"/>
      <c r="E32" s="17"/>
      <c r="F32" s="3"/>
      <c r="G32" s="10">
        <f>F32/Informatie!$B$5*E32</f>
        <v>0</v>
      </c>
      <c r="H32" s="3"/>
    </row>
    <row r="33" spans="1:14" outlineLevel="1" x14ac:dyDescent="0.35">
      <c r="A33" s="5" t="str">
        <f t="shared" si="3"/>
        <v>Inschrijver2</v>
      </c>
      <c r="B33" s="5"/>
      <c r="C33" s="5"/>
      <c r="D33" s="5"/>
      <c r="E33" s="17"/>
      <c r="F33" s="3"/>
      <c r="G33" s="10">
        <f>F33/Informatie!$B$5*E33</f>
        <v>0</v>
      </c>
      <c r="H33" s="3"/>
    </row>
    <row r="34" spans="1:14" outlineLevel="1" x14ac:dyDescent="0.35">
      <c r="A34" s="5" t="str">
        <f t="shared" si="3"/>
        <v>Inschrijver2</v>
      </c>
      <c r="B34" s="5"/>
      <c r="C34" s="5"/>
      <c r="D34" s="5"/>
      <c r="E34" s="17"/>
      <c r="F34" s="3"/>
      <c r="G34" s="10">
        <f>F34/Informatie!$B$5*E34</f>
        <v>0</v>
      </c>
      <c r="H34" s="3"/>
    </row>
    <row r="35" spans="1:14" outlineLevel="1" x14ac:dyDescent="0.35">
      <c r="A35" s="5" t="str">
        <f t="shared" si="3"/>
        <v>Inschrijver2</v>
      </c>
      <c r="B35" s="5"/>
      <c r="C35" s="5"/>
      <c r="D35" s="5"/>
      <c r="E35" s="17"/>
      <c r="F35" s="3"/>
      <c r="G35" s="10">
        <f>F35/Informatie!$B$5*E35</f>
        <v>0</v>
      </c>
      <c r="H35" s="3"/>
    </row>
    <row r="36" spans="1:14" x14ac:dyDescent="0.35">
      <c r="A36"/>
      <c r="B36"/>
      <c r="C36"/>
      <c r="D36" s="2" t="s">
        <v>66</v>
      </c>
      <c r="E36" s="15"/>
      <c r="F36"/>
      <c r="G36" s="14">
        <f>SUM(G21:G35)</f>
        <v>0</v>
      </c>
      <c r="H36"/>
    </row>
    <row r="37" spans="1:14" x14ac:dyDescent="0.35">
      <c r="A37" s="6"/>
      <c r="B37" s="6"/>
      <c r="C37" s="6"/>
      <c r="D37" s="7"/>
      <c r="E37" s="16"/>
      <c r="F37" s="6"/>
      <c r="G37" s="8"/>
      <c r="H37" s="6"/>
    </row>
    <row r="38" spans="1:14" ht="15" thickBot="1" x14ac:dyDescent="0.4">
      <c r="A38" s="2" t="str">
        <f>IF(Inschrijvers!B4="","",Inschrijvers!B4)</f>
        <v>Inschrijver3</v>
      </c>
      <c r="B38" s="5"/>
      <c r="C38" s="5"/>
      <c r="D38" s="5"/>
      <c r="E38" s="5"/>
      <c r="F38" s="5"/>
      <c r="G38" s="5"/>
      <c r="H38" s="5"/>
    </row>
    <row r="39" spans="1:14" ht="29" outlineLevel="1" x14ac:dyDescent="0.35">
      <c r="A39" s="5" t="str">
        <f>IF($A38="","",$A38)</f>
        <v>Inschrijver3</v>
      </c>
      <c r="B39" s="5" t="str">
        <f>IF(Subgunningscriteria!G2="JA",Subgunningscriteria!C2,"")</f>
        <v>P1</v>
      </c>
      <c r="C39" s="5" t="str">
        <f>IF(Subgunningscriteria!G2="JA",Subgunningscriteria!D2,"")</f>
        <v>Prijs</v>
      </c>
      <c r="D39" s="5">
        <f>IF(Subgunningscriteria!G2="JA",Subgunningscriteria!E2,"")</f>
        <v>100</v>
      </c>
      <c r="E39" s="5"/>
      <c r="F39" s="67" t="s">
        <v>79</v>
      </c>
      <c r="G39" s="67" t="s">
        <v>79</v>
      </c>
      <c r="H39" s="84" t="s">
        <v>65</v>
      </c>
      <c r="J39" s="63" t="s">
        <v>79</v>
      </c>
      <c r="K39" s="64" t="s">
        <v>79</v>
      </c>
      <c r="L39" s="65" t="s">
        <v>79</v>
      </c>
      <c r="M39" s="65" t="s">
        <v>79</v>
      </c>
      <c r="N39" s="66" t="s">
        <v>79</v>
      </c>
    </row>
    <row r="40" spans="1:14" outlineLevel="1" x14ac:dyDescent="0.35">
      <c r="A40" s="5" t="str">
        <f t="shared" ref="A40:A53" si="6">IF($A39="","",$A39)</f>
        <v>Inschrijver3</v>
      </c>
      <c r="B40" s="5" t="str">
        <f>IF(Subgunningscriteria!G3="JA",Subgunningscriteria!C3,"")</f>
        <v>K1.1</v>
      </c>
      <c r="C40" s="5" t="str">
        <f>IF(Subgunningscriteria!G3="JA",Subgunningscriteria!D3,"")</f>
        <v>Omgevingsomstandigheden &amp; Dienstverlening | Marktschommelingen, materiaaltekorten, geopolitieke spanningen en andere leveringsonzekerheden</v>
      </c>
      <c r="D40" s="5">
        <f>IF(Subgunningscriteria!G3="JA",Subgunningscriteria!E3,"")</f>
        <v>16.667000000000002</v>
      </c>
      <c r="E40" s="17">
        <f>Subgunningscriteria!F3</f>
        <v>1333360</v>
      </c>
      <c r="F40" s="3">
        <f>J40</f>
        <v>0</v>
      </c>
      <c r="G40" s="10">
        <f>F40/Informatie!$B$5*E40</f>
        <v>0</v>
      </c>
      <c r="H40" s="3"/>
      <c r="J40" s="60">
        <f t="shared" ref="J40:J46" si="7">IF(AVERAGE(K40:N40)&lt;3,0,IF(AVERAGE(K40:N40)&lt;4,3,IF(AVERAGE(K40:N40)&lt;6,5,IF(AVERAGE(K40:N40)&lt;8,7,9))))</f>
        <v>0</v>
      </c>
      <c r="K40" s="71">
        <v>0</v>
      </c>
      <c r="L40" s="72">
        <v>0</v>
      </c>
      <c r="M40" s="72">
        <v>0</v>
      </c>
      <c r="N40" s="73">
        <v>0</v>
      </c>
    </row>
    <row r="41" spans="1:14" outlineLevel="1" x14ac:dyDescent="0.35">
      <c r="A41" s="5" t="str">
        <f t="shared" si="6"/>
        <v>Inschrijver3</v>
      </c>
      <c r="B41" s="5" t="str">
        <f>IF(Subgunningscriteria!G4="JA",Subgunningscriteria!C4,"")</f>
        <v>K1.2</v>
      </c>
      <c r="C41" s="5" t="str">
        <f>IF(Subgunningscriteria!G4="JA",Subgunningscriteria!D4,"")</f>
        <v xml:space="preserve">Omgevingsomstandigheden &amp; Dienstverlening | Lifecycle management, productbeschikbaarheid, end-of-life verklaringen van vendors, het adviseren van opvolgmodellen en gelijkwaardige alternatieven, en de Productcatalogus </v>
      </c>
      <c r="D41" s="5">
        <f>IF(Subgunningscriteria!G4="JA",Subgunningscriteria!E4,"")</f>
        <v>16.667000000000002</v>
      </c>
      <c r="E41" s="17">
        <f>Subgunningscriteria!F4</f>
        <v>1333360</v>
      </c>
      <c r="F41" s="3">
        <f t="shared" ref="F41:F46" si="8">J41</f>
        <v>0</v>
      </c>
      <c r="G41" s="10">
        <f>F41/Informatie!$B$5*E41</f>
        <v>0</v>
      </c>
      <c r="H41" s="3"/>
      <c r="J41" s="60">
        <f t="shared" si="7"/>
        <v>0</v>
      </c>
      <c r="K41" s="71">
        <v>0</v>
      </c>
      <c r="L41" s="72">
        <v>0</v>
      </c>
      <c r="M41" s="72">
        <v>0</v>
      </c>
      <c r="N41" s="73">
        <v>0</v>
      </c>
    </row>
    <row r="42" spans="1:14" outlineLevel="1" x14ac:dyDescent="0.35">
      <c r="A42" s="5" t="str">
        <f t="shared" si="6"/>
        <v>Inschrijver3</v>
      </c>
      <c r="B42" s="5" t="str">
        <f>IF(Subgunningscriteria!G5="JA",Subgunningscriteria!C5,"")</f>
        <v>K1.3</v>
      </c>
      <c r="C42" s="5" t="str">
        <f>IF(Subgunningscriteria!G5="JA",Subgunningscriteria!D5,"")</f>
        <v>Omgevingsomstandigheden &amp; Dienstverlening | Advisering aan de coöperatie en de doorontwikkeling van de KIEN-dienstverlening</v>
      </c>
      <c r="D42" s="5">
        <f>IF(Subgunningscriteria!G5="JA",Subgunningscriteria!E5,"")</f>
        <v>16.667000000000002</v>
      </c>
      <c r="E42" s="17">
        <f>Subgunningscriteria!F5</f>
        <v>1333360</v>
      </c>
      <c r="F42" s="3">
        <f t="shared" si="8"/>
        <v>0</v>
      </c>
      <c r="G42" s="10">
        <f>F42/Informatie!$B$5*E42</f>
        <v>0</v>
      </c>
      <c r="H42" s="3"/>
      <c r="J42" s="60">
        <f t="shared" si="7"/>
        <v>0</v>
      </c>
      <c r="K42" s="71">
        <v>0</v>
      </c>
      <c r="L42" s="72">
        <v>0</v>
      </c>
      <c r="M42" s="72">
        <v>0</v>
      </c>
      <c r="N42" s="73">
        <v>0</v>
      </c>
    </row>
    <row r="43" spans="1:14" outlineLevel="1" x14ac:dyDescent="0.35">
      <c r="A43" s="5" t="str">
        <f t="shared" si="6"/>
        <v>Inschrijver3</v>
      </c>
      <c r="B43" s="5" t="str">
        <f>IF(Subgunningscriteria!G6="JA",Subgunningscriteria!C6,"")</f>
        <v>K2.1</v>
      </c>
      <c r="C43" s="5" t="str">
        <f>IF(Subgunningscriteria!G6="JA",Subgunningscriteria!D6,"")</f>
        <v>Garanties &amp; Reparaties | Garantieregeling zal vallen voor devices uit het Chromebook / Google Book Ecosysteem en het Microsoft Ecosysteem, en reparaties binnen de garantietermijn</v>
      </c>
      <c r="D43" s="5">
        <f>IF(Subgunningscriteria!G6="JA",Subgunningscriteria!E6,"")</f>
        <v>12.5</v>
      </c>
      <c r="E43" s="17">
        <f>Subgunningscriteria!F6</f>
        <v>1000000</v>
      </c>
      <c r="F43" s="3">
        <f t="shared" si="8"/>
        <v>0</v>
      </c>
      <c r="G43" s="10">
        <f>F43/Informatie!$B$5*E43</f>
        <v>0</v>
      </c>
      <c r="H43" s="3"/>
      <c r="J43" s="60">
        <f t="shared" si="7"/>
        <v>0</v>
      </c>
      <c r="K43" s="71">
        <v>0</v>
      </c>
      <c r="L43" s="72">
        <v>0</v>
      </c>
      <c r="M43" s="72">
        <v>0</v>
      </c>
      <c r="N43" s="73">
        <v>0</v>
      </c>
    </row>
    <row r="44" spans="1:14" outlineLevel="1" x14ac:dyDescent="0.35">
      <c r="A44" s="5" t="str">
        <f t="shared" si="6"/>
        <v>Inschrijver3</v>
      </c>
      <c r="B44" s="5" t="str">
        <f>IF(Subgunningscriteria!G7="JA",Subgunningscriteria!C7,"")</f>
        <v>K2.2</v>
      </c>
      <c r="C44" s="5" t="str">
        <f>IF(Subgunningscriteria!G7="JA",Subgunningscriteria!D7,"")</f>
        <v>Garanties &amp; Reparaties | Reparaties buiten de garantietermijn, en organisatie van reparatiecapaciteit, doorlooptijd, on-site/off-site, onderdelenvoorziening en retourafhandeling</v>
      </c>
      <c r="D44" s="5">
        <f>IF(Subgunningscriteria!G7="JA",Subgunningscriteria!E7,"")</f>
        <v>12.5</v>
      </c>
      <c r="E44" s="17">
        <f>Subgunningscriteria!F7</f>
        <v>1000000</v>
      </c>
      <c r="F44" s="3">
        <f t="shared" si="8"/>
        <v>0</v>
      </c>
      <c r="G44" s="10">
        <f>F44/Informatie!$B$5*E44</f>
        <v>0</v>
      </c>
      <c r="H44" s="3"/>
      <c r="J44" s="61">
        <f t="shared" si="7"/>
        <v>0</v>
      </c>
      <c r="K44" s="71">
        <v>0</v>
      </c>
      <c r="L44" s="72">
        <v>0</v>
      </c>
      <c r="M44" s="72">
        <v>0</v>
      </c>
      <c r="N44" s="73">
        <v>0</v>
      </c>
    </row>
    <row r="45" spans="1:14" outlineLevel="1" x14ac:dyDescent="0.35">
      <c r="A45" s="5" t="str">
        <f t="shared" si="6"/>
        <v>Inschrijver3</v>
      </c>
      <c r="B45" s="5" t="str">
        <f>IF(Subgunningscriteria!G8="JA",Subgunningscriteria!C8,"")</f>
        <v>K3.1</v>
      </c>
      <c r="C45" s="5" t="str">
        <f>IF(Subgunningscriteria!G8="JA",Subgunningscriteria!D8,"")</f>
        <v>Logistiek &amp; duurzaamheid | Logistiek van leveringen en retourszendingen</v>
      </c>
      <c r="D45" s="5">
        <f>IF(Subgunningscriteria!G8="JA",Subgunningscriteria!E8,"")</f>
        <v>12.5</v>
      </c>
      <c r="E45" s="17">
        <f>Subgunningscriteria!F8</f>
        <v>1000000</v>
      </c>
      <c r="F45" s="3">
        <f t="shared" si="8"/>
        <v>0</v>
      </c>
      <c r="G45" s="10">
        <f>F45/Informatie!$B$5*E45</f>
        <v>0</v>
      </c>
      <c r="H45" s="3"/>
      <c r="J45" s="60">
        <f t="shared" si="7"/>
        <v>0</v>
      </c>
      <c r="K45" s="71">
        <v>0</v>
      </c>
      <c r="L45" s="72">
        <v>0</v>
      </c>
      <c r="M45" s="72">
        <v>0</v>
      </c>
      <c r="N45" s="73">
        <v>0</v>
      </c>
    </row>
    <row r="46" spans="1:14" ht="15" outlineLevel="1" thickBot="1" x14ac:dyDescent="0.4">
      <c r="A46" s="5" t="str">
        <f t="shared" si="6"/>
        <v>Inschrijver3</v>
      </c>
      <c r="B46" s="5" t="str">
        <f>IF(Subgunningscriteria!G9="JA",Subgunningscriteria!C9,"")</f>
        <v>K3.2</v>
      </c>
      <c r="C46" s="5" t="str">
        <f>IF(Subgunningscriteria!G9="JA",Subgunningscriteria!D9,"")</f>
        <v>Logistiek &amp; duurzaamheid | Duurzaamheid, waaronder bijvoorbeeld circulair gebruik, verlenging van de levensduur, energieverbruik, verpakkingen, transportbewegingen en/of retourstromen</v>
      </c>
      <c r="D46" s="5">
        <f>IF(Subgunningscriteria!G9="JA",Subgunningscriteria!E9,"")</f>
        <v>12.5</v>
      </c>
      <c r="E46" s="17">
        <f>Subgunningscriteria!F9</f>
        <v>1000000</v>
      </c>
      <c r="F46" s="3">
        <f t="shared" si="8"/>
        <v>0</v>
      </c>
      <c r="G46" s="10">
        <f>F46/Informatie!$B$5*E46</f>
        <v>0</v>
      </c>
      <c r="H46" s="3"/>
      <c r="J46" s="62">
        <f t="shared" si="7"/>
        <v>0</v>
      </c>
      <c r="K46" s="74">
        <v>0</v>
      </c>
      <c r="L46" s="75">
        <v>0</v>
      </c>
      <c r="M46" s="75">
        <v>0</v>
      </c>
      <c r="N46" s="76">
        <v>0</v>
      </c>
    </row>
    <row r="47" spans="1:14" outlineLevel="1" x14ac:dyDescent="0.35">
      <c r="A47" s="5" t="str">
        <f t="shared" si="6"/>
        <v>Inschrijver3</v>
      </c>
      <c r="B47" s="5"/>
      <c r="C47" s="5"/>
      <c r="D47" s="5"/>
      <c r="E47" s="17"/>
      <c r="F47" s="3"/>
      <c r="G47" s="10">
        <f>F47/Informatie!$B$5*E47</f>
        <v>0</v>
      </c>
      <c r="H47" s="3"/>
    </row>
    <row r="48" spans="1:14" outlineLevel="1" x14ac:dyDescent="0.35">
      <c r="A48" s="5" t="str">
        <f t="shared" si="6"/>
        <v>Inschrijver3</v>
      </c>
      <c r="B48" s="5"/>
      <c r="C48" s="5"/>
      <c r="D48" s="5"/>
      <c r="E48" s="17"/>
      <c r="F48" s="3"/>
      <c r="G48" s="10">
        <f>F48/Informatie!$B$5*E48</f>
        <v>0</v>
      </c>
      <c r="H48" s="3"/>
    </row>
    <row r="49" spans="1:14" outlineLevel="1" x14ac:dyDescent="0.35">
      <c r="A49" s="5" t="str">
        <f t="shared" si="6"/>
        <v>Inschrijver3</v>
      </c>
      <c r="B49" s="5"/>
      <c r="C49" s="5"/>
      <c r="D49" s="5"/>
      <c r="E49" s="17"/>
      <c r="F49" s="3"/>
      <c r="G49" s="10">
        <f>F49/Informatie!$B$5*E49</f>
        <v>0</v>
      </c>
      <c r="H49" s="3"/>
    </row>
    <row r="50" spans="1:14" outlineLevel="1" x14ac:dyDescent="0.35">
      <c r="A50" s="5" t="str">
        <f t="shared" si="6"/>
        <v>Inschrijver3</v>
      </c>
      <c r="B50" s="5"/>
      <c r="C50" s="5"/>
      <c r="D50" s="5"/>
      <c r="E50" s="17"/>
      <c r="F50" s="3"/>
      <c r="G50" s="10">
        <f>F50/Informatie!$B$5*E50</f>
        <v>0</v>
      </c>
      <c r="H50" s="3"/>
    </row>
    <row r="51" spans="1:14" outlineLevel="1" x14ac:dyDescent="0.35">
      <c r="A51" s="5" t="str">
        <f t="shared" si="6"/>
        <v>Inschrijver3</v>
      </c>
      <c r="B51" s="5"/>
      <c r="C51" s="5"/>
      <c r="D51" s="5"/>
      <c r="E51" s="17"/>
      <c r="F51" s="3"/>
      <c r="G51" s="10">
        <f>F51/Informatie!$B$5*E51</f>
        <v>0</v>
      </c>
      <c r="H51" s="3"/>
    </row>
    <row r="52" spans="1:14" outlineLevel="1" x14ac:dyDescent="0.35">
      <c r="A52" s="5" t="str">
        <f t="shared" si="6"/>
        <v>Inschrijver3</v>
      </c>
      <c r="B52" s="5"/>
      <c r="C52" s="5"/>
      <c r="D52" s="5"/>
      <c r="E52" s="17"/>
      <c r="F52" s="3"/>
      <c r="G52" s="10">
        <f>F52/Informatie!$B$5*E52</f>
        <v>0</v>
      </c>
      <c r="H52" s="3"/>
    </row>
    <row r="53" spans="1:14" outlineLevel="1" x14ac:dyDescent="0.35">
      <c r="A53" s="5" t="str">
        <f t="shared" si="6"/>
        <v>Inschrijver3</v>
      </c>
      <c r="B53" s="5"/>
      <c r="C53" s="5"/>
      <c r="D53" s="5"/>
      <c r="E53" s="17"/>
      <c r="F53" s="3"/>
      <c r="G53" s="10">
        <f>F53/Informatie!$B$5*E53</f>
        <v>0</v>
      </c>
      <c r="H53" s="3"/>
    </row>
    <row r="54" spans="1:14" x14ac:dyDescent="0.35">
      <c r="A54"/>
      <c r="B54"/>
      <c r="C54"/>
      <c r="D54" s="2" t="s">
        <v>66</v>
      </c>
      <c r="E54" s="15"/>
      <c r="F54"/>
      <c r="G54" s="14">
        <f>SUM(G39:G53)</f>
        <v>0</v>
      </c>
      <c r="H54"/>
    </row>
    <row r="55" spans="1:14" x14ac:dyDescent="0.35">
      <c r="A55" s="6"/>
      <c r="B55" s="6"/>
      <c r="C55" s="6"/>
      <c r="D55" s="7"/>
      <c r="E55" s="16"/>
      <c r="F55" s="6"/>
      <c r="G55" s="8"/>
      <c r="H55" s="6"/>
    </row>
    <row r="56" spans="1:14" ht="15" thickBot="1" x14ac:dyDescent="0.4">
      <c r="A56" s="2" t="str">
        <f>IF(Inschrijvers!B5="","",Inschrijvers!B5)</f>
        <v>Inschrijver4</v>
      </c>
      <c r="B56" s="5"/>
      <c r="C56" s="5"/>
      <c r="D56" s="5"/>
      <c r="E56" s="5"/>
      <c r="F56" s="5"/>
      <c r="G56" s="5"/>
      <c r="H56" s="5"/>
    </row>
    <row r="57" spans="1:14" ht="29" outlineLevel="1" x14ac:dyDescent="0.35">
      <c r="A57" s="5" t="str">
        <f>IF($A56="","",$A56)</f>
        <v>Inschrijver4</v>
      </c>
      <c r="B57" s="5" t="str">
        <f>IF(Subgunningscriteria!G2="JA",Subgunningscriteria!C2,"")</f>
        <v>P1</v>
      </c>
      <c r="C57" s="5" t="str">
        <f>IF(Subgunningscriteria!G2="JA",Subgunningscriteria!D2,"")</f>
        <v>Prijs</v>
      </c>
      <c r="D57" s="5">
        <f>IF(Subgunningscriteria!G2="JA",Subgunningscriteria!E2,"")</f>
        <v>100</v>
      </c>
      <c r="E57" s="5"/>
      <c r="F57" s="67" t="s">
        <v>79</v>
      </c>
      <c r="G57" s="67" t="s">
        <v>79</v>
      </c>
      <c r="H57" s="84" t="s">
        <v>65</v>
      </c>
      <c r="J57" s="63" t="s">
        <v>79</v>
      </c>
      <c r="K57" s="64" t="s">
        <v>79</v>
      </c>
      <c r="L57" s="65" t="s">
        <v>79</v>
      </c>
      <c r="M57" s="65" t="s">
        <v>79</v>
      </c>
      <c r="N57" s="66" t="s">
        <v>79</v>
      </c>
    </row>
    <row r="58" spans="1:14" outlineLevel="1" x14ac:dyDescent="0.35">
      <c r="A58" s="5" t="str">
        <f t="shared" ref="A58:A71" si="9">IF($A57="","",$A57)</f>
        <v>Inschrijver4</v>
      </c>
      <c r="B58" s="5" t="str">
        <f>IF(Subgunningscriteria!G3="JA",Subgunningscriteria!C3,"")</f>
        <v>K1.1</v>
      </c>
      <c r="C58" s="5" t="str">
        <f>IF(Subgunningscriteria!G3="JA",Subgunningscriteria!D3,"")</f>
        <v>Omgevingsomstandigheden &amp; Dienstverlening | Marktschommelingen, materiaaltekorten, geopolitieke spanningen en andere leveringsonzekerheden</v>
      </c>
      <c r="D58" s="5">
        <f>IF(Subgunningscriteria!G3="JA",Subgunningscriteria!E3,"")</f>
        <v>16.667000000000002</v>
      </c>
      <c r="E58" s="17">
        <f>Subgunningscriteria!F3</f>
        <v>1333360</v>
      </c>
      <c r="F58" s="3">
        <f>J58</f>
        <v>0</v>
      </c>
      <c r="G58" s="10">
        <f>F58/Informatie!$B$5*E58</f>
        <v>0</v>
      </c>
      <c r="H58" s="3"/>
      <c r="J58" s="60">
        <f t="shared" ref="J58:J64" si="10">IF(AVERAGE(K58:N58)&lt;3,0,IF(AVERAGE(K58:N58)&lt;4,3,IF(AVERAGE(K58:N58)&lt;6,5,IF(AVERAGE(K58:N58)&lt;8,7,9))))</f>
        <v>0</v>
      </c>
      <c r="K58" s="71">
        <v>0</v>
      </c>
      <c r="L58" s="72">
        <v>0</v>
      </c>
      <c r="M58" s="72">
        <v>0</v>
      </c>
      <c r="N58" s="73">
        <v>0</v>
      </c>
    </row>
    <row r="59" spans="1:14" outlineLevel="1" x14ac:dyDescent="0.35">
      <c r="A59" s="5" t="str">
        <f t="shared" si="9"/>
        <v>Inschrijver4</v>
      </c>
      <c r="B59" s="5" t="str">
        <f>IF(Subgunningscriteria!G4="JA",Subgunningscriteria!C4,"")</f>
        <v>K1.2</v>
      </c>
      <c r="C59" s="5" t="str">
        <f>IF(Subgunningscriteria!G4="JA",Subgunningscriteria!D4,"")</f>
        <v xml:space="preserve">Omgevingsomstandigheden &amp; Dienstverlening | Lifecycle management, productbeschikbaarheid, end-of-life verklaringen van vendors, het adviseren van opvolgmodellen en gelijkwaardige alternatieven, en de Productcatalogus </v>
      </c>
      <c r="D59" s="5">
        <f>IF(Subgunningscriteria!G4="JA",Subgunningscriteria!E4,"")</f>
        <v>16.667000000000002</v>
      </c>
      <c r="E59" s="17">
        <f>Subgunningscriteria!F4</f>
        <v>1333360</v>
      </c>
      <c r="F59" s="3">
        <f t="shared" ref="F59:F64" si="11">J59</f>
        <v>0</v>
      </c>
      <c r="G59" s="10">
        <f>F59/Informatie!$B$5*E59</f>
        <v>0</v>
      </c>
      <c r="H59" s="3"/>
      <c r="J59" s="60">
        <f t="shared" si="10"/>
        <v>0</v>
      </c>
      <c r="K59" s="71">
        <v>0</v>
      </c>
      <c r="L59" s="72">
        <v>0</v>
      </c>
      <c r="M59" s="72">
        <v>0</v>
      </c>
      <c r="N59" s="73">
        <v>0</v>
      </c>
    </row>
    <row r="60" spans="1:14" outlineLevel="1" x14ac:dyDescent="0.35">
      <c r="A60" s="5" t="str">
        <f t="shared" si="9"/>
        <v>Inschrijver4</v>
      </c>
      <c r="B60" s="5" t="str">
        <f>IF(Subgunningscriteria!G5="JA",Subgunningscriteria!C5,"")</f>
        <v>K1.3</v>
      </c>
      <c r="C60" s="5" t="str">
        <f>IF(Subgunningscriteria!G5="JA",Subgunningscriteria!D5,"")</f>
        <v>Omgevingsomstandigheden &amp; Dienstverlening | Advisering aan de coöperatie en de doorontwikkeling van de KIEN-dienstverlening</v>
      </c>
      <c r="D60" s="5">
        <f>IF(Subgunningscriteria!G5="JA",Subgunningscriteria!E5,"")</f>
        <v>16.667000000000002</v>
      </c>
      <c r="E60" s="17">
        <f>Subgunningscriteria!F5</f>
        <v>1333360</v>
      </c>
      <c r="F60" s="3">
        <f t="shared" si="11"/>
        <v>0</v>
      </c>
      <c r="G60" s="10">
        <f>F60/Informatie!$B$5*E60</f>
        <v>0</v>
      </c>
      <c r="H60" s="3"/>
      <c r="J60" s="60">
        <f t="shared" si="10"/>
        <v>0</v>
      </c>
      <c r="K60" s="71">
        <v>0</v>
      </c>
      <c r="L60" s="72">
        <v>0</v>
      </c>
      <c r="M60" s="72">
        <v>0</v>
      </c>
      <c r="N60" s="73">
        <v>0</v>
      </c>
    </row>
    <row r="61" spans="1:14" outlineLevel="1" x14ac:dyDescent="0.35">
      <c r="A61" s="5" t="str">
        <f t="shared" si="9"/>
        <v>Inschrijver4</v>
      </c>
      <c r="B61" s="5" t="str">
        <f>IF(Subgunningscriteria!G6="JA",Subgunningscriteria!C6,"")</f>
        <v>K2.1</v>
      </c>
      <c r="C61" s="5" t="str">
        <f>IF(Subgunningscriteria!G6="JA",Subgunningscriteria!D6,"")</f>
        <v>Garanties &amp; Reparaties | Garantieregeling zal vallen voor devices uit het Chromebook / Google Book Ecosysteem en het Microsoft Ecosysteem, en reparaties binnen de garantietermijn</v>
      </c>
      <c r="D61" s="5">
        <f>IF(Subgunningscriteria!G6="JA",Subgunningscriteria!E6,"")</f>
        <v>12.5</v>
      </c>
      <c r="E61" s="17">
        <f>Subgunningscriteria!F6</f>
        <v>1000000</v>
      </c>
      <c r="F61" s="3">
        <f t="shared" si="11"/>
        <v>0</v>
      </c>
      <c r="G61" s="10">
        <f>F61/Informatie!$B$5*E61</f>
        <v>0</v>
      </c>
      <c r="H61" s="3"/>
      <c r="J61" s="60">
        <f t="shared" si="10"/>
        <v>0</v>
      </c>
      <c r="K61" s="71">
        <v>0</v>
      </c>
      <c r="L61" s="72">
        <v>0</v>
      </c>
      <c r="M61" s="72">
        <v>0</v>
      </c>
      <c r="N61" s="73">
        <v>0</v>
      </c>
    </row>
    <row r="62" spans="1:14" outlineLevel="1" x14ac:dyDescent="0.35">
      <c r="A62" s="5" t="str">
        <f t="shared" si="9"/>
        <v>Inschrijver4</v>
      </c>
      <c r="B62" s="5" t="str">
        <f>IF(Subgunningscriteria!G7="JA",Subgunningscriteria!C7,"")</f>
        <v>K2.2</v>
      </c>
      <c r="C62" s="5" t="str">
        <f>IF(Subgunningscriteria!G7="JA",Subgunningscriteria!D7,"")</f>
        <v>Garanties &amp; Reparaties | Reparaties buiten de garantietermijn, en organisatie van reparatiecapaciteit, doorlooptijd, on-site/off-site, onderdelenvoorziening en retourafhandeling</v>
      </c>
      <c r="D62" s="5">
        <f>IF(Subgunningscriteria!G7="JA",Subgunningscriteria!E7,"")</f>
        <v>12.5</v>
      </c>
      <c r="E62" s="17">
        <f>Subgunningscriteria!F7</f>
        <v>1000000</v>
      </c>
      <c r="F62" s="3">
        <f t="shared" si="11"/>
        <v>0</v>
      </c>
      <c r="G62" s="10">
        <f>F62/Informatie!$B$5*E62</f>
        <v>0</v>
      </c>
      <c r="H62" s="3"/>
      <c r="J62" s="61">
        <f t="shared" si="10"/>
        <v>0</v>
      </c>
      <c r="K62" s="71">
        <v>0</v>
      </c>
      <c r="L62" s="72">
        <v>0</v>
      </c>
      <c r="M62" s="72">
        <v>0</v>
      </c>
      <c r="N62" s="73">
        <v>0</v>
      </c>
    </row>
    <row r="63" spans="1:14" outlineLevel="1" x14ac:dyDescent="0.35">
      <c r="A63" s="5" t="str">
        <f t="shared" si="9"/>
        <v>Inschrijver4</v>
      </c>
      <c r="B63" s="5" t="str">
        <f>IF(Subgunningscriteria!G8="JA",Subgunningscriteria!C8,"")</f>
        <v>K3.1</v>
      </c>
      <c r="C63" s="5" t="str">
        <f>IF(Subgunningscriteria!G8="JA",Subgunningscriteria!D8,"")</f>
        <v>Logistiek &amp; duurzaamheid | Logistiek van leveringen en retourszendingen</v>
      </c>
      <c r="D63" s="5">
        <f>IF(Subgunningscriteria!G8="JA",Subgunningscriteria!E8,"")</f>
        <v>12.5</v>
      </c>
      <c r="E63" s="17">
        <f>Subgunningscriteria!F8</f>
        <v>1000000</v>
      </c>
      <c r="F63" s="3">
        <f t="shared" si="11"/>
        <v>0</v>
      </c>
      <c r="G63" s="10">
        <f>F63/Informatie!$B$5*E63</f>
        <v>0</v>
      </c>
      <c r="H63" s="3"/>
      <c r="J63" s="60">
        <f t="shared" si="10"/>
        <v>0</v>
      </c>
      <c r="K63" s="71">
        <v>0</v>
      </c>
      <c r="L63" s="72">
        <v>0</v>
      </c>
      <c r="M63" s="72">
        <v>0</v>
      </c>
      <c r="N63" s="73">
        <v>0</v>
      </c>
    </row>
    <row r="64" spans="1:14" ht="15" outlineLevel="1" thickBot="1" x14ac:dyDescent="0.4">
      <c r="A64" s="5" t="str">
        <f t="shared" si="9"/>
        <v>Inschrijver4</v>
      </c>
      <c r="B64" s="5" t="str">
        <f>IF(Subgunningscriteria!G9="JA",Subgunningscriteria!C9,"")</f>
        <v>K3.2</v>
      </c>
      <c r="C64" s="5" t="str">
        <f>IF(Subgunningscriteria!G9="JA",Subgunningscriteria!D9,"")</f>
        <v>Logistiek &amp; duurzaamheid | Duurzaamheid, waaronder bijvoorbeeld circulair gebruik, verlenging van de levensduur, energieverbruik, verpakkingen, transportbewegingen en/of retourstromen</v>
      </c>
      <c r="D64" s="5">
        <f>IF(Subgunningscriteria!G9="JA",Subgunningscriteria!E9,"")</f>
        <v>12.5</v>
      </c>
      <c r="E64" s="17">
        <f>Subgunningscriteria!F9</f>
        <v>1000000</v>
      </c>
      <c r="F64" s="3">
        <f t="shared" si="11"/>
        <v>0</v>
      </c>
      <c r="G64" s="10">
        <f>F64/Informatie!$B$5*E64</f>
        <v>0</v>
      </c>
      <c r="H64" s="3"/>
      <c r="J64" s="62">
        <f t="shared" si="10"/>
        <v>0</v>
      </c>
      <c r="K64" s="74">
        <v>0</v>
      </c>
      <c r="L64" s="75">
        <v>0</v>
      </c>
      <c r="M64" s="75">
        <v>0</v>
      </c>
      <c r="N64" s="76">
        <v>0</v>
      </c>
    </row>
    <row r="65" spans="1:14" outlineLevel="1" x14ac:dyDescent="0.35">
      <c r="A65" s="5" t="str">
        <f t="shared" si="9"/>
        <v>Inschrijver4</v>
      </c>
      <c r="B65" s="5"/>
      <c r="C65" s="5"/>
      <c r="D65" s="5"/>
      <c r="E65" s="17"/>
      <c r="F65" s="3"/>
      <c r="G65" s="10">
        <f>F65/Informatie!$B$5*E65</f>
        <v>0</v>
      </c>
      <c r="H65" s="3"/>
    </row>
    <row r="66" spans="1:14" outlineLevel="1" x14ac:dyDescent="0.35">
      <c r="A66" s="5" t="str">
        <f t="shared" si="9"/>
        <v>Inschrijver4</v>
      </c>
      <c r="B66" s="5"/>
      <c r="C66" s="5"/>
      <c r="D66" s="5"/>
      <c r="E66" s="17"/>
      <c r="F66" s="3"/>
      <c r="G66" s="10">
        <f>F66/Informatie!$B$5*E66</f>
        <v>0</v>
      </c>
      <c r="H66" s="3"/>
    </row>
    <row r="67" spans="1:14" outlineLevel="1" x14ac:dyDescent="0.35">
      <c r="A67" s="5" t="str">
        <f t="shared" si="9"/>
        <v>Inschrijver4</v>
      </c>
      <c r="B67" s="5"/>
      <c r="C67" s="5"/>
      <c r="D67" s="5"/>
      <c r="E67" s="17"/>
      <c r="F67" s="3"/>
      <c r="G67" s="10">
        <f>F67/Informatie!$B$5*E67</f>
        <v>0</v>
      </c>
      <c r="H67" s="3"/>
    </row>
    <row r="68" spans="1:14" outlineLevel="1" x14ac:dyDescent="0.35">
      <c r="A68" s="5" t="str">
        <f t="shared" si="9"/>
        <v>Inschrijver4</v>
      </c>
      <c r="B68" s="5"/>
      <c r="C68" s="5"/>
      <c r="D68" s="5"/>
      <c r="E68" s="17"/>
      <c r="F68" s="3"/>
      <c r="G68" s="10">
        <f>F68/Informatie!$B$5*E68</f>
        <v>0</v>
      </c>
      <c r="H68" s="3"/>
    </row>
    <row r="69" spans="1:14" outlineLevel="1" x14ac:dyDescent="0.35">
      <c r="A69" s="5" t="str">
        <f t="shared" si="9"/>
        <v>Inschrijver4</v>
      </c>
      <c r="B69" s="5"/>
      <c r="C69" s="5"/>
      <c r="D69" s="5"/>
      <c r="E69" s="17"/>
      <c r="F69" s="3"/>
      <c r="G69" s="10">
        <f>F69/Informatie!$B$5*E69</f>
        <v>0</v>
      </c>
      <c r="H69" s="3"/>
    </row>
    <row r="70" spans="1:14" outlineLevel="1" x14ac:dyDescent="0.35">
      <c r="A70" s="5" t="str">
        <f t="shared" si="9"/>
        <v>Inschrijver4</v>
      </c>
      <c r="B70" s="5"/>
      <c r="C70" s="5"/>
      <c r="D70" s="5"/>
      <c r="E70" s="17"/>
      <c r="F70" s="3"/>
      <c r="G70" s="10">
        <f>F70/Informatie!$B$5*E70</f>
        <v>0</v>
      </c>
      <c r="H70" s="3"/>
    </row>
    <row r="71" spans="1:14" outlineLevel="1" x14ac:dyDescent="0.35">
      <c r="A71" s="5" t="str">
        <f t="shared" si="9"/>
        <v>Inschrijver4</v>
      </c>
      <c r="B71" s="5"/>
      <c r="C71" s="5"/>
      <c r="D71" s="5"/>
      <c r="E71" s="17"/>
      <c r="F71" s="3"/>
      <c r="G71" s="10">
        <f>F71/Informatie!$B$5*E71</f>
        <v>0</v>
      </c>
      <c r="H71" s="3"/>
    </row>
    <row r="72" spans="1:14" x14ac:dyDescent="0.35">
      <c r="A72"/>
      <c r="B72"/>
      <c r="C72"/>
      <c r="D72" s="2" t="s">
        <v>66</v>
      </c>
      <c r="E72" s="15"/>
      <c r="F72"/>
      <c r="G72" s="14">
        <f>SUM(G57:G71)</f>
        <v>0</v>
      </c>
      <c r="H72"/>
    </row>
    <row r="73" spans="1:14" x14ac:dyDescent="0.35">
      <c r="A73" s="6"/>
      <c r="B73" s="6"/>
      <c r="C73" s="6"/>
      <c r="D73" s="7"/>
      <c r="E73" s="16"/>
      <c r="F73" s="6"/>
      <c r="G73" s="8"/>
      <c r="H73" s="6"/>
    </row>
    <row r="74" spans="1:14" ht="15" thickBot="1" x14ac:dyDescent="0.4">
      <c r="A74" s="2" t="str">
        <f>IF(Inschrijvers!B6="","",Inschrijvers!B6)</f>
        <v>Inschrijver5</v>
      </c>
      <c r="B74" s="5"/>
      <c r="C74" s="5"/>
      <c r="D74" s="5"/>
      <c r="E74" s="5"/>
      <c r="F74" s="5"/>
      <c r="G74" s="5"/>
      <c r="H74" s="5"/>
    </row>
    <row r="75" spans="1:14" ht="29" outlineLevel="1" x14ac:dyDescent="0.35">
      <c r="A75" s="5" t="str">
        <f>IF($A74="","",$A74)</f>
        <v>Inschrijver5</v>
      </c>
      <c r="B75" s="5" t="str">
        <f>IF(Subgunningscriteria!G2="JA",Subgunningscriteria!C2,"")</f>
        <v>P1</v>
      </c>
      <c r="C75" s="5" t="str">
        <f>IF(Subgunningscriteria!G2="JA",Subgunningscriteria!D2,"")</f>
        <v>Prijs</v>
      </c>
      <c r="D75" s="5">
        <f>IF(Subgunningscriteria!G2="JA",Subgunningscriteria!E2,"")</f>
        <v>100</v>
      </c>
      <c r="E75" s="5"/>
      <c r="F75" s="67" t="s">
        <v>79</v>
      </c>
      <c r="G75" s="67" t="s">
        <v>79</v>
      </c>
      <c r="H75" s="84" t="s">
        <v>65</v>
      </c>
      <c r="J75" s="63" t="s">
        <v>79</v>
      </c>
      <c r="K75" s="64" t="s">
        <v>79</v>
      </c>
      <c r="L75" s="65" t="s">
        <v>79</v>
      </c>
      <c r="M75" s="65" t="s">
        <v>79</v>
      </c>
      <c r="N75" s="66" t="s">
        <v>79</v>
      </c>
    </row>
    <row r="76" spans="1:14" outlineLevel="1" x14ac:dyDescent="0.35">
      <c r="A76" s="5" t="str">
        <f t="shared" ref="A76:A89" si="12">IF($A75="","",$A75)</f>
        <v>Inschrijver5</v>
      </c>
      <c r="B76" s="5" t="str">
        <f>IF(Subgunningscriteria!G3="JA",Subgunningscriteria!C3,"")</f>
        <v>K1.1</v>
      </c>
      <c r="C76" s="5" t="str">
        <f>IF(Subgunningscriteria!G3="JA",Subgunningscriteria!D3,"")</f>
        <v>Omgevingsomstandigheden &amp; Dienstverlening | Marktschommelingen, materiaaltekorten, geopolitieke spanningen en andere leveringsonzekerheden</v>
      </c>
      <c r="D76" s="5">
        <f>IF(Subgunningscriteria!G3="JA",Subgunningscriteria!E3,"")</f>
        <v>16.667000000000002</v>
      </c>
      <c r="E76" s="17">
        <f>Subgunningscriteria!F3</f>
        <v>1333360</v>
      </c>
      <c r="F76" s="3">
        <f>J76</f>
        <v>0</v>
      </c>
      <c r="G76" s="10">
        <f>F76/Informatie!$B$5*E76</f>
        <v>0</v>
      </c>
      <c r="H76" s="3"/>
      <c r="J76" s="60">
        <f t="shared" ref="J76:J82" si="13">IF(AVERAGE(K76:N76)&lt;3,0,IF(AVERAGE(K76:N76)&lt;4,3,IF(AVERAGE(K76:N76)&lt;6,5,IF(AVERAGE(K76:N76)&lt;8,7,9))))</f>
        <v>0</v>
      </c>
      <c r="K76" s="71">
        <v>0</v>
      </c>
      <c r="L76" s="72">
        <v>0</v>
      </c>
      <c r="M76" s="72">
        <v>0</v>
      </c>
      <c r="N76" s="73">
        <v>0</v>
      </c>
    </row>
    <row r="77" spans="1:14" outlineLevel="1" x14ac:dyDescent="0.35">
      <c r="A77" s="5" t="str">
        <f t="shared" si="12"/>
        <v>Inschrijver5</v>
      </c>
      <c r="B77" s="5" t="str">
        <f>IF(Subgunningscriteria!G4="JA",Subgunningscriteria!C4,"")</f>
        <v>K1.2</v>
      </c>
      <c r="C77" s="5" t="str">
        <f>IF(Subgunningscriteria!G4="JA",Subgunningscriteria!D4,"")</f>
        <v xml:space="preserve">Omgevingsomstandigheden &amp; Dienstverlening | Lifecycle management, productbeschikbaarheid, end-of-life verklaringen van vendors, het adviseren van opvolgmodellen en gelijkwaardige alternatieven, en de Productcatalogus </v>
      </c>
      <c r="D77" s="5">
        <f>IF(Subgunningscriteria!G4="JA",Subgunningscriteria!E4,"")</f>
        <v>16.667000000000002</v>
      </c>
      <c r="E77" s="17">
        <f>Subgunningscriteria!F4</f>
        <v>1333360</v>
      </c>
      <c r="F77" s="3">
        <f t="shared" ref="F77:F82" si="14">J77</f>
        <v>0</v>
      </c>
      <c r="G77" s="10">
        <f>F77/Informatie!$B$5*E77</f>
        <v>0</v>
      </c>
      <c r="H77" s="3"/>
      <c r="J77" s="60">
        <f t="shared" si="13"/>
        <v>0</v>
      </c>
      <c r="K77" s="71">
        <v>0</v>
      </c>
      <c r="L77" s="72">
        <v>0</v>
      </c>
      <c r="M77" s="72">
        <v>0</v>
      </c>
      <c r="N77" s="73">
        <v>0</v>
      </c>
    </row>
    <row r="78" spans="1:14" outlineLevel="1" x14ac:dyDescent="0.35">
      <c r="A78" s="5" t="str">
        <f t="shared" si="12"/>
        <v>Inschrijver5</v>
      </c>
      <c r="B78" s="5" t="str">
        <f>IF(Subgunningscriteria!G5="JA",Subgunningscriteria!C5,"")</f>
        <v>K1.3</v>
      </c>
      <c r="C78" s="5" t="str">
        <f>IF(Subgunningscriteria!G5="JA",Subgunningscriteria!D5,"")</f>
        <v>Omgevingsomstandigheden &amp; Dienstverlening | Advisering aan de coöperatie en de doorontwikkeling van de KIEN-dienstverlening</v>
      </c>
      <c r="D78" s="5">
        <f>IF(Subgunningscriteria!G5="JA",Subgunningscriteria!E5,"")</f>
        <v>16.667000000000002</v>
      </c>
      <c r="E78" s="17">
        <f>Subgunningscriteria!F5</f>
        <v>1333360</v>
      </c>
      <c r="F78" s="3">
        <f t="shared" si="14"/>
        <v>0</v>
      </c>
      <c r="G78" s="10">
        <f>F78/Informatie!$B$5*E78</f>
        <v>0</v>
      </c>
      <c r="H78" s="3"/>
      <c r="J78" s="60">
        <f t="shared" si="13"/>
        <v>0</v>
      </c>
      <c r="K78" s="71">
        <v>0</v>
      </c>
      <c r="L78" s="72">
        <v>0</v>
      </c>
      <c r="M78" s="72">
        <v>0</v>
      </c>
      <c r="N78" s="73">
        <v>0</v>
      </c>
    </row>
    <row r="79" spans="1:14" outlineLevel="1" x14ac:dyDescent="0.35">
      <c r="A79" s="5" t="str">
        <f t="shared" si="12"/>
        <v>Inschrijver5</v>
      </c>
      <c r="B79" s="5" t="str">
        <f>IF(Subgunningscriteria!G6="JA",Subgunningscriteria!C6,"")</f>
        <v>K2.1</v>
      </c>
      <c r="C79" s="5" t="str">
        <f>IF(Subgunningscriteria!G6="JA",Subgunningscriteria!D6,"")</f>
        <v>Garanties &amp; Reparaties | Garantieregeling zal vallen voor devices uit het Chromebook / Google Book Ecosysteem en het Microsoft Ecosysteem, en reparaties binnen de garantietermijn</v>
      </c>
      <c r="D79" s="5">
        <f>IF(Subgunningscriteria!G6="JA",Subgunningscriteria!E6,"")</f>
        <v>12.5</v>
      </c>
      <c r="E79" s="17">
        <f>Subgunningscriteria!F6</f>
        <v>1000000</v>
      </c>
      <c r="F79" s="3">
        <f t="shared" si="14"/>
        <v>0</v>
      </c>
      <c r="G79" s="10">
        <f>F79/Informatie!$B$5*E79</f>
        <v>0</v>
      </c>
      <c r="H79" s="3"/>
      <c r="J79" s="60">
        <f t="shared" si="13"/>
        <v>0</v>
      </c>
      <c r="K79" s="71">
        <v>0</v>
      </c>
      <c r="L79" s="72">
        <v>0</v>
      </c>
      <c r="M79" s="72">
        <v>0</v>
      </c>
      <c r="N79" s="73">
        <v>0</v>
      </c>
    </row>
    <row r="80" spans="1:14" outlineLevel="1" x14ac:dyDescent="0.35">
      <c r="A80" s="5" t="str">
        <f t="shared" si="12"/>
        <v>Inschrijver5</v>
      </c>
      <c r="B80" s="5" t="str">
        <f>IF(Subgunningscriteria!G7="JA",Subgunningscriteria!C7,"")</f>
        <v>K2.2</v>
      </c>
      <c r="C80" s="5" t="str">
        <f>IF(Subgunningscriteria!G7="JA",Subgunningscriteria!D7,"")</f>
        <v>Garanties &amp; Reparaties | Reparaties buiten de garantietermijn, en organisatie van reparatiecapaciteit, doorlooptijd, on-site/off-site, onderdelenvoorziening en retourafhandeling</v>
      </c>
      <c r="D80" s="5">
        <f>IF(Subgunningscriteria!G7="JA",Subgunningscriteria!E7,"")</f>
        <v>12.5</v>
      </c>
      <c r="E80" s="17">
        <f>Subgunningscriteria!F7</f>
        <v>1000000</v>
      </c>
      <c r="F80" s="3">
        <f t="shared" si="14"/>
        <v>0</v>
      </c>
      <c r="G80" s="10">
        <f>F80/Informatie!$B$5*E80</f>
        <v>0</v>
      </c>
      <c r="H80" s="3"/>
      <c r="J80" s="61">
        <f t="shared" si="13"/>
        <v>0</v>
      </c>
      <c r="K80" s="71">
        <v>0</v>
      </c>
      <c r="L80" s="72">
        <v>0</v>
      </c>
      <c r="M80" s="72">
        <v>0</v>
      </c>
      <c r="N80" s="73">
        <v>0</v>
      </c>
    </row>
    <row r="81" spans="1:14" outlineLevel="1" x14ac:dyDescent="0.35">
      <c r="A81" s="5" t="str">
        <f t="shared" si="12"/>
        <v>Inschrijver5</v>
      </c>
      <c r="B81" s="5" t="str">
        <f>IF(Subgunningscriteria!G8="JA",Subgunningscriteria!C8,"")</f>
        <v>K3.1</v>
      </c>
      <c r="C81" s="5" t="str">
        <f>IF(Subgunningscriteria!G8="JA",Subgunningscriteria!D8,"")</f>
        <v>Logistiek &amp; duurzaamheid | Logistiek van leveringen en retourszendingen</v>
      </c>
      <c r="D81" s="5">
        <f>IF(Subgunningscriteria!G8="JA",Subgunningscriteria!E8,"")</f>
        <v>12.5</v>
      </c>
      <c r="E81" s="17">
        <f>Subgunningscriteria!F8</f>
        <v>1000000</v>
      </c>
      <c r="F81" s="3">
        <f t="shared" si="14"/>
        <v>0</v>
      </c>
      <c r="G81" s="10">
        <f>F81/Informatie!$B$5*E81</f>
        <v>0</v>
      </c>
      <c r="H81" s="3"/>
      <c r="J81" s="60">
        <f t="shared" si="13"/>
        <v>0</v>
      </c>
      <c r="K81" s="71">
        <v>0</v>
      </c>
      <c r="L81" s="72">
        <v>0</v>
      </c>
      <c r="M81" s="72">
        <v>0</v>
      </c>
      <c r="N81" s="73">
        <v>0</v>
      </c>
    </row>
    <row r="82" spans="1:14" ht="15" outlineLevel="1" thickBot="1" x14ac:dyDescent="0.4">
      <c r="A82" s="5" t="str">
        <f t="shared" si="12"/>
        <v>Inschrijver5</v>
      </c>
      <c r="B82" s="5" t="str">
        <f>IF(Subgunningscriteria!G9="JA",Subgunningscriteria!C9,"")</f>
        <v>K3.2</v>
      </c>
      <c r="C82" s="5" t="str">
        <f>IF(Subgunningscriteria!G9="JA",Subgunningscriteria!D9,"")</f>
        <v>Logistiek &amp; duurzaamheid | Duurzaamheid, waaronder bijvoorbeeld circulair gebruik, verlenging van de levensduur, energieverbruik, verpakkingen, transportbewegingen en/of retourstromen</v>
      </c>
      <c r="D82" s="5">
        <f>IF(Subgunningscriteria!G9="JA",Subgunningscriteria!E9,"")</f>
        <v>12.5</v>
      </c>
      <c r="E82" s="17">
        <f>Subgunningscriteria!F9</f>
        <v>1000000</v>
      </c>
      <c r="F82" s="3">
        <f t="shared" si="14"/>
        <v>0</v>
      </c>
      <c r="G82" s="10">
        <f>F82/Informatie!$B$5*E82</f>
        <v>0</v>
      </c>
      <c r="H82" s="3"/>
      <c r="J82" s="62">
        <f t="shared" si="13"/>
        <v>0</v>
      </c>
      <c r="K82" s="74">
        <v>0</v>
      </c>
      <c r="L82" s="75">
        <v>0</v>
      </c>
      <c r="M82" s="75">
        <v>0</v>
      </c>
      <c r="N82" s="76">
        <v>0</v>
      </c>
    </row>
    <row r="83" spans="1:14" outlineLevel="1" x14ac:dyDescent="0.35">
      <c r="A83" s="5" t="str">
        <f t="shared" si="12"/>
        <v>Inschrijver5</v>
      </c>
      <c r="B83" s="5"/>
      <c r="C83" s="5"/>
      <c r="D83" s="5"/>
      <c r="E83" s="17"/>
      <c r="F83" s="3"/>
      <c r="G83" s="10">
        <f>F83/Informatie!$B$5*E83</f>
        <v>0</v>
      </c>
      <c r="H83" s="3"/>
    </row>
    <row r="84" spans="1:14" outlineLevel="1" x14ac:dyDescent="0.35">
      <c r="A84" s="5" t="str">
        <f t="shared" si="12"/>
        <v>Inschrijver5</v>
      </c>
      <c r="B84" s="5"/>
      <c r="C84" s="5"/>
      <c r="D84" s="5"/>
      <c r="E84" s="17"/>
      <c r="F84" s="3"/>
      <c r="G84" s="10">
        <f>F84/Informatie!$B$5*E84</f>
        <v>0</v>
      </c>
      <c r="H84" s="3"/>
    </row>
    <row r="85" spans="1:14" outlineLevel="1" x14ac:dyDescent="0.35">
      <c r="A85" s="5" t="str">
        <f t="shared" si="12"/>
        <v>Inschrijver5</v>
      </c>
      <c r="B85" s="5"/>
      <c r="C85" s="5"/>
      <c r="D85" s="5"/>
      <c r="E85" s="17"/>
      <c r="F85" s="3"/>
      <c r="G85" s="10">
        <f>F85/Informatie!$B$5*E85</f>
        <v>0</v>
      </c>
      <c r="H85" s="3"/>
    </row>
    <row r="86" spans="1:14" outlineLevel="1" x14ac:dyDescent="0.35">
      <c r="A86" s="5" t="str">
        <f t="shared" si="12"/>
        <v>Inschrijver5</v>
      </c>
      <c r="B86" s="5"/>
      <c r="C86" s="5"/>
      <c r="D86" s="5"/>
      <c r="E86" s="17"/>
      <c r="F86" s="3"/>
      <c r="G86" s="10">
        <f>F86/Informatie!$B$5*E86</f>
        <v>0</v>
      </c>
      <c r="H86" s="3"/>
    </row>
    <row r="87" spans="1:14" outlineLevel="1" x14ac:dyDescent="0.35">
      <c r="A87" s="5" t="str">
        <f t="shared" si="12"/>
        <v>Inschrijver5</v>
      </c>
      <c r="B87" s="5"/>
      <c r="C87" s="5"/>
      <c r="D87" s="5"/>
      <c r="E87" s="17"/>
      <c r="F87" s="3"/>
      <c r="G87" s="10">
        <f>F87/Informatie!$B$5*E87</f>
        <v>0</v>
      </c>
      <c r="H87" s="3"/>
    </row>
    <row r="88" spans="1:14" outlineLevel="1" x14ac:dyDescent="0.35">
      <c r="A88" s="5" t="str">
        <f t="shared" si="12"/>
        <v>Inschrijver5</v>
      </c>
      <c r="B88" s="5"/>
      <c r="C88" s="5"/>
      <c r="D88" s="5"/>
      <c r="E88" s="17"/>
      <c r="F88" s="3"/>
      <c r="G88" s="10">
        <f>F88/Informatie!$B$5*E88</f>
        <v>0</v>
      </c>
      <c r="H88" s="3"/>
    </row>
    <row r="89" spans="1:14" outlineLevel="1" x14ac:dyDescent="0.35">
      <c r="A89" s="5" t="str">
        <f t="shared" si="12"/>
        <v>Inschrijver5</v>
      </c>
      <c r="B89" s="5"/>
      <c r="C89" s="5"/>
      <c r="D89" s="5"/>
      <c r="E89" s="17"/>
      <c r="F89" s="3"/>
      <c r="G89" s="10">
        <f>F89/Informatie!$B$5*E89</f>
        <v>0</v>
      </c>
      <c r="H89" s="3"/>
    </row>
    <row r="90" spans="1:14" x14ac:dyDescent="0.35">
      <c r="A90"/>
      <c r="B90"/>
      <c r="C90"/>
      <c r="D90" s="2" t="s">
        <v>66</v>
      </c>
      <c r="E90" s="15"/>
      <c r="F90"/>
      <c r="G90" s="14">
        <f>SUM(G75:G89)</f>
        <v>0</v>
      </c>
      <c r="H90"/>
    </row>
    <row r="91" spans="1:14" x14ac:dyDescent="0.35">
      <c r="A91" s="6"/>
      <c r="B91" s="6"/>
      <c r="C91" s="6"/>
      <c r="D91" s="7"/>
      <c r="E91" s="16"/>
      <c r="F91" s="6"/>
      <c r="G91" s="8"/>
      <c r="H91" s="6"/>
    </row>
    <row r="92" spans="1:14" x14ac:dyDescent="0.35">
      <c r="A92" s="2" t="str">
        <f>IF(Inschrijvers!B7="","",Inschrijvers!B7)</f>
        <v/>
      </c>
      <c r="B92" s="5"/>
      <c r="C92" s="5"/>
      <c r="D92" s="5"/>
      <c r="E92" s="5"/>
      <c r="F92" s="5"/>
      <c r="G92" s="5"/>
      <c r="H92" s="5"/>
    </row>
    <row r="93" spans="1:14" hidden="1" outlineLevel="1" x14ac:dyDescent="0.35">
      <c r="A93" s="5" t="str">
        <f>IF($A92="","",$A92)</f>
        <v/>
      </c>
      <c r="B93" s="5" t="str">
        <f>IF(Subgunningscriteria!G2="JA",Subgunningscriteria!C2,"")</f>
        <v>P1</v>
      </c>
      <c r="C93" s="5" t="str">
        <f>IF(Subgunningscriteria!G2="JA",Subgunningscriteria!D2,"")</f>
        <v>Prijs</v>
      </c>
      <c r="D93" s="5">
        <f>IF(Subgunningscriteria!G2="JA",Subgunningscriteria!E2,"")</f>
        <v>100</v>
      </c>
      <c r="E93" s="5"/>
      <c r="F93" s="3"/>
      <c r="G93" s="10" t="str">
        <f t="shared" ref="G93" si="15">IF(OR(F93="",D93=""),"",F93*D93/100)</f>
        <v/>
      </c>
      <c r="H93" s="3"/>
    </row>
    <row r="94" spans="1:14" hidden="1" outlineLevel="1" x14ac:dyDescent="0.35">
      <c r="A94" s="5" t="str">
        <f t="shared" ref="A94:A107" si="16">IF($A93="","",$A93)</f>
        <v/>
      </c>
      <c r="B94" s="5" t="str">
        <f>IF(Subgunningscriteria!G3="JA",Subgunningscriteria!C3,"")</f>
        <v>K1.1</v>
      </c>
      <c r="C94" s="5" t="str">
        <f>IF(Subgunningscriteria!G3="JA",Subgunningscriteria!D3,"")</f>
        <v>Omgevingsomstandigheden &amp; Dienstverlening | Marktschommelingen, materiaaltekorten, geopolitieke spanningen en andere leveringsonzekerheden</v>
      </c>
      <c r="D94" s="5">
        <f>IF(Subgunningscriteria!G3="JA",Subgunningscriteria!E3,"")</f>
        <v>16.667000000000002</v>
      </c>
      <c r="E94" s="17">
        <f>Subgunningscriteria!F3</f>
        <v>1333360</v>
      </c>
      <c r="F94" s="3"/>
      <c r="G94" s="10">
        <f>F94/Informatie!$B$5*E94</f>
        <v>0</v>
      </c>
      <c r="H94" s="3"/>
    </row>
    <row r="95" spans="1:14" hidden="1" outlineLevel="1" x14ac:dyDescent="0.35">
      <c r="A95" s="5" t="str">
        <f t="shared" si="16"/>
        <v/>
      </c>
      <c r="B95" s="5" t="str">
        <f>IF(Subgunningscriteria!G4="JA",Subgunningscriteria!C4,"")</f>
        <v>K1.2</v>
      </c>
      <c r="C95" s="5" t="str">
        <f>IF(Subgunningscriteria!G4="JA",Subgunningscriteria!D4,"")</f>
        <v xml:space="preserve">Omgevingsomstandigheden &amp; Dienstverlening | Lifecycle management, productbeschikbaarheid, end-of-life verklaringen van vendors, het adviseren van opvolgmodellen en gelijkwaardige alternatieven, en de Productcatalogus </v>
      </c>
      <c r="D95" s="5">
        <f>IF(Subgunningscriteria!G4="JA",Subgunningscriteria!E4,"")</f>
        <v>16.667000000000002</v>
      </c>
      <c r="E95" s="17">
        <f>Subgunningscriteria!F4</f>
        <v>1333360</v>
      </c>
      <c r="F95" s="3"/>
      <c r="G95" s="10">
        <f>F95/Informatie!$B$5*E95</f>
        <v>0</v>
      </c>
      <c r="H95" s="3"/>
    </row>
    <row r="96" spans="1:14" hidden="1" outlineLevel="1" x14ac:dyDescent="0.35">
      <c r="A96" s="5" t="str">
        <f t="shared" si="16"/>
        <v/>
      </c>
      <c r="B96" s="5" t="str">
        <f>IF(Subgunningscriteria!G5="JA",Subgunningscriteria!C5,"")</f>
        <v>K1.3</v>
      </c>
      <c r="C96" s="5" t="str">
        <f>IF(Subgunningscriteria!G5="JA",Subgunningscriteria!D5,"")</f>
        <v>Omgevingsomstandigheden &amp; Dienstverlening | Advisering aan de coöperatie en de doorontwikkeling van de KIEN-dienstverlening</v>
      </c>
      <c r="D96" s="5">
        <f>IF(Subgunningscriteria!G5="JA",Subgunningscriteria!E5,"")</f>
        <v>16.667000000000002</v>
      </c>
      <c r="E96" s="17">
        <f>Subgunningscriteria!F5</f>
        <v>1333360</v>
      </c>
      <c r="F96" s="3"/>
      <c r="G96" s="10">
        <f>F96/Informatie!$B$5*E96</f>
        <v>0</v>
      </c>
      <c r="H96" s="3"/>
    </row>
    <row r="97" spans="1:8" hidden="1" outlineLevel="1" x14ac:dyDescent="0.35">
      <c r="A97" s="5" t="str">
        <f t="shared" si="16"/>
        <v/>
      </c>
      <c r="B97" s="5" t="str">
        <f>IF(Subgunningscriteria!G6="JA",Subgunningscriteria!C6,"")</f>
        <v>K2.1</v>
      </c>
      <c r="C97" s="5" t="str">
        <f>IF(Subgunningscriteria!G6="JA",Subgunningscriteria!D6,"")</f>
        <v>Garanties &amp; Reparaties | Garantieregeling zal vallen voor devices uit het Chromebook / Google Book Ecosysteem en het Microsoft Ecosysteem, en reparaties binnen de garantietermijn</v>
      </c>
      <c r="D97" s="5">
        <f>IF(Subgunningscriteria!G6="JA",Subgunningscriteria!E6,"")</f>
        <v>12.5</v>
      </c>
      <c r="E97" s="17">
        <f>Subgunningscriteria!F6</f>
        <v>1000000</v>
      </c>
      <c r="F97" s="3"/>
      <c r="G97" s="10">
        <f>F97/Informatie!$B$5*E97</f>
        <v>0</v>
      </c>
      <c r="H97" s="3"/>
    </row>
    <row r="98" spans="1:8" hidden="1" outlineLevel="1" x14ac:dyDescent="0.35">
      <c r="A98" s="5" t="str">
        <f t="shared" si="16"/>
        <v/>
      </c>
      <c r="B98" s="5" t="str">
        <f>IF(Subgunningscriteria!G7="JA",Subgunningscriteria!C7,"")</f>
        <v>K2.2</v>
      </c>
      <c r="C98" s="5" t="str">
        <f>IF(Subgunningscriteria!G7="JA",Subgunningscriteria!D7,"")</f>
        <v>Garanties &amp; Reparaties | Reparaties buiten de garantietermijn, en organisatie van reparatiecapaciteit, doorlooptijd, on-site/off-site, onderdelenvoorziening en retourafhandeling</v>
      </c>
      <c r="D98" s="5">
        <f>IF(Subgunningscriteria!G7="JA",Subgunningscriteria!E7,"")</f>
        <v>12.5</v>
      </c>
      <c r="E98" s="17">
        <f>Subgunningscriteria!F7</f>
        <v>1000000</v>
      </c>
      <c r="F98" s="3"/>
      <c r="G98" s="10">
        <f>F98/Informatie!$B$5*E98</f>
        <v>0</v>
      </c>
      <c r="H98" s="3"/>
    </row>
    <row r="99" spans="1:8" hidden="1" outlineLevel="1" x14ac:dyDescent="0.35">
      <c r="A99" s="5" t="str">
        <f t="shared" si="16"/>
        <v/>
      </c>
      <c r="B99" s="5" t="str">
        <f>IF(Subgunningscriteria!G8="JA",Subgunningscriteria!C8,"")</f>
        <v>K3.1</v>
      </c>
      <c r="C99" s="5" t="str">
        <f>IF(Subgunningscriteria!G8="JA",Subgunningscriteria!D8,"")</f>
        <v>Logistiek &amp; duurzaamheid | Logistiek van leveringen en retourszendingen</v>
      </c>
      <c r="D99" s="5">
        <f>IF(Subgunningscriteria!G8="JA",Subgunningscriteria!E8,"")</f>
        <v>12.5</v>
      </c>
      <c r="E99" s="17">
        <f>Subgunningscriteria!F8</f>
        <v>1000000</v>
      </c>
      <c r="F99" s="3"/>
      <c r="G99" s="10">
        <f>F99/Informatie!$B$5*E99</f>
        <v>0</v>
      </c>
      <c r="H99" s="3"/>
    </row>
    <row r="100" spans="1:8" hidden="1" outlineLevel="1" x14ac:dyDescent="0.35">
      <c r="A100" s="5" t="str">
        <f t="shared" si="16"/>
        <v/>
      </c>
      <c r="B100" s="5" t="str">
        <f>IF(Subgunningscriteria!G9="JA",Subgunningscriteria!C9,"")</f>
        <v>K3.2</v>
      </c>
      <c r="C100" s="5" t="str">
        <f>IF(Subgunningscriteria!G9="JA",Subgunningscriteria!D9,"")</f>
        <v>Logistiek &amp; duurzaamheid | Duurzaamheid, waaronder bijvoorbeeld circulair gebruik, verlenging van de levensduur, energieverbruik, verpakkingen, transportbewegingen en/of retourstromen</v>
      </c>
      <c r="D100" s="5">
        <f>IF(Subgunningscriteria!G9="JA",Subgunningscriteria!E9,"")</f>
        <v>12.5</v>
      </c>
      <c r="E100" s="17">
        <f>Subgunningscriteria!F9</f>
        <v>1000000</v>
      </c>
      <c r="F100" s="3"/>
      <c r="G100" s="10">
        <f>F100/Informatie!$B$5*E100</f>
        <v>0</v>
      </c>
      <c r="H100" s="3"/>
    </row>
    <row r="101" spans="1:8" hidden="1" outlineLevel="1" x14ac:dyDescent="0.35">
      <c r="A101" s="5" t="str">
        <f t="shared" si="16"/>
        <v/>
      </c>
      <c r="B101" s="5" t="e">
        <f>IF(Subgunningscriteria!#REF!="JA",Subgunningscriteria!#REF!,"")</f>
        <v>#REF!</v>
      </c>
      <c r="C101" s="5" t="e">
        <f>IF(Subgunningscriteria!#REF!="JA",Subgunningscriteria!#REF!,"")</f>
        <v>#REF!</v>
      </c>
      <c r="D101" s="5" t="e">
        <f>IF(Subgunningscriteria!#REF!="JA",Subgunningscriteria!#REF!,"")</f>
        <v>#REF!</v>
      </c>
      <c r="E101" s="17" t="e">
        <f>Subgunningscriteria!#REF!</f>
        <v>#REF!</v>
      </c>
      <c r="F101" s="3"/>
      <c r="G101" s="10" t="e">
        <f>F101/Informatie!$B$5*E101</f>
        <v>#REF!</v>
      </c>
      <c r="H101" s="3"/>
    </row>
    <row r="102" spans="1:8" hidden="1" outlineLevel="1" x14ac:dyDescent="0.35">
      <c r="A102" s="5" t="str">
        <f t="shared" si="16"/>
        <v/>
      </c>
      <c r="B102" s="5" t="e">
        <f>IF(Subgunningscriteria!#REF!="JA",Subgunningscriteria!#REF!,"")</f>
        <v>#REF!</v>
      </c>
      <c r="C102" s="5" t="e">
        <f>IF(Subgunningscriteria!#REF!="JA",Subgunningscriteria!#REF!,"")</f>
        <v>#REF!</v>
      </c>
      <c r="D102" s="5" t="e">
        <f>IF(Subgunningscriteria!#REF!="JA",Subgunningscriteria!#REF!,"")</f>
        <v>#REF!</v>
      </c>
      <c r="E102" s="17" t="e">
        <f>Subgunningscriteria!#REF!</f>
        <v>#REF!</v>
      </c>
      <c r="F102" s="3"/>
      <c r="G102" s="10" t="e">
        <f>F102/Informatie!$B$5*E102</f>
        <v>#REF!</v>
      </c>
      <c r="H102" s="3"/>
    </row>
    <row r="103" spans="1:8" hidden="1" outlineLevel="1" x14ac:dyDescent="0.35">
      <c r="A103" s="5" t="str">
        <f t="shared" si="16"/>
        <v/>
      </c>
      <c r="B103" s="5" t="e">
        <f>IF(Subgunningscriteria!#REF!="JA",Subgunningscriteria!#REF!,"")</f>
        <v>#REF!</v>
      </c>
      <c r="C103" s="5" t="e">
        <f>IF(Subgunningscriteria!#REF!="JA",Subgunningscriteria!#REF!,"")</f>
        <v>#REF!</v>
      </c>
      <c r="D103" s="5" t="e">
        <f>IF(Subgunningscriteria!#REF!="JA",Subgunningscriteria!#REF!,"")</f>
        <v>#REF!</v>
      </c>
      <c r="E103" s="17" t="e">
        <f>Subgunningscriteria!#REF!</f>
        <v>#REF!</v>
      </c>
      <c r="F103" s="3"/>
      <c r="G103" s="10" t="e">
        <f>F103/Informatie!$B$5*E103</f>
        <v>#REF!</v>
      </c>
      <c r="H103" s="3"/>
    </row>
    <row r="104" spans="1:8" hidden="1" outlineLevel="1" x14ac:dyDescent="0.35">
      <c r="A104" s="5" t="str">
        <f t="shared" si="16"/>
        <v/>
      </c>
      <c r="B104" s="5" t="e">
        <f>IF(Subgunningscriteria!#REF!="JA",Subgunningscriteria!#REF!,"")</f>
        <v>#REF!</v>
      </c>
      <c r="C104" s="5" t="e">
        <f>IF(Subgunningscriteria!#REF!="JA",Subgunningscriteria!#REF!,"")</f>
        <v>#REF!</v>
      </c>
      <c r="D104" s="5" t="e">
        <f>IF(Subgunningscriteria!#REF!="JA",Subgunningscriteria!#REF!,"")</f>
        <v>#REF!</v>
      </c>
      <c r="E104" s="17" t="e">
        <f>Subgunningscriteria!#REF!</f>
        <v>#REF!</v>
      </c>
      <c r="F104" s="3"/>
      <c r="G104" s="10" t="e">
        <f>F104/Informatie!$B$5*E104</f>
        <v>#REF!</v>
      </c>
      <c r="H104" s="3"/>
    </row>
    <row r="105" spans="1:8" hidden="1" outlineLevel="1" x14ac:dyDescent="0.35">
      <c r="A105" s="5" t="str">
        <f t="shared" si="16"/>
        <v/>
      </c>
      <c r="B105" s="5" t="e">
        <f>IF(Subgunningscriteria!#REF!="JA",Subgunningscriteria!#REF!,"")</f>
        <v>#REF!</v>
      </c>
      <c r="C105" s="5" t="e">
        <f>IF(Subgunningscriteria!#REF!="JA",Subgunningscriteria!#REF!,"")</f>
        <v>#REF!</v>
      </c>
      <c r="D105" s="5" t="e">
        <f>IF(Subgunningscriteria!#REF!="JA",Subgunningscriteria!#REF!,"")</f>
        <v>#REF!</v>
      </c>
      <c r="E105" s="17" t="e">
        <f>Subgunningscriteria!#REF!</f>
        <v>#REF!</v>
      </c>
      <c r="F105" s="3"/>
      <c r="G105" s="10" t="e">
        <f>F105/Informatie!$B$5*E105</f>
        <v>#REF!</v>
      </c>
      <c r="H105" s="3"/>
    </row>
    <row r="106" spans="1:8" hidden="1" outlineLevel="1" x14ac:dyDescent="0.35">
      <c r="A106" s="5" t="str">
        <f t="shared" si="16"/>
        <v/>
      </c>
      <c r="B106" s="5" t="e">
        <f>IF(Subgunningscriteria!#REF!="JA",Subgunningscriteria!#REF!,"")</f>
        <v>#REF!</v>
      </c>
      <c r="C106" s="5" t="e">
        <f>IF(Subgunningscriteria!#REF!="JA",Subgunningscriteria!#REF!,"")</f>
        <v>#REF!</v>
      </c>
      <c r="D106" s="5" t="e">
        <f>IF(Subgunningscriteria!#REF!="JA",Subgunningscriteria!#REF!,"")</f>
        <v>#REF!</v>
      </c>
      <c r="E106" s="17" t="e">
        <f>Subgunningscriteria!#REF!</f>
        <v>#REF!</v>
      </c>
      <c r="F106" s="3"/>
      <c r="G106" s="10" t="e">
        <f>F106/Informatie!$B$5*E106</f>
        <v>#REF!</v>
      </c>
      <c r="H106" s="3"/>
    </row>
    <row r="107" spans="1:8" hidden="1" outlineLevel="1" x14ac:dyDescent="0.35">
      <c r="A107" s="5" t="str">
        <f t="shared" si="16"/>
        <v/>
      </c>
      <c r="B107" s="5" t="e">
        <f>IF(Subgunningscriteria!#REF!="JA",Subgunningscriteria!#REF!,"")</f>
        <v>#REF!</v>
      </c>
      <c r="C107" s="5" t="e">
        <f>IF(Subgunningscriteria!#REF!="JA",Subgunningscriteria!#REF!,"")</f>
        <v>#REF!</v>
      </c>
      <c r="D107" s="5" t="e">
        <f>IF(Subgunningscriteria!#REF!="JA",Subgunningscriteria!#REF!,"")</f>
        <v>#REF!</v>
      </c>
      <c r="E107" s="17" t="e">
        <f>Subgunningscriteria!#REF!</f>
        <v>#REF!</v>
      </c>
      <c r="F107" s="3"/>
      <c r="G107" s="10" t="e">
        <f>F107/Informatie!$B$5*E107</f>
        <v>#REF!</v>
      </c>
      <c r="H107" s="3"/>
    </row>
    <row r="108" spans="1:8" collapsed="1" x14ac:dyDescent="0.35">
      <c r="A108"/>
      <c r="B108"/>
      <c r="C108"/>
      <c r="D108" s="2" t="s">
        <v>66</v>
      </c>
      <c r="E108" s="15"/>
      <c r="F108"/>
      <c r="G108" s="14" t="e">
        <f>SUM(G93:G107)</f>
        <v>#REF!</v>
      </c>
      <c r="H108"/>
    </row>
    <row r="109" spans="1:8" x14ac:dyDescent="0.35">
      <c r="A109" s="6"/>
      <c r="B109" s="6"/>
      <c r="C109" s="6"/>
      <c r="D109" s="7"/>
      <c r="E109" s="16"/>
      <c r="F109" s="6"/>
      <c r="G109" s="8"/>
      <c r="H109" s="6"/>
    </row>
    <row r="110" spans="1:8" x14ac:dyDescent="0.35">
      <c r="A110" s="2" t="str">
        <f>IF(Inschrijvers!B8="","",Inschrijvers!B8)</f>
        <v/>
      </c>
      <c r="B110" s="5"/>
      <c r="C110" s="5"/>
      <c r="D110" s="5"/>
      <c r="E110" s="5"/>
      <c r="F110" s="5"/>
      <c r="G110" s="5"/>
      <c r="H110" s="5"/>
    </row>
    <row r="111" spans="1:8" hidden="1" outlineLevel="1" x14ac:dyDescent="0.35">
      <c r="A111" s="5" t="str">
        <f>IF($A110="","",$A110)</f>
        <v/>
      </c>
      <c r="B111" s="5" t="str">
        <f>IF(Subgunningscriteria!G2="JA",Subgunningscriteria!C2,"")</f>
        <v>P1</v>
      </c>
      <c r="C111" s="5" t="str">
        <f>IF(Subgunningscriteria!G2="JA",Subgunningscriteria!D2,"")</f>
        <v>Prijs</v>
      </c>
      <c r="D111" s="5">
        <f>IF(Subgunningscriteria!G2="JA",Subgunningscriteria!E2,"")</f>
        <v>100</v>
      </c>
      <c r="E111" s="5"/>
      <c r="F111" s="3"/>
      <c r="G111" s="10" t="str">
        <f t="shared" ref="G111" si="17">IF(OR(F111="",D111=""),"",F111*D111/100)</f>
        <v/>
      </c>
      <c r="H111" s="3"/>
    </row>
    <row r="112" spans="1:8" hidden="1" outlineLevel="1" x14ac:dyDescent="0.35">
      <c r="A112" s="5" t="str">
        <f t="shared" ref="A112:A125" si="18">IF($A111="","",$A111)</f>
        <v/>
      </c>
      <c r="B112" s="5" t="str">
        <f>IF(Subgunningscriteria!G3="JA",Subgunningscriteria!C3,"")</f>
        <v>K1.1</v>
      </c>
      <c r="C112" s="5" t="str">
        <f>IF(Subgunningscriteria!G3="JA",Subgunningscriteria!D3,"")</f>
        <v>Omgevingsomstandigheden &amp; Dienstverlening | Marktschommelingen, materiaaltekorten, geopolitieke spanningen en andere leveringsonzekerheden</v>
      </c>
      <c r="D112" s="5">
        <f>IF(Subgunningscriteria!G3="JA",Subgunningscriteria!E3,"")</f>
        <v>16.667000000000002</v>
      </c>
      <c r="E112" s="17">
        <f>Subgunningscriteria!F3</f>
        <v>1333360</v>
      </c>
      <c r="F112" s="3"/>
      <c r="G112" s="10">
        <f>F112/Informatie!$B$5*E112</f>
        <v>0</v>
      </c>
      <c r="H112" s="3"/>
    </row>
    <row r="113" spans="1:8" hidden="1" outlineLevel="1" x14ac:dyDescent="0.35">
      <c r="A113" s="5" t="str">
        <f t="shared" si="18"/>
        <v/>
      </c>
      <c r="B113" s="5" t="str">
        <f>IF(Subgunningscriteria!G4="JA",Subgunningscriteria!C4,"")</f>
        <v>K1.2</v>
      </c>
      <c r="C113" s="5" t="str">
        <f>IF(Subgunningscriteria!G4="JA",Subgunningscriteria!D4,"")</f>
        <v xml:space="preserve">Omgevingsomstandigheden &amp; Dienstverlening | Lifecycle management, productbeschikbaarheid, end-of-life verklaringen van vendors, het adviseren van opvolgmodellen en gelijkwaardige alternatieven, en de Productcatalogus </v>
      </c>
      <c r="D113" s="5">
        <f>IF(Subgunningscriteria!G4="JA",Subgunningscriteria!E4,"")</f>
        <v>16.667000000000002</v>
      </c>
      <c r="E113" s="17">
        <f>Subgunningscriteria!F4</f>
        <v>1333360</v>
      </c>
      <c r="F113" s="3"/>
      <c r="G113" s="10">
        <f>F113/Informatie!$B$5*E113</f>
        <v>0</v>
      </c>
      <c r="H113" s="3"/>
    </row>
    <row r="114" spans="1:8" hidden="1" outlineLevel="1" x14ac:dyDescent="0.35">
      <c r="A114" s="5" t="str">
        <f t="shared" si="18"/>
        <v/>
      </c>
      <c r="B114" s="5" t="str">
        <f>IF(Subgunningscriteria!G5="JA",Subgunningscriteria!C5,"")</f>
        <v>K1.3</v>
      </c>
      <c r="C114" s="5" t="str">
        <f>IF(Subgunningscriteria!G5="JA",Subgunningscriteria!D5,"")</f>
        <v>Omgevingsomstandigheden &amp; Dienstverlening | Advisering aan de coöperatie en de doorontwikkeling van de KIEN-dienstverlening</v>
      </c>
      <c r="D114" s="5">
        <f>IF(Subgunningscriteria!G5="JA",Subgunningscriteria!E5,"")</f>
        <v>16.667000000000002</v>
      </c>
      <c r="E114" s="17">
        <f>Subgunningscriteria!F5</f>
        <v>1333360</v>
      </c>
      <c r="F114" s="3"/>
      <c r="G114" s="10">
        <f>F114/Informatie!$B$5*E114</f>
        <v>0</v>
      </c>
      <c r="H114" s="3"/>
    </row>
    <row r="115" spans="1:8" hidden="1" outlineLevel="1" x14ac:dyDescent="0.35">
      <c r="A115" s="5" t="str">
        <f t="shared" si="18"/>
        <v/>
      </c>
      <c r="B115" s="5" t="str">
        <f>IF(Subgunningscriteria!G6="JA",Subgunningscriteria!C6,"")</f>
        <v>K2.1</v>
      </c>
      <c r="C115" s="5" t="str">
        <f>IF(Subgunningscriteria!G6="JA",Subgunningscriteria!D6,"")</f>
        <v>Garanties &amp; Reparaties | Garantieregeling zal vallen voor devices uit het Chromebook / Google Book Ecosysteem en het Microsoft Ecosysteem, en reparaties binnen de garantietermijn</v>
      </c>
      <c r="D115" s="5">
        <f>IF(Subgunningscriteria!G6="JA",Subgunningscriteria!E6,"")</f>
        <v>12.5</v>
      </c>
      <c r="E115" s="17">
        <f>Subgunningscriteria!F6</f>
        <v>1000000</v>
      </c>
      <c r="F115" s="3"/>
      <c r="G115" s="10">
        <f>F115/Informatie!$B$5*E115</f>
        <v>0</v>
      </c>
      <c r="H115" s="3"/>
    </row>
    <row r="116" spans="1:8" hidden="1" outlineLevel="1" x14ac:dyDescent="0.35">
      <c r="A116" s="5" t="str">
        <f t="shared" si="18"/>
        <v/>
      </c>
      <c r="B116" s="5" t="str">
        <f>IF(Subgunningscriteria!G7="JA",Subgunningscriteria!C7,"")</f>
        <v>K2.2</v>
      </c>
      <c r="C116" s="5" t="str">
        <f>IF(Subgunningscriteria!G7="JA",Subgunningscriteria!D7,"")</f>
        <v>Garanties &amp; Reparaties | Reparaties buiten de garantietermijn, en organisatie van reparatiecapaciteit, doorlooptijd, on-site/off-site, onderdelenvoorziening en retourafhandeling</v>
      </c>
      <c r="D116" s="5">
        <f>IF(Subgunningscriteria!G7="JA",Subgunningscriteria!E7,"")</f>
        <v>12.5</v>
      </c>
      <c r="E116" s="17">
        <f>Subgunningscriteria!F7</f>
        <v>1000000</v>
      </c>
      <c r="F116" s="3"/>
      <c r="G116" s="10">
        <f>F116/Informatie!$B$5*E116</f>
        <v>0</v>
      </c>
      <c r="H116" s="3"/>
    </row>
    <row r="117" spans="1:8" hidden="1" outlineLevel="1" x14ac:dyDescent="0.35">
      <c r="A117" s="5" t="str">
        <f t="shared" si="18"/>
        <v/>
      </c>
      <c r="B117" s="5" t="str">
        <f>IF(Subgunningscriteria!G8="JA",Subgunningscriteria!C8,"")</f>
        <v>K3.1</v>
      </c>
      <c r="C117" s="5" t="str">
        <f>IF(Subgunningscriteria!G8="JA",Subgunningscriteria!D8,"")</f>
        <v>Logistiek &amp; duurzaamheid | Logistiek van leveringen en retourszendingen</v>
      </c>
      <c r="D117" s="5">
        <f>IF(Subgunningscriteria!G8="JA",Subgunningscriteria!E8,"")</f>
        <v>12.5</v>
      </c>
      <c r="E117" s="17">
        <f>Subgunningscriteria!F8</f>
        <v>1000000</v>
      </c>
      <c r="F117" s="3"/>
      <c r="G117" s="10">
        <f>F117/Informatie!$B$5*E117</f>
        <v>0</v>
      </c>
      <c r="H117" s="3"/>
    </row>
    <row r="118" spans="1:8" hidden="1" outlineLevel="1" x14ac:dyDescent="0.35">
      <c r="A118" s="5" t="str">
        <f t="shared" si="18"/>
        <v/>
      </c>
      <c r="B118" s="5" t="str">
        <f>IF(Subgunningscriteria!G9="JA",Subgunningscriteria!C9,"")</f>
        <v>K3.2</v>
      </c>
      <c r="C118" s="5" t="str">
        <f>IF(Subgunningscriteria!G9="JA",Subgunningscriteria!D9,"")</f>
        <v>Logistiek &amp; duurzaamheid | Duurzaamheid, waaronder bijvoorbeeld circulair gebruik, verlenging van de levensduur, energieverbruik, verpakkingen, transportbewegingen en/of retourstromen</v>
      </c>
      <c r="D118" s="5">
        <f>IF(Subgunningscriteria!G9="JA",Subgunningscriteria!E9,"")</f>
        <v>12.5</v>
      </c>
      <c r="E118" s="17">
        <f>Subgunningscriteria!F9</f>
        <v>1000000</v>
      </c>
      <c r="F118" s="3"/>
      <c r="G118" s="10">
        <f>F118/Informatie!$B$5*E118</f>
        <v>0</v>
      </c>
      <c r="H118" s="3"/>
    </row>
    <row r="119" spans="1:8" hidden="1" outlineLevel="1" x14ac:dyDescent="0.35">
      <c r="A119" s="5" t="str">
        <f t="shared" si="18"/>
        <v/>
      </c>
      <c r="B119" s="5" t="e">
        <f>IF(Subgunningscriteria!#REF!="JA",Subgunningscriteria!#REF!,"")</f>
        <v>#REF!</v>
      </c>
      <c r="C119" s="5" t="e">
        <f>IF(Subgunningscriteria!#REF!="JA",Subgunningscriteria!#REF!,"")</f>
        <v>#REF!</v>
      </c>
      <c r="D119" s="5" t="e">
        <f>IF(Subgunningscriteria!#REF!="JA",Subgunningscriteria!#REF!,"")</f>
        <v>#REF!</v>
      </c>
      <c r="E119" s="17" t="e">
        <f>Subgunningscriteria!#REF!</f>
        <v>#REF!</v>
      </c>
      <c r="F119" s="3"/>
      <c r="G119" s="10" t="e">
        <f>F119/Informatie!$B$5*E119</f>
        <v>#REF!</v>
      </c>
      <c r="H119" s="3"/>
    </row>
    <row r="120" spans="1:8" hidden="1" outlineLevel="1" x14ac:dyDescent="0.35">
      <c r="A120" s="5" t="str">
        <f t="shared" si="18"/>
        <v/>
      </c>
      <c r="B120" s="5" t="e">
        <f>IF(Subgunningscriteria!#REF!="JA",Subgunningscriteria!#REF!,"")</f>
        <v>#REF!</v>
      </c>
      <c r="C120" s="5" t="e">
        <f>IF(Subgunningscriteria!#REF!="JA",Subgunningscriteria!#REF!,"")</f>
        <v>#REF!</v>
      </c>
      <c r="D120" s="5" t="e">
        <f>IF(Subgunningscriteria!#REF!="JA",Subgunningscriteria!#REF!,"")</f>
        <v>#REF!</v>
      </c>
      <c r="E120" s="17" t="e">
        <f>Subgunningscriteria!#REF!</f>
        <v>#REF!</v>
      </c>
      <c r="F120" s="3"/>
      <c r="G120" s="10" t="e">
        <f>F120/Informatie!$B$5*E120</f>
        <v>#REF!</v>
      </c>
      <c r="H120" s="3"/>
    </row>
    <row r="121" spans="1:8" hidden="1" outlineLevel="1" x14ac:dyDescent="0.35">
      <c r="A121" s="5" t="str">
        <f t="shared" si="18"/>
        <v/>
      </c>
      <c r="B121" s="5" t="e">
        <f>IF(Subgunningscriteria!#REF!="JA",Subgunningscriteria!#REF!,"")</f>
        <v>#REF!</v>
      </c>
      <c r="C121" s="5" t="e">
        <f>IF(Subgunningscriteria!#REF!="JA",Subgunningscriteria!#REF!,"")</f>
        <v>#REF!</v>
      </c>
      <c r="D121" s="5" t="e">
        <f>IF(Subgunningscriteria!#REF!="JA",Subgunningscriteria!#REF!,"")</f>
        <v>#REF!</v>
      </c>
      <c r="E121" s="17" t="e">
        <f>Subgunningscriteria!#REF!</f>
        <v>#REF!</v>
      </c>
      <c r="F121" s="3"/>
      <c r="G121" s="10" t="e">
        <f>F121/Informatie!$B$5*E121</f>
        <v>#REF!</v>
      </c>
      <c r="H121" s="3"/>
    </row>
    <row r="122" spans="1:8" hidden="1" outlineLevel="1" x14ac:dyDescent="0.35">
      <c r="A122" s="5" t="str">
        <f t="shared" si="18"/>
        <v/>
      </c>
      <c r="B122" s="5" t="e">
        <f>IF(Subgunningscriteria!#REF!="JA",Subgunningscriteria!#REF!,"")</f>
        <v>#REF!</v>
      </c>
      <c r="C122" s="5" t="e">
        <f>IF(Subgunningscriteria!#REF!="JA",Subgunningscriteria!#REF!,"")</f>
        <v>#REF!</v>
      </c>
      <c r="D122" s="5" t="e">
        <f>IF(Subgunningscriteria!#REF!="JA",Subgunningscriteria!#REF!,"")</f>
        <v>#REF!</v>
      </c>
      <c r="E122" s="17" t="e">
        <f>Subgunningscriteria!#REF!</f>
        <v>#REF!</v>
      </c>
      <c r="F122" s="3"/>
      <c r="G122" s="10" t="e">
        <f>F122/Informatie!$B$5*E122</f>
        <v>#REF!</v>
      </c>
      <c r="H122" s="3"/>
    </row>
    <row r="123" spans="1:8" hidden="1" outlineLevel="1" x14ac:dyDescent="0.35">
      <c r="A123" s="5" t="str">
        <f t="shared" si="18"/>
        <v/>
      </c>
      <c r="B123" s="5" t="e">
        <f>IF(Subgunningscriteria!#REF!="JA",Subgunningscriteria!#REF!,"")</f>
        <v>#REF!</v>
      </c>
      <c r="C123" s="5" t="e">
        <f>IF(Subgunningscriteria!#REF!="JA",Subgunningscriteria!#REF!,"")</f>
        <v>#REF!</v>
      </c>
      <c r="D123" s="5" t="e">
        <f>IF(Subgunningscriteria!#REF!="JA",Subgunningscriteria!#REF!,"")</f>
        <v>#REF!</v>
      </c>
      <c r="E123" s="17" t="e">
        <f>Subgunningscriteria!#REF!</f>
        <v>#REF!</v>
      </c>
      <c r="F123" s="3"/>
      <c r="G123" s="10" t="e">
        <f>F123/Informatie!$B$5*E123</f>
        <v>#REF!</v>
      </c>
      <c r="H123" s="3"/>
    </row>
    <row r="124" spans="1:8" hidden="1" outlineLevel="1" x14ac:dyDescent="0.35">
      <c r="A124" s="5" t="str">
        <f t="shared" si="18"/>
        <v/>
      </c>
      <c r="B124" s="5" t="e">
        <f>IF(Subgunningscriteria!#REF!="JA",Subgunningscriteria!#REF!,"")</f>
        <v>#REF!</v>
      </c>
      <c r="C124" s="5" t="e">
        <f>IF(Subgunningscriteria!#REF!="JA",Subgunningscriteria!#REF!,"")</f>
        <v>#REF!</v>
      </c>
      <c r="D124" s="5" t="e">
        <f>IF(Subgunningscriteria!#REF!="JA",Subgunningscriteria!#REF!,"")</f>
        <v>#REF!</v>
      </c>
      <c r="E124" s="17" t="e">
        <f>Subgunningscriteria!#REF!</f>
        <v>#REF!</v>
      </c>
      <c r="F124" s="3"/>
      <c r="G124" s="10" t="e">
        <f>F124/Informatie!$B$5*E124</f>
        <v>#REF!</v>
      </c>
      <c r="H124" s="3"/>
    </row>
    <row r="125" spans="1:8" hidden="1" outlineLevel="1" x14ac:dyDescent="0.35">
      <c r="A125" s="5" t="str">
        <f t="shared" si="18"/>
        <v/>
      </c>
      <c r="B125" s="5" t="e">
        <f>IF(Subgunningscriteria!#REF!="JA",Subgunningscriteria!#REF!,"")</f>
        <v>#REF!</v>
      </c>
      <c r="C125" s="5" t="e">
        <f>IF(Subgunningscriteria!#REF!="JA",Subgunningscriteria!#REF!,"")</f>
        <v>#REF!</v>
      </c>
      <c r="D125" s="5" t="e">
        <f>IF(Subgunningscriteria!#REF!="JA",Subgunningscriteria!#REF!,"")</f>
        <v>#REF!</v>
      </c>
      <c r="E125" s="17" t="e">
        <f>Subgunningscriteria!#REF!</f>
        <v>#REF!</v>
      </c>
      <c r="F125" s="3"/>
      <c r="G125" s="10" t="e">
        <f>F125/Informatie!$B$5*E125</f>
        <v>#REF!</v>
      </c>
      <c r="H125" s="3"/>
    </row>
    <row r="126" spans="1:8" collapsed="1" x14ac:dyDescent="0.35">
      <c r="A126"/>
      <c r="B126"/>
      <c r="C126"/>
      <c r="D126" s="2" t="s">
        <v>66</v>
      </c>
      <c r="E126" s="15"/>
      <c r="F126"/>
      <c r="G126" s="14" t="e">
        <f>SUM(G111:G125)</f>
        <v>#REF!</v>
      </c>
      <c r="H126"/>
    </row>
    <row r="127" spans="1:8" x14ac:dyDescent="0.35">
      <c r="A127" s="6"/>
      <c r="B127" s="6"/>
      <c r="C127" s="6"/>
      <c r="D127" s="7"/>
      <c r="E127" s="16"/>
      <c r="F127" s="6"/>
      <c r="G127" s="8"/>
      <c r="H127" s="6"/>
    </row>
    <row r="128" spans="1:8" x14ac:dyDescent="0.35">
      <c r="A128" s="2" t="str">
        <f>IF(Inschrijvers!B9="","",Inschrijvers!B9)</f>
        <v/>
      </c>
      <c r="B128" s="5"/>
      <c r="C128" s="5"/>
      <c r="D128" s="5"/>
      <c r="E128" s="5"/>
      <c r="F128" s="5"/>
      <c r="G128" s="5"/>
      <c r="H128" s="5"/>
    </row>
    <row r="129" spans="1:8" hidden="1" outlineLevel="1" x14ac:dyDescent="0.35">
      <c r="A129" s="5" t="str">
        <f>IF($A128="","",$A128)</f>
        <v/>
      </c>
      <c r="B129" s="5" t="str">
        <f>IF(Subgunningscriteria!G2="JA",Subgunningscriteria!C2,"")</f>
        <v>P1</v>
      </c>
      <c r="C129" s="5" t="str">
        <f>IF(Subgunningscriteria!G2="JA",Subgunningscriteria!D2,"")</f>
        <v>Prijs</v>
      </c>
      <c r="D129" s="5">
        <f>IF(Subgunningscriteria!G2="JA",Subgunningscriteria!E2,"")</f>
        <v>100</v>
      </c>
      <c r="E129" s="5"/>
      <c r="F129" s="3"/>
      <c r="G129" s="10" t="str">
        <f t="shared" ref="G129" si="19">IF(OR(F129="",D129=""),"",F129*D129/100)</f>
        <v/>
      </c>
      <c r="H129" s="3"/>
    </row>
    <row r="130" spans="1:8" hidden="1" outlineLevel="1" x14ac:dyDescent="0.35">
      <c r="A130" s="5" t="str">
        <f t="shared" ref="A130:A143" si="20">IF($A129="","",$A129)</f>
        <v/>
      </c>
      <c r="B130" s="5" t="str">
        <f>IF(Subgunningscriteria!G3="JA",Subgunningscriteria!C3,"")</f>
        <v>K1.1</v>
      </c>
      <c r="C130" s="5" t="str">
        <f>IF(Subgunningscriteria!G3="JA",Subgunningscriteria!D3,"")</f>
        <v>Omgevingsomstandigheden &amp; Dienstverlening | Marktschommelingen, materiaaltekorten, geopolitieke spanningen en andere leveringsonzekerheden</v>
      </c>
      <c r="D130" s="5">
        <f>IF(Subgunningscriteria!G3="JA",Subgunningscriteria!E3,"")</f>
        <v>16.667000000000002</v>
      </c>
      <c r="E130" s="17">
        <f>Subgunningscriteria!F3</f>
        <v>1333360</v>
      </c>
      <c r="F130" s="3"/>
      <c r="G130" s="10">
        <f>F130/Informatie!$B$5*E130</f>
        <v>0</v>
      </c>
      <c r="H130" s="3"/>
    </row>
    <row r="131" spans="1:8" hidden="1" outlineLevel="1" x14ac:dyDescent="0.35">
      <c r="A131" s="5" t="str">
        <f t="shared" si="20"/>
        <v/>
      </c>
      <c r="B131" s="5" t="str">
        <f>IF(Subgunningscriteria!G4="JA",Subgunningscriteria!C4,"")</f>
        <v>K1.2</v>
      </c>
      <c r="C131" s="5" t="str">
        <f>IF(Subgunningscriteria!G4="JA",Subgunningscriteria!D4,"")</f>
        <v xml:space="preserve">Omgevingsomstandigheden &amp; Dienstverlening | Lifecycle management, productbeschikbaarheid, end-of-life verklaringen van vendors, het adviseren van opvolgmodellen en gelijkwaardige alternatieven, en de Productcatalogus </v>
      </c>
      <c r="D131" s="5">
        <f>IF(Subgunningscriteria!G4="JA",Subgunningscriteria!E4,"")</f>
        <v>16.667000000000002</v>
      </c>
      <c r="E131" s="17">
        <f>Subgunningscriteria!F4</f>
        <v>1333360</v>
      </c>
      <c r="F131" s="3"/>
      <c r="G131" s="10">
        <f>F131/Informatie!$B$5*E131</f>
        <v>0</v>
      </c>
      <c r="H131" s="3"/>
    </row>
    <row r="132" spans="1:8" hidden="1" outlineLevel="1" x14ac:dyDescent="0.35">
      <c r="A132" s="5" t="str">
        <f t="shared" si="20"/>
        <v/>
      </c>
      <c r="B132" s="5" t="str">
        <f>IF(Subgunningscriteria!G5="JA",Subgunningscriteria!C5,"")</f>
        <v>K1.3</v>
      </c>
      <c r="C132" s="5" t="str">
        <f>IF(Subgunningscriteria!G5="JA",Subgunningscriteria!D5,"")</f>
        <v>Omgevingsomstandigheden &amp; Dienstverlening | Advisering aan de coöperatie en de doorontwikkeling van de KIEN-dienstverlening</v>
      </c>
      <c r="D132" s="5">
        <f>IF(Subgunningscriteria!G5="JA",Subgunningscriteria!E5,"")</f>
        <v>16.667000000000002</v>
      </c>
      <c r="E132" s="17">
        <f>Subgunningscriteria!F5</f>
        <v>1333360</v>
      </c>
      <c r="F132" s="3"/>
      <c r="G132" s="10">
        <f>F132/Informatie!$B$5*E132</f>
        <v>0</v>
      </c>
      <c r="H132" s="3"/>
    </row>
    <row r="133" spans="1:8" hidden="1" outlineLevel="1" x14ac:dyDescent="0.35">
      <c r="A133" s="5" t="str">
        <f t="shared" si="20"/>
        <v/>
      </c>
      <c r="B133" s="5" t="str">
        <f>IF(Subgunningscriteria!G6="JA",Subgunningscriteria!C6,"")</f>
        <v>K2.1</v>
      </c>
      <c r="C133" s="5" t="str">
        <f>IF(Subgunningscriteria!G6="JA",Subgunningscriteria!D6,"")</f>
        <v>Garanties &amp; Reparaties | Garantieregeling zal vallen voor devices uit het Chromebook / Google Book Ecosysteem en het Microsoft Ecosysteem, en reparaties binnen de garantietermijn</v>
      </c>
      <c r="D133" s="5">
        <f>IF(Subgunningscriteria!G6="JA",Subgunningscriteria!E6,"")</f>
        <v>12.5</v>
      </c>
      <c r="E133" s="17">
        <f>Subgunningscriteria!F6</f>
        <v>1000000</v>
      </c>
      <c r="F133" s="3"/>
      <c r="G133" s="10">
        <f>F133/Informatie!$B$5*E133</f>
        <v>0</v>
      </c>
      <c r="H133" s="3"/>
    </row>
    <row r="134" spans="1:8" hidden="1" outlineLevel="1" x14ac:dyDescent="0.35">
      <c r="A134" s="5" t="str">
        <f t="shared" si="20"/>
        <v/>
      </c>
      <c r="B134" s="5" t="str">
        <f>IF(Subgunningscriteria!G7="JA",Subgunningscriteria!C7,"")</f>
        <v>K2.2</v>
      </c>
      <c r="C134" s="5" t="str">
        <f>IF(Subgunningscriteria!G7="JA",Subgunningscriteria!D7,"")</f>
        <v>Garanties &amp; Reparaties | Reparaties buiten de garantietermijn, en organisatie van reparatiecapaciteit, doorlooptijd, on-site/off-site, onderdelenvoorziening en retourafhandeling</v>
      </c>
      <c r="D134" s="5">
        <f>IF(Subgunningscriteria!G7="JA",Subgunningscriteria!E7,"")</f>
        <v>12.5</v>
      </c>
      <c r="E134" s="17">
        <f>Subgunningscriteria!F7</f>
        <v>1000000</v>
      </c>
      <c r="F134" s="3"/>
      <c r="G134" s="10">
        <f>F134/Informatie!$B$5*E134</f>
        <v>0</v>
      </c>
      <c r="H134" s="3"/>
    </row>
    <row r="135" spans="1:8" hidden="1" outlineLevel="1" x14ac:dyDescent="0.35">
      <c r="A135" s="5" t="str">
        <f t="shared" si="20"/>
        <v/>
      </c>
      <c r="B135" s="5" t="str">
        <f>IF(Subgunningscriteria!G8="JA",Subgunningscriteria!C8,"")</f>
        <v>K3.1</v>
      </c>
      <c r="C135" s="5" t="str">
        <f>IF(Subgunningscriteria!G8="JA",Subgunningscriteria!D8,"")</f>
        <v>Logistiek &amp; duurzaamheid | Logistiek van leveringen en retourszendingen</v>
      </c>
      <c r="D135" s="5">
        <f>IF(Subgunningscriteria!G8="JA",Subgunningscriteria!E8,"")</f>
        <v>12.5</v>
      </c>
      <c r="E135" s="17">
        <f>Subgunningscriteria!F8</f>
        <v>1000000</v>
      </c>
      <c r="F135" s="3"/>
      <c r="G135" s="10">
        <f>F135/Informatie!$B$5*E135</f>
        <v>0</v>
      </c>
      <c r="H135" s="3"/>
    </row>
    <row r="136" spans="1:8" hidden="1" outlineLevel="1" x14ac:dyDescent="0.35">
      <c r="A136" s="5" t="str">
        <f t="shared" si="20"/>
        <v/>
      </c>
      <c r="B136" s="5" t="str">
        <f>IF(Subgunningscriteria!G9="JA",Subgunningscriteria!C9,"")</f>
        <v>K3.2</v>
      </c>
      <c r="C136" s="5" t="str">
        <f>IF(Subgunningscriteria!G9="JA",Subgunningscriteria!D9,"")</f>
        <v>Logistiek &amp; duurzaamheid | Duurzaamheid, waaronder bijvoorbeeld circulair gebruik, verlenging van de levensduur, energieverbruik, verpakkingen, transportbewegingen en/of retourstromen</v>
      </c>
      <c r="D136" s="5">
        <f>IF(Subgunningscriteria!G9="JA",Subgunningscriteria!E9,"")</f>
        <v>12.5</v>
      </c>
      <c r="E136" s="17">
        <f>Subgunningscriteria!F9</f>
        <v>1000000</v>
      </c>
      <c r="F136" s="3"/>
      <c r="G136" s="10">
        <f>F136/Informatie!$B$5*E136</f>
        <v>0</v>
      </c>
      <c r="H136" s="3"/>
    </row>
    <row r="137" spans="1:8" hidden="1" outlineLevel="1" x14ac:dyDescent="0.35">
      <c r="A137" s="5" t="str">
        <f t="shared" si="20"/>
        <v/>
      </c>
      <c r="B137" s="5" t="e">
        <f>IF(Subgunningscriteria!#REF!="JA",Subgunningscriteria!#REF!,"")</f>
        <v>#REF!</v>
      </c>
      <c r="C137" s="5" t="e">
        <f>IF(Subgunningscriteria!#REF!="JA",Subgunningscriteria!#REF!,"")</f>
        <v>#REF!</v>
      </c>
      <c r="D137" s="5" t="e">
        <f>IF(Subgunningscriteria!#REF!="JA",Subgunningscriteria!#REF!,"")</f>
        <v>#REF!</v>
      </c>
      <c r="E137" s="17" t="e">
        <f>Subgunningscriteria!#REF!</f>
        <v>#REF!</v>
      </c>
      <c r="F137" s="3"/>
      <c r="G137" s="10" t="e">
        <f>F137/Informatie!$B$5*E137</f>
        <v>#REF!</v>
      </c>
      <c r="H137" s="3"/>
    </row>
    <row r="138" spans="1:8" hidden="1" outlineLevel="1" x14ac:dyDescent="0.35">
      <c r="A138" s="5" t="str">
        <f t="shared" si="20"/>
        <v/>
      </c>
      <c r="B138" s="5" t="e">
        <f>IF(Subgunningscriteria!#REF!="JA",Subgunningscriteria!#REF!,"")</f>
        <v>#REF!</v>
      </c>
      <c r="C138" s="5" t="e">
        <f>IF(Subgunningscriteria!#REF!="JA",Subgunningscriteria!#REF!,"")</f>
        <v>#REF!</v>
      </c>
      <c r="D138" s="5" t="e">
        <f>IF(Subgunningscriteria!#REF!="JA",Subgunningscriteria!#REF!,"")</f>
        <v>#REF!</v>
      </c>
      <c r="E138" s="17" t="e">
        <f>Subgunningscriteria!#REF!</f>
        <v>#REF!</v>
      </c>
      <c r="F138" s="3"/>
      <c r="G138" s="10" t="e">
        <f>F138/Informatie!$B$5*E138</f>
        <v>#REF!</v>
      </c>
      <c r="H138" s="3"/>
    </row>
    <row r="139" spans="1:8" hidden="1" outlineLevel="1" x14ac:dyDescent="0.35">
      <c r="A139" s="5" t="str">
        <f t="shared" si="20"/>
        <v/>
      </c>
      <c r="B139" s="5" t="e">
        <f>IF(Subgunningscriteria!#REF!="JA",Subgunningscriteria!#REF!,"")</f>
        <v>#REF!</v>
      </c>
      <c r="C139" s="5" t="e">
        <f>IF(Subgunningscriteria!#REF!="JA",Subgunningscriteria!#REF!,"")</f>
        <v>#REF!</v>
      </c>
      <c r="D139" s="5" t="e">
        <f>IF(Subgunningscriteria!#REF!="JA",Subgunningscriteria!#REF!,"")</f>
        <v>#REF!</v>
      </c>
      <c r="E139" s="17" t="e">
        <f>Subgunningscriteria!#REF!</f>
        <v>#REF!</v>
      </c>
      <c r="F139" s="3"/>
      <c r="G139" s="10" t="e">
        <f>F139/Informatie!$B$5*E139</f>
        <v>#REF!</v>
      </c>
      <c r="H139" s="3"/>
    </row>
    <row r="140" spans="1:8" hidden="1" outlineLevel="1" x14ac:dyDescent="0.35">
      <c r="A140" s="5" t="str">
        <f t="shared" si="20"/>
        <v/>
      </c>
      <c r="B140" s="5" t="e">
        <f>IF(Subgunningscriteria!#REF!="JA",Subgunningscriteria!#REF!,"")</f>
        <v>#REF!</v>
      </c>
      <c r="C140" s="5" t="e">
        <f>IF(Subgunningscriteria!#REF!="JA",Subgunningscriteria!#REF!,"")</f>
        <v>#REF!</v>
      </c>
      <c r="D140" s="5" t="e">
        <f>IF(Subgunningscriteria!#REF!="JA",Subgunningscriteria!#REF!,"")</f>
        <v>#REF!</v>
      </c>
      <c r="E140" s="17" t="e">
        <f>Subgunningscriteria!#REF!</f>
        <v>#REF!</v>
      </c>
      <c r="F140" s="3"/>
      <c r="G140" s="10" t="e">
        <f>F140/Informatie!$B$5*E140</f>
        <v>#REF!</v>
      </c>
      <c r="H140" s="3"/>
    </row>
    <row r="141" spans="1:8" hidden="1" outlineLevel="1" x14ac:dyDescent="0.35">
      <c r="A141" s="5" t="str">
        <f t="shared" si="20"/>
        <v/>
      </c>
      <c r="B141" s="5" t="e">
        <f>IF(Subgunningscriteria!#REF!="JA",Subgunningscriteria!#REF!,"")</f>
        <v>#REF!</v>
      </c>
      <c r="C141" s="5" t="e">
        <f>IF(Subgunningscriteria!#REF!="JA",Subgunningscriteria!#REF!,"")</f>
        <v>#REF!</v>
      </c>
      <c r="D141" s="5" t="e">
        <f>IF(Subgunningscriteria!#REF!="JA",Subgunningscriteria!#REF!,"")</f>
        <v>#REF!</v>
      </c>
      <c r="E141" s="17" t="e">
        <f>Subgunningscriteria!#REF!</f>
        <v>#REF!</v>
      </c>
      <c r="F141" s="3"/>
      <c r="G141" s="10" t="e">
        <f>F141/Informatie!$B$5*E141</f>
        <v>#REF!</v>
      </c>
      <c r="H141" s="3"/>
    </row>
    <row r="142" spans="1:8" hidden="1" outlineLevel="1" x14ac:dyDescent="0.35">
      <c r="A142" s="5" t="str">
        <f t="shared" si="20"/>
        <v/>
      </c>
      <c r="B142" s="5" t="e">
        <f>IF(Subgunningscriteria!#REF!="JA",Subgunningscriteria!#REF!,"")</f>
        <v>#REF!</v>
      </c>
      <c r="C142" s="5" t="e">
        <f>IF(Subgunningscriteria!#REF!="JA",Subgunningscriteria!#REF!,"")</f>
        <v>#REF!</v>
      </c>
      <c r="D142" s="5" t="e">
        <f>IF(Subgunningscriteria!#REF!="JA",Subgunningscriteria!#REF!,"")</f>
        <v>#REF!</v>
      </c>
      <c r="E142" s="17" t="e">
        <f>Subgunningscriteria!#REF!</f>
        <v>#REF!</v>
      </c>
      <c r="F142" s="3"/>
      <c r="G142" s="10" t="e">
        <f>F142/Informatie!$B$5*E142</f>
        <v>#REF!</v>
      </c>
      <c r="H142" s="3"/>
    </row>
    <row r="143" spans="1:8" hidden="1" outlineLevel="1" x14ac:dyDescent="0.35">
      <c r="A143" s="5" t="str">
        <f t="shared" si="20"/>
        <v/>
      </c>
      <c r="B143" s="5" t="e">
        <f>IF(Subgunningscriteria!#REF!="JA",Subgunningscriteria!#REF!,"")</f>
        <v>#REF!</v>
      </c>
      <c r="C143" s="5" t="e">
        <f>IF(Subgunningscriteria!#REF!="JA",Subgunningscriteria!#REF!,"")</f>
        <v>#REF!</v>
      </c>
      <c r="D143" s="5" t="e">
        <f>IF(Subgunningscriteria!#REF!="JA",Subgunningscriteria!#REF!,"")</f>
        <v>#REF!</v>
      </c>
      <c r="E143" s="17" t="e">
        <f>Subgunningscriteria!#REF!</f>
        <v>#REF!</v>
      </c>
      <c r="F143" s="3"/>
      <c r="G143" s="10" t="e">
        <f>F143/Informatie!$B$5*E143</f>
        <v>#REF!</v>
      </c>
      <c r="H143" s="3"/>
    </row>
    <row r="144" spans="1:8" collapsed="1" x14ac:dyDescent="0.35">
      <c r="A144"/>
      <c r="B144"/>
      <c r="C144"/>
      <c r="D144" s="2" t="s">
        <v>66</v>
      </c>
      <c r="E144" s="15"/>
      <c r="F144"/>
      <c r="G144" s="14" t="e">
        <f>SUM(G129:G143)</f>
        <v>#REF!</v>
      </c>
      <c r="H144"/>
    </row>
    <row r="145" spans="1:8" x14ac:dyDescent="0.35">
      <c r="A145" s="6"/>
      <c r="B145" s="6"/>
      <c r="C145" s="6"/>
      <c r="D145" s="7"/>
      <c r="E145" s="16"/>
      <c r="F145" s="6"/>
      <c r="G145" s="8"/>
      <c r="H145" s="6"/>
    </row>
    <row r="146" spans="1:8" x14ac:dyDescent="0.35">
      <c r="A146" s="2" t="str">
        <f>IF(Inschrijvers!B10="","",Inschrijvers!B10)</f>
        <v/>
      </c>
      <c r="B146" s="5"/>
      <c r="C146" s="5"/>
      <c r="D146" s="5"/>
      <c r="E146" s="5"/>
      <c r="F146" s="5"/>
      <c r="G146" s="5"/>
      <c r="H146" s="5"/>
    </row>
    <row r="147" spans="1:8" hidden="1" outlineLevel="1" x14ac:dyDescent="0.35">
      <c r="A147" s="5" t="str">
        <f>IF($A146="","",$A146)</f>
        <v/>
      </c>
      <c r="B147" s="5" t="str">
        <f>IF(Subgunningscriteria!G2="JA",Subgunningscriteria!C2,"")</f>
        <v>P1</v>
      </c>
      <c r="C147" s="5" t="str">
        <f>IF(Subgunningscriteria!G2="JA",Subgunningscriteria!D2,"")</f>
        <v>Prijs</v>
      </c>
      <c r="D147" s="5">
        <f>IF(Subgunningscriteria!G2="JA",Subgunningscriteria!E2,"")</f>
        <v>100</v>
      </c>
      <c r="E147" s="5"/>
      <c r="F147" s="3"/>
      <c r="G147" s="10" t="str">
        <f t="shared" ref="G147" si="21">IF(OR(F147="",D147=""),"",F147*D147/100)</f>
        <v/>
      </c>
      <c r="H147" s="3"/>
    </row>
    <row r="148" spans="1:8" hidden="1" outlineLevel="1" x14ac:dyDescent="0.35">
      <c r="A148" s="5" t="str">
        <f t="shared" ref="A148:A161" si="22">IF($A147="","",$A147)</f>
        <v/>
      </c>
      <c r="B148" s="5" t="str">
        <f>IF(Subgunningscriteria!G3="JA",Subgunningscriteria!C3,"")</f>
        <v>K1.1</v>
      </c>
      <c r="C148" s="5" t="str">
        <f>IF(Subgunningscriteria!G3="JA",Subgunningscriteria!D3,"")</f>
        <v>Omgevingsomstandigheden &amp; Dienstverlening | Marktschommelingen, materiaaltekorten, geopolitieke spanningen en andere leveringsonzekerheden</v>
      </c>
      <c r="D148" s="5">
        <f>IF(Subgunningscriteria!G3="JA",Subgunningscriteria!E3,"")</f>
        <v>16.667000000000002</v>
      </c>
      <c r="E148" s="17">
        <f>Subgunningscriteria!F3</f>
        <v>1333360</v>
      </c>
      <c r="F148" s="3"/>
      <c r="G148" s="10">
        <f>F148/Informatie!$B$5*E148</f>
        <v>0</v>
      </c>
      <c r="H148" s="3"/>
    </row>
    <row r="149" spans="1:8" hidden="1" outlineLevel="1" x14ac:dyDescent="0.35">
      <c r="A149" s="5" t="str">
        <f t="shared" si="22"/>
        <v/>
      </c>
      <c r="B149" s="5" t="str">
        <f>IF(Subgunningscriteria!G4="JA",Subgunningscriteria!C4,"")</f>
        <v>K1.2</v>
      </c>
      <c r="C149" s="5" t="str">
        <f>IF(Subgunningscriteria!G4="JA",Subgunningscriteria!D4,"")</f>
        <v xml:space="preserve">Omgevingsomstandigheden &amp; Dienstverlening | Lifecycle management, productbeschikbaarheid, end-of-life verklaringen van vendors, het adviseren van opvolgmodellen en gelijkwaardige alternatieven, en de Productcatalogus </v>
      </c>
      <c r="D149" s="5">
        <f>IF(Subgunningscriteria!G4="JA",Subgunningscriteria!E4,"")</f>
        <v>16.667000000000002</v>
      </c>
      <c r="E149" s="17">
        <f>Subgunningscriteria!F4</f>
        <v>1333360</v>
      </c>
      <c r="F149" s="3"/>
      <c r="G149" s="10">
        <f>F149/Informatie!$B$5*E149</f>
        <v>0</v>
      </c>
      <c r="H149" s="3"/>
    </row>
    <row r="150" spans="1:8" hidden="1" outlineLevel="1" x14ac:dyDescent="0.35">
      <c r="A150" s="5" t="str">
        <f t="shared" si="22"/>
        <v/>
      </c>
      <c r="B150" s="5" t="str">
        <f>IF(Subgunningscriteria!G5="JA",Subgunningscriteria!C5,"")</f>
        <v>K1.3</v>
      </c>
      <c r="C150" s="5" t="str">
        <f>IF(Subgunningscriteria!G5="JA",Subgunningscriteria!D5,"")</f>
        <v>Omgevingsomstandigheden &amp; Dienstverlening | Advisering aan de coöperatie en de doorontwikkeling van de KIEN-dienstverlening</v>
      </c>
      <c r="D150" s="5">
        <f>IF(Subgunningscriteria!G5="JA",Subgunningscriteria!E5,"")</f>
        <v>16.667000000000002</v>
      </c>
      <c r="E150" s="17">
        <f>Subgunningscriteria!F5</f>
        <v>1333360</v>
      </c>
      <c r="F150" s="3"/>
      <c r="G150" s="10">
        <f>F150/Informatie!$B$5*E150</f>
        <v>0</v>
      </c>
      <c r="H150" s="3"/>
    </row>
    <row r="151" spans="1:8" hidden="1" outlineLevel="1" x14ac:dyDescent="0.35">
      <c r="A151" s="5" t="str">
        <f t="shared" si="22"/>
        <v/>
      </c>
      <c r="B151" s="5" t="str">
        <f>IF(Subgunningscriteria!G6="JA",Subgunningscriteria!C6,"")</f>
        <v>K2.1</v>
      </c>
      <c r="C151" s="5" t="str">
        <f>IF(Subgunningscriteria!G6="JA",Subgunningscriteria!D6,"")</f>
        <v>Garanties &amp; Reparaties | Garantieregeling zal vallen voor devices uit het Chromebook / Google Book Ecosysteem en het Microsoft Ecosysteem, en reparaties binnen de garantietermijn</v>
      </c>
      <c r="D151" s="5">
        <f>IF(Subgunningscriteria!G6="JA",Subgunningscriteria!E6,"")</f>
        <v>12.5</v>
      </c>
      <c r="E151" s="17">
        <f>Subgunningscriteria!F6</f>
        <v>1000000</v>
      </c>
      <c r="F151" s="3"/>
      <c r="G151" s="10">
        <f>F151/Informatie!$B$5*E151</f>
        <v>0</v>
      </c>
      <c r="H151" s="3"/>
    </row>
    <row r="152" spans="1:8" hidden="1" outlineLevel="1" x14ac:dyDescent="0.35">
      <c r="A152" s="5" t="str">
        <f t="shared" si="22"/>
        <v/>
      </c>
      <c r="B152" s="5" t="str">
        <f>IF(Subgunningscriteria!G7="JA",Subgunningscriteria!C7,"")</f>
        <v>K2.2</v>
      </c>
      <c r="C152" s="5" t="str">
        <f>IF(Subgunningscriteria!G7="JA",Subgunningscriteria!D7,"")</f>
        <v>Garanties &amp; Reparaties | Reparaties buiten de garantietermijn, en organisatie van reparatiecapaciteit, doorlooptijd, on-site/off-site, onderdelenvoorziening en retourafhandeling</v>
      </c>
      <c r="D152" s="5">
        <f>IF(Subgunningscriteria!G7="JA",Subgunningscriteria!E7,"")</f>
        <v>12.5</v>
      </c>
      <c r="E152" s="17">
        <f>Subgunningscriteria!F7</f>
        <v>1000000</v>
      </c>
      <c r="F152" s="3"/>
      <c r="G152" s="10">
        <f>F152/Informatie!$B$5*E152</f>
        <v>0</v>
      </c>
      <c r="H152" s="3"/>
    </row>
    <row r="153" spans="1:8" hidden="1" outlineLevel="1" x14ac:dyDescent="0.35">
      <c r="A153" s="5" t="str">
        <f t="shared" si="22"/>
        <v/>
      </c>
      <c r="B153" s="5" t="str">
        <f>IF(Subgunningscriteria!G8="JA",Subgunningscriteria!C8,"")</f>
        <v>K3.1</v>
      </c>
      <c r="C153" s="5" t="str">
        <f>IF(Subgunningscriteria!G8="JA",Subgunningscriteria!D8,"")</f>
        <v>Logistiek &amp; duurzaamheid | Logistiek van leveringen en retourszendingen</v>
      </c>
      <c r="D153" s="5">
        <f>IF(Subgunningscriteria!G8="JA",Subgunningscriteria!E8,"")</f>
        <v>12.5</v>
      </c>
      <c r="E153" s="17">
        <f>Subgunningscriteria!F8</f>
        <v>1000000</v>
      </c>
      <c r="F153" s="3"/>
      <c r="G153" s="10">
        <f>F153/Informatie!$B$5*E153</f>
        <v>0</v>
      </c>
      <c r="H153" s="3"/>
    </row>
    <row r="154" spans="1:8" hidden="1" outlineLevel="1" x14ac:dyDescent="0.35">
      <c r="A154" s="5" t="str">
        <f t="shared" si="22"/>
        <v/>
      </c>
      <c r="B154" s="5" t="str">
        <f>IF(Subgunningscriteria!G9="JA",Subgunningscriteria!C9,"")</f>
        <v>K3.2</v>
      </c>
      <c r="C154" s="5" t="str">
        <f>IF(Subgunningscriteria!G9="JA",Subgunningscriteria!D9,"")</f>
        <v>Logistiek &amp; duurzaamheid | Duurzaamheid, waaronder bijvoorbeeld circulair gebruik, verlenging van de levensduur, energieverbruik, verpakkingen, transportbewegingen en/of retourstromen</v>
      </c>
      <c r="D154" s="5">
        <f>IF(Subgunningscriteria!G9="JA",Subgunningscriteria!E9,"")</f>
        <v>12.5</v>
      </c>
      <c r="E154" s="17">
        <f>Subgunningscriteria!F9</f>
        <v>1000000</v>
      </c>
      <c r="F154" s="3"/>
      <c r="G154" s="10">
        <f>F154/Informatie!$B$5*E154</f>
        <v>0</v>
      </c>
      <c r="H154" s="3"/>
    </row>
    <row r="155" spans="1:8" hidden="1" outlineLevel="1" x14ac:dyDescent="0.35">
      <c r="A155" s="5" t="str">
        <f t="shared" si="22"/>
        <v/>
      </c>
      <c r="B155" s="5" t="e">
        <f>IF(Subgunningscriteria!#REF!="JA",Subgunningscriteria!#REF!,"")</f>
        <v>#REF!</v>
      </c>
      <c r="C155" s="5" t="e">
        <f>IF(Subgunningscriteria!#REF!="JA",Subgunningscriteria!#REF!,"")</f>
        <v>#REF!</v>
      </c>
      <c r="D155" s="5" t="e">
        <f>IF(Subgunningscriteria!#REF!="JA",Subgunningscriteria!#REF!,"")</f>
        <v>#REF!</v>
      </c>
      <c r="E155" s="17" t="e">
        <f>Subgunningscriteria!#REF!</f>
        <v>#REF!</v>
      </c>
      <c r="F155" s="3"/>
      <c r="G155" s="10" t="e">
        <f>F155/Informatie!$B$5*E155</f>
        <v>#REF!</v>
      </c>
      <c r="H155" s="3"/>
    </row>
    <row r="156" spans="1:8" hidden="1" outlineLevel="1" x14ac:dyDescent="0.35">
      <c r="A156" s="5" t="str">
        <f t="shared" si="22"/>
        <v/>
      </c>
      <c r="B156" s="5" t="e">
        <f>IF(Subgunningscriteria!#REF!="JA",Subgunningscriteria!#REF!,"")</f>
        <v>#REF!</v>
      </c>
      <c r="C156" s="5" t="e">
        <f>IF(Subgunningscriteria!#REF!="JA",Subgunningscriteria!#REF!,"")</f>
        <v>#REF!</v>
      </c>
      <c r="D156" s="5" t="e">
        <f>IF(Subgunningscriteria!#REF!="JA",Subgunningscriteria!#REF!,"")</f>
        <v>#REF!</v>
      </c>
      <c r="E156" s="17" t="e">
        <f>Subgunningscriteria!#REF!</f>
        <v>#REF!</v>
      </c>
      <c r="F156" s="3"/>
      <c r="G156" s="10" t="e">
        <f>F156/Informatie!$B$5*E156</f>
        <v>#REF!</v>
      </c>
      <c r="H156" s="3"/>
    </row>
    <row r="157" spans="1:8" hidden="1" outlineLevel="1" x14ac:dyDescent="0.35">
      <c r="A157" s="5" t="str">
        <f t="shared" si="22"/>
        <v/>
      </c>
      <c r="B157" s="5" t="e">
        <f>IF(Subgunningscriteria!#REF!="JA",Subgunningscriteria!#REF!,"")</f>
        <v>#REF!</v>
      </c>
      <c r="C157" s="5" t="e">
        <f>IF(Subgunningscriteria!#REF!="JA",Subgunningscriteria!#REF!,"")</f>
        <v>#REF!</v>
      </c>
      <c r="D157" s="5" t="e">
        <f>IF(Subgunningscriteria!#REF!="JA",Subgunningscriteria!#REF!,"")</f>
        <v>#REF!</v>
      </c>
      <c r="E157" s="17" t="e">
        <f>Subgunningscriteria!#REF!</f>
        <v>#REF!</v>
      </c>
      <c r="F157" s="3"/>
      <c r="G157" s="10" t="e">
        <f>F157/Informatie!$B$5*E157</f>
        <v>#REF!</v>
      </c>
      <c r="H157" s="3"/>
    </row>
    <row r="158" spans="1:8" hidden="1" outlineLevel="1" x14ac:dyDescent="0.35">
      <c r="A158" s="5" t="str">
        <f t="shared" si="22"/>
        <v/>
      </c>
      <c r="B158" s="5" t="e">
        <f>IF(Subgunningscriteria!#REF!="JA",Subgunningscriteria!#REF!,"")</f>
        <v>#REF!</v>
      </c>
      <c r="C158" s="5" t="e">
        <f>IF(Subgunningscriteria!#REF!="JA",Subgunningscriteria!#REF!,"")</f>
        <v>#REF!</v>
      </c>
      <c r="D158" s="5" t="e">
        <f>IF(Subgunningscriteria!#REF!="JA",Subgunningscriteria!#REF!,"")</f>
        <v>#REF!</v>
      </c>
      <c r="E158" s="17" t="e">
        <f>Subgunningscriteria!#REF!</f>
        <v>#REF!</v>
      </c>
      <c r="F158" s="3"/>
      <c r="G158" s="10" t="e">
        <f>F158/Informatie!$B$5*E158</f>
        <v>#REF!</v>
      </c>
      <c r="H158" s="3"/>
    </row>
    <row r="159" spans="1:8" hidden="1" outlineLevel="1" x14ac:dyDescent="0.35">
      <c r="A159" s="5" t="str">
        <f t="shared" si="22"/>
        <v/>
      </c>
      <c r="B159" s="5" t="e">
        <f>IF(Subgunningscriteria!#REF!="JA",Subgunningscriteria!#REF!,"")</f>
        <v>#REF!</v>
      </c>
      <c r="C159" s="5" t="e">
        <f>IF(Subgunningscriteria!#REF!="JA",Subgunningscriteria!#REF!,"")</f>
        <v>#REF!</v>
      </c>
      <c r="D159" s="5" t="e">
        <f>IF(Subgunningscriteria!#REF!="JA",Subgunningscriteria!#REF!,"")</f>
        <v>#REF!</v>
      </c>
      <c r="E159" s="17" t="e">
        <f>Subgunningscriteria!#REF!</f>
        <v>#REF!</v>
      </c>
      <c r="F159" s="3"/>
      <c r="G159" s="10" t="e">
        <f>F159/Informatie!$B$5*E159</f>
        <v>#REF!</v>
      </c>
      <c r="H159" s="3"/>
    </row>
    <row r="160" spans="1:8" hidden="1" outlineLevel="1" x14ac:dyDescent="0.35">
      <c r="A160" s="5" t="str">
        <f t="shared" si="22"/>
        <v/>
      </c>
      <c r="B160" s="5" t="e">
        <f>IF(Subgunningscriteria!#REF!="JA",Subgunningscriteria!#REF!,"")</f>
        <v>#REF!</v>
      </c>
      <c r="C160" s="5" t="e">
        <f>IF(Subgunningscriteria!#REF!="JA",Subgunningscriteria!#REF!,"")</f>
        <v>#REF!</v>
      </c>
      <c r="D160" s="5" t="e">
        <f>IF(Subgunningscriteria!#REF!="JA",Subgunningscriteria!#REF!,"")</f>
        <v>#REF!</v>
      </c>
      <c r="E160" s="17" t="e">
        <f>Subgunningscriteria!#REF!</f>
        <v>#REF!</v>
      </c>
      <c r="F160" s="3"/>
      <c r="G160" s="10" t="e">
        <f>F160/Informatie!$B$5*E160</f>
        <v>#REF!</v>
      </c>
      <c r="H160" s="3"/>
    </row>
    <row r="161" spans="1:8" hidden="1" outlineLevel="1" x14ac:dyDescent="0.35">
      <c r="A161" s="5" t="str">
        <f t="shared" si="22"/>
        <v/>
      </c>
      <c r="B161" s="5" t="e">
        <f>IF(Subgunningscriteria!#REF!="JA",Subgunningscriteria!#REF!,"")</f>
        <v>#REF!</v>
      </c>
      <c r="C161" s="5" t="e">
        <f>IF(Subgunningscriteria!#REF!="JA",Subgunningscriteria!#REF!,"")</f>
        <v>#REF!</v>
      </c>
      <c r="D161" s="5" t="e">
        <f>IF(Subgunningscriteria!#REF!="JA",Subgunningscriteria!#REF!,"")</f>
        <v>#REF!</v>
      </c>
      <c r="E161" s="17" t="e">
        <f>Subgunningscriteria!#REF!</f>
        <v>#REF!</v>
      </c>
      <c r="F161" s="3"/>
      <c r="G161" s="10" t="e">
        <f>F161/Informatie!$B$5*E161</f>
        <v>#REF!</v>
      </c>
      <c r="H161" s="3"/>
    </row>
    <row r="162" spans="1:8" collapsed="1" x14ac:dyDescent="0.35">
      <c r="A162"/>
      <c r="B162"/>
      <c r="C162"/>
      <c r="D162" s="2" t="s">
        <v>66</v>
      </c>
      <c r="E162" s="15"/>
      <c r="F162"/>
      <c r="G162" s="14" t="e">
        <f>SUM(G147:G161)</f>
        <v>#REF!</v>
      </c>
      <c r="H162"/>
    </row>
    <row r="163" spans="1:8" x14ac:dyDescent="0.35">
      <c r="A163" s="6"/>
      <c r="B163" s="6"/>
      <c r="C163" s="6"/>
      <c r="D163" s="7"/>
      <c r="E163" s="16"/>
      <c r="F163" s="6"/>
      <c r="G163" s="8"/>
      <c r="H163" s="6"/>
    </row>
    <row r="164" spans="1:8" x14ac:dyDescent="0.35">
      <c r="A164" s="2" t="str">
        <f>IF(Inschrijvers!B11="","",Inschrijvers!B11)</f>
        <v/>
      </c>
      <c r="B164" s="5"/>
      <c r="C164" s="5"/>
      <c r="D164" s="5"/>
      <c r="E164" s="5"/>
      <c r="F164" s="5"/>
      <c r="G164" s="5"/>
      <c r="H164" s="5"/>
    </row>
    <row r="165" spans="1:8" hidden="1" outlineLevel="1" x14ac:dyDescent="0.35">
      <c r="A165" s="5" t="str">
        <f>IF($A164="","",$A164)</f>
        <v/>
      </c>
      <c r="B165" s="5" t="str">
        <f>IF(Subgunningscriteria!G2="JA",Subgunningscriteria!C2,"")</f>
        <v>P1</v>
      </c>
      <c r="C165" s="5" t="str">
        <f>IF(Subgunningscriteria!G2="JA",Subgunningscriteria!D2,"")</f>
        <v>Prijs</v>
      </c>
      <c r="D165" s="5">
        <f>IF(Subgunningscriteria!G2="JA",Subgunningscriteria!E2,"")</f>
        <v>100</v>
      </c>
      <c r="E165" s="5"/>
      <c r="F165" s="3"/>
      <c r="G165" s="10" t="str">
        <f t="shared" ref="G165" si="23">IF(OR(F165="",D165=""),"",F165*D165/100)</f>
        <v/>
      </c>
      <c r="H165" s="3"/>
    </row>
    <row r="166" spans="1:8" hidden="1" outlineLevel="1" x14ac:dyDescent="0.35">
      <c r="A166" s="5" t="str">
        <f t="shared" ref="A166:A179" si="24">IF($A165="","",$A165)</f>
        <v/>
      </c>
      <c r="B166" s="5" t="str">
        <f>IF(Subgunningscriteria!G3="JA",Subgunningscriteria!C3,"")</f>
        <v>K1.1</v>
      </c>
      <c r="C166" s="5" t="str">
        <f>IF(Subgunningscriteria!G3="JA",Subgunningscriteria!D3,"")</f>
        <v>Omgevingsomstandigheden &amp; Dienstverlening | Marktschommelingen, materiaaltekorten, geopolitieke spanningen en andere leveringsonzekerheden</v>
      </c>
      <c r="D166" s="5">
        <f>IF(Subgunningscriteria!G3="JA",Subgunningscriteria!E3,"")</f>
        <v>16.667000000000002</v>
      </c>
      <c r="E166" s="17">
        <f>Subgunningscriteria!F3</f>
        <v>1333360</v>
      </c>
      <c r="F166" s="3"/>
      <c r="G166" s="10">
        <f>F166/Informatie!$B$5*E166</f>
        <v>0</v>
      </c>
      <c r="H166" s="3"/>
    </row>
    <row r="167" spans="1:8" hidden="1" outlineLevel="1" x14ac:dyDescent="0.35">
      <c r="A167" s="5" t="str">
        <f t="shared" si="24"/>
        <v/>
      </c>
      <c r="B167" s="5" t="str">
        <f>IF(Subgunningscriteria!G4="JA",Subgunningscriteria!C4,"")</f>
        <v>K1.2</v>
      </c>
      <c r="C167" s="5" t="str">
        <f>IF(Subgunningscriteria!G4="JA",Subgunningscriteria!D4,"")</f>
        <v xml:space="preserve">Omgevingsomstandigheden &amp; Dienstverlening | Lifecycle management, productbeschikbaarheid, end-of-life verklaringen van vendors, het adviseren van opvolgmodellen en gelijkwaardige alternatieven, en de Productcatalogus </v>
      </c>
      <c r="D167" s="5">
        <f>IF(Subgunningscriteria!G4="JA",Subgunningscriteria!E4,"")</f>
        <v>16.667000000000002</v>
      </c>
      <c r="E167" s="17">
        <f>Subgunningscriteria!F4</f>
        <v>1333360</v>
      </c>
      <c r="F167" s="3"/>
      <c r="G167" s="10">
        <f>F167/Informatie!$B$5*E167</f>
        <v>0</v>
      </c>
      <c r="H167" s="3"/>
    </row>
    <row r="168" spans="1:8" hidden="1" outlineLevel="1" x14ac:dyDescent="0.35">
      <c r="A168" s="5" t="str">
        <f t="shared" si="24"/>
        <v/>
      </c>
      <c r="B168" s="5" t="str">
        <f>IF(Subgunningscriteria!G5="JA",Subgunningscriteria!C5,"")</f>
        <v>K1.3</v>
      </c>
      <c r="C168" s="5" t="str">
        <f>IF(Subgunningscriteria!G5="JA",Subgunningscriteria!D5,"")</f>
        <v>Omgevingsomstandigheden &amp; Dienstverlening | Advisering aan de coöperatie en de doorontwikkeling van de KIEN-dienstverlening</v>
      </c>
      <c r="D168" s="5">
        <f>IF(Subgunningscriteria!G5="JA",Subgunningscriteria!E5,"")</f>
        <v>16.667000000000002</v>
      </c>
      <c r="E168" s="17">
        <f>Subgunningscriteria!F5</f>
        <v>1333360</v>
      </c>
      <c r="F168" s="3"/>
      <c r="G168" s="10">
        <f>F168/Informatie!$B$5*E168</f>
        <v>0</v>
      </c>
      <c r="H168" s="3"/>
    </row>
    <row r="169" spans="1:8" hidden="1" outlineLevel="1" x14ac:dyDescent="0.35">
      <c r="A169" s="5" t="str">
        <f t="shared" si="24"/>
        <v/>
      </c>
      <c r="B169" s="5" t="str">
        <f>IF(Subgunningscriteria!G6="JA",Subgunningscriteria!C6,"")</f>
        <v>K2.1</v>
      </c>
      <c r="C169" s="5" t="str">
        <f>IF(Subgunningscriteria!G6="JA",Subgunningscriteria!D6,"")</f>
        <v>Garanties &amp; Reparaties | Garantieregeling zal vallen voor devices uit het Chromebook / Google Book Ecosysteem en het Microsoft Ecosysteem, en reparaties binnen de garantietermijn</v>
      </c>
      <c r="D169" s="5">
        <f>IF(Subgunningscriteria!G6="JA",Subgunningscriteria!E6,"")</f>
        <v>12.5</v>
      </c>
      <c r="E169" s="17">
        <f>Subgunningscriteria!F6</f>
        <v>1000000</v>
      </c>
      <c r="F169" s="3"/>
      <c r="G169" s="10">
        <f>F169/Informatie!$B$5*E169</f>
        <v>0</v>
      </c>
      <c r="H169" s="3"/>
    </row>
    <row r="170" spans="1:8" hidden="1" outlineLevel="1" x14ac:dyDescent="0.35">
      <c r="A170" s="5" t="str">
        <f t="shared" si="24"/>
        <v/>
      </c>
      <c r="B170" s="5" t="str">
        <f>IF(Subgunningscriteria!G7="JA",Subgunningscriteria!C7,"")</f>
        <v>K2.2</v>
      </c>
      <c r="C170" s="5" t="str">
        <f>IF(Subgunningscriteria!G7="JA",Subgunningscriteria!D7,"")</f>
        <v>Garanties &amp; Reparaties | Reparaties buiten de garantietermijn, en organisatie van reparatiecapaciteit, doorlooptijd, on-site/off-site, onderdelenvoorziening en retourafhandeling</v>
      </c>
      <c r="D170" s="5">
        <f>IF(Subgunningscriteria!G7="JA",Subgunningscriteria!E7,"")</f>
        <v>12.5</v>
      </c>
      <c r="E170" s="17">
        <f>Subgunningscriteria!F7</f>
        <v>1000000</v>
      </c>
      <c r="F170" s="3"/>
      <c r="G170" s="10">
        <f>F170/Informatie!$B$5*E170</f>
        <v>0</v>
      </c>
      <c r="H170" s="3"/>
    </row>
    <row r="171" spans="1:8" hidden="1" outlineLevel="1" x14ac:dyDescent="0.35">
      <c r="A171" s="5" t="str">
        <f t="shared" si="24"/>
        <v/>
      </c>
      <c r="B171" s="5" t="str">
        <f>IF(Subgunningscriteria!G8="JA",Subgunningscriteria!C8,"")</f>
        <v>K3.1</v>
      </c>
      <c r="C171" s="5" t="str">
        <f>IF(Subgunningscriteria!G8="JA",Subgunningscriteria!D8,"")</f>
        <v>Logistiek &amp; duurzaamheid | Logistiek van leveringen en retourszendingen</v>
      </c>
      <c r="D171" s="5">
        <f>IF(Subgunningscriteria!G8="JA",Subgunningscriteria!E8,"")</f>
        <v>12.5</v>
      </c>
      <c r="E171" s="17">
        <f>Subgunningscriteria!F8</f>
        <v>1000000</v>
      </c>
      <c r="F171" s="3"/>
      <c r="G171" s="10">
        <f>F171/Informatie!$B$5*E171</f>
        <v>0</v>
      </c>
      <c r="H171" s="3"/>
    </row>
    <row r="172" spans="1:8" hidden="1" outlineLevel="1" x14ac:dyDescent="0.35">
      <c r="A172" s="5" t="str">
        <f t="shared" si="24"/>
        <v/>
      </c>
      <c r="B172" s="5" t="str">
        <f>IF(Subgunningscriteria!G9="JA",Subgunningscriteria!C9,"")</f>
        <v>K3.2</v>
      </c>
      <c r="C172" s="5" t="str">
        <f>IF(Subgunningscriteria!G9="JA",Subgunningscriteria!D9,"")</f>
        <v>Logistiek &amp; duurzaamheid | Duurzaamheid, waaronder bijvoorbeeld circulair gebruik, verlenging van de levensduur, energieverbruik, verpakkingen, transportbewegingen en/of retourstromen</v>
      </c>
      <c r="D172" s="5">
        <f>IF(Subgunningscriteria!G9="JA",Subgunningscriteria!E9,"")</f>
        <v>12.5</v>
      </c>
      <c r="E172" s="17">
        <f>Subgunningscriteria!F9</f>
        <v>1000000</v>
      </c>
      <c r="F172" s="3"/>
      <c r="G172" s="10">
        <f>F172/Informatie!$B$5*E172</f>
        <v>0</v>
      </c>
      <c r="H172" s="3"/>
    </row>
    <row r="173" spans="1:8" hidden="1" outlineLevel="1" x14ac:dyDescent="0.35">
      <c r="A173" s="5" t="str">
        <f t="shared" si="24"/>
        <v/>
      </c>
      <c r="B173" s="5" t="e">
        <f>IF(Subgunningscriteria!#REF!="JA",Subgunningscriteria!#REF!,"")</f>
        <v>#REF!</v>
      </c>
      <c r="C173" s="5" t="e">
        <f>IF(Subgunningscriteria!#REF!="JA",Subgunningscriteria!#REF!,"")</f>
        <v>#REF!</v>
      </c>
      <c r="D173" s="5" t="e">
        <f>IF(Subgunningscriteria!#REF!="JA",Subgunningscriteria!#REF!,"")</f>
        <v>#REF!</v>
      </c>
      <c r="E173" s="17" t="e">
        <f>Subgunningscriteria!#REF!</f>
        <v>#REF!</v>
      </c>
      <c r="F173" s="3"/>
      <c r="G173" s="10" t="e">
        <f>F173/Informatie!$B$5*E173</f>
        <v>#REF!</v>
      </c>
      <c r="H173" s="3"/>
    </row>
    <row r="174" spans="1:8" hidden="1" outlineLevel="1" x14ac:dyDescent="0.35">
      <c r="A174" s="5" t="str">
        <f t="shared" si="24"/>
        <v/>
      </c>
      <c r="B174" s="5" t="e">
        <f>IF(Subgunningscriteria!#REF!="JA",Subgunningscriteria!#REF!,"")</f>
        <v>#REF!</v>
      </c>
      <c r="C174" s="5" t="e">
        <f>IF(Subgunningscriteria!#REF!="JA",Subgunningscriteria!#REF!,"")</f>
        <v>#REF!</v>
      </c>
      <c r="D174" s="5" t="e">
        <f>IF(Subgunningscriteria!#REF!="JA",Subgunningscriteria!#REF!,"")</f>
        <v>#REF!</v>
      </c>
      <c r="E174" s="17" t="e">
        <f>Subgunningscriteria!#REF!</f>
        <v>#REF!</v>
      </c>
      <c r="F174" s="3"/>
      <c r="G174" s="10" t="e">
        <f>F174/Informatie!$B$5*E174</f>
        <v>#REF!</v>
      </c>
      <c r="H174" s="3"/>
    </row>
    <row r="175" spans="1:8" hidden="1" outlineLevel="1" x14ac:dyDescent="0.35">
      <c r="A175" s="5" t="str">
        <f t="shared" si="24"/>
        <v/>
      </c>
      <c r="B175" s="5" t="e">
        <f>IF(Subgunningscriteria!#REF!="JA",Subgunningscriteria!#REF!,"")</f>
        <v>#REF!</v>
      </c>
      <c r="C175" s="5" t="e">
        <f>IF(Subgunningscriteria!#REF!="JA",Subgunningscriteria!#REF!,"")</f>
        <v>#REF!</v>
      </c>
      <c r="D175" s="5" t="e">
        <f>IF(Subgunningscriteria!#REF!="JA",Subgunningscriteria!#REF!,"")</f>
        <v>#REF!</v>
      </c>
      <c r="E175" s="17" t="e">
        <f>Subgunningscriteria!#REF!</f>
        <v>#REF!</v>
      </c>
      <c r="F175" s="3"/>
      <c r="G175" s="10" t="e">
        <f>F175/Informatie!$B$5*E175</f>
        <v>#REF!</v>
      </c>
      <c r="H175" s="3"/>
    </row>
    <row r="176" spans="1:8" hidden="1" outlineLevel="1" x14ac:dyDescent="0.35">
      <c r="A176" s="5" t="str">
        <f t="shared" si="24"/>
        <v/>
      </c>
      <c r="B176" s="5" t="e">
        <f>IF(Subgunningscriteria!#REF!="JA",Subgunningscriteria!#REF!,"")</f>
        <v>#REF!</v>
      </c>
      <c r="C176" s="5" t="e">
        <f>IF(Subgunningscriteria!#REF!="JA",Subgunningscriteria!#REF!,"")</f>
        <v>#REF!</v>
      </c>
      <c r="D176" s="5" t="e">
        <f>IF(Subgunningscriteria!#REF!="JA",Subgunningscriteria!#REF!,"")</f>
        <v>#REF!</v>
      </c>
      <c r="E176" s="17" t="e">
        <f>Subgunningscriteria!#REF!</f>
        <v>#REF!</v>
      </c>
      <c r="F176" s="3"/>
      <c r="G176" s="10" t="e">
        <f>F176/Informatie!$B$5*E176</f>
        <v>#REF!</v>
      </c>
      <c r="H176" s="3"/>
    </row>
    <row r="177" spans="1:8" hidden="1" outlineLevel="1" x14ac:dyDescent="0.35">
      <c r="A177" s="5" t="str">
        <f t="shared" si="24"/>
        <v/>
      </c>
      <c r="B177" s="5" t="e">
        <f>IF(Subgunningscriteria!#REF!="JA",Subgunningscriteria!#REF!,"")</f>
        <v>#REF!</v>
      </c>
      <c r="C177" s="5" t="e">
        <f>IF(Subgunningscriteria!#REF!="JA",Subgunningscriteria!#REF!,"")</f>
        <v>#REF!</v>
      </c>
      <c r="D177" s="5" t="e">
        <f>IF(Subgunningscriteria!#REF!="JA",Subgunningscriteria!#REF!,"")</f>
        <v>#REF!</v>
      </c>
      <c r="E177" s="17" t="e">
        <f>Subgunningscriteria!#REF!</f>
        <v>#REF!</v>
      </c>
      <c r="F177" s="3"/>
      <c r="G177" s="10" t="e">
        <f>F177/Informatie!$B$5*E177</f>
        <v>#REF!</v>
      </c>
      <c r="H177" s="3"/>
    </row>
    <row r="178" spans="1:8" hidden="1" outlineLevel="1" x14ac:dyDescent="0.35">
      <c r="A178" s="5" t="str">
        <f t="shared" si="24"/>
        <v/>
      </c>
      <c r="B178" s="5" t="e">
        <f>IF(Subgunningscriteria!#REF!="JA",Subgunningscriteria!#REF!,"")</f>
        <v>#REF!</v>
      </c>
      <c r="C178" s="5" t="e">
        <f>IF(Subgunningscriteria!#REF!="JA",Subgunningscriteria!#REF!,"")</f>
        <v>#REF!</v>
      </c>
      <c r="D178" s="5" t="e">
        <f>IF(Subgunningscriteria!#REF!="JA",Subgunningscriteria!#REF!,"")</f>
        <v>#REF!</v>
      </c>
      <c r="E178" s="17" t="e">
        <f>Subgunningscriteria!#REF!</f>
        <v>#REF!</v>
      </c>
      <c r="F178" s="3"/>
      <c r="G178" s="10" t="e">
        <f>F178/Informatie!$B$5*E178</f>
        <v>#REF!</v>
      </c>
      <c r="H178" s="3"/>
    </row>
    <row r="179" spans="1:8" hidden="1" outlineLevel="1" x14ac:dyDescent="0.35">
      <c r="A179" s="5" t="str">
        <f t="shared" si="24"/>
        <v/>
      </c>
      <c r="B179" s="5" t="e">
        <f>IF(Subgunningscriteria!#REF!="JA",Subgunningscriteria!#REF!,"")</f>
        <v>#REF!</v>
      </c>
      <c r="C179" s="5" t="e">
        <f>IF(Subgunningscriteria!#REF!="JA",Subgunningscriteria!#REF!,"")</f>
        <v>#REF!</v>
      </c>
      <c r="D179" s="5" t="e">
        <f>IF(Subgunningscriteria!#REF!="JA",Subgunningscriteria!#REF!,"")</f>
        <v>#REF!</v>
      </c>
      <c r="E179" s="17" t="e">
        <f>Subgunningscriteria!#REF!</f>
        <v>#REF!</v>
      </c>
      <c r="F179" s="3"/>
      <c r="G179" s="10" t="e">
        <f>F179/Informatie!$B$5*E179</f>
        <v>#REF!</v>
      </c>
      <c r="H179" s="3"/>
    </row>
    <row r="180" spans="1:8" collapsed="1" x14ac:dyDescent="0.35">
      <c r="A180"/>
      <c r="B180"/>
      <c r="C180"/>
      <c r="D180" s="2" t="s">
        <v>66</v>
      </c>
      <c r="E180" s="15"/>
      <c r="F180"/>
      <c r="G180" s="14" t="e">
        <f>SUM(G165:G179)</f>
        <v>#REF!</v>
      </c>
      <c r="H180"/>
    </row>
  </sheetData>
  <sheetProtection algorithmName="SHA-512" hashValue="lar9gijKtF+KvrUfnYdAGGAYXEp69F/mDrxflA6IiXFHtTcMCG7hzVHoOSmCF5FvaanuOuvPMvkzOLdfZxlrLw==" saltValue="uLvaYNGKx8VaHQ6eelpUzg==" spinCount="100000" sheet="1" objects="1" scenarios="1"/>
  <dataValidations count="1">
    <dataValidation type="list" allowBlank="1" showInputMessage="1" showErrorMessage="1" sqref="K4:N10 K22:N28 K40:N46 K58:N64 K76:N82" xr:uid="{8C8378F1-7633-495C-928E-87ED341E8BD1}">
      <formula1>"0, 3, 5, 7, 9"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50"/>
  <sheetViews>
    <sheetView workbookViewId="0">
      <pane ySplit="1" topLeftCell="A2" activePane="bottomLeft" state="frozen"/>
      <selection pane="bottomLeft" activeCell="A2" sqref="A2"/>
    </sheetView>
  </sheetViews>
  <sheetFormatPr defaultColWidth="8.81640625" defaultRowHeight="14.5" x14ac:dyDescent="0.35"/>
  <cols>
    <col min="1" max="1" width="28" style="37" customWidth="1"/>
    <col min="2" max="4" width="16" style="37" customWidth="1"/>
    <col min="5" max="5" width="18" style="37" customWidth="1"/>
    <col min="6" max="16384" width="8.81640625" style="37"/>
  </cols>
  <sheetData>
    <row r="1" spans="1:5" ht="15" thickBot="1" x14ac:dyDescent="0.4">
      <c r="A1" s="34" t="s">
        <v>59</v>
      </c>
      <c r="B1" s="35" t="s">
        <v>67</v>
      </c>
      <c r="C1" s="35" t="s">
        <v>68</v>
      </c>
      <c r="D1" s="35" t="s">
        <v>69</v>
      </c>
      <c r="E1" s="35" t="s">
        <v>70</v>
      </c>
    </row>
    <row r="2" spans="1:5" x14ac:dyDescent="0.35">
      <c r="A2" s="30" t="str">
        <f>IF(Inschrijvers!B2="","",Inschrijvers!B2)</f>
        <v>Inschrijver1</v>
      </c>
      <c r="B2" s="68">
        <v>32500000</v>
      </c>
      <c r="C2" s="40">
        <f>MIN(B2:B11)</f>
        <v>27500000</v>
      </c>
      <c r="D2" s="31">
        <f>Informatie!$B$12</f>
        <v>12000000</v>
      </c>
      <c r="E2" s="31">
        <f>IF(OR(B2="",B2=0),"",C2/B2*D2)</f>
        <v>10153846.153846154</v>
      </c>
    </row>
    <row r="3" spans="1:5" x14ac:dyDescent="0.35">
      <c r="A3" s="24" t="str">
        <f>IF(Inschrijvers!B3="","",Inschrijvers!B3)</f>
        <v>Inschrijver2</v>
      </c>
      <c r="B3" s="69">
        <v>30000000</v>
      </c>
      <c r="C3" s="38">
        <f>MIN(B2:B11)</f>
        <v>27500000</v>
      </c>
      <c r="D3" s="22">
        <f>Informatie!$B$12</f>
        <v>12000000</v>
      </c>
      <c r="E3" s="22">
        <f>IF(OR(B3="",B3=0),"",C3/B3*D3)</f>
        <v>11000000</v>
      </c>
    </row>
    <row r="4" spans="1:5" x14ac:dyDescent="0.35">
      <c r="A4" s="24" t="str">
        <f>IF(Inschrijvers!B4="","",Inschrijvers!B4)</f>
        <v>Inschrijver3</v>
      </c>
      <c r="B4" s="69">
        <v>27500000</v>
      </c>
      <c r="C4" s="38">
        <f>MIN(B2:B11)</f>
        <v>27500000</v>
      </c>
      <c r="D4" s="22">
        <f>Informatie!$B$12</f>
        <v>12000000</v>
      </c>
      <c r="E4" s="22">
        <f t="shared" ref="E4:E11" si="0">IF(OR(B4="",B4=0),"",C4/B4*D4)</f>
        <v>12000000</v>
      </c>
    </row>
    <row r="5" spans="1:5" x14ac:dyDescent="0.35">
      <c r="A5" s="24" t="str">
        <f>IF(Inschrijvers!B5="","",Inschrijvers!B5)</f>
        <v>Inschrijver4</v>
      </c>
      <c r="B5" s="69">
        <v>35000000</v>
      </c>
      <c r="C5" s="38">
        <f>MIN(B2:B11)</f>
        <v>27500000</v>
      </c>
      <c r="D5" s="22">
        <f>Informatie!$B$12</f>
        <v>12000000</v>
      </c>
      <c r="E5" s="22">
        <f t="shared" si="0"/>
        <v>9428571.4285714291</v>
      </c>
    </row>
    <row r="6" spans="1:5" x14ac:dyDescent="0.35">
      <c r="A6" s="24" t="str">
        <f>IF(Inschrijvers!B6="","",Inschrijvers!B6)</f>
        <v>Inschrijver5</v>
      </c>
      <c r="B6" s="69">
        <v>29000000</v>
      </c>
      <c r="C6" s="38">
        <f>MIN(B2:B11)</f>
        <v>27500000</v>
      </c>
      <c r="D6" s="22">
        <f>Informatie!$B$12</f>
        <v>12000000</v>
      </c>
      <c r="E6" s="22">
        <f t="shared" si="0"/>
        <v>11379310.344827587</v>
      </c>
    </row>
    <row r="7" spans="1:5" x14ac:dyDescent="0.35">
      <c r="A7" s="24" t="str">
        <f>IF(Inschrijvers!B7="","",Inschrijvers!B7)</f>
        <v/>
      </c>
      <c r="B7" s="69"/>
      <c r="C7" s="38">
        <f>MIN(B2:B11)</f>
        <v>27500000</v>
      </c>
      <c r="D7" s="22">
        <f>Informatie!$B$12</f>
        <v>12000000</v>
      </c>
      <c r="E7" s="22" t="str">
        <f t="shared" si="0"/>
        <v/>
      </c>
    </row>
    <row r="8" spans="1:5" x14ac:dyDescent="0.35">
      <c r="A8" s="24" t="str">
        <f>IF(Inschrijvers!B8="","",Inschrijvers!B8)</f>
        <v/>
      </c>
      <c r="B8" s="69"/>
      <c r="C8" s="38">
        <f>MIN(B2:B11)</f>
        <v>27500000</v>
      </c>
      <c r="D8" s="22">
        <f>Informatie!$B$12</f>
        <v>12000000</v>
      </c>
      <c r="E8" s="22" t="str">
        <f t="shared" si="0"/>
        <v/>
      </c>
    </row>
    <row r="9" spans="1:5" x14ac:dyDescent="0.35">
      <c r="A9" s="24" t="str">
        <f>IF(Inschrijvers!B9="","",Inschrijvers!B9)</f>
        <v/>
      </c>
      <c r="B9" s="69"/>
      <c r="C9" s="38">
        <f>MIN(B2:B11)</f>
        <v>27500000</v>
      </c>
      <c r="D9" s="22">
        <f>Informatie!$B$12</f>
        <v>12000000</v>
      </c>
      <c r="E9" s="22" t="str">
        <f t="shared" si="0"/>
        <v/>
      </c>
    </row>
    <row r="10" spans="1:5" x14ac:dyDescent="0.35">
      <c r="A10" s="24" t="str">
        <f>IF(Inschrijvers!B10="","",Inschrijvers!B10)</f>
        <v/>
      </c>
      <c r="B10" s="69"/>
      <c r="C10" s="38">
        <f>MIN(B2:B11)</f>
        <v>27500000</v>
      </c>
      <c r="D10" s="22">
        <f>Informatie!$B$12</f>
        <v>12000000</v>
      </c>
      <c r="E10" s="22" t="str">
        <f t="shared" si="0"/>
        <v/>
      </c>
    </row>
    <row r="11" spans="1:5" ht="15" thickBot="1" x14ac:dyDescent="0.4">
      <c r="A11" s="26" t="str">
        <f>IF(Inschrijvers!B11="","",Inschrijvers!B11)</f>
        <v/>
      </c>
      <c r="B11" s="70"/>
      <c r="C11" s="39">
        <f>MIN(B2:B11)</f>
        <v>27500000</v>
      </c>
      <c r="D11" s="27">
        <f>Informatie!$B$12</f>
        <v>12000000</v>
      </c>
      <c r="E11" s="27" t="str">
        <f t="shared" si="0"/>
        <v/>
      </c>
    </row>
    <row r="12" spans="1:5" x14ac:dyDescent="0.35">
      <c r="B12" s="41"/>
      <c r="C12" s="41"/>
    </row>
    <row r="13" spans="1:5" x14ac:dyDescent="0.35">
      <c r="B13" s="41"/>
      <c r="C13" s="41"/>
    </row>
    <row r="14" spans="1:5" x14ac:dyDescent="0.35">
      <c r="B14" s="41"/>
      <c r="C14" s="41"/>
    </row>
    <row r="15" spans="1:5" x14ac:dyDescent="0.35">
      <c r="B15" s="41"/>
      <c r="C15" s="41"/>
    </row>
    <row r="16" spans="1:5" x14ac:dyDescent="0.35">
      <c r="B16" s="41"/>
      <c r="C16" s="41"/>
    </row>
    <row r="17" spans="2:3" x14ac:dyDescent="0.35">
      <c r="B17" s="41"/>
      <c r="C17" s="41"/>
    </row>
    <row r="18" spans="2:3" x14ac:dyDescent="0.35">
      <c r="B18" s="41"/>
      <c r="C18" s="41"/>
    </row>
    <row r="19" spans="2:3" x14ac:dyDescent="0.35">
      <c r="B19" s="41"/>
      <c r="C19" s="41"/>
    </row>
    <row r="20" spans="2:3" x14ac:dyDescent="0.35">
      <c r="B20" s="41"/>
      <c r="C20" s="41"/>
    </row>
    <row r="21" spans="2:3" x14ac:dyDescent="0.35">
      <c r="B21" s="41"/>
      <c r="C21" s="41"/>
    </row>
    <row r="22" spans="2:3" x14ac:dyDescent="0.35">
      <c r="B22" s="41"/>
      <c r="C22" s="41"/>
    </row>
    <row r="23" spans="2:3" x14ac:dyDescent="0.35">
      <c r="B23" s="41"/>
      <c r="C23" s="41"/>
    </row>
    <row r="24" spans="2:3" x14ac:dyDescent="0.35">
      <c r="B24" s="41"/>
      <c r="C24" s="41"/>
    </row>
    <row r="25" spans="2:3" x14ac:dyDescent="0.35">
      <c r="B25" s="41"/>
      <c r="C25" s="41"/>
    </row>
    <row r="26" spans="2:3" x14ac:dyDescent="0.35">
      <c r="B26" s="41"/>
      <c r="C26" s="41"/>
    </row>
    <row r="27" spans="2:3" x14ac:dyDescent="0.35">
      <c r="B27" s="41"/>
      <c r="C27" s="41"/>
    </row>
    <row r="28" spans="2:3" x14ac:dyDescent="0.35">
      <c r="B28" s="41"/>
      <c r="C28" s="41"/>
    </row>
    <row r="29" spans="2:3" x14ac:dyDescent="0.35">
      <c r="B29" s="41"/>
      <c r="C29" s="41"/>
    </row>
    <row r="30" spans="2:3" x14ac:dyDescent="0.35">
      <c r="B30" s="41"/>
      <c r="C30" s="41"/>
    </row>
    <row r="31" spans="2:3" x14ac:dyDescent="0.35">
      <c r="B31" s="41"/>
      <c r="C31" s="41"/>
    </row>
    <row r="32" spans="2:3" x14ac:dyDescent="0.35">
      <c r="B32" s="41"/>
      <c r="C32" s="41"/>
    </row>
    <row r="33" spans="2:3" x14ac:dyDescent="0.35">
      <c r="B33" s="41"/>
      <c r="C33" s="41"/>
    </row>
    <row r="34" spans="2:3" x14ac:dyDescent="0.35">
      <c r="B34" s="41"/>
      <c r="C34" s="41"/>
    </row>
    <row r="35" spans="2:3" x14ac:dyDescent="0.35">
      <c r="B35" s="41"/>
      <c r="C35" s="41"/>
    </row>
    <row r="36" spans="2:3" x14ac:dyDescent="0.35">
      <c r="B36" s="41"/>
      <c r="C36" s="41"/>
    </row>
    <row r="37" spans="2:3" x14ac:dyDescent="0.35">
      <c r="B37" s="41"/>
      <c r="C37" s="41"/>
    </row>
    <row r="38" spans="2:3" x14ac:dyDescent="0.35">
      <c r="B38" s="41"/>
      <c r="C38" s="41"/>
    </row>
    <row r="39" spans="2:3" x14ac:dyDescent="0.35">
      <c r="B39" s="41"/>
      <c r="C39" s="41"/>
    </row>
    <row r="40" spans="2:3" x14ac:dyDescent="0.35">
      <c r="B40" s="41"/>
      <c r="C40" s="41"/>
    </row>
    <row r="41" spans="2:3" x14ac:dyDescent="0.35">
      <c r="B41" s="41"/>
      <c r="C41" s="41"/>
    </row>
    <row r="42" spans="2:3" x14ac:dyDescent="0.35">
      <c r="B42" s="41"/>
      <c r="C42" s="41"/>
    </row>
    <row r="43" spans="2:3" x14ac:dyDescent="0.35">
      <c r="B43" s="41"/>
      <c r="C43" s="41"/>
    </row>
    <row r="44" spans="2:3" x14ac:dyDescent="0.35">
      <c r="B44" s="41"/>
      <c r="C44" s="41"/>
    </row>
    <row r="45" spans="2:3" x14ac:dyDescent="0.35">
      <c r="B45" s="41"/>
      <c r="C45" s="41"/>
    </row>
    <row r="46" spans="2:3" x14ac:dyDescent="0.35">
      <c r="B46" s="41"/>
      <c r="C46" s="41"/>
    </row>
    <row r="47" spans="2:3" x14ac:dyDescent="0.35">
      <c r="B47" s="41"/>
      <c r="C47" s="41"/>
    </row>
    <row r="48" spans="2:3" x14ac:dyDescent="0.35">
      <c r="B48" s="41"/>
      <c r="C48" s="41"/>
    </row>
    <row r="49" spans="2:3" x14ac:dyDescent="0.35">
      <c r="B49" s="41"/>
      <c r="C49" s="41"/>
    </row>
    <row r="50" spans="2:3" x14ac:dyDescent="0.35">
      <c r="B50" s="41"/>
      <c r="C50" s="41"/>
    </row>
  </sheetData>
  <sheetProtection algorithmName="SHA-512" hashValue="iJR8X+Xz7DlJPnPCm2Vz0G2ZGFldp1nj9vwnk+IjLdcdxxhsGHNhEe0LHiRaHSs8gZQYj+ItNrKXVBCYstxl+g==" saltValue="uDDYFA3Hn+yZRDngQa7gRQ==" spinCount="100000" sheet="1" objects="1" scenarios="1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1"/>
  <sheetViews>
    <sheetView workbookViewId="0">
      <pane ySplit="1" topLeftCell="A2" activePane="bottomLeft" state="frozen"/>
      <selection pane="bottomLeft" activeCell="F2" sqref="F2"/>
    </sheetView>
  </sheetViews>
  <sheetFormatPr defaultColWidth="8.81640625" defaultRowHeight="14.5" x14ac:dyDescent="0.35"/>
  <cols>
    <col min="1" max="1" width="28" style="37" customWidth="1"/>
    <col min="2" max="2" width="18" style="37" customWidth="1"/>
    <col min="3" max="4" width="16" style="37" customWidth="1"/>
    <col min="5" max="5" width="10" style="37" customWidth="1"/>
    <col min="6" max="16384" width="8.81640625" style="37"/>
  </cols>
  <sheetData>
    <row r="1" spans="1:6" ht="15" thickBot="1" x14ac:dyDescent="0.4">
      <c r="A1" s="34" t="s">
        <v>59</v>
      </c>
      <c r="B1" s="35" t="s">
        <v>71</v>
      </c>
      <c r="C1" s="35" t="s">
        <v>72</v>
      </c>
      <c r="D1" s="35" t="s">
        <v>73</v>
      </c>
      <c r="E1" s="35" t="s">
        <v>74</v>
      </c>
      <c r="F1" s="36" t="s">
        <v>75</v>
      </c>
    </row>
    <row r="2" spans="1:6" x14ac:dyDescent="0.35">
      <c r="A2" s="30" t="str">
        <f>IF(Inschrijvers!B2="","",Inschrijvers!B2)</f>
        <v>Inschrijver1</v>
      </c>
      <c r="B2" s="31">
        <f>'Beoordelingen Kwaliteit'!G18</f>
        <v>0</v>
      </c>
      <c r="C2" s="31">
        <f>'Beoordelingen Prijsinschrijving'!E2</f>
        <v>10153846.153846154</v>
      </c>
      <c r="D2" s="31">
        <f>IF(A2="","",B2+C2)</f>
        <v>10153846.153846154</v>
      </c>
      <c r="E2" s="32">
        <f t="shared" ref="E2:E11" si="0">IF(D2="","",RANK(D2,$D$2:$D$11,0))</f>
        <v>4</v>
      </c>
      <c r="F2" s="33" t="str">
        <f>IF(E2=1,"Winnaar","Verliezer")</f>
        <v>Verliezer</v>
      </c>
    </row>
    <row r="3" spans="1:6" x14ac:dyDescent="0.35">
      <c r="A3" s="24" t="str">
        <f>IF(Inschrijvers!B3="","",Inschrijvers!B3)</f>
        <v>Inschrijver2</v>
      </c>
      <c r="B3" s="22">
        <f>'Beoordelingen Kwaliteit'!G36</f>
        <v>0</v>
      </c>
      <c r="C3" s="22">
        <f>'Beoordelingen Prijsinschrijving'!E3</f>
        <v>11000000</v>
      </c>
      <c r="D3" s="22">
        <f t="shared" ref="D3:D11" si="1">IF(A3="","",B3+C3)</f>
        <v>11000000</v>
      </c>
      <c r="E3" s="23">
        <f t="shared" si="0"/>
        <v>3</v>
      </c>
      <c r="F3" s="25" t="str">
        <f t="shared" ref="F3:F11" si="2">IF(E3=1,"Winnaar","Verliezer")</f>
        <v>Verliezer</v>
      </c>
    </row>
    <row r="4" spans="1:6" x14ac:dyDescent="0.35">
      <c r="A4" s="24" t="str">
        <f>IF(Inschrijvers!B4="","",Inschrijvers!B4)</f>
        <v>Inschrijver3</v>
      </c>
      <c r="B4" s="22">
        <f>'Beoordelingen Kwaliteit'!G54</f>
        <v>0</v>
      </c>
      <c r="C4" s="22">
        <f>'Beoordelingen Prijsinschrijving'!E4</f>
        <v>12000000</v>
      </c>
      <c r="D4" s="22">
        <f t="shared" si="1"/>
        <v>12000000</v>
      </c>
      <c r="E4" s="23">
        <f t="shared" si="0"/>
        <v>1</v>
      </c>
      <c r="F4" s="25" t="str">
        <f t="shared" si="2"/>
        <v>Winnaar</v>
      </c>
    </row>
    <row r="5" spans="1:6" x14ac:dyDescent="0.35">
      <c r="A5" s="24" t="str">
        <f>IF(Inschrijvers!B5="","",Inschrijvers!B5)</f>
        <v>Inschrijver4</v>
      </c>
      <c r="B5" s="22">
        <f>'Beoordelingen Kwaliteit'!G72</f>
        <v>0</v>
      </c>
      <c r="C5" s="22">
        <f>'Beoordelingen Prijsinschrijving'!E5</f>
        <v>9428571.4285714291</v>
      </c>
      <c r="D5" s="22">
        <f t="shared" si="1"/>
        <v>9428571.4285714291</v>
      </c>
      <c r="E5" s="23">
        <f t="shared" si="0"/>
        <v>5</v>
      </c>
      <c r="F5" s="25" t="str">
        <f t="shared" si="2"/>
        <v>Verliezer</v>
      </c>
    </row>
    <row r="6" spans="1:6" x14ac:dyDescent="0.35">
      <c r="A6" s="24" t="str">
        <f>IF(Inschrijvers!B6="","",Inschrijvers!B6)</f>
        <v>Inschrijver5</v>
      </c>
      <c r="B6" s="22">
        <f>'Beoordelingen Kwaliteit'!G90</f>
        <v>0</v>
      </c>
      <c r="C6" s="22">
        <f>'Beoordelingen Prijsinschrijving'!E6</f>
        <v>11379310.344827587</v>
      </c>
      <c r="D6" s="22">
        <f t="shared" si="1"/>
        <v>11379310.344827587</v>
      </c>
      <c r="E6" s="23">
        <f t="shared" si="0"/>
        <v>2</v>
      </c>
      <c r="F6" s="25" t="str">
        <f t="shared" si="2"/>
        <v>Verliezer</v>
      </c>
    </row>
    <row r="7" spans="1:6" x14ac:dyDescent="0.35">
      <c r="A7" s="24" t="str">
        <f>IF(Inschrijvers!B7="","",Inschrijvers!B7)</f>
        <v/>
      </c>
      <c r="B7" s="22" t="e">
        <f>'Beoordelingen Kwaliteit'!G108</f>
        <v>#REF!</v>
      </c>
      <c r="C7" s="22" t="str">
        <f>'Beoordelingen Prijsinschrijving'!E7</f>
        <v/>
      </c>
      <c r="D7" s="22" t="str">
        <f t="shared" si="1"/>
        <v/>
      </c>
      <c r="E7" s="23" t="str">
        <f t="shared" si="0"/>
        <v/>
      </c>
      <c r="F7" s="25" t="str">
        <f t="shared" si="2"/>
        <v>Verliezer</v>
      </c>
    </row>
    <row r="8" spans="1:6" x14ac:dyDescent="0.35">
      <c r="A8" s="24" t="str">
        <f>IF(Inschrijvers!B8="","",Inschrijvers!B8)</f>
        <v/>
      </c>
      <c r="B8" s="22" t="e">
        <f>'Beoordelingen Kwaliteit'!G126</f>
        <v>#REF!</v>
      </c>
      <c r="C8" s="22" t="str">
        <f>'Beoordelingen Prijsinschrijving'!E8</f>
        <v/>
      </c>
      <c r="D8" s="22" t="str">
        <f t="shared" si="1"/>
        <v/>
      </c>
      <c r="E8" s="23" t="str">
        <f t="shared" si="0"/>
        <v/>
      </c>
      <c r="F8" s="25" t="str">
        <f t="shared" si="2"/>
        <v>Verliezer</v>
      </c>
    </row>
    <row r="9" spans="1:6" x14ac:dyDescent="0.35">
      <c r="A9" s="24" t="str">
        <f>IF(Inschrijvers!B9="","",Inschrijvers!B9)</f>
        <v/>
      </c>
      <c r="B9" s="22" t="e">
        <f>'Beoordelingen Kwaliteit'!G144</f>
        <v>#REF!</v>
      </c>
      <c r="C9" s="22" t="str">
        <f>'Beoordelingen Prijsinschrijving'!E9</f>
        <v/>
      </c>
      <c r="D9" s="22" t="str">
        <f t="shared" si="1"/>
        <v/>
      </c>
      <c r="E9" s="23" t="str">
        <f t="shared" si="0"/>
        <v/>
      </c>
      <c r="F9" s="25" t="str">
        <f t="shared" si="2"/>
        <v>Verliezer</v>
      </c>
    </row>
    <row r="10" spans="1:6" x14ac:dyDescent="0.35">
      <c r="A10" s="24" t="str">
        <f>IF(Inschrijvers!B10="","",Inschrijvers!B10)</f>
        <v/>
      </c>
      <c r="B10" s="22" t="e">
        <f>'Beoordelingen Kwaliteit'!G162</f>
        <v>#REF!</v>
      </c>
      <c r="C10" s="22" t="str">
        <f>'Beoordelingen Prijsinschrijving'!E10</f>
        <v/>
      </c>
      <c r="D10" s="22" t="str">
        <f t="shared" si="1"/>
        <v/>
      </c>
      <c r="E10" s="23" t="str">
        <f t="shared" si="0"/>
        <v/>
      </c>
      <c r="F10" s="25" t="str">
        <f t="shared" si="2"/>
        <v>Verliezer</v>
      </c>
    </row>
    <row r="11" spans="1:6" ht="15" thickBot="1" x14ac:dyDescent="0.4">
      <c r="A11" s="26" t="str">
        <f>IF(Inschrijvers!B11="","",Inschrijvers!B11)</f>
        <v/>
      </c>
      <c r="B11" s="27" t="e">
        <f>'Beoordelingen Kwaliteit'!G180</f>
        <v>#REF!</v>
      </c>
      <c r="C11" s="27" t="str">
        <f>'Beoordelingen Prijsinschrijving'!E11</f>
        <v/>
      </c>
      <c r="D11" s="27" t="str">
        <f t="shared" si="1"/>
        <v/>
      </c>
      <c r="E11" s="28" t="str">
        <f t="shared" si="0"/>
        <v/>
      </c>
      <c r="F11" s="29" t="str">
        <f t="shared" si="2"/>
        <v>Verliezer</v>
      </c>
    </row>
  </sheetData>
  <sheetProtection algorithmName="SHA-512" hashValue="AliW1u85k6cn52WnNdezNkD3mJVHSWo8fEqRz97Z8GGZGnkA1g+dHc19ZWYCv8/77PUtfpIRUzxe/ejUG1PbVw==" saltValue="GZqCINTZnTbihbyrM/x4OQ==" spinCount="100000" sheet="1" objects="1" scenarios="1"/>
  <conditionalFormatting sqref="A2:F11">
    <cfRule type="containsText" dxfId="0" priority="1" operator="containsText" text="Winnaar">
      <formula>NOT(ISERROR(SEARCH("Winnaar",A2)))</formula>
    </cfRule>
  </conditionalFormatting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C4E1E864520148A820EA20ED84C108" ma:contentTypeVersion="3" ma:contentTypeDescription="Create a new document." ma:contentTypeScope="" ma:versionID="600be73491fd049d3fd89344d59937a8">
  <xsd:schema xmlns:xsd="http://www.w3.org/2001/XMLSchema" xmlns:xs="http://www.w3.org/2001/XMLSchema" xmlns:p="http://schemas.microsoft.com/office/2006/metadata/properties" xmlns:ns2="549286f1-8c1b-4f8b-9ff5-b91a56830df7" targetNamespace="http://schemas.microsoft.com/office/2006/metadata/properties" ma:root="true" ma:fieldsID="57f61800796a986253e1da0a051b1280" ns2:_="">
    <xsd:import namespace="549286f1-8c1b-4f8b-9ff5-b91a56830d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9286f1-8c1b-4f8b-9ff5-b91a56830d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1FEE97-040A-4AD8-AB87-99E4D856A4D7}">
  <ds:schemaRefs>
    <ds:schemaRef ds:uri="549286f1-8c1b-4f8b-9ff5-b91a56830df7"/>
    <ds:schemaRef ds:uri="http://www.w3.org/XML/1998/namespace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B33887C-C2F9-4F3C-8201-87AABFECE7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9286f1-8c1b-4f8b-9ff5-b91a56830d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4675DC-01FE-47D1-B6FD-0F1169B7A7E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Informatie</vt:lpstr>
      <vt:lpstr>Inschrijvers</vt:lpstr>
      <vt:lpstr>Subgunningscriteria</vt:lpstr>
      <vt:lpstr>Beoordelingen Kwaliteit</vt:lpstr>
      <vt:lpstr>Beoordelingen Prijsinschrijving</vt:lpstr>
      <vt:lpstr>Eindranglijst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Saef Ibrahim</cp:lastModifiedBy>
  <cp:revision/>
  <dcterms:created xsi:type="dcterms:W3CDTF">2026-05-15T09:47:07Z</dcterms:created>
  <dcterms:modified xsi:type="dcterms:W3CDTF">2026-09-08T14:43:51Z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0x01010095C4E1E864520148A820EA20ED84C108</vt:lpwstr>
  </property>
</Properties>
</file>