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rnl.sharepoint.com/sites/VeF-Onderhoudenaanlegbuitengroenenbuitenterrein/Shared Documents/General/05. Gereed voor laatste review/"/>
    </mc:Choice>
  </mc:AlternateContent>
  <xr:revisionPtr revIDLastSave="343" documentId="13_ncr:1_{0482ACC4-0F09-4454-9983-346775DF45F7}" xr6:coauthVersionLast="47" xr6:coauthVersionMax="47" xr10:uidLastSave="{560B818D-5FD6-4CA1-B768-3C4D267946F0}"/>
  <bookViews>
    <workbookView xWindow="1440" yWindow="465" windowWidth="25035" windowHeight="15225" activeTab="3" xr2:uid="{A3986EB8-9B42-46BA-A066-E346B19E5D82}"/>
  </bookViews>
  <sheets>
    <sheet name="1. Tuin regie opdrachten" sheetId="1" r:id="rId1"/>
    <sheet name="2. Tuin-terrein projecten" sheetId="3" r:id="rId2"/>
    <sheet name="3. RAW-raamovereenkomst" sheetId="4" r:id="rId3"/>
    <sheet name="Totaalblad" sheetId="6" r:id="rId4"/>
    <sheet name="Invoerblad" sheetId="2" state="hidden" r:id="rId5"/>
  </sheets>
  <definedNames>
    <definedName name="_xlnm.Print_Area" localSheetId="0">'1. Tuin regie opdrachten'!$A$3:$H$50</definedName>
    <definedName name="_xlnm.Print_Area" localSheetId="1">'2. Tuin-terrein projecten'!$A$3:$H$61</definedName>
    <definedName name="_xlnm.Print_Area" localSheetId="2">'3. RAW-raamovereenkomst'!$A$3:$P$115</definedName>
    <definedName name="_xlnm.Print_Titles" localSheetId="0">'1. Tuin regie opdrachten'!$6:$7</definedName>
    <definedName name="_xlnm.Print_Titles" localSheetId="1">'2. Tuin-terrein projecten'!$6:$7</definedName>
    <definedName name="_xlnm.Print_Titles" localSheetId="2">'3. RAW-raamovereenkomst'!$6:$8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6" l="1"/>
  <c r="M97" i="4"/>
  <c r="P97" i="4"/>
  <c r="R97" i="4"/>
  <c r="R96" i="4"/>
  <c r="P96" i="4"/>
  <c r="M96" i="4"/>
  <c r="R94" i="4"/>
  <c r="P94" i="4"/>
  <c r="M94" i="4"/>
  <c r="I94" i="4"/>
  <c r="I96" i="4"/>
  <c r="R90" i="4"/>
  <c r="R89" i="4"/>
  <c r="R88" i="4"/>
  <c r="R87" i="4"/>
  <c r="R86" i="4"/>
  <c r="R85" i="4"/>
  <c r="R83" i="4"/>
  <c r="R82" i="4"/>
  <c r="R81" i="4"/>
  <c r="R77" i="4"/>
  <c r="P77" i="4"/>
  <c r="M77" i="4"/>
  <c r="R75" i="4"/>
  <c r="P75" i="4"/>
  <c r="M75" i="4"/>
  <c r="R74" i="4"/>
  <c r="P74" i="4"/>
  <c r="M74" i="4"/>
  <c r="R72" i="4"/>
  <c r="P72" i="4"/>
  <c r="M72" i="4"/>
  <c r="R71" i="4"/>
  <c r="P71" i="4"/>
  <c r="M71" i="4"/>
  <c r="R69" i="4"/>
  <c r="R68" i="4"/>
  <c r="R66" i="4"/>
  <c r="R65" i="4"/>
  <c r="R64" i="4"/>
  <c r="R62" i="4"/>
  <c r="R61" i="4"/>
  <c r="R60" i="4"/>
  <c r="R59" i="4"/>
  <c r="R58" i="4"/>
  <c r="R57" i="4"/>
  <c r="R56" i="4"/>
  <c r="I90" i="4"/>
  <c r="I89" i="4"/>
  <c r="I88" i="4"/>
  <c r="I87" i="4"/>
  <c r="I86" i="4"/>
  <c r="I85" i="4"/>
  <c r="I83" i="4"/>
  <c r="I82" i="4"/>
  <c r="P82" i="4" s="1"/>
  <c r="I81" i="4"/>
  <c r="I64" i="4"/>
  <c r="I65" i="4"/>
  <c r="I66" i="4"/>
  <c r="I68" i="4"/>
  <c r="I69" i="4"/>
  <c r="I71" i="4"/>
  <c r="I72" i="4"/>
  <c r="I74" i="4"/>
  <c r="I75" i="4"/>
  <c r="I77" i="4"/>
  <c r="R52" i="4"/>
  <c r="P52" i="4"/>
  <c r="M52" i="4"/>
  <c r="R51" i="4"/>
  <c r="P51" i="4"/>
  <c r="M51" i="4"/>
  <c r="R50" i="4"/>
  <c r="P50" i="4"/>
  <c r="M50" i="4"/>
  <c r="R49" i="4"/>
  <c r="R48" i="4"/>
  <c r="R47" i="4"/>
  <c r="R46" i="4"/>
  <c r="R45" i="4"/>
  <c r="R44" i="4"/>
  <c r="I51" i="4"/>
  <c r="P37" i="4"/>
  <c r="P40" i="4"/>
  <c r="P39" i="4"/>
  <c r="P38" i="4"/>
  <c r="P35" i="4"/>
  <c r="P34" i="4"/>
  <c r="P32" i="4"/>
  <c r="P31" i="4"/>
  <c r="P30" i="4"/>
  <c r="P29" i="4"/>
  <c r="P28" i="4"/>
  <c r="P27" i="4"/>
  <c r="P26" i="4"/>
  <c r="P25" i="4"/>
  <c r="P23" i="4"/>
  <c r="P22" i="4"/>
  <c r="M40" i="4"/>
  <c r="M39" i="4"/>
  <c r="M38" i="4"/>
  <c r="M37" i="4"/>
  <c r="M35" i="4"/>
  <c r="M34" i="4"/>
  <c r="M32" i="4"/>
  <c r="M31" i="4"/>
  <c r="M30" i="4"/>
  <c r="M29" i="4"/>
  <c r="M28" i="4"/>
  <c r="M27" i="4"/>
  <c r="M26" i="4"/>
  <c r="M25" i="4"/>
  <c r="M23" i="4"/>
  <c r="M22" i="4"/>
  <c r="P21" i="4"/>
  <c r="M21" i="4"/>
  <c r="I97" i="4"/>
  <c r="I62" i="4"/>
  <c r="I61" i="4"/>
  <c r="I60" i="4"/>
  <c r="I59" i="4"/>
  <c r="I58" i="4"/>
  <c r="I57" i="4"/>
  <c r="I56" i="4"/>
  <c r="I52" i="4"/>
  <c r="I50" i="4"/>
  <c r="I49" i="4"/>
  <c r="P49" i="4" s="1"/>
  <c r="I48" i="4"/>
  <c r="I47" i="4"/>
  <c r="I46" i="4"/>
  <c r="I45" i="4"/>
  <c r="I44" i="4"/>
  <c r="I40" i="4"/>
  <c r="I39" i="4"/>
  <c r="I38" i="4"/>
  <c r="I37" i="4"/>
  <c r="I35" i="4"/>
  <c r="I34" i="4"/>
  <c r="I32" i="4"/>
  <c r="I31" i="4"/>
  <c r="I30" i="4"/>
  <c r="I29" i="4"/>
  <c r="I28" i="4"/>
  <c r="I27" i="4"/>
  <c r="I26" i="4"/>
  <c r="I25" i="4"/>
  <c r="I23" i="4"/>
  <c r="I22" i="4"/>
  <c r="I21" i="4"/>
  <c r="I20" i="4"/>
  <c r="I19" i="4"/>
  <c r="I18" i="4"/>
  <c r="I16" i="4"/>
  <c r="I15" i="4"/>
  <c r="I14" i="4"/>
  <c r="I13" i="4"/>
  <c r="I12" i="4"/>
  <c r="I11" i="4"/>
  <c r="R12" i="4"/>
  <c r="R13" i="4"/>
  <c r="R14" i="4"/>
  <c r="R15" i="4"/>
  <c r="R16" i="4"/>
  <c r="R18" i="4"/>
  <c r="R19" i="4"/>
  <c r="R20" i="4"/>
  <c r="R21" i="4"/>
  <c r="R22" i="4"/>
  <c r="R23" i="4"/>
  <c r="R25" i="4"/>
  <c r="R26" i="4"/>
  <c r="R27" i="4"/>
  <c r="R28" i="4"/>
  <c r="R29" i="4"/>
  <c r="R30" i="4"/>
  <c r="R31" i="4"/>
  <c r="R32" i="4"/>
  <c r="R34" i="4"/>
  <c r="R35" i="4"/>
  <c r="R37" i="4"/>
  <c r="R38" i="4"/>
  <c r="R39" i="4"/>
  <c r="R40" i="4"/>
  <c r="R11" i="4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D27" i="3"/>
  <c r="H27" i="3" s="1"/>
  <c r="D28" i="3"/>
  <c r="H28" i="3" s="1"/>
  <c r="D29" i="3"/>
  <c r="H29" i="3" s="1"/>
  <c r="D30" i="3"/>
  <c r="H30" i="3" s="1"/>
  <c r="D31" i="3"/>
  <c r="H31" i="3" s="1"/>
  <c r="D32" i="3"/>
  <c r="H32" i="3" s="1"/>
  <c r="D33" i="3"/>
  <c r="H33" i="3" s="1"/>
  <c r="D34" i="3"/>
  <c r="H34" i="3"/>
  <c r="D35" i="3"/>
  <c r="H35" i="3" s="1"/>
  <c r="H43" i="3"/>
  <c r="H45" i="3"/>
  <c r="H48" i="3"/>
  <c r="B4" i="4"/>
  <c r="B4" i="3"/>
  <c r="H12" i="1"/>
  <c r="H13" i="1"/>
  <c r="H14" i="1"/>
  <c r="D18" i="1"/>
  <c r="H18" i="1" s="1"/>
  <c r="D19" i="1"/>
  <c r="H19" i="1" s="1"/>
  <c r="D20" i="1"/>
  <c r="H20" i="1" s="1"/>
  <c r="D24" i="1"/>
  <c r="H24" i="1" s="1"/>
  <c r="F24" i="1"/>
  <c r="D25" i="1"/>
  <c r="D26" i="1"/>
  <c r="H26" i="1" s="1"/>
  <c r="F23" i="1"/>
  <c r="H35" i="1"/>
  <c r="H33" i="1"/>
  <c r="H38" i="1"/>
  <c r="D23" i="1"/>
  <c r="F25" i="1"/>
  <c r="F26" i="1"/>
  <c r="H11" i="1"/>
  <c r="D17" i="1"/>
  <c r="H17" i="1" s="1"/>
  <c r="H40" i="1" l="1"/>
  <c r="H50" i="3"/>
  <c r="H23" i="1"/>
  <c r="H28" i="1" s="1"/>
  <c r="M16" i="4"/>
  <c r="S32" i="4"/>
  <c r="P16" i="4"/>
  <c r="S16" i="4" s="1"/>
  <c r="P19" i="4"/>
  <c r="P48" i="4"/>
  <c r="P86" i="4"/>
  <c r="M46" i="4"/>
  <c r="P58" i="4"/>
  <c r="H37" i="3"/>
  <c r="H25" i="1"/>
  <c r="I99" i="4"/>
  <c r="P85" i="4"/>
  <c r="M68" i="4"/>
  <c r="S96" i="4"/>
  <c r="M44" i="4"/>
  <c r="P56" i="4"/>
  <c r="P59" i="4"/>
  <c r="S77" i="4"/>
  <c r="P83" i="4"/>
  <c r="M47" i="4"/>
  <c r="S94" i="4"/>
  <c r="S27" i="4"/>
  <c r="S72" i="4"/>
  <c r="M65" i="4"/>
  <c r="S97" i="4"/>
  <c r="P15" i="4"/>
  <c r="M18" i="4"/>
  <c r="P68" i="4"/>
  <c r="M85" i="4"/>
  <c r="P13" i="4"/>
  <c r="M20" i="4"/>
  <c r="M56" i="4"/>
  <c r="P60" i="4"/>
  <c r="P69" i="4"/>
  <c r="M87" i="4"/>
  <c r="P61" i="4"/>
  <c r="P81" i="4"/>
  <c r="P88" i="4"/>
  <c r="P62" i="4"/>
  <c r="S75" i="4"/>
  <c r="P89" i="4"/>
  <c r="M45" i="4"/>
  <c r="P57" i="4"/>
  <c r="P64" i="4"/>
  <c r="M82" i="4"/>
  <c r="S82" i="4" s="1"/>
  <c r="P90" i="4"/>
  <c r="M58" i="4"/>
  <c r="P66" i="4"/>
  <c r="M89" i="4"/>
  <c r="P87" i="4"/>
  <c r="M81" i="4"/>
  <c r="M83" i="4"/>
  <c r="M86" i="4"/>
  <c r="S86" i="4" s="1"/>
  <c r="M88" i="4"/>
  <c r="M90" i="4"/>
  <c r="S74" i="4"/>
  <c r="S71" i="4"/>
  <c r="M62" i="4"/>
  <c r="M60" i="4"/>
  <c r="P65" i="4"/>
  <c r="M57" i="4"/>
  <c r="M59" i="4"/>
  <c r="M61" i="4"/>
  <c r="M64" i="4"/>
  <c r="M66" i="4"/>
  <c r="M69" i="4"/>
  <c r="M49" i="4"/>
  <c r="S49" i="4" s="1"/>
  <c r="P11" i="4"/>
  <c r="S29" i="4"/>
  <c r="P44" i="4"/>
  <c r="P12" i="4"/>
  <c r="P45" i="4"/>
  <c r="M48" i="4"/>
  <c r="M13" i="4"/>
  <c r="S23" i="4"/>
  <c r="P46" i="4"/>
  <c r="M14" i="4"/>
  <c r="S25" i="4"/>
  <c r="S34" i="4"/>
  <c r="P47" i="4"/>
  <c r="M15" i="4"/>
  <c r="S15" i="4" s="1"/>
  <c r="P14" i="4"/>
  <c r="S52" i="4"/>
  <c r="S51" i="4"/>
  <c r="S50" i="4"/>
  <c r="M11" i="4"/>
  <c r="S40" i="4"/>
  <c r="M12" i="4"/>
  <c r="P18" i="4"/>
  <c r="S35" i="4"/>
  <c r="S26" i="4"/>
  <c r="S30" i="4"/>
  <c r="P20" i="4"/>
  <c r="S37" i="4"/>
  <c r="S31" i="4"/>
  <c r="S39" i="4"/>
  <c r="S22" i="4"/>
  <c r="S28" i="4"/>
  <c r="S38" i="4"/>
  <c r="S21" i="4"/>
  <c r="M19" i="4"/>
  <c r="S48" i="4" l="1"/>
  <c r="S19" i="4"/>
  <c r="F54" i="3"/>
  <c r="S47" i="4"/>
  <c r="S56" i="4"/>
  <c r="S85" i="4"/>
  <c r="S44" i="4"/>
  <c r="S69" i="4"/>
  <c r="S61" i="4"/>
  <c r="S13" i="4"/>
  <c r="G105" i="4"/>
  <c r="I105" i="4" s="1"/>
  <c r="S45" i="4"/>
  <c r="S46" i="4"/>
  <c r="S83" i="4"/>
  <c r="S57" i="4"/>
  <c r="G103" i="4"/>
  <c r="I103" i="4" s="1"/>
  <c r="S12" i="4"/>
  <c r="S89" i="4"/>
  <c r="S60" i="4"/>
  <c r="S11" i="4"/>
  <c r="S68" i="4"/>
  <c r="P99" i="4"/>
  <c r="S87" i="4"/>
  <c r="S64" i="4"/>
  <c r="S18" i="4"/>
  <c r="S58" i="4"/>
  <c r="H54" i="3"/>
  <c r="F56" i="3"/>
  <c r="H56" i="3" s="1"/>
  <c r="M99" i="4"/>
  <c r="S14" i="4"/>
  <c r="S66" i="4"/>
  <c r="S59" i="4"/>
  <c r="S65" i="4"/>
  <c r="S62" i="4"/>
  <c r="S81" i="4"/>
  <c r="S90" i="4"/>
  <c r="S20" i="4"/>
  <c r="S88" i="4"/>
  <c r="G107" i="4"/>
  <c r="F44" i="1"/>
  <c r="H44" i="1" s="1"/>
  <c r="P107" i="4" l="1"/>
  <c r="P105" i="4"/>
  <c r="P103" i="4"/>
  <c r="M107" i="4"/>
  <c r="M105" i="4"/>
  <c r="M103" i="4"/>
  <c r="H58" i="3"/>
  <c r="H61" i="3" s="1"/>
  <c r="D13" i="6" s="1"/>
  <c r="I107" i="4"/>
  <c r="I119" i="4" s="1"/>
  <c r="F46" i="1"/>
  <c r="H46" i="1" s="1"/>
  <c r="P119" i="4" l="1"/>
  <c r="P120" i="4" s="1"/>
  <c r="P109" i="4" s="1"/>
  <c r="P111" i="4" s="1"/>
  <c r="P113" i="4" s="1"/>
  <c r="P121" i="4" s="1"/>
  <c r="P122" i="4" s="1"/>
  <c r="I120" i="4"/>
  <c r="I109" i="4" s="1"/>
  <c r="I111" i="4" s="1"/>
  <c r="I113" i="4" s="1"/>
  <c r="S103" i="4"/>
  <c r="M119" i="4"/>
  <c r="S105" i="4"/>
  <c r="S107" i="4"/>
  <c r="H48" i="1"/>
  <c r="H50" i="1" s="1"/>
  <c r="D11" i="6" s="1"/>
  <c r="I121" i="4" l="1"/>
  <c r="I122" i="4" s="1"/>
  <c r="M120" i="4"/>
  <c r="M109" i="4" s="1"/>
  <c r="M111" i="4" l="1"/>
  <c r="M113" i="4" s="1"/>
  <c r="M115" i="4" s="1"/>
  <c r="S109" i="4"/>
  <c r="M121" i="4" l="1"/>
  <c r="M122" i="4" s="1"/>
  <c r="D15" i="6"/>
  <c r="D17" i="6" s="1"/>
  <c r="S113" i="4"/>
</calcChain>
</file>

<file path=xl/sharedStrings.xml><?xml version="1.0" encoding="utf-8"?>
<sst xmlns="http://schemas.openxmlformats.org/spreadsheetml/2006/main" count="516" uniqueCount="312">
  <si>
    <t>Naam van de inschrijver:</t>
  </si>
  <si>
    <t>[bedrijfsnaam invullen]</t>
  </si>
  <si>
    <t xml:space="preserve"> = Door inschrijver in te vullen</t>
  </si>
  <si>
    <t>Indicatieve hoeveelheden</t>
  </si>
  <si>
    <t>Fictieve rekenwaarde</t>
  </si>
  <si>
    <t>1.</t>
  </si>
  <si>
    <t>A</t>
  </si>
  <si>
    <t>B</t>
  </si>
  <si>
    <t>C (= A x B)</t>
  </si>
  <si>
    <t>1.1</t>
  </si>
  <si>
    <t>Loon (maandag t/m vrijdag tussen 07:00 en 18:00u)</t>
  </si>
  <si>
    <t>1.1.1</t>
  </si>
  <si>
    <t>Allround vakbekwaam hovenier MBO niveau 3</t>
  </si>
  <si>
    <t>1.1.2</t>
  </si>
  <si>
    <t>Allround stratenmaker MBO niveau 3</t>
  </si>
  <si>
    <t>1.1.3</t>
  </si>
  <si>
    <t>Allround Boomverzorger, met ETW-certificaat</t>
  </si>
  <si>
    <t>1.1.4</t>
  </si>
  <si>
    <t>Allround Boomverzorger, met ETW-certificaat en klim-certificaat</t>
  </si>
  <si>
    <t>1.2</t>
  </si>
  <si>
    <t>Loon (zon- en feestdagen)</t>
  </si>
  <si>
    <t>toeslag</t>
  </si>
  <si>
    <t>1.2.1</t>
  </si>
  <si>
    <t>1.2.2</t>
  </si>
  <si>
    <t>1.2.3</t>
  </si>
  <si>
    <t>1.2.4</t>
  </si>
  <si>
    <t>1.3</t>
  </si>
  <si>
    <t>Loon (overige uren)</t>
  </si>
  <si>
    <t>1.3.1</t>
  </si>
  <si>
    <t>1.3.2</t>
  </si>
  <si>
    <t>1.3.3</t>
  </si>
  <si>
    <t>1.3.4</t>
  </si>
  <si>
    <t>Subtotaal all-in uurtarieven</t>
  </si>
  <si>
    <t>2.</t>
  </si>
  <si>
    <t>Toeslagen (indien van toepassing,onderstaande volgorde aanhouden tijdens toepassen)</t>
  </si>
  <si>
    <t>2.1</t>
  </si>
  <si>
    <t xml:space="preserve">Materiaaltoeslag, stuksprijs </t>
  </si>
  <si>
    <t>2.1.1</t>
  </si>
  <si>
    <t>2.2</t>
  </si>
  <si>
    <t>Werk derden (Onderaanneming)</t>
  </si>
  <si>
    <t>2.3</t>
  </si>
  <si>
    <t>Coördinatievergoeding</t>
  </si>
  <si>
    <t>2.3.1</t>
  </si>
  <si>
    <r>
      <rPr>
        <sz val="8"/>
        <color theme="1"/>
        <rFont val="Arial"/>
        <family val="2"/>
      </rPr>
      <t xml:space="preserve">Volledige projectorganisatie wordt verzorgd door Opdrachtnemer. Opslag van toepassing als sprake is van verplichte samenwerking met overige door Hogeschool Rotterdam gecontracteerde partijen.                                                                                       </t>
    </r>
    <r>
      <rPr>
        <b/>
        <sz val="8"/>
        <color theme="1"/>
        <rFont val="Arial"/>
        <family val="2"/>
      </rPr>
      <t>Opdracht en betaling verzorgd Hogeschool Rotterdam rechtstreeks met desbetreffende betrokken partij.</t>
    </r>
  </si>
  <si>
    <t>Subtotaal toeslagen</t>
  </si>
  <si>
    <t>3.</t>
  </si>
  <si>
    <t>Verrekenprijzen (onderstaande volgorde aanhouden tijdens toepassen)</t>
  </si>
  <si>
    <t>3.1</t>
  </si>
  <si>
    <t>Algemene kosten (AK)</t>
  </si>
  <si>
    <t>3.2</t>
  </si>
  <si>
    <t>Winst &amp; Risico (W&amp;R)</t>
  </si>
  <si>
    <t>Subtotaal verrekenprijzen</t>
  </si>
  <si>
    <t>4.</t>
  </si>
  <si>
    <t>4.1</t>
  </si>
  <si>
    <t>Loon (maandag t/m vrijdag tussen 07:00 en 18:00u) ^</t>
  </si>
  <si>
    <t>4.1.1</t>
  </si>
  <si>
    <t xml:space="preserve">Medewerker in het kader van Social Return </t>
  </si>
  <si>
    <t>4.1.2</t>
  </si>
  <si>
    <t xml:space="preserve">Leerling hovenier / stagaire BOL / BBL-leerweg </t>
  </si>
  <si>
    <t>4.1.3</t>
  </si>
  <si>
    <t>Allround medewerker groenvoorziening VMBO niveau</t>
  </si>
  <si>
    <t>4.1.4</t>
  </si>
  <si>
    <t>Allround medewerker hovenier MBO niveau 2</t>
  </si>
  <si>
    <t>4.1.5</t>
  </si>
  <si>
    <t>4.1.6</t>
  </si>
  <si>
    <t>Allround werkvoorbereider MBO niveau 4</t>
  </si>
  <si>
    <t>4.1.7</t>
  </si>
  <si>
    <t>Allround uitvoerder MBO niveau 4</t>
  </si>
  <si>
    <t>4.1.8</t>
  </si>
  <si>
    <t>Tekenaar / ontwerpplan uitwerken / revisietekening</t>
  </si>
  <si>
    <t>4.1.9</t>
  </si>
  <si>
    <t>Bestekschrijver / werkomschrijving uitwerken</t>
  </si>
  <si>
    <t>4.1.10</t>
  </si>
  <si>
    <t>4.1.11</t>
  </si>
  <si>
    <t>Allround opperman bestratingen MBO niveau 2</t>
  </si>
  <si>
    <t>4.1.12</t>
  </si>
  <si>
    <t>Allround grondwerker / rioleringswerk</t>
  </si>
  <si>
    <t>4.1.13</t>
  </si>
  <si>
    <t>4.1.14</t>
  </si>
  <si>
    <t>4.2</t>
  </si>
  <si>
    <t>Loon (overige uren) ^</t>
  </si>
  <si>
    <t>4.2.2</t>
  </si>
  <si>
    <t>4.2.3</t>
  </si>
  <si>
    <t>4.2.4</t>
  </si>
  <si>
    <t>4.2.5</t>
  </si>
  <si>
    <t>4.2.6</t>
  </si>
  <si>
    <t>4.2.7</t>
  </si>
  <si>
    <t>4.2.10</t>
  </si>
  <si>
    <t>4.2.11</t>
  </si>
  <si>
    <t>4.2.12</t>
  </si>
  <si>
    <t>^ Alle taken/werkzaamheden die logischerwijs te verwachten zijn bij de desbetreffende discipline, behoren tot de basis van de overeenkomst.</t>
  </si>
  <si>
    <t>5.</t>
  </si>
  <si>
    <t>5.1</t>
  </si>
  <si>
    <t>5.1.1</t>
  </si>
  <si>
    <t>5.2</t>
  </si>
  <si>
    <t>5.3</t>
  </si>
  <si>
    <t>5.3.1</t>
  </si>
  <si>
    <r>
      <t>Volledige projectorganisatie wordt verzorgd door Opdrachtnemer. Opslag van toepassing als sprake is van verplichte samenwerking met overige door Hogeschool Rotterdam gecontracteerde partijen.</t>
    </r>
    <r>
      <rPr>
        <b/>
        <sz val="8"/>
        <color theme="1"/>
        <rFont val="Arial"/>
        <family val="2"/>
      </rPr>
      <t>Opdracht en betaling verzorgd Hogeschool Rotterdam rechtstreeks met desbetreffende betrokken partij.</t>
    </r>
  </si>
  <si>
    <t>6.</t>
  </si>
  <si>
    <t>6.1</t>
  </si>
  <si>
    <t>6.2</t>
  </si>
  <si>
    <t>Totaal hoeveelheden raamovereenkomst</t>
  </si>
  <si>
    <t>ONDERHOUD BUITENGROEN en BUITENTERREIN</t>
  </si>
  <si>
    <t>101</t>
  </si>
  <si>
    <t>SIERPLANTSOEN en BOOMSPIEGELS en BOMEN</t>
  </si>
  <si>
    <t>1011</t>
  </si>
  <si>
    <t>Onkruidbeheersing sierplantsoen</t>
  </si>
  <si>
    <t>101110</t>
  </si>
  <si>
    <t>Beheersen onkruid-beplanting; sierplantsoen en hagen.</t>
  </si>
  <si>
    <t>101120</t>
  </si>
  <si>
    <t>Beheersen onkruid-beplanting; vaste planten.</t>
  </si>
  <si>
    <t>101130</t>
  </si>
  <si>
    <t>Beheersen onkruid-beplanting; plantsoen jong.</t>
  </si>
  <si>
    <t>101150</t>
  </si>
  <si>
    <t>Beheersen onkruid-bloembak.</t>
  </si>
  <si>
    <t>101160</t>
  </si>
  <si>
    <t>Beheersen onkruid-boomspiegel; in verharding.</t>
  </si>
  <si>
    <t>101170</t>
  </si>
  <si>
    <t>Beheersen onkruid-boomspiegel; met boomrooster.</t>
  </si>
  <si>
    <t>1012</t>
  </si>
  <si>
    <t>Snoeibeheersing plantsoen</t>
  </si>
  <si>
    <t>102</t>
  </si>
  <si>
    <t>GAZON en RUW GRAS</t>
  </si>
  <si>
    <t>1021</t>
  </si>
  <si>
    <t>Beheersing gazon en ruw gras</t>
  </si>
  <si>
    <t>102110</t>
  </si>
  <si>
    <t>Beheersen grashoogte-gazon.</t>
  </si>
  <si>
    <t>102120</t>
  </si>
  <si>
    <t>Beheersen grashoogte rondom bomen-gazon.</t>
  </si>
  <si>
    <t>102130</t>
  </si>
  <si>
    <t>Beheersen grashoogte rondom obstakels-gazon.</t>
  </si>
  <si>
    <t>102140</t>
  </si>
  <si>
    <t>Beheersen grashoogte langs obstakels-gazon.</t>
  </si>
  <si>
    <t>102160</t>
  </si>
  <si>
    <t>Beheersen overgroei randen beplanting-gras.</t>
  </si>
  <si>
    <t>102170</t>
  </si>
  <si>
    <t>Beheersen overgroei randen verharding-gras.</t>
  </si>
  <si>
    <t>102180</t>
  </si>
  <si>
    <t>Maaien ruw gras.</t>
  </si>
  <si>
    <t>102190</t>
  </si>
  <si>
    <t>Maaien rondom obstakels, ruw gras.</t>
  </si>
  <si>
    <t>103</t>
  </si>
  <si>
    <t>VERHARDING en AFWATERING</t>
  </si>
  <si>
    <t>1031</t>
  </si>
  <si>
    <t>Onkruidbeheersing verharding</t>
  </si>
  <si>
    <t>103110</t>
  </si>
  <si>
    <t>Beheersen onkruid-elementenverharding; klinkers.</t>
  </si>
  <si>
    <t>103120</t>
  </si>
  <si>
    <t>Beheersen onkruid-elementenverharding; tegels.</t>
  </si>
  <si>
    <t>103130</t>
  </si>
  <si>
    <t>Beheersen onkruid-elementenverharding; sierbestrating.</t>
  </si>
  <si>
    <t>103140</t>
  </si>
  <si>
    <t>Beheersen onkruid-gesloten verharding; betonelement.</t>
  </si>
  <si>
    <t>103150</t>
  </si>
  <si>
    <t>Beheersen onkruid-ongebonden verharding.</t>
  </si>
  <si>
    <t>103160</t>
  </si>
  <si>
    <t>Beheersen onkruid rondom obstakels-verharding.</t>
  </si>
  <si>
    <t>Subtotaal onderhoud:</t>
  </si>
  <si>
    <t>Calculatieblad Totalen</t>
  </si>
  <si>
    <t xml:space="preserve">Totalen </t>
  </si>
  <si>
    <t>Bladnummer</t>
  </si>
  <si>
    <t>Onderdeel</t>
  </si>
  <si>
    <t>Onderhoud buitengroen en buitenterrein</t>
  </si>
  <si>
    <t>Totale waarde blad 1 / 2 / 3</t>
  </si>
  <si>
    <t>7.</t>
  </si>
  <si>
    <t>week</t>
  </si>
  <si>
    <t>101210</t>
  </si>
  <si>
    <t>Beheersen overgroei-heesters.</t>
  </si>
  <si>
    <t>101220</t>
  </si>
  <si>
    <t>Beheersen overgroei-bodembedekkers.</t>
  </si>
  <si>
    <t>101230</t>
  </si>
  <si>
    <t>Beheersen overgroei-vaste planten.</t>
  </si>
  <si>
    <t>101250</t>
  </si>
  <si>
    <t>Knippen van hagen, hoogte tot ca. 1,5 m.</t>
  </si>
  <si>
    <t>101260</t>
  </si>
  <si>
    <t>Knippen van hagen, hoogte ca. 1,5 m of hoger.</t>
  </si>
  <si>
    <t>101270</t>
  </si>
  <si>
    <t>Knippen van hagen, klimplanten ca. 3,0 m of hoger.</t>
  </si>
  <si>
    <t>1013</t>
  </si>
  <si>
    <t>Snoeien van sierplantsoen</t>
  </si>
  <si>
    <t>m2</t>
  </si>
  <si>
    <t>101300</t>
  </si>
  <si>
    <t>Controle beplanting en opname snoei-inboetplan.</t>
  </si>
  <si>
    <t>101310</t>
  </si>
  <si>
    <t>Snoeien sierplantsoen, voorjaarssnoei.</t>
  </si>
  <si>
    <t>101320</t>
  </si>
  <si>
    <t>Snoeien sierplantsoen, vaste planten.</t>
  </si>
  <si>
    <t>101340</t>
  </si>
  <si>
    <t>Snoeien sierplantsoen (polvormige snoei).</t>
  </si>
  <si>
    <t>101350</t>
  </si>
  <si>
    <t>Snoeien sierplantsoen (snoei als vlak).</t>
  </si>
  <si>
    <t>101370</t>
  </si>
  <si>
    <t>Snoeien solitaire heester (vormsnoei).</t>
  </si>
  <si>
    <t>101380</t>
  </si>
  <si>
    <t>Knippen van klimplanten als leivorm.</t>
  </si>
  <si>
    <t>101390</t>
  </si>
  <si>
    <t>Snoeien sierplantsoen, vijverplanten.</t>
  </si>
  <si>
    <t>1014</t>
  </si>
  <si>
    <t>Plantenbakken</t>
  </si>
  <si>
    <t>st</t>
  </si>
  <si>
    <t>are</t>
  </si>
  <si>
    <t>m1</t>
  </si>
  <si>
    <t>101410</t>
  </si>
  <si>
    <t>Wisselen plantenbak met wisselbeplanting, zomergoed.</t>
  </si>
  <si>
    <t>101420</t>
  </si>
  <si>
    <t>Wisselen plantenbak met wisselbeplanting, wintergoed.</t>
  </si>
  <si>
    <t>Boomregistratie en snoeibeheersing bomen</t>
  </si>
  <si>
    <t>Opzetten boomregistratie en uitvoeren visuele inspectie.</t>
  </si>
  <si>
    <t>Controleren bomen door visuele inspectie.</t>
  </si>
  <si>
    <t>Verwijderen stam- en wortelopschot, bomen.</t>
  </si>
  <si>
    <t>Snoeien leibomen.</t>
  </si>
  <si>
    <t>controle</t>
  </si>
  <si>
    <t>102150</t>
  </si>
  <si>
    <t>Maaien langs obstakels, ruw gras.</t>
  </si>
  <si>
    <t>103170</t>
  </si>
  <si>
    <t>Beheersen onkruid langs obstakels-verharding.</t>
  </si>
  <si>
    <t>1032</t>
  </si>
  <si>
    <t xml:space="preserve">Onkruidbeheersing meterstrook rondom gebouw </t>
  </si>
  <si>
    <t>103210</t>
  </si>
  <si>
    <t>Beheersen onkruid-verharding; klinkers - meterstrook.</t>
  </si>
  <si>
    <t>103220</t>
  </si>
  <si>
    <t>Beheersen onkruid-verharding; tegels - meterstrook.</t>
  </si>
  <si>
    <t>103230</t>
  </si>
  <si>
    <t>Beheersen onkruid rondom obstakels - meterstrook.</t>
  </si>
  <si>
    <t>1033</t>
  </si>
  <si>
    <t>Veegvuilbeheersing verharding</t>
  </si>
  <si>
    <t>103310</t>
  </si>
  <si>
    <t>Beheersen veegvuil-verharding.</t>
  </si>
  <si>
    <t>103320</t>
  </si>
  <si>
    <t>Beheersen veegvuil-verharding; meterstrook.</t>
  </si>
  <si>
    <t>1034</t>
  </si>
  <si>
    <t>Mos- en algenbestrijding verharding</t>
  </si>
  <si>
    <t>103410</t>
  </si>
  <si>
    <t>Mos- en algenbestrijding op verharding, schaduwrijk.</t>
  </si>
  <si>
    <t>103420</t>
  </si>
  <si>
    <t>Mos- en algenbestrijding op houten vlonder / trap.</t>
  </si>
  <si>
    <t>1036</t>
  </si>
  <si>
    <t>Kolken en lijngoten</t>
  </si>
  <si>
    <t>103610</t>
  </si>
  <si>
    <t>Reinigen kolken.</t>
  </si>
  <si>
    <t>103620</t>
  </si>
  <si>
    <t>Reinigen lijngoten.</t>
  </si>
  <si>
    <t>1037</t>
  </si>
  <si>
    <t xml:space="preserve">Reinigen lichtstraat-koekoek </t>
  </si>
  <si>
    <t>103710</t>
  </si>
  <si>
    <t>Reinigen en mos-algenbestrijding lichtstraat-koekoek.</t>
  </si>
  <si>
    <t>105</t>
  </si>
  <si>
    <t>ZWERFAFVAL en NATUURLIJK AFVAL BEHEERSING</t>
  </si>
  <si>
    <t>1051</t>
  </si>
  <si>
    <t>Natuurlijk afval beheersing</t>
  </si>
  <si>
    <t>105110</t>
  </si>
  <si>
    <t>Beheersen natuurlijk afval-beplanting.</t>
  </si>
  <si>
    <t>105120</t>
  </si>
  <si>
    <t>Beheersen natuurlijk afval-gras.</t>
  </si>
  <si>
    <t>105130</t>
  </si>
  <si>
    <t>Beheersen natuurlijk afval-verharding.</t>
  </si>
  <si>
    <t>1052</t>
  </si>
  <si>
    <t>Zwerfafval beheersing</t>
  </si>
  <si>
    <t>105210</t>
  </si>
  <si>
    <t>Beheersen fijn zwerfafval-beplanting.</t>
  </si>
  <si>
    <t>105220</t>
  </si>
  <si>
    <t>Beheersen grof zwerfafval-beplanting.</t>
  </si>
  <si>
    <t>105230</t>
  </si>
  <si>
    <t>Beheersen fijn zwerfafval-gras.</t>
  </si>
  <si>
    <t>105240</t>
  </si>
  <si>
    <t>Beheersen grof zwerfafval-gras.</t>
  </si>
  <si>
    <t>105250</t>
  </si>
  <si>
    <t>Beheersen fijn zwerfafval-verharding.</t>
  </si>
  <si>
    <t>105260</t>
  </si>
  <si>
    <t>Beheersen grof zwerfafval-verharding.</t>
  </si>
  <si>
    <t>107</t>
  </si>
  <si>
    <t>TERREININRICHTING en OVERIG ONDERHOUD</t>
  </si>
  <si>
    <t>1071</t>
  </si>
  <si>
    <t>Onderhoud dakterras Blaak 10</t>
  </si>
  <si>
    <t>107110</t>
  </si>
  <si>
    <t>Onderhoud dakterras Blaak 10.</t>
  </si>
  <si>
    <t>1072</t>
  </si>
  <si>
    <t>Tenten en watergeefsysteem (tuinberegening)</t>
  </si>
  <si>
    <t>107210</t>
  </si>
  <si>
    <t>Tenten (de)monteren - tentdoeken i.v.m. winterperiode.</t>
  </si>
  <si>
    <t>107220</t>
  </si>
  <si>
    <t>Beregening afsluiten en opstarten i.v.m. winterperiode.</t>
  </si>
  <si>
    <t>8.</t>
  </si>
  <si>
    <t xml:space="preserve">Staartkosten </t>
  </si>
  <si>
    <t>Uitvoeringskosten (UK)</t>
  </si>
  <si>
    <t>Bijdrage RAW-systematiek (0,25%)</t>
  </si>
  <si>
    <t>Totaal van Hogeschool Rotterdam wordt meegenomen naar totaalblad, op basis van initiele looptijd van 2 jaar</t>
  </si>
  <si>
    <t>x 2 =</t>
  </si>
  <si>
    <t>9.</t>
  </si>
  <si>
    <t>9.1</t>
  </si>
  <si>
    <t>9.1.1</t>
  </si>
  <si>
    <t>9.1.2</t>
  </si>
  <si>
    <t>9.1.3</t>
  </si>
  <si>
    <t>929990</t>
  </si>
  <si>
    <t>939990</t>
  </si>
  <si>
    <t>949990</t>
  </si>
  <si>
    <t>960010</t>
  </si>
  <si>
    <t>Calculatieblad verrekening 'tuin en terrein regie opdrachten'</t>
  </si>
  <si>
    <t>Bedragen exclusief BTW, prijspeil november 2026</t>
  </si>
  <si>
    <t>All-in uurtarieven "Allround Service Medewerker" regie opdrachten (PvE hoofdstuk 2)</t>
  </si>
  <si>
    <t>Netto inkoopprijs van materiaal</t>
  </si>
  <si>
    <t>Totaal calculatieblad 'tuin en terrein regie opdrachten' (wordt meegenomen naar totaalblad)</t>
  </si>
  <si>
    <t>Calculatieblad verrekening 'tuin en terrein projecten'</t>
  </si>
  <si>
    <t>All-in uurtarieven tuin en terrein projecten (PvE hoofdstuk 3)</t>
  </si>
  <si>
    <t>Totaal calculatieblad 'tuin en terrein projecten' (wordt meegenomen naar totaalblad)</t>
  </si>
  <si>
    <t>Calculatieblad 'Onderhoud buitengroen en buitenterrein'</t>
  </si>
  <si>
    <t>RAW-raamovereenkomst 
'Onderhoud buitengroen en buitenterrein'</t>
  </si>
  <si>
    <r>
      <t xml:space="preserve">Hoeveelheid van complexen 
</t>
    </r>
    <r>
      <rPr>
        <b/>
        <sz val="10"/>
        <rFont val="Arial"/>
        <family val="2"/>
      </rPr>
      <t>Hogeschool Rotterdam</t>
    </r>
  </si>
  <si>
    <r>
      <t xml:space="preserve">Hoeveelheid van complex 
</t>
    </r>
    <r>
      <rPr>
        <b/>
        <sz val="10"/>
        <rFont val="Arial"/>
        <family val="2"/>
      </rPr>
      <t>Stichting Codarts</t>
    </r>
  </si>
  <si>
    <t>Totaal calculatieblad 'Onderhoud buitengroen en buitenterrein', gebaseerd op één kalenderjaar</t>
  </si>
  <si>
    <t>Tuin en terrein regie opdrachten</t>
  </si>
  <si>
    <t>Tuin en terrein projecten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</si>
</sst>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.000_ ;_ &quot;€&quot;\ * \-#,##0.000_ ;_ &quot;€&quot;\ * &quot;-&quot;??_ ;_ @_ "/>
    <numFmt numFmtId="165" formatCode="#,##0.000"/>
  </numFmts>
  <fonts count="30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i/>
      <sz val="10"/>
      <color theme="1"/>
      <name val="Arial"/>
      <family val="2"/>
    </font>
    <font>
      <u/>
      <sz val="10"/>
      <color theme="1"/>
      <name val="Arial"/>
      <family val="2"/>
    </font>
    <font>
      <b/>
      <u/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sz val="8"/>
      <name val="Aptos Narrow"/>
      <family val="2"/>
      <scheme val="minor"/>
    </font>
    <font>
      <sz val="10"/>
      <name val="Arial"/>
      <family val="2"/>
    </font>
    <font>
      <i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sz val="12"/>
      <color rgb="FFC00000"/>
      <name val="Aptos Narrow"/>
      <family val="2"/>
      <scheme val="minor"/>
    </font>
    <font>
      <sz val="10"/>
      <color rgb="FF0070C0"/>
      <name val="Arial"/>
      <family val="2"/>
    </font>
    <font>
      <sz val="10"/>
      <name val="Arial"/>
    </font>
    <font>
      <sz val="9"/>
      <color theme="0" tint="-0.499984740745262"/>
      <name val="Aptos Narrow"/>
      <family val="2"/>
      <scheme val="minor"/>
    </font>
    <font>
      <sz val="11"/>
      <color theme="0" tint="-0.499984740745262"/>
      <name val="Aptos Narrow"/>
      <family val="2"/>
      <scheme val="minor"/>
    </font>
    <font>
      <b/>
      <u/>
      <sz val="11"/>
      <name val="Aptos Narrow"/>
      <family val="2"/>
      <scheme val="minor"/>
    </font>
    <font>
      <b/>
      <u/>
      <sz val="10"/>
      <name val="Arial"/>
      <family val="2"/>
    </font>
    <font>
      <i/>
      <sz val="10"/>
      <name val="Arial"/>
      <family val="2"/>
    </font>
    <font>
      <sz val="10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name val="Arial"/>
      <family val="2"/>
    </font>
    <font>
      <u/>
      <sz val="10"/>
      <name val="Arial"/>
      <family val="2"/>
    </font>
    <font>
      <sz val="9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9" fillId="0" borderId="0"/>
  </cellStyleXfs>
  <cellXfs count="162">
    <xf numFmtId="0" fontId="0" fillId="0" borderId="0" xfId="0"/>
    <xf numFmtId="9" fontId="0" fillId="0" borderId="0" xfId="0" applyNumberFormat="1"/>
    <xf numFmtId="10" fontId="0" fillId="0" borderId="0" xfId="0" applyNumberFormat="1"/>
    <xf numFmtId="0" fontId="7" fillId="0" borderId="0" xfId="0" applyFont="1"/>
    <xf numFmtId="0" fontId="4" fillId="0" borderId="0" xfId="0" applyFont="1" applyAlignment="1">
      <alignment horizontal="center"/>
    </xf>
    <xf numFmtId="0" fontId="3" fillId="0" borderId="0" xfId="0" applyFont="1"/>
    <xf numFmtId="0" fontId="11" fillId="0" borderId="0" xfId="0" applyFont="1"/>
    <xf numFmtId="44" fontId="11" fillId="0" borderId="1" xfId="0" applyNumberFormat="1" applyFont="1" applyBorder="1"/>
    <xf numFmtId="0" fontId="12" fillId="0" borderId="3" xfId="0" applyFont="1" applyBorder="1"/>
    <xf numFmtId="44" fontId="12" fillId="0" borderId="3" xfId="0" applyNumberFormat="1" applyFont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/>
    <xf numFmtId="0" fontId="4" fillId="4" borderId="0" xfId="0" applyFont="1" applyFill="1"/>
    <xf numFmtId="0" fontId="9" fillId="0" borderId="1" xfId="0" applyFont="1" applyBorder="1" applyAlignment="1">
      <alignment wrapText="1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0" fillId="0" borderId="0" xfId="0" applyAlignment="1">
      <alignment vertical="center"/>
    </xf>
    <xf numFmtId="0" fontId="18" fillId="0" borderId="0" xfId="0" applyFont="1"/>
    <xf numFmtId="0" fontId="18" fillId="3" borderId="1" xfId="0" applyFont="1" applyFill="1" applyBorder="1" applyAlignment="1" applyProtection="1">
      <alignment horizontal="center"/>
      <protection locked="0"/>
    </xf>
    <xf numFmtId="44" fontId="11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4" borderId="0" xfId="0" applyFont="1" applyFill="1"/>
    <xf numFmtId="0" fontId="2" fillId="4" borderId="0" xfId="0" applyFont="1" applyFill="1" applyAlignment="1">
      <alignment horizontal="center"/>
    </xf>
    <xf numFmtId="44" fontId="2" fillId="0" borderId="1" xfId="0" applyNumberFormat="1" applyFont="1" applyBorder="1"/>
    <xf numFmtId="9" fontId="2" fillId="3" borderId="1" xfId="0" applyNumberFormat="1" applyFont="1" applyFill="1" applyBorder="1" applyAlignment="1" applyProtection="1">
      <alignment horizontal="center"/>
      <protection locked="0"/>
    </xf>
    <xf numFmtId="44" fontId="2" fillId="2" borderId="1" xfId="0" applyNumberFormat="1" applyFont="1" applyFill="1" applyBorder="1"/>
    <xf numFmtId="0" fontId="2" fillId="2" borderId="0" xfId="0" applyFont="1" applyFill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9" fontId="2" fillId="3" borderId="1" xfId="0" applyNumberFormat="1" applyFont="1" applyFill="1" applyBorder="1" applyAlignment="1" applyProtection="1">
      <alignment horizontal="center" vertical="center"/>
      <protection locked="0"/>
    </xf>
    <xf numFmtId="44" fontId="2" fillId="0" borderId="1" xfId="0" applyNumberFormat="1" applyFont="1" applyBorder="1" applyAlignment="1">
      <alignment horizontal="center" vertical="center"/>
    </xf>
    <xf numFmtId="10" fontId="2" fillId="3" borderId="1" xfId="0" applyNumberFormat="1" applyFont="1" applyFill="1" applyBorder="1" applyAlignment="1" applyProtection="1">
      <alignment horizontal="center"/>
      <protection locked="0"/>
    </xf>
    <xf numFmtId="44" fontId="2" fillId="0" borderId="1" xfId="0" applyNumberFormat="1" applyFont="1" applyBorder="1" applyAlignment="1">
      <alignment horizontal="center"/>
    </xf>
    <xf numFmtId="9" fontId="2" fillId="2" borderId="0" xfId="0" applyNumberFormat="1" applyFont="1" applyFill="1" applyAlignment="1">
      <alignment horizontal="center"/>
    </xf>
    <xf numFmtId="44" fontId="2" fillId="0" borderId="0" xfId="0" applyNumberFormat="1" applyFont="1" applyAlignment="1">
      <alignment horizontal="center"/>
    </xf>
    <xf numFmtId="44" fontId="2" fillId="0" borderId="0" xfId="0" applyNumberFormat="1" applyFont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vertical="center"/>
    </xf>
    <xf numFmtId="44" fontId="2" fillId="3" borderId="1" xfId="0" applyNumberFormat="1" applyFont="1" applyFill="1" applyBorder="1" applyAlignment="1" applyProtection="1">
      <alignment horizontal="center"/>
      <protection locked="0"/>
    </xf>
    <xf numFmtId="0" fontId="14" fillId="0" borderId="0" xfId="0" applyFont="1"/>
    <xf numFmtId="0" fontId="23" fillId="0" borderId="0" xfId="0" applyFont="1" applyAlignment="1">
      <alignment vertical="top"/>
    </xf>
    <xf numFmtId="0" fontId="24" fillId="0" borderId="0" xfId="0" applyFont="1" applyAlignment="1">
      <alignment horizontal="center" wrapText="1"/>
    </xf>
    <xf numFmtId="0" fontId="24" fillId="0" borderId="0" xfId="0" applyFont="1"/>
    <xf numFmtId="0" fontId="24" fillId="0" borderId="0" xfId="0" applyFont="1" applyAlignment="1">
      <alignment horizontal="center"/>
    </xf>
    <xf numFmtId="0" fontId="25" fillId="0" borderId="0" xfId="0" applyFont="1"/>
    <xf numFmtId="0" fontId="26" fillId="0" borderId="0" xfId="0" applyFont="1"/>
    <xf numFmtId="0" fontId="27" fillId="4" borderId="0" xfId="0" applyFont="1" applyFill="1"/>
    <xf numFmtId="0" fontId="28" fillId="0" borderId="0" xfId="0" applyFont="1"/>
    <xf numFmtId="0" fontId="14" fillId="0" borderId="1" xfId="0" applyFont="1" applyBorder="1"/>
    <xf numFmtId="44" fontId="14" fillId="3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1" xfId="0" applyFont="1" applyBorder="1" applyAlignment="1">
      <alignment horizontal="center"/>
    </xf>
    <xf numFmtId="0" fontId="14" fillId="0" borderId="0" xfId="0" applyFont="1" applyAlignment="1">
      <alignment horizontal="center"/>
    </xf>
    <xf numFmtId="44" fontId="14" fillId="0" borderId="1" xfId="0" applyNumberFormat="1" applyFont="1" applyBorder="1" applyAlignment="1">
      <alignment horizontal="center"/>
    </xf>
    <xf numFmtId="44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vertical="top" wrapText="1"/>
    </xf>
    <xf numFmtId="0" fontId="22" fillId="0" borderId="0" xfId="0" applyFont="1" applyAlignment="1">
      <alignment horizontal="center"/>
    </xf>
    <xf numFmtId="44" fontId="2" fillId="0" borderId="0" xfId="0" applyNumberFormat="1" applyFont="1" applyAlignment="1">
      <alignment vertical="center"/>
    </xf>
    <xf numFmtId="0" fontId="1" fillId="0" borderId="0" xfId="0" applyFont="1"/>
    <xf numFmtId="0" fontId="1" fillId="0" borderId="1" xfId="0" quotePrefix="1" applyFont="1" applyBorder="1"/>
    <xf numFmtId="165" fontId="20" fillId="0" borderId="0" xfId="0" applyNumberFormat="1" applyFont="1"/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44" fontId="21" fillId="0" borderId="0" xfId="0" applyNumberFormat="1" applyFont="1"/>
    <xf numFmtId="164" fontId="21" fillId="0" borderId="0" xfId="0" applyNumberFormat="1" applyFont="1"/>
    <xf numFmtId="44" fontId="2" fillId="0" borderId="1" xfId="0" applyNumberFormat="1" applyFont="1" applyBorder="1" applyAlignment="1">
      <alignment vertical="center"/>
    </xf>
    <xf numFmtId="0" fontId="4" fillId="0" borderId="0" xfId="0" applyFont="1"/>
    <xf numFmtId="0" fontId="2" fillId="4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44" fontId="1" fillId="0" borderId="0" xfId="0" applyNumberFormat="1" applyFont="1"/>
    <xf numFmtId="4" fontId="1" fillId="0" borderId="1" xfId="0" applyNumberFormat="1" applyFont="1" applyBorder="1" applyAlignment="1">
      <alignment horizontal="center" vertical="center"/>
    </xf>
    <xf numFmtId="44" fontId="1" fillId="0" borderId="1" xfId="0" applyNumberFormat="1" applyFont="1" applyBorder="1"/>
    <xf numFmtId="4" fontId="20" fillId="0" borderId="0" xfId="0" applyNumberFormat="1" applyFont="1"/>
    <xf numFmtId="0" fontId="2" fillId="0" borderId="1" xfId="0" applyFont="1" applyBorder="1"/>
    <xf numFmtId="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3" fillId="0" borderId="0" xfId="0" applyFont="1" applyAlignment="1">
      <alignment vertical="top" wrapText="1"/>
    </xf>
    <xf numFmtId="4" fontId="29" fillId="0" borderId="0" xfId="0" applyNumberFormat="1" applyFont="1"/>
    <xf numFmtId="0" fontId="1" fillId="4" borderId="0" xfId="0" applyFont="1" applyFill="1" applyAlignment="1">
      <alignment horizontal="center"/>
    </xf>
    <xf numFmtId="0" fontId="11" fillId="0" borderId="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4" fillId="0" borderId="0" xfId="0" applyFont="1" applyAlignment="1">
      <alignment horizontal="center" wrapText="1"/>
    </xf>
    <xf numFmtId="0" fontId="2" fillId="0" borderId="0" xfId="0" applyFont="1" applyProtection="1"/>
    <xf numFmtId="0" fontId="7" fillId="0" borderId="0" xfId="0" applyFont="1" applyProtection="1"/>
    <xf numFmtId="0" fontId="4" fillId="0" borderId="0" xfId="0" applyFont="1" applyAlignment="1" applyProtection="1">
      <alignment horizontal="center"/>
    </xf>
    <xf numFmtId="9" fontId="2" fillId="2" borderId="0" xfId="0" applyNumberFormat="1" applyFont="1" applyFill="1" applyAlignment="1" applyProtection="1">
      <alignment horizontal="center"/>
    </xf>
    <xf numFmtId="44" fontId="2" fillId="0" borderId="0" xfId="0" applyNumberFormat="1" applyFont="1" applyAlignment="1" applyProtection="1">
      <alignment horizontal="center"/>
    </xf>
    <xf numFmtId="44" fontId="2" fillId="0" borderId="0" xfId="0" applyNumberFormat="1" applyFont="1" applyProtection="1"/>
    <xf numFmtId="0" fontId="3" fillId="0" borderId="0" xfId="0" applyFont="1" applyProtection="1"/>
    <xf numFmtId="0" fontId="0" fillId="0" borderId="0" xfId="0" applyProtection="1"/>
    <xf numFmtId="0" fontId="11" fillId="0" borderId="1" xfId="0" applyFont="1" applyBorder="1" applyAlignment="1" applyProtection="1">
      <alignment horizontal="left"/>
    </xf>
    <xf numFmtId="0" fontId="11" fillId="0" borderId="0" xfId="0" applyFont="1" applyProtection="1"/>
    <xf numFmtId="44" fontId="11" fillId="0" borderId="1" xfId="0" applyNumberFormat="1" applyFont="1" applyBorder="1" applyProtection="1"/>
    <xf numFmtId="0" fontId="2" fillId="0" borderId="2" xfId="0" applyFont="1" applyBorder="1" applyProtection="1"/>
    <xf numFmtId="0" fontId="2" fillId="0" borderId="2" xfId="0" applyFont="1" applyBorder="1" applyAlignment="1" applyProtection="1">
      <alignment horizontal="center"/>
    </xf>
    <xf numFmtId="0" fontId="2" fillId="0" borderId="3" xfId="0" applyFont="1" applyBorder="1" applyProtection="1"/>
    <xf numFmtId="0" fontId="12" fillId="0" borderId="3" xfId="0" applyFont="1" applyBorder="1" applyProtection="1"/>
    <xf numFmtId="0" fontId="2" fillId="0" borderId="3" xfId="0" applyFont="1" applyBorder="1" applyAlignment="1" applyProtection="1">
      <alignment horizontal="center"/>
    </xf>
    <xf numFmtId="44" fontId="12" fillId="0" borderId="3" xfId="0" applyNumberFormat="1" applyFont="1" applyBorder="1" applyProtection="1"/>
    <xf numFmtId="0" fontId="15" fillId="0" borderId="0" xfId="0" applyFont="1" applyProtection="1"/>
    <xf numFmtId="44" fontId="2" fillId="0" borderId="1" xfId="0" applyNumberFormat="1" applyFont="1" applyBorder="1" applyAlignment="1" applyProtection="1">
      <alignment horizontal="center"/>
    </xf>
    <xf numFmtId="44" fontId="2" fillId="0" borderId="1" xfId="0" applyNumberFormat="1" applyFont="1" applyBorder="1" applyProtection="1"/>
    <xf numFmtId="0" fontId="7" fillId="0" borderId="1" xfId="0" applyFont="1" applyBorder="1" applyProtection="1"/>
    <xf numFmtId="0" fontId="2" fillId="0" borderId="0" xfId="0" applyFont="1" applyAlignment="1" applyProtection="1">
      <alignment horizontal="center"/>
    </xf>
    <xf numFmtId="0" fontId="4" fillId="4" borderId="0" xfId="0" applyFont="1" applyFill="1" applyProtection="1"/>
    <xf numFmtId="0" fontId="2" fillId="4" borderId="0" xfId="0" applyFont="1" applyFill="1" applyProtection="1"/>
    <xf numFmtId="0" fontId="2" fillId="4" borderId="0" xfId="0" applyFont="1" applyFill="1" applyAlignment="1" applyProtection="1">
      <alignment horizontal="center"/>
    </xf>
    <xf numFmtId="44" fontId="14" fillId="0" borderId="1" xfId="0" applyNumberFormat="1" applyFont="1" applyBorder="1" applyAlignment="1" applyProtection="1">
      <alignment horizontal="center" vertical="center"/>
    </xf>
    <xf numFmtId="44" fontId="2" fillId="0" borderId="1" xfId="0" applyNumberFormat="1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wrapText="1"/>
    </xf>
    <xf numFmtId="0" fontId="4" fillId="0" borderId="0" xfId="0" applyFont="1" applyAlignment="1" applyProtection="1">
      <alignment horizontal="center" vertical="center"/>
    </xf>
    <xf numFmtId="0" fontId="14" fillId="0" borderId="0" xfId="0" applyFont="1" applyAlignment="1" applyProtection="1">
      <alignment horizontal="center"/>
    </xf>
    <xf numFmtId="44" fontId="14" fillId="0" borderId="1" xfId="0" applyNumberFormat="1" applyFont="1" applyBorder="1" applyAlignment="1" applyProtection="1">
      <alignment horizontal="center"/>
    </xf>
    <xf numFmtId="0" fontId="14" fillId="0" borderId="1" xfId="0" applyFont="1" applyBorder="1" applyAlignment="1" applyProtection="1">
      <alignment vertical="top" wrapText="1"/>
    </xf>
    <xf numFmtId="0" fontId="14" fillId="0" borderId="1" xfId="0" applyFont="1" applyBorder="1" applyProtection="1"/>
    <xf numFmtId="44" fontId="2" fillId="2" borderId="1" xfId="0" applyNumberFormat="1" applyFont="1" applyFill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/>
    </xf>
    <xf numFmtId="0" fontId="14" fillId="0" borderId="4" xfId="0" applyFont="1" applyBorder="1" applyProtection="1"/>
    <xf numFmtId="0" fontId="11" fillId="0" borderId="0" xfId="0" applyFont="1" applyAlignment="1" applyProtection="1">
      <alignment horizontal="left"/>
    </xf>
    <xf numFmtId="44" fontId="11" fillId="0" borderId="0" xfId="0" applyNumberFormat="1" applyFont="1" applyProtection="1"/>
    <xf numFmtId="0" fontId="28" fillId="0" borderId="0" xfId="0" applyFont="1" applyProtection="1"/>
    <xf numFmtId="0" fontId="14" fillId="0" borderId="0" xfId="0" applyFont="1" applyProtection="1"/>
    <xf numFmtId="0" fontId="22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6" fillId="0" borderId="0" xfId="0" applyFont="1" applyProtection="1"/>
    <xf numFmtId="0" fontId="23" fillId="0" borderId="0" xfId="0" applyFont="1" applyAlignment="1" applyProtection="1">
      <alignment vertical="top"/>
    </xf>
    <xf numFmtId="0" fontId="24" fillId="0" borderId="0" xfId="0" applyFont="1" applyAlignment="1" applyProtection="1">
      <alignment horizontal="center" wrapText="1"/>
    </xf>
    <xf numFmtId="0" fontId="24" fillId="0" borderId="0" xfId="0" applyFont="1" applyAlignment="1" applyProtection="1">
      <alignment horizontal="center"/>
    </xf>
    <xf numFmtId="0" fontId="26" fillId="0" borderId="0" xfId="0" applyFont="1" applyProtection="1"/>
    <xf numFmtId="0" fontId="27" fillId="4" borderId="0" xfId="0" applyFont="1" applyFill="1" applyProtection="1"/>
    <xf numFmtId="0" fontId="8" fillId="0" borderId="0" xfId="0" applyFont="1" applyAlignment="1" applyProtection="1">
      <alignment horizontal="center"/>
    </xf>
    <xf numFmtId="0" fontId="8" fillId="0" borderId="0" xfId="0" applyFont="1" applyProtection="1"/>
    <xf numFmtId="0" fontId="0" fillId="0" borderId="0" xfId="0" applyAlignment="1" applyProtection="1">
      <alignment horizontal="left"/>
    </xf>
    <xf numFmtId="0" fontId="0" fillId="0" borderId="0" xfId="0" applyAlignment="1" applyProtection="1">
      <alignment vertical="center"/>
    </xf>
    <xf numFmtId="0" fontId="4" fillId="0" borderId="10" xfId="0" applyFont="1" applyBorder="1" applyAlignment="1" applyProtection="1">
      <alignment horizontal="center"/>
    </xf>
    <xf numFmtId="0" fontId="2" fillId="0" borderId="0" xfId="0" applyFont="1" applyAlignment="1" applyProtection="1">
      <alignment vertical="center"/>
    </xf>
    <xf numFmtId="0" fontId="2" fillId="0" borderId="11" xfId="0" applyFont="1" applyBorder="1" applyProtection="1"/>
    <xf numFmtId="0" fontId="2" fillId="0" borderId="5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/>
    </xf>
    <xf numFmtId="0" fontId="2" fillId="0" borderId="0" xfId="0" applyFont="1" applyAlignment="1" applyProtection="1">
      <alignment horizontal="left"/>
    </xf>
    <xf numFmtId="0" fontId="4" fillId="4" borderId="0" xfId="0" applyFont="1" applyFill="1" applyAlignment="1" applyProtection="1">
      <alignment horizontal="left"/>
    </xf>
    <xf numFmtId="0" fontId="16" fillId="0" borderId="0" xfId="0" applyFont="1" applyAlignment="1" applyProtection="1">
      <alignment horizontal="center"/>
    </xf>
    <xf numFmtId="0" fontId="16" fillId="0" borderId="0" xfId="0" applyFont="1" applyProtection="1"/>
    <xf numFmtId="0" fontId="28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26" fillId="0" borderId="1" xfId="0" applyFont="1" applyBorder="1" applyProtection="1"/>
    <xf numFmtId="44" fontId="0" fillId="0" borderId="1" xfId="0" applyNumberFormat="1" applyBorder="1" applyProtection="1"/>
    <xf numFmtId="0" fontId="17" fillId="0" borderId="8" xfId="0" applyFont="1" applyBorder="1" applyAlignment="1" applyProtection="1">
      <alignment horizontal="left"/>
    </xf>
    <xf numFmtId="0" fontId="17" fillId="0" borderId="9" xfId="0" applyFont="1" applyBorder="1" applyAlignment="1" applyProtection="1">
      <alignment horizontal="left"/>
    </xf>
    <xf numFmtId="44" fontId="17" fillId="0" borderId="7" xfId="0" applyNumberFormat="1" applyFont="1" applyBorder="1" applyProtection="1"/>
  </cellXfs>
  <cellStyles count="2">
    <cellStyle name="Standaard" xfId="0" builtinId="0"/>
    <cellStyle name="Standaard 3" xfId="1" xr:uid="{9C2EFB89-5B59-4E6E-8CF1-237ECC0F39FE}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A6F05-9502-43A5-BACD-155E0EDDDD83}">
  <dimension ref="A1:Q90"/>
  <sheetViews>
    <sheetView zoomScaleNormal="100" workbookViewId="0">
      <pane xSplit="1" ySplit="8" topLeftCell="B9" activePane="bottomRight" state="frozen"/>
      <selection activeCell="B26" sqref="B26"/>
      <selection pane="topRight" activeCell="B26" sqref="B26"/>
      <selection pane="bottomLeft" activeCell="B26" sqref="B26"/>
      <selection pane="bottomRight" activeCell="B4" sqref="B4"/>
    </sheetView>
  </sheetViews>
  <sheetFormatPr defaultRowHeight="15"/>
  <cols>
    <col min="1" max="1" width="6.7109375" customWidth="1"/>
    <col min="2" max="2" width="70.7109375" customWidth="1"/>
    <col min="4" max="4" width="25.7109375" customWidth="1"/>
    <col min="5" max="5" width="4.7109375" customWidth="1"/>
    <col min="6" max="6" width="18.7109375" style="12" customWidth="1"/>
    <col min="7" max="7" width="4.7109375" customWidth="1"/>
    <col min="8" max="8" width="19.28515625" bestFit="1" customWidth="1"/>
  </cols>
  <sheetData>
    <row r="1" spans="1:17">
      <c r="A1" s="87" t="s">
        <v>297</v>
      </c>
      <c r="B1" s="87"/>
      <c r="C1" s="87"/>
      <c r="D1" s="87"/>
      <c r="E1" s="87"/>
      <c r="F1" s="87"/>
      <c r="G1" s="87"/>
      <c r="H1" s="87"/>
    </row>
    <row r="3" spans="1:17">
      <c r="A3" s="86" t="s">
        <v>0</v>
      </c>
      <c r="B3" s="86"/>
      <c r="C3" s="22"/>
      <c r="D3" s="22"/>
      <c r="E3" s="22"/>
      <c r="F3" s="23"/>
      <c r="G3" s="22"/>
      <c r="H3" s="22"/>
      <c r="I3" s="22"/>
      <c r="J3" s="22"/>
      <c r="K3" s="22"/>
      <c r="L3" s="5"/>
      <c r="M3" s="5"/>
      <c r="N3" s="5"/>
      <c r="O3" s="5"/>
      <c r="P3" s="5"/>
      <c r="Q3" s="5"/>
    </row>
    <row r="4" spans="1:17">
      <c r="A4" s="22"/>
      <c r="B4" s="20" t="s">
        <v>1</v>
      </c>
      <c r="C4" s="22"/>
      <c r="D4" s="17" t="s">
        <v>2</v>
      </c>
      <c r="E4" s="22"/>
      <c r="F4" s="23"/>
      <c r="G4" s="22"/>
      <c r="H4" s="22"/>
      <c r="I4" s="22"/>
      <c r="J4" s="22"/>
      <c r="K4" s="22"/>
      <c r="L4" s="5"/>
      <c r="M4" s="5"/>
      <c r="N4" s="5"/>
      <c r="O4" s="5"/>
      <c r="P4" s="5"/>
      <c r="Q4" s="5"/>
    </row>
    <row r="5" spans="1:17">
      <c r="A5" s="22"/>
      <c r="B5" s="22"/>
      <c r="C5" s="22"/>
      <c r="D5" s="22"/>
      <c r="E5" s="22"/>
      <c r="F5" s="23"/>
      <c r="G5" s="22"/>
      <c r="H5" s="22"/>
      <c r="I5" s="22"/>
      <c r="J5" s="22"/>
      <c r="K5" s="22"/>
      <c r="L5" s="5"/>
      <c r="M5" s="5"/>
      <c r="N5" s="5"/>
      <c r="O5" s="5"/>
      <c r="P5" s="5"/>
      <c r="Q5" s="5"/>
    </row>
    <row r="6" spans="1:17" s="51" customFormat="1" ht="27" customHeight="1">
      <c r="A6" s="45"/>
      <c r="B6" s="46" t="s">
        <v>297</v>
      </c>
      <c r="C6" s="45"/>
      <c r="D6" s="47" t="s">
        <v>298</v>
      </c>
      <c r="E6" s="48"/>
      <c r="F6" s="47" t="s">
        <v>3</v>
      </c>
      <c r="G6" s="48"/>
      <c r="H6" s="49" t="s">
        <v>4</v>
      </c>
      <c r="I6" s="45"/>
      <c r="J6" s="45"/>
      <c r="K6" s="45"/>
      <c r="L6" s="50"/>
      <c r="M6" s="50"/>
      <c r="N6" s="50"/>
      <c r="O6" s="50"/>
      <c r="P6" s="50"/>
      <c r="Q6" s="50"/>
    </row>
    <row r="7" spans="1:17">
      <c r="A7" s="22"/>
      <c r="B7" s="22"/>
      <c r="C7" s="22"/>
      <c r="D7" s="22"/>
      <c r="E7" s="22"/>
      <c r="F7" s="23"/>
      <c r="G7" s="22"/>
      <c r="H7" s="22"/>
      <c r="I7" s="22"/>
      <c r="J7" s="22"/>
      <c r="K7" s="22"/>
      <c r="L7" s="5"/>
      <c r="M7" s="5"/>
      <c r="N7" s="5"/>
      <c r="O7" s="5"/>
      <c r="P7" s="5"/>
      <c r="Q7" s="5"/>
    </row>
    <row r="8" spans="1:17">
      <c r="A8" s="14" t="s">
        <v>5</v>
      </c>
      <c r="B8" s="52" t="s">
        <v>299</v>
      </c>
      <c r="C8" s="24"/>
      <c r="D8" s="25" t="s">
        <v>6</v>
      </c>
      <c r="E8" s="24"/>
      <c r="F8" s="25" t="s">
        <v>7</v>
      </c>
      <c r="G8" s="24"/>
      <c r="H8" s="25" t="s">
        <v>8</v>
      </c>
      <c r="I8" s="22"/>
      <c r="J8" s="22"/>
      <c r="K8" s="22"/>
      <c r="L8" s="5"/>
      <c r="M8" s="5"/>
      <c r="N8" s="5"/>
      <c r="O8" s="5"/>
      <c r="P8" s="5"/>
      <c r="Q8" s="5"/>
    </row>
    <row r="9" spans="1:17">
      <c r="A9" s="22"/>
      <c r="B9" s="45"/>
      <c r="C9" s="22"/>
      <c r="D9" s="22"/>
      <c r="E9" s="22"/>
      <c r="F9" s="23"/>
      <c r="G9" s="22"/>
      <c r="H9" s="22"/>
      <c r="I9" s="22"/>
      <c r="J9" s="22"/>
      <c r="K9" s="22"/>
      <c r="L9" s="5"/>
      <c r="M9" s="5"/>
      <c r="N9" s="5"/>
      <c r="O9" s="5"/>
      <c r="P9" s="5"/>
      <c r="Q9" s="5"/>
    </row>
    <row r="10" spans="1:17">
      <c r="A10" s="22" t="s">
        <v>9</v>
      </c>
      <c r="B10" s="53" t="s">
        <v>10</v>
      </c>
      <c r="C10" s="22"/>
      <c r="D10" s="22"/>
      <c r="E10" s="22"/>
      <c r="F10" s="23"/>
      <c r="G10" s="22"/>
      <c r="H10" s="22"/>
      <c r="I10" s="22"/>
      <c r="J10" s="22"/>
      <c r="K10" s="22"/>
      <c r="L10" s="5"/>
      <c r="M10" s="5"/>
      <c r="N10" s="5"/>
      <c r="O10" s="5"/>
      <c r="P10" s="5"/>
      <c r="Q10" s="5"/>
    </row>
    <row r="11" spans="1:17">
      <c r="A11" s="22" t="s">
        <v>11</v>
      </c>
      <c r="B11" s="54" t="s">
        <v>12</v>
      </c>
      <c r="C11" s="22"/>
      <c r="D11" s="55">
        <v>45</v>
      </c>
      <c r="E11" s="22"/>
      <c r="F11" s="56">
        <v>200</v>
      </c>
      <c r="G11" s="22"/>
      <c r="H11" s="26">
        <f>D11*F11</f>
        <v>9000</v>
      </c>
      <c r="I11" s="22"/>
      <c r="J11" s="22"/>
      <c r="K11" s="22"/>
      <c r="L11" s="5"/>
      <c r="M11" s="5"/>
      <c r="N11" s="5"/>
      <c r="O11" s="5"/>
      <c r="P11" s="5"/>
      <c r="Q11" s="5"/>
    </row>
    <row r="12" spans="1:17">
      <c r="A12" s="22" t="s">
        <v>13</v>
      </c>
      <c r="B12" s="54" t="s">
        <v>14</v>
      </c>
      <c r="C12" s="22"/>
      <c r="D12" s="55">
        <v>50</v>
      </c>
      <c r="E12" s="22"/>
      <c r="F12" s="56">
        <v>90</v>
      </c>
      <c r="G12" s="22"/>
      <c r="H12" s="26">
        <f>D12*F12</f>
        <v>4500</v>
      </c>
      <c r="I12" s="22"/>
      <c r="J12" s="22"/>
      <c r="K12" s="22"/>
      <c r="L12" s="5"/>
      <c r="M12" s="5"/>
      <c r="N12" s="5"/>
      <c r="O12" s="5"/>
      <c r="P12" s="5"/>
      <c r="Q12" s="5"/>
    </row>
    <row r="13" spans="1:17">
      <c r="A13" s="22" t="s">
        <v>15</v>
      </c>
      <c r="B13" s="54" t="s">
        <v>16</v>
      </c>
      <c r="C13" s="22"/>
      <c r="D13" s="55">
        <v>55</v>
      </c>
      <c r="E13" s="22"/>
      <c r="F13" s="56">
        <v>40</v>
      </c>
      <c r="G13" s="22"/>
      <c r="H13" s="26">
        <f>D13*F13</f>
        <v>2200</v>
      </c>
      <c r="I13" s="22"/>
      <c r="J13" s="22"/>
      <c r="K13" s="22"/>
      <c r="L13" s="5"/>
      <c r="M13" s="5"/>
      <c r="N13" s="5"/>
      <c r="O13" s="5"/>
      <c r="P13" s="5"/>
      <c r="Q13" s="5"/>
    </row>
    <row r="14" spans="1:17">
      <c r="A14" s="22" t="s">
        <v>17</v>
      </c>
      <c r="B14" s="54" t="s">
        <v>18</v>
      </c>
      <c r="C14" s="22"/>
      <c r="D14" s="55">
        <v>55</v>
      </c>
      <c r="E14" s="22"/>
      <c r="F14" s="56">
        <v>16</v>
      </c>
      <c r="G14" s="22"/>
      <c r="H14" s="26">
        <f>D14*F14</f>
        <v>880</v>
      </c>
      <c r="I14" s="22"/>
      <c r="J14" s="22"/>
      <c r="K14" s="22"/>
      <c r="L14" s="5"/>
      <c r="M14" s="5"/>
      <c r="N14" s="5"/>
      <c r="O14" s="5"/>
      <c r="P14" s="5"/>
      <c r="Q14" s="5"/>
    </row>
    <row r="15" spans="1:17">
      <c r="A15" s="22"/>
      <c r="B15" s="45"/>
      <c r="C15" s="22"/>
      <c r="D15" s="22"/>
      <c r="E15" s="22"/>
      <c r="F15" s="57"/>
      <c r="G15" s="22"/>
      <c r="H15" s="22"/>
      <c r="I15" s="22"/>
      <c r="J15" s="22"/>
      <c r="K15" s="22"/>
      <c r="L15" s="5"/>
      <c r="M15" s="5"/>
      <c r="N15" s="5"/>
      <c r="O15" s="5"/>
      <c r="P15" s="5"/>
      <c r="Q15" s="5"/>
    </row>
    <row r="16" spans="1:17">
      <c r="A16" s="22" t="s">
        <v>19</v>
      </c>
      <c r="B16" s="53" t="s">
        <v>20</v>
      </c>
      <c r="C16" s="4" t="s">
        <v>21</v>
      </c>
      <c r="D16" s="27">
        <v>0.2</v>
      </c>
      <c r="E16" s="22"/>
      <c r="F16" s="57"/>
      <c r="G16" s="22"/>
      <c r="H16" s="22"/>
      <c r="I16" s="22"/>
      <c r="J16" s="22"/>
      <c r="K16" s="22"/>
      <c r="L16" s="5"/>
      <c r="M16" s="5"/>
      <c r="N16" s="5"/>
      <c r="O16" s="5"/>
      <c r="P16" s="5"/>
      <c r="Q16" s="5"/>
    </row>
    <row r="17" spans="1:17">
      <c r="A17" s="22" t="s">
        <v>22</v>
      </c>
      <c r="B17" s="54" t="s">
        <v>12</v>
      </c>
      <c r="C17" s="22"/>
      <c r="D17" s="28">
        <f>D11*D16+D11</f>
        <v>54</v>
      </c>
      <c r="E17" s="22"/>
      <c r="F17" s="56">
        <v>24</v>
      </c>
      <c r="G17" s="22"/>
      <c r="H17" s="26">
        <f>D17*F17</f>
        <v>1296</v>
      </c>
      <c r="I17" s="22"/>
      <c r="J17" s="22"/>
      <c r="K17" s="22"/>
      <c r="L17" s="5"/>
      <c r="M17" s="5"/>
      <c r="N17" s="5"/>
      <c r="O17" s="5"/>
      <c r="P17" s="5"/>
      <c r="Q17" s="5"/>
    </row>
    <row r="18" spans="1:17">
      <c r="A18" s="22" t="s">
        <v>23</v>
      </c>
      <c r="B18" s="54" t="s">
        <v>14</v>
      </c>
      <c r="C18" s="22"/>
      <c r="D18" s="28">
        <f>D12*D16+D12</f>
        <v>60</v>
      </c>
      <c r="E18" s="22"/>
      <c r="F18" s="56">
        <v>12</v>
      </c>
      <c r="G18" s="22"/>
      <c r="H18" s="26">
        <f>D18*F18</f>
        <v>720</v>
      </c>
      <c r="I18" s="22"/>
      <c r="J18" s="22"/>
      <c r="K18" s="22"/>
      <c r="L18" s="5"/>
      <c r="M18" s="5"/>
      <c r="N18" s="5"/>
      <c r="O18" s="5"/>
      <c r="P18" s="5"/>
      <c r="Q18" s="5"/>
    </row>
    <row r="19" spans="1:17">
      <c r="A19" s="22" t="s">
        <v>24</v>
      </c>
      <c r="B19" s="54" t="s">
        <v>16</v>
      </c>
      <c r="C19" s="22"/>
      <c r="D19" s="28">
        <f>D13*D16+D13</f>
        <v>66</v>
      </c>
      <c r="E19" s="22"/>
      <c r="F19" s="56">
        <v>8</v>
      </c>
      <c r="G19" s="22"/>
      <c r="H19" s="26">
        <f>D19*F19</f>
        <v>528</v>
      </c>
      <c r="I19" s="22"/>
      <c r="J19" s="22"/>
      <c r="K19" s="22"/>
      <c r="L19" s="5"/>
      <c r="M19" s="5"/>
      <c r="N19" s="5"/>
      <c r="O19" s="5"/>
      <c r="P19" s="5"/>
      <c r="Q19" s="5"/>
    </row>
    <row r="20" spans="1:17">
      <c r="A20" s="22" t="s">
        <v>25</v>
      </c>
      <c r="B20" s="54" t="s">
        <v>18</v>
      </c>
      <c r="C20" s="22"/>
      <c r="D20" s="28">
        <f>D14*D16+D14</f>
        <v>66</v>
      </c>
      <c r="E20" s="22"/>
      <c r="F20" s="56">
        <v>8</v>
      </c>
      <c r="G20" s="22"/>
      <c r="H20" s="26">
        <f>D20*F20</f>
        <v>528</v>
      </c>
      <c r="I20" s="22"/>
      <c r="J20" s="22"/>
      <c r="K20" s="22"/>
      <c r="L20" s="5"/>
      <c r="M20" s="5"/>
      <c r="N20" s="5"/>
      <c r="O20" s="5"/>
      <c r="P20" s="5"/>
      <c r="Q20" s="5"/>
    </row>
    <row r="21" spans="1:17">
      <c r="A21" s="22"/>
      <c r="B21" s="45"/>
      <c r="C21" s="22"/>
      <c r="D21" s="29"/>
      <c r="E21" s="22"/>
      <c r="F21" s="57"/>
      <c r="G21" s="22"/>
      <c r="H21" s="22"/>
      <c r="I21" s="22"/>
      <c r="J21" s="22"/>
      <c r="K21" s="22"/>
      <c r="L21" s="5"/>
      <c r="M21" s="5"/>
      <c r="N21" s="5"/>
      <c r="O21" s="5"/>
      <c r="P21" s="5"/>
      <c r="Q21" s="5"/>
    </row>
    <row r="22" spans="1:17">
      <c r="A22" s="22" t="s">
        <v>26</v>
      </c>
      <c r="B22" s="53" t="s">
        <v>27</v>
      </c>
      <c r="C22" s="4" t="s">
        <v>21</v>
      </c>
      <c r="D22" s="27">
        <v>0.2</v>
      </c>
      <c r="E22" s="22"/>
      <c r="F22" s="57"/>
      <c r="G22" s="22"/>
      <c r="H22" s="22"/>
      <c r="I22" s="22"/>
      <c r="J22" s="22"/>
      <c r="K22" s="22"/>
      <c r="L22" s="5"/>
      <c r="M22" s="5"/>
      <c r="N22" s="5"/>
      <c r="O22" s="5"/>
      <c r="P22" s="5"/>
      <c r="Q22" s="5"/>
    </row>
    <row r="23" spans="1:17">
      <c r="A23" s="22" t="s">
        <v>28</v>
      </c>
      <c r="B23" s="54" t="s">
        <v>12</v>
      </c>
      <c r="C23" s="22"/>
      <c r="D23" s="28">
        <f>D11*D22+D11</f>
        <v>54</v>
      </c>
      <c r="E23" s="22"/>
      <c r="F23" s="56">
        <f>F17*2</f>
        <v>48</v>
      </c>
      <c r="G23" s="22"/>
      <c r="H23" s="26">
        <f>D23*F23</f>
        <v>2592</v>
      </c>
      <c r="I23" s="22"/>
      <c r="J23" s="22"/>
      <c r="K23" s="22"/>
      <c r="L23" s="5"/>
      <c r="M23" s="5"/>
      <c r="N23" s="5"/>
      <c r="O23" s="5"/>
      <c r="P23" s="5"/>
      <c r="Q23" s="5"/>
    </row>
    <row r="24" spans="1:17">
      <c r="A24" s="22" t="s">
        <v>29</v>
      </c>
      <c r="B24" s="54" t="s">
        <v>14</v>
      </c>
      <c r="C24" s="22"/>
      <c r="D24" s="28">
        <f>D12*D22+D12</f>
        <v>60</v>
      </c>
      <c r="E24" s="22"/>
      <c r="F24" s="30">
        <f>F18*2</f>
        <v>24</v>
      </c>
      <c r="G24" s="22"/>
      <c r="H24" s="26">
        <f>D24*F24</f>
        <v>1440</v>
      </c>
      <c r="I24" s="22"/>
      <c r="J24" s="22"/>
      <c r="K24" s="22"/>
      <c r="L24" s="5"/>
      <c r="M24" s="5"/>
      <c r="N24" s="5"/>
      <c r="O24" s="5"/>
      <c r="P24" s="5"/>
      <c r="Q24" s="5"/>
    </row>
    <row r="25" spans="1:17">
      <c r="A25" s="22" t="s">
        <v>30</v>
      </c>
      <c r="B25" s="54" t="s">
        <v>16</v>
      </c>
      <c r="C25" s="22"/>
      <c r="D25" s="28">
        <f>D13*D22+D13</f>
        <v>66</v>
      </c>
      <c r="E25" s="22"/>
      <c r="F25" s="30">
        <f>F19*2</f>
        <v>16</v>
      </c>
      <c r="G25" s="22"/>
      <c r="H25" s="26">
        <f>D25*F25</f>
        <v>1056</v>
      </c>
      <c r="I25" s="22"/>
      <c r="J25" s="22"/>
      <c r="K25" s="22"/>
      <c r="L25" s="5"/>
      <c r="M25" s="5"/>
      <c r="N25" s="5"/>
      <c r="O25" s="5"/>
      <c r="P25" s="5"/>
      <c r="Q25" s="5"/>
    </row>
    <row r="26" spans="1:17">
      <c r="A26" s="22" t="s">
        <v>31</v>
      </c>
      <c r="B26" s="54" t="s">
        <v>18</v>
      </c>
      <c r="C26" s="22"/>
      <c r="D26" s="28">
        <f>D14*D22+D14</f>
        <v>66</v>
      </c>
      <c r="E26" s="22"/>
      <c r="F26" s="30">
        <f>F20*2</f>
        <v>16</v>
      </c>
      <c r="G26" s="22"/>
      <c r="H26" s="26">
        <f>D26*F26</f>
        <v>1056</v>
      </c>
      <c r="I26" s="22"/>
      <c r="J26" s="22"/>
      <c r="K26" s="22"/>
      <c r="L26" s="5"/>
      <c r="M26" s="5"/>
      <c r="N26" s="5"/>
      <c r="O26" s="5"/>
      <c r="P26" s="5"/>
      <c r="Q26" s="5"/>
    </row>
    <row r="27" spans="1:17">
      <c r="A27" s="22"/>
      <c r="B27" s="22"/>
      <c r="C27" s="22"/>
      <c r="D27" s="22"/>
      <c r="E27" s="22"/>
      <c r="F27" s="23"/>
      <c r="G27" s="22"/>
      <c r="H27" s="22"/>
      <c r="I27" s="22"/>
      <c r="J27" s="22"/>
      <c r="K27" s="22"/>
      <c r="L27" s="5"/>
      <c r="M27" s="5"/>
      <c r="N27" s="5"/>
      <c r="O27" s="5"/>
      <c r="P27" s="5"/>
      <c r="Q27" s="5"/>
    </row>
    <row r="28" spans="1:17">
      <c r="A28" s="22"/>
      <c r="B28" s="85" t="s">
        <v>32</v>
      </c>
      <c r="C28" s="85"/>
      <c r="D28" s="85"/>
      <c r="E28" s="85"/>
      <c r="F28" s="85"/>
      <c r="G28" s="6"/>
      <c r="H28" s="7">
        <f>SUM(H11:H26)</f>
        <v>25796</v>
      </c>
      <c r="I28" s="22"/>
      <c r="J28" s="22"/>
      <c r="K28" s="22"/>
      <c r="L28" s="5"/>
      <c r="M28" s="5"/>
      <c r="N28" s="5"/>
      <c r="O28" s="5"/>
      <c r="P28" s="5"/>
      <c r="Q28" s="5"/>
    </row>
    <row r="29" spans="1:17">
      <c r="A29" s="22"/>
      <c r="B29" s="22"/>
      <c r="C29" s="22"/>
      <c r="D29" s="22"/>
      <c r="E29" s="22"/>
      <c r="F29" s="23"/>
      <c r="G29" s="22"/>
      <c r="H29" s="22"/>
      <c r="I29" s="22"/>
      <c r="J29" s="22"/>
      <c r="K29" s="22"/>
      <c r="L29" s="5"/>
      <c r="M29" s="5"/>
      <c r="N29" s="5"/>
      <c r="O29" s="5"/>
      <c r="P29" s="5"/>
      <c r="Q29" s="5"/>
    </row>
    <row r="30" spans="1:17">
      <c r="A30" s="14" t="s">
        <v>33</v>
      </c>
      <c r="B30" s="14" t="s">
        <v>34</v>
      </c>
      <c r="C30" s="24"/>
      <c r="D30" s="25" t="s">
        <v>6</v>
      </c>
      <c r="E30" s="24"/>
      <c r="F30" s="25" t="s">
        <v>7</v>
      </c>
      <c r="G30" s="24"/>
      <c r="H30" s="25" t="s">
        <v>8</v>
      </c>
      <c r="I30" s="22"/>
      <c r="J30" s="22"/>
      <c r="K30" s="22"/>
      <c r="L30" s="5"/>
      <c r="M30" s="5"/>
      <c r="N30" s="5"/>
      <c r="O30" s="5"/>
      <c r="P30" s="5"/>
      <c r="Q30" s="5"/>
    </row>
    <row r="31" spans="1:17">
      <c r="A31" s="22"/>
      <c r="B31" s="22"/>
      <c r="C31" s="22"/>
      <c r="D31" s="22"/>
      <c r="E31" s="22"/>
      <c r="F31" s="23"/>
      <c r="G31" s="22"/>
      <c r="H31" s="22"/>
      <c r="I31" s="22"/>
      <c r="J31" s="22"/>
      <c r="K31" s="22"/>
      <c r="L31" s="5"/>
      <c r="M31" s="5"/>
      <c r="N31" s="5"/>
      <c r="O31" s="5"/>
      <c r="P31" s="5"/>
      <c r="Q31" s="5"/>
    </row>
    <row r="32" spans="1:17">
      <c r="A32" s="22" t="s">
        <v>35</v>
      </c>
      <c r="B32" s="3" t="s">
        <v>36</v>
      </c>
      <c r="C32" s="22"/>
      <c r="D32" s="22"/>
      <c r="E32" s="22"/>
      <c r="F32" s="23"/>
      <c r="G32" s="22"/>
      <c r="H32" s="22"/>
      <c r="I32" s="22"/>
      <c r="J32" s="22"/>
      <c r="K32" s="22"/>
      <c r="L32" s="5"/>
      <c r="M32" s="5"/>
      <c r="N32" s="5"/>
      <c r="O32" s="5"/>
      <c r="P32" s="5"/>
      <c r="Q32" s="5"/>
    </row>
    <row r="33" spans="1:17">
      <c r="A33" s="22" t="s">
        <v>37</v>
      </c>
      <c r="B33" s="60" t="s">
        <v>300</v>
      </c>
      <c r="C33" s="4" t="s">
        <v>21</v>
      </c>
      <c r="D33" s="27">
        <v>0.01</v>
      </c>
      <c r="E33" s="22"/>
      <c r="F33" s="58">
        <v>22500</v>
      </c>
      <c r="G33" s="22"/>
      <c r="H33" s="26">
        <f>D33*F33</f>
        <v>225</v>
      </c>
      <c r="I33" s="22"/>
      <c r="J33" s="22"/>
      <c r="K33" s="22"/>
      <c r="L33" s="5"/>
      <c r="M33" s="5"/>
      <c r="N33" s="5"/>
      <c r="O33" s="5"/>
      <c r="P33" s="5"/>
      <c r="Q33" s="5"/>
    </row>
    <row r="34" spans="1:17">
      <c r="A34" s="22"/>
      <c r="B34" s="22"/>
      <c r="C34" s="22"/>
      <c r="D34" s="22"/>
      <c r="E34" s="22"/>
      <c r="F34" s="57"/>
      <c r="G34" s="22"/>
      <c r="H34" s="22"/>
      <c r="I34" s="22"/>
      <c r="J34" s="22"/>
      <c r="K34" s="22"/>
      <c r="L34" s="5"/>
      <c r="M34" s="5"/>
      <c r="N34" s="5"/>
      <c r="O34" s="5"/>
      <c r="P34" s="5"/>
      <c r="Q34" s="5"/>
    </row>
    <row r="35" spans="1:17">
      <c r="A35" s="22" t="s">
        <v>38</v>
      </c>
      <c r="B35" s="13" t="s">
        <v>39</v>
      </c>
      <c r="C35" s="4" t="s">
        <v>21</v>
      </c>
      <c r="D35" s="27">
        <v>0.01</v>
      </c>
      <c r="E35" s="22"/>
      <c r="F35" s="58">
        <v>10000</v>
      </c>
      <c r="G35" s="22"/>
      <c r="H35" s="26">
        <f>D35*F35</f>
        <v>100</v>
      </c>
      <c r="I35" s="22"/>
      <c r="J35" s="22"/>
      <c r="K35" s="22"/>
      <c r="L35" s="5"/>
      <c r="M35" s="5"/>
      <c r="N35" s="5"/>
      <c r="O35" s="5"/>
      <c r="P35" s="5"/>
      <c r="Q35" s="5"/>
    </row>
    <row r="36" spans="1:17">
      <c r="A36" s="22"/>
      <c r="B36" s="22"/>
      <c r="C36" s="22"/>
      <c r="D36" s="22"/>
      <c r="E36" s="22"/>
      <c r="F36" s="57"/>
      <c r="G36" s="22"/>
      <c r="H36" s="22"/>
      <c r="I36" s="22"/>
      <c r="J36" s="22"/>
      <c r="K36" s="22"/>
      <c r="L36" s="5"/>
      <c r="M36" s="5"/>
      <c r="N36" s="5"/>
      <c r="O36" s="5"/>
      <c r="P36" s="5"/>
      <c r="Q36" s="5"/>
    </row>
    <row r="37" spans="1:17">
      <c r="A37" s="22" t="s">
        <v>40</v>
      </c>
      <c r="B37" s="3" t="s">
        <v>41</v>
      </c>
      <c r="C37" s="22"/>
      <c r="D37" s="22"/>
      <c r="E37" s="22"/>
      <c r="F37" s="57"/>
      <c r="G37" s="22"/>
      <c r="H37" s="22"/>
      <c r="I37" s="22"/>
      <c r="J37" s="22"/>
      <c r="K37" s="22"/>
      <c r="L37" s="5"/>
      <c r="M37" s="5"/>
      <c r="N37" s="5"/>
      <c r="O37" s="5"/>
      <c r="P37" s="5"/>
      <c r="Q37" s="5"/>
    </row>
    <row r="38" spans="1:17" ht="45.75">
      <c r="A38" s="31" t="s">
        <v>42</v>
      </c>
      <c r="B38" s="15" t="s">
        <v>43</v>
      </c>
      <c r="C38" s="16" t="s">
        <v>21</v>
      </c>
      <c r="D38" s="32">
        <v>0.01</v>
      </c>
      <c r="E38" s="22"/>
      <c r="F38" s="59">
        <v>10000</v>
      </c>
      <c r="G38" s="22"/>
      <c r="H38" s="33">
        <f>D38*F38</f>
        <v>100</v>
      </c>
      <c r="I38" s="22"/>
      <c r="J38" s="22"/>
      <c r="K38" s="22"/>
      <c r="L38" s="5"/>
      <c r="M38" s="5"/>
      <c r="N38" s="5"/>
      <c r="O38" s="5"/>
      <c r="P38" s="5"/>
      <c r="Q38" s="5"/>
    </row>
    <row r="39" spans="1:17">
      <c r="A39" s="22"/>
      <c r="B39" s="22"/>
      <c r="C39" s="22"/>
      <c r="D39" s="22"/>
      <c r="E39" s="22"/>
      <c r="F39" s="23"/>
      <c r="G39" s="22"/>
      <c r="H39" s="22"/>
      <c r="I39" s="22"/>
      <c r="J39" s="22"/>
      <c r="K39" s="22"/>
      <c r="L39" s="5"/>
      <c r="M39" s="5"/>
      <c r="N39" s="5"/>
      <c r="O39" s="5"/>
      <c r="P39" s="5"/>
      <c r="Q39" s="5"/>
    </row>
    <row r="40" spans="1:17">
      <c r="A40" s="22"/>
      <c r="B40" s="85" t="s">
        <v>44</v>
      </c>
      <c r="C40" s="85"/>
      <c r="D40" s="85"/>
      <c r="E40" s="85"/>
      <c r="F40" s="85"/>
      <c r="G40" s="6"/>
      <c r="H40" s="7">
        <f>SUM(H33:H38)</f>
        <v>425</v>
      </c>
      <c r="I40" s="22"/>
      <c r="J40" s="22"/>
      <c r="K40" s="22"/>
      <c r="L40" s="5"/>
      <c r="M40" s="5"/>
      <c r="N40" s="5"/>
      <c r="O40" s="5"/>
      <c r="P40" s="5"/>
      <c r="Q40" s="5"/>
    </row>
    <row r="41" spans="1:17">
      <c r="A41" s="22"/>
      <c r="B41" s="22"/>
      <c r="C41" s="22"/>
      <c r="D41" s="22"/>
      <c r="E41" s="22"/>
      <c r="F41" s="23"/>
      <c r="G41" s="22"/>
      <c r="H41" s="22"/>
      <c r="I41" s="22"/>
      <c r="J41" s="22"/>
      <c r="K41" s="22"/>
      <c r="L41" s="5"/>
      <c r="M41" s="5"/>
      <c r="N41" s="5"/>
      <c r="O41" s="5"/>
      <c r="P41" s="5"/>
      <c r="Q41" s="5"/>
    </row>
    <row r="42" spans="1:17">
      <c r="A42" s="14" t="s">
        <v>45</v>
      </c>
      <c r="B42" s="14" t="s">
        <v>46</v>
      </c>
      <c r="C42" s="24"/>
      <c r="D42" s="25" t="s">
        <v>6</v>
      </c>
      <c r="E42" s="24"/>
      <c r="F42" s="25" t="s">
        <v>7</v>
      </c>
      <c r="G42" s="24"/>
      <c r="H42" s="25" t="s">
        <v>8</v>
      </c>
      <c r="I42" s="22"/>
      <c r="J42" s="22"/>
      <c r="K42" s="22"/>
      <c r="L42" s="5"/>
      <c r="M42" s="5"/>
      <c r="N42" s="5"/>
      <c r="O42" s="5"/>
      <c r="P42" s="5"/>
      <c r="Q42" s="5"/>
    </row>
    <row r="43" spans="1:17">
      <c r="A43" s="22"/>
      <c r="B43" s="22"/>
      <c r="C43" s="22"/>
      <c r="D43" s="22"/>
      <c r="E43" s="22"/>
      <c r="F43" s="23"/>
      <c r="G43" s="22"/>
      <c r="H43" s="22"/>
      <c r="I43" s="22"/>
      <c r="J43" s="22"/>
      <c r="K43" s="22"/>
      <c r="L43" s="5"/>
      <c r="M43" s="5"/>
      <c r="N43" s="5"/>
      <c r="O43" s="5"/>
      <c r="P43" s="5"/>
      <c r="Q43" s="5"/>
    </row>
    <row r="44" spans="1:17">
      <c r="A44" s="22" t="s">
        <v>47</v>
      </c>
      <c r="B44" s="13" t="s">
        <v>48</v>
      </c>
      <c r="C44" s="4" t="s">
        <v>21</v>
      </c>
      <c r="D44" s="34">
        <v>0</v>
      </c>
      <c r="E44" s="22"/>
      <c r="F44" s="35">
        <f>H28+H40</f>
        <v>26221</v>
      </c>
      <c r="G44" s="22"/>
      <c r="H44" s="26">
        <f>ROUND(D44*F44,2)</f>
        <v>0</v>
      </c>
      <c r="I44" s="22"/>
      <c r="J44" s="22"/>
      <c r="K44" s="22"/>
      <c r="L44" s="5"/>
      <c r="M44" s="5"/>
      <c r="N44" s="5"/>
      <c r="O44" s="5"/>
      <c r="P44" s="5"/>
      <c r="Q44" s="5"/>
    </row>
    <row r="45" spans="1:17">
      <c r="A45" s="22"/>
      <c r="B45" s="22"/>
      <c r="C45" s="22"/>
      <c r="D45" s="22"/>
      <c r="E45" s="22"/>
      <c r="F45" s="23"/>
      <c r="G45" s="22"/>
      <c r="H45" s="22"/>
      <c r="I45" s="22"/>
      <c r="J45" s="22"/>
      <c r="K45" s="22"/>
      <c r="L45" s="5"/>
      <c r="M45" s="5"/>
      <c r="N45" s="5"/>
      <c r="O45" s="5"/>
      <c r="P45" s="5"/>
      <c r="Q45" s="5"/>
    </row>
    <row r="46" spans="1:17">
      <c r="A46" s="22" t="s">
        <v>49</v>
      </c>
      <c r="B46" s="13" t="s">
        <v>50</v>
      </c>
      <c r="C46" s="4" t="s">
        <v>21</v>
      </c>
      <c r="D46" s="34">
        <v>0</v>
      </c>
      <c r="E46" s="22"/>
      <c r="F46" s="35">
        <f>F44</f>
        <v>26221</v>
      </c>
      <c r="G46" s="22"/>
      <c r="H46" s="26">
        <f>ROUND(F46*D46,2)</f>
        <v>0</v>
      </c>
      <c r="I46" s="22"/>
      <c r="J46" s="22"/>
      <c r="K46" s="22"/>
      <c r="L46" s="5"/>
      <c r="M46" s="5"/>
      <c r="N46" s="5"/>
      <c r="O46" s="5"/>
      <c r="P46" s="5"/>
      <c r="Q46" s="5"/>
    </row>
    <row r="47" spans="1:17">
      <c r="A47" s="22"/>
      <c r="B47" s="3"/>
      <c r="C47" s="4"/>
      <c r="D47" s="36"/>
      <c r="E47" s="22"/>
      <c r="F47" s="37"/>
      <c r="G47" s="22"/>
      <c r="H47" s="38"/>
      <c r="I47" s="22"/>
      <c r="J47" s="22"/>
      <c r="K47" s="22"/>
      <c r="L47" s="5"/>
      <c r="M47" s="5"/>
      <c r="N47" s="5"/>
      <c r="O47" s="5"/>
      <c r="P47" s="5"/>
      <c r="Q47" s="5"/>
    </row>
    <row r="48" spans="1:17">
      <c r="A48" s="22"/>
      <c r="B48" s="85" t="s">
        <v>51</v>
      </c>
      <c r="C48" s="85"/>
      <c r="D48" s="85"/>
      <c r="E48" s="85"/>
      <c r="F48" s="85"/>
      <c r="G48" s="6"/>
      <c r="H48" s="7">
        <f>SUM(H44:H46)</f>
        <v>0</v>
      </c>
      <c r="I48" s="22"/>
      <c r="J48" s="22"/>
      <c r="K48" s="22"/>
      <c r="L48" s="5"/>
      <c r="M48" s="5"/>
      <c r="N48" s="5"/>
      <c r="O48" s="5"/>
      <c r="P48" s="5"/>
      <c r="Q48" s="5"/>
    </row>
    <row r="49" spans="1:17" ht="15.75" thickBot="1">
      <c r="A49" s="39"/>
      <c r="B49" s="39"/>
      <c r="C49" s="39"/>
      <c r="D49" s="39"/>
      <c r="E49" s="39"/>
      <c r="F49" s="40"/>
      <c r="G49" s="39"/>
      <c r="H49" s="39"/>
      <c r="I49" s="22"/>
      <c r="J49" s="22"/>
      <c r="K49" s="22"/>
      <c r="L49" s="5"/>
      <c r="M49" s="5"/>
      <c r="N49" s="5"/>
      <c r="O49" s="5"/>
      <c r="P49" s="5"/>
      <c r="Q49" s="5"/>
    </row>
    <row r="50" spans="1:17" ht="16.5" thickTop="1" thickBot="1">
      <c r="A50" s="41"/>
      <c r="B50" s="8" t="s">
        <v>301</v>
      </c>
      <c r="C50" s="41"/>
      <c r="D50" s="41"/>
      <c r="E50" s="41"/>
      <c r="F50" s="42"/>
      <c r="G50" s="41"/>
      <c r="H50" s="9">
        <f>H28+H40+H48</f>
        <v>26221</v>
      </c>
      <c r="I50" s="22"/>
      <c r="J50" s="22"/>
      <c r="K50" s="22"/>
      <c r="L50" s="5"/>
      <c r="M50" s="5"/>
      <c r="N50" s="5"/>
      <c r="O50" s="5"/>
      <c r="P50" s="5"/>
      <c r="Q50" s="5"/>
    </row>
    <row r="51" spans="1:17" ht="15.75" thickTop="1">
      <c r="A51" s="22"/>
      <c r="B51" s="22"/>
      <c r="C51" s="22"/>
      <c r="D51" s="22"/>
      <c r="E51" s="22"/>
      <c r="F51" s="23"/>
      <c r="G51" s="22"/>
      <c r="H51" s="22"/>
      <c r="I51" s="22"/>
      <c r="J51" s="22"/>
      <c r="K51" s="22"/>
      <c r="L51" s="5"/>
      <c r="M51" s="5"/>
      <c r="N51" s="5"/>
      <c r="O51" s="5"/>
      <c r="P51" s="5"/>
      <c r="Q51" s="5"/>
    </row>
    <row r="52" spans="1:17">
      <c r="A52" s="22"/>
      <c r="B52" s="19"/>
      <c r="C52" s="22"/>
      <c r="D52" s="22"/>
      <c r="E52" s="22"/>
      <c r="F52" s="23"/>
      <c r="G52" s="22"/>
      <c r="H52" s="22"/>
      <c r="I52" s="22"/>
      <c r="J52" s="22"/>
      <c r="K52" s="22"/>
      <c r="L52" s="5"/>
      <c r="M52" s="5"/>
      <c r="N52" s="5"/>
      <c r="O52" s="5"/>
      <c r="P52" s="5"/>
      <c r="Q52" s="5"/>
    </row>
    <row r="53" spans="1:17">
      <c r="A53" s="22"/>
      <c r="B53" s="19"/>
      <c r="C53" s="22"/>
      <c r="D53" s="22"/>
      <c r="E53" s="22"/>
      <c r="F53" s="23"/>
      <c r="G53" s="22"/>
      <c r="H53" s="22"/>
      <c r="I53" s="22"/>
      <c r="J53" s="22"/>
      <c r="K53" s="22"/>
      <c r="L53" s="5"/>
      <c r="M53" s="5"/>
      <c r="N53" s="5"/>
      <c r="O53" s="5"/>
      <c r="P53" s="5"/>
      <c r="Q53" s="5"/>
    </row>
    <row r="54" spans="1:17">
      <c r="A54" s="22"/>
      <c r="B54" s="19"/>
      <c r="C54" s="22"/>
      <c r="D54" s="22"/>
      <c r="E54" s="22"/>
      <c r="F54" s="23"/>
      <c r="G54" s="22"/>
      <c r="H54" s="22"/>
      <c r="I54" s="22"/>
      <c r="J54" s="22"/>
      <c r="K54" s="22"/>
      <c r="L54" s="5"/>
      <c r="M54" s="5"/>
      <c r="N54" s="5"/>
      <c r="O54" s="5"/>
      <c r="P54" s="5"/>
      <c r="Q54" s="5"/>
    </row>
    <row r="55" spans="1:17">
      <c r="A55" s="22"/>
      <c r="B55" s="19"/>
      <c r="C55" s="22"/>
      <c r="D55" s="22"/>
      <c r="E55" s="22"/>
      <c r="F55" s="23"/>
      <c r="G55" s="22"/>
      <c r="H55" s="22"/>
      <c r="I55" s="22"/>
      <c r="J55" s="22"/>
      <c r="K55" s="22"/>
      <c r="L55" s="5"/>
      <c r="M55" s="5"/>
      <c r="N55" s="5"/>
      <c r="O55" s="5"/>
      <c r="P55" s="5"/>
      <c r="Q55" s="5"/>
    </row>
    <row r="56" spans="1:17">
      <c r="A56" s="22"/>
      <c r="B56" s="22"/>
      <c r="C56" s="22"/>
      <c r="D56" s="22"/>
      <c r="E56" s="22"/>
      <c r="F56" s="23"/>
      <c r="G56" s="22"/>
      <c r="H56" s="22"/>
      <c r="I56" s="22"/>
      <c r="J56" s="22"/>
      <c r="K56" s="22"/>
      <c r="L56" s="5"/>
      <c r="M56" s="5"/>
      <c r="N56" s="5"/>
      <c r="O56" s="5"/>
      <c r="P56" s="5"/>
      <c r="Q56" s="5"/>
    </row>
    <row r="57" spans="1:17">
      <c r="A57" s="10"/>
      <c r="B57" s="10"/>
      <c r="C57" s="10"/>
      <c r="D57" s="10"/>
      <c r="E57" s="10"/>
      <c r="F57" s="11"/>
      <c r="G57" s="10"/>
      <c r="H57" s="10"/>
      <c r="I57" s="10"/>
      <c r="J57" s="10"/>
      <c r="K57" s="10"/>
    </row>
    <row r="58" spans="1:17">
      <c r="A58" s="10"/>
      <c r="B58" s="10"/>
      <c r="C58" s="10"/>
      <c r="D58" s="10"/>
      <c r="E58" s="10"/>
      <c r="F58" s="11"/>
      <c r="G58" s="10"/>
      <c r="H58" s="10"/>
      <c r="I58" s="10"/>
      <c r="J58" s="10"/>
      <c r="K58" s="10"/>
    </row>
    <row r="59" spans="1:17">
      <c r="A59" s="10"/>
      <c r="B59" s="10"/>
      <c r="C59" s="10"/>
      <c r="D59" s="10"/>
      <c r="E59" s="10"/>
      <c r="F59" s="11"/>
      <c r="G59" s="10"/>
      <c r="H59" s="10"/>
      <c r="I59" s="10"/>
      <c r="J59" s="10"/>
      <c r="K59" s="10"/>
    </row>
    <row r="60" spans="1:17">
      <c r="A60" s="10"/>
      <c r="B60" s="10"/>
      <c r="C60" s="10"/>
      <c r="D60" s="10"/>
      <c r="E60" s="10"/>
      <c r="F60" s="11"/>
      <c r="G60" s="10"/>
      <c r="H60" s="10"/>
      <c r="I60" s="10"/>
      <c r="J60" s="10"/>
      <c r="K60" s="10"/>
    </row>
    <row r="61" spans="1:17">
      <c r="A61" s="10"/>
      <c r="B61" s="10"/>
      <c r="C61" s="10"/>
      <c r="D61" s="10"/>
    </row>
    <row r="62" spans="1:17">
      <c r="A62" s="10"/>
      <c r="B62" s="10"/>
      <c r="C62" s="10"/>
      <c r="D62" s="10"/>
    </row>
    <row r="63" spans="1:17">
      <c r="A63" s="10"/>
      <c r="B63" s="10"/>
      <c r="C63" s="10"/>
      <c r="D63" s="10"/>
    </row>
    <row r="64" spans="1:17">
      <c r="A64" s="10"/>
      <c r="B64" s="10"/>
      <c r="C64" s="10"/>
      <c r="D64" s="10"/>
    </row>
    <row r="65" spans="1:4">
      <c r="A65" s="10"/>
      <c r="B65" s="10"/>
      <c r="C65" s="10"/>
      <c r="D65" s="10"/>
    </row>
    <row r="66" spans="1:4">
      <c r="A66" s="10"/>
      <c r="B66" s="10"/>
      <c r="C66" s="10"/>
      <c r="D66" s="10"/>
    </row>
    <row r="67" spans="1:4">
      <c r="A67" s="10"/>
      <c r="B67" s="10"/>
      <c r="C67" s="10"/>
      <c r="D67" s="10"/>
    </row>
    <row r="68" spans="1:4">
      <c r="A68" s="10"/>
      <c r="B68" s="10"/>
      <c r="C68" s="10"/>
      <c r="D68" s="10"/>
    </row>
    <row r="69" spans="1:4">
      <c r="A69" s="10"/>
      <c r="B69" s="10"/>
      <c r="C69" s="10"/>
      <c r="D69" s="10"/>
    </row>
    <row r="70" spans="1:4">
      <c r="A70" s="10"/>
      <c r="B70" s="10"/>
      <c r="C70" s="10"/>
      <c r="D70" s="10"/>
    </row>
    <row r="71" spans="1:4">
      <c r="A71" s="10"/>
      <c r="B71" s="10"/>
      <c r="C71" s="10"/>
      <c r="D71" s="10"/>
    </row>
    <row r="72" spans="1:4">
      <c r="A72" s="10"/>
      <c r="B72" s="10"/>
      <c r="C72" s="10"/>
      <c r="D72" s="10"/>
    </row>
    <row r="73" spans="1:4">
      <c r="A73" s="10"/>
      <c r="B73" s="10"/>
      <c r="C73" s="10"/>
      <c r="D73" s="10"/>
    </row>
    <row r="74" spans="1:4">
      <c r="A74" s="10"/>
      <c r="B74" s="10"/>
      <c r="C74" s="10"/>
      <c r="D74" s="10"/>
    </row>
    <row r="75" spans="1:4">
      <c r="A75" s="10"/>
      <c r="B75" s="10"/>
      <c r="C75" s="10"/>
      <c r="D75" s="10"/>
    </row>
    <row r="76" spans="1:4">
      <c r="A76" s="10"/>
      <c r="B76" s="10"/>
      <c r="C76" s="10"/>
      <c r="D76" s="10"/>
    </row>
    <row r="77" spans="1:4">
      <c r="A77" s="10"/>
      <c r="B77" s="10"/>
      <c r="C77" s="10"/>
      <c r="D77" s="10"/>
    </row>
    <row r="78" spans="1:4">
      <c r="A78" s="10"/>
      <c r="B78" s="10"/>
      <c r="C78" s="10"/>
      <c r="D78" s="10"/>
    </row>
    <row r="79" spans="1:4">
      <c r="A79" s="10"/>
      <c r="B79" s="10"/>
      <c r="C79" s="10"/>
      <c r="D79" s="10"/>
    </row>
    <row r="80" spans="1:4">
      <c r="A80" s="10"/>
      <c r="B80" s="10"/>
      <c r="C80" s="10"/>
      <c r="D80" s="10"/>
    </row>
    <row r="81" spans="1:4">
      <c r="A81" s="10"/>
      <c r="B81" s="10"/>
      <c r="C81" s="10"/>
      <c r="D81" s="10"/>
    </row>
    <row r="82" spans="1:4">
      <c r="A82" s="10"/>
      <c r="B82" s="10"/>
      <c r="C82" s="10"/>
      <c r="D82" s="10"/>
    </row>
    <row r="83" spans="1:4">
      <c r="A83" s="10"/>
      <c r="B83" s="10"/>
      <c r="C83" s="10"/>
      <c r="D83" s="10"/>
    </row>
    <row r="84" spans="1:4">
      <c r="A84" s="10"/>
      <c r="B84" s="10"/>
      <c r="C84" s="10"/>
      <c r="D84" s="10"/>
    </row>
    <row r="85" spans="1:4">
      <c r="A85" s="10"/>
      <c r="B85" s="10"/>
      <c r="C85" s="10"/>
      <c r="D85" s="10"/>
    </row>
    <row r="86" spans="1:4">
      <c r="A86" s="10"/>
      <c r="B86" s="10"/>
      <c r="C86" s="10"/>
      <c r="D86" s="10"/>
    </row>
    <row r="87" spans="1:4">
      <c r="A87" s="10"/>
      <c r="B87" s="10"/>
      <c r="C87" s="10"/>
      <c r="D87" s="10"/>
    </row>
    <row r="88" spans="1:4">
      <c r="A88" s="10"/>
      <c r="B88" s="10"/>
      <c r="C88" s="10"/>
      <c r="D88" s="10"/>
    </row>
    <row r="89" spans="1:4">
      <c r="A89" s="10"/>
      <c r="B89" s="10"/>
      <c r="C89" s="10"/>
      <c r="D89" s="10"/>
    </row>
    <row r="90" spans="1:4">
      <c r="A90" s="10"/>
      <c r="B90" s="10"/>
      <c r="C90" s="10"/>
      <c r="D90" s="10"/>
    </row>
  </sheetData>
  <sheetProtection algorithmName="SHA-512" hashValue="mIH/eIOmuSxFocZlKxMaIvDzPauOGmgfftqptTO1lJLKYFkY+yYVlBrNapiIH2oZjUqjZtypAGLhP9WqXrlr2A==" saltValue="iCNrPoUW42/2lkmiW9gRgw==" spinCount="100000" sheet="1" selectLockedCells="1"/>
  <mergeCells count="5">
    <mergeCell ref="B48:F48"/>
    <mergeCell ref="A3:B3"/>
    <mergeCell ref="B28:F28"/>
    <mergeCell ref="A1:H1"/>
    <mergeCell ref="B40:F40"/>
  </mergeCells>
  <dataValidations count="3">
    <dataValidation type="decimal" operator="greaterThanOrEqual" allowBlank="1" showInputMessage="1" showErrorMessage="1" promptTitle="Minimale waarde!" prompt="Het uurtarief dient minimaal € 45,00 te bedragen." sqref="D11" xr:uid="{3B158BE1-6E08-4151-B3DC-BFAC4AB711A7}">
      <formula1>45</formula1>
    </dataValidation>
    <dataValidation type="decimal" operator="greaterThanOrEqual" allowBlank="1" showInputMessage="1" showErrorMessage="1" promptTitle="Minimale waarde!" prompt="Het uurtarief dient minimaal € 55,00 te bedragen." sqref="D13:D14" xr:uid="{7095B345-5082-403D-9611-3B89469015E4}">
      <formula1>55</formula1>
    </dataValidation>
    <dataValidation type="decimal" operator="greaterThanOrEqual" allowBlank="1" showInputMessage="1" showErrorMessage="1" promptTitle="Minimale waarde!" prompt="Het uurtarief dient minimaal € 50,00 te bedragen." sqref="D12" xr:uid="{8E98CED7-B142-4D79-B049-A03BB4B8E7E4}">
      <formula1>50</formula1>
    </dataValidation>
  </dataValidations>
  <pageMargins left="0.70866141732283472" right="0.70866141732283472" top="0.55118110236220474" bottom="0.55118110236220474" header="0.31496062992125984" footer="0.31496062992125984"/>
  <pageSetup paperSize="9" scale="80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promptTitle="Maak een keuze uit de lijst:" prompt="Minimaal 20%, maximaal 100%" xr:uid="{E421293E-19BA-4F7B-A037-45E986947D54}">
          <x14:formula1>
            <xm:f>Invoerblad!$B$1:$B$81</xm:f>
          </x14:formula1>
          <xm:sqref>D16 D22</xm:sqref>
        </x14:dataValidation>
        <x14:dataValidation type="list" allowBlank="1" showInputMessage="1" showErrorMessage="1" promptTitle="Maak een keuze uit de lijst." prompt="Het toeslagpercentage dient minimaal 1%, maximaal 12% te bedragen." xr:uid="{F905BA56-4055-4FBA-BBFF-2990A41F98D1}">
          <x14:formula1>
            <xm:f>Invoerblad!$C$1:$C$12</xm:f>
          </x14:formula1>
          <xm:sqref>D47</xm:sqref>
        </x14:dataValidation>
        <x14:dataValidation type="list" allowBlank="1" showInputMessage="1" showErrorMessage="1" promptTitle="Maak een keuze uit de lijst." prompt="Het toeslagpercentage dient minimaal 1%, maximaal 10% te bedragen." xr:uid="{BC6C9723-75EA-4525-B29C-44DE2D76EC91}">
          <x14:formula1>
            <xm:f>Invoerblad!$C$1:$C$10</xm:f>
          </x14:formula1>
          <xm:sqref>D33 D35</xm:sqref>
        </x14:dataValidation>
        <x14:dataValidation type="list" allowBlank="1" showInputMessage="1" showErrorMessage="1" promptTitle="Maak een keuze uit de lijst." prompt="Het toeslagpercentage dient minimaal 0%, maximaal 8% te bedragen." xr:uid="{D44BBB45-CE1E-4BB5-92ED-BF526D646172}">
          <x14:formula1>
            <xm:f>Invoerblad!$D$1:$D$33</xm:f>
          </x14:formula1>
          <xm:sqref>D44</xm:sqref>
        </x14:dataValidation>
        <x14:dataValidation type="list" allowBlank="1" showInputMessage="1" showErrorMessage="1" promptTitle="Maak een keuze uit de lijst." prompt="Het toeslagpercentage dient minimaal 0%, maximaal 5% te bedragen." xr:uid="{CBB5C2B7-C08F-4407-A32E-D18794762C3A}">
          <x14:formula1>
            <xm:f>Invoerblad!$D$1:$D$21</xm:f>
          </x14:formula1>
          <xm:sqref>D46</xm:sqref>
        </x14:dataValidation>
        <x14:dataValidation type="list" allowBlank="1" showInputMessage="1" showErrorMessage="1" promptTitle="Maak een keuze uit de lijst." prompt="Het toeslagpercentage dient minimaal 1%, maximaal 10% te bedragen." xr:uid="{1DE975F6-3C89-44CC-8A86-5E326E33AF50}">
          <x14:formula1>
            <xm:f>Invoerblad!$C$1:$C$12</xm:f>
          </x14:formula1>
          <xm:sqref>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3E376-81BB-4C13-8453-6D23C8A7DA52}">
  <dimension ref="A1:R63"/>
  <sheetViews>
    <sheetView zoomScaleNormal="100" workbookViewId="0">
      <pane xSplit="1" ySplit="8" topLeftCell="B9" activePane="bottomRight" state="frozen"/>
      <selection activeCell="B48" sqref="B48:F48"/>
      <selection pane="topRight" activeCell="B48" sqref="B48:F48"/>
      <selection pane="bottomLeft" activeCell="B48" sqref="B48:F48"/>
      <selection pane="bottomRight" activeCell="D11" sqref="D11"/>
    </sheetView>
  </sheetViews>
  <sheetFormatPr defaultRowHeight="15"/>
  <cols>
    <col min="1" max="1" width="6.7109375" style="99" customWidth="1"/>
    <col min="2" max="2" width="70.7109375" style="99" customWidth="1"/>
    <col min="3" max="3" width="9.140625" style="99"/>
    <col min="4" max="4" width="25.7109375" style="99" customWidth="1"/>
    <col min="5" max="5" width="4.7109375" style="99" customWidth="1"/>
    <col min="6" max="6" width="18.7109375" style="99" customWidth="1"/>
    <col min="7" max="7" width="4.7109375" style="99" customWidth="1"/>
    <col min="8" max="8" width="19.28515625" style="99" bestFit="1" customWidth="1"/>
    <col min="9" max="16384" width="9.140625" style="99"/>
  </cols>
  <sheetData>
    <row r="1" spans="1:8">
      <c r="A1" s="132" t="s">
        <v>302</v>
      </c>
      <c r="B1" s="132"/>
      <c r="C1" s="132"/>
      <c r="D1" s="132"/>
      <c r="E1" s="132"/>
      <c r="F1" s="132"/>
      <c r="G1" s="132"/>
      <c r="H1" s="132"/>
    </row>
    <row r="2" spans="1:8">
      <c r="F2" s="133"/>
    </row>
    <row r="3" spans="1:8">
      <c r="A3" s="134" t="s">
        <v>0</v>
      </c>
      <c r="B3" s="134"/>
      <c r="C3" s="92"/>
      <c r="D3" s="92"/>
      <c r="E3" s="92"/>
      <c r="F3" s="113"/>
      <c r="G3" s="92"/>
      <c r="H3" s="92"/>
    </row>
    <row r="4" spans="1:8">
      <c r="A4" s="92"/>
      <c r="B4" s="126" t="str">
        <f>'1. Tuin regie opdrachten'!B4</f>
        <v>[bedrijfsnaam invullen]</v>
      </c>
      <c r="C4" s="92"/>
      <c r="D4" s="135"/>
      <c r="E4" s="92"/>
      <c r="F4" s="113"/>
      <c r="G4" s="92"/>
      <c r="H4" s="92"/>
    </row>
    <row r="5" spans="1:8">
      <c r="A5" s="92"/>
      <c r="B5" s="92"/>
      <c r="C5" s="92"/>
      <c r="D5" s="92"/>
      <c r="E5" s="92"/>
      <c r="F5" s="113"/>
      <c r="G5" s="92"/>
      <c r="H5" s="92"/>
    </row>
    <row r="6" spans="1:8" s="139" customFormat="1" ht="27" customHeight="1">
      <c r="A6" s="131"/>
      <c r="B6" s="136" t="s">
        <v>302</v>
      </c>
      <c r="C6" s="131"/>
      <c r="D6" s="137" t="s">
        <v>298</v>
      </c>
      <c r="E6" s="138"/>
      <c r="F6" s="137" t="s">
        <v>3</v>
      </c>
      <c r="G6" s="138"/>
      <c r="H6" s="137" t="s">
        <v>4</v>
      </c>
    </row>
    <row r="7" spans="1:8">
      <c r="A7" s="92"/>
      <c r="B7" s="92"/>
      <c r="C7" s="92"/>
      <c r="D7" s="92"/>
      <c r="E7" s="92"/>
      <c r="F7" s="113"/>
      <c r="G7" s="92"/>
      <c r="H7" s="92"/>
    </row>
    <row r="8" spans="1:8">
      <c r="A8" s="114" t="s">
        <v>52</v>
      </c>
      <c r="B8" s="140" t="s">
        <v>303</v>
      </c>
      <c r="C8" s="115"/>
      <c r="D8" s="116" t="s">
        <v>6</v>
      </c>
      <c r="E8" s="115"/>
      <c r="F8" s="116" t="s">
        <v>7</v>
      </c>
      <c r="G8" s="115"/>
      <c r="H8" s="116" t="s">
        <v>8</v>
      </c>
    </row>
    <row r="9" spans="1:8">
      <c r="A9" s="92"/>
      <c r="B9" s="131"/>
      <c r="C9" s="92"/>
      <c r="D9" s="92"/>
      <c r="E9" s="92"/>
      <c r="F9" s="113"/>
      <c r="G9" s="92"/>
      <c r="H9" s="92"/>
    </row>
    <row r="10" spans="1:8">
      <c r="A10" s="92" t="s">
        <v>53</v>
      </c>
      <c r="B10" s="130" t="s">
        <v>54</v>
      </c>
      <c r="C10" s="92"/>
      <c r="D10" s="92"/>
      <c r="E10" s="92"/>
      <c r="F10" s="113"/>
      <c r="G10" s="92"/>
      <c r="H10" s="92"/>
    </row>
    <row r="11" spans="1:8">
      <c r="A11" s="92" t="s">
        <v>55</v>
      </c>
      <c r="B11" s="124" t="s">
        <v>56</v>
      </c>
      <c r="C11" s="92"/>
      <c r="D11" s="55">
        <v>12.5</v>
      </c>
      <c r="E11" s="92"/>
      <c r="F11" s="126">
        <v>60</v>
      </c>
      <c r="G11" s="92"/>
      <c r="H11" s="111">
        <f>D11*F11</f>
        <v>750</v>
      </c>
    </row>
    <row r="12" spans="1:8">
      <c r="A12" s="92" t="s">
        <v>57</v>
      </c>
      <c r="B12" s="124" t="s">
        <v>58</v>
      </c>
      <c r="C12" s="92"/>
      <c r="D12" s="55">
        <v>12.5</v>
      </c>
      <c r="E12" s="92"/>
      <c r="F12" s="126">
        <v>60</v>
      </c>
      <c r="G12" s="92"/>
      <c r="H12" s="111">
        <f t="shared" ref="H12:H24" si="0">D12*F12</f>
        <v>750</v>
      </c>
    </row>
    <row r="13" spans="1:8">
      <c r="A13" s="92" t="s">
        <v>59</v>
      </c>
      <c r="B13" s="124" t="s">
        <v>60</v>
      </c>
      <c r="C13" s="92"/>
      <c r="D13" s="55">
        <v>40</v>
      </c>
      <c r="E13" s="92"/>
      <c r="F13" s="126">
        <v>240</v>
      </c>
      <c r="G13" s="92"/>
      <c r="H13" s="111">
        <f t="shared" si="0"/>
        <v>9600</v>
      </c>
    </row>
    <row r="14" spans="1:8">
      <c r="A14" s="92" t="s">
        <v>61</v>
      </c>
      <c r="B14" s="124" t="s">
        <v>62</v>
      </c>
      <c r="C14" s="92"/>
      <c r="D14" s="55">
        <v>40</v>
      </c>
      <c r="E14" s="92"/>
      <c r="F14" s="126">
        <v>240</v>
      </c>
      <c r="G14" s="92"/>
      <c r="H14" s="111">
        <f t="shared" si="0"/>
        <v>9600</v>
      </c>
    </row>
    <row r="15" spans="1:8">
      <c r="A15" s="92" t="s">
        <v>63</v>
      </c>
      <c r="B15" s="124" t="s">
        <v>12</v>
      </c>
      <c r="C15" s="92"/>
      <c r="D15" s="55">
        <v>45</v>
      </c>
      <c r="E15" s="92"/>
      <c r="F15" s="126">
        <v>240</v>
      </c>
      <c r="G15" s="92"/>
      <c r="H15" s="111">
        <f t="shared" si="0"/>
        <v>10800</v>
      </c>
    </row>
    <row r="16" spans="1:8">
      <c r="A16" s="92" t="s">
        <v>64</v>
      </c>
      <c r="B16" s="124" t="s">
        <v>65</v>
      </c>
      <c r="C16" s="92"/>
      <c r="D16" s="55">
        <v>50</v>
      </c>
      <c r="E16" s="92"/>
      <c r="F16" s="126">
        <v>120</v>
      </c>
      <c r="G16" s="92"/>
      <c r="H16" s="111">
        <f t="shared" si="0"/>
        <v>6000</v>
      </c>
    </row>
    <row r="17" spans="1:8">
      <c r="A17" s="92" t="s">
        <v>66</v>
      </c>
      <c r="B17" s="124" t="s">
        <v>67</v>
      </c>
      <c r="C17" s="92"/>
      <c r="D17" s="55">
        <v>50</v>
      </c>
      <c r="E17" s="92"/>
      <c r="F17" s="126">
        <v>120</v>
      </c>
      <c r="G17" s="92"/>
      <c r="H17" s="111">
        <f t="shared" si="0"/>
        <v>6000</v>
      </c>
    </row>
    <row r="18" spans="1:8">
      <c r="A18" s="92" t="s">
        <v>68</v>
      </c>
      <c r="B18" s="124" t="s">
        <v>69</v>
      </c>
      <c r="C18" s="92"/>
      <c r="D18" s="55">
        <v>50</v>
      </c>
      <c r="E18" s="92"/>
      <c r="F18" s="126">
        <v>80</v>
      </c>
      <c r="G18" s="92"/>
      <c r="H18" s="111">
        <f t="shared" si="0"/>
        <v>4000</v>
      </c>
    </row>
    <row r="19" spans="1:8">
      <c r="A19" s="92" t="s">
        <v>70</v>
      </c>
      <c r="B19" s="124" t="s">
        <v>71</v>
      </c>
      <c r="C19" s="92"/>
      <c r="D19" s="55">
        <v>50</v>
      </c>
      <c r="E19" s="92"/>
      <c r="F19" s="126">
        <v>80</v>
      </c>
      <c r="G19" s="92"/>
      <c r="H19" s="111">
        <f t="shared" si="0"/>
        <v>4000</v>
      </c>
    </row>
    <row r="20" spans="1:8">
      <c r="A20" s="92" t="s">
        <v>72</v>
      </c>
      <c r="B20" s="127" t="s">
        <v>14</v>
      </c>
      <c r="C20" s="92"/>
      <c r="D20" s="55">
        <v>50</v>
      </c>
      <c r="E20" s="92"/>
      <c r="F20" s="126">
        <v>160</v>
      </c>
      <c r="G20" s="92"/>
      <c r="H20" s="111">
        <f t="shared" si="0"/>
        <v>8000</v>
      </c>
    </row>
    <row r="21" spans="1:8">
      <c r="A21" s="92" t="s">
        <v>73</v>
      </c>
      <c r="B21" s="124" t="s">
        <v>74</v>
      </c>
      <c r="C21" s="92"/>
      <c r="D21" s="55">
        <v>40</v>
      </c>
      <c r="E21" s="92"/>
      <c r="F21" s="126">
        <v>160</v>
      </c>
      <c r="G21" s="92"/>
      <c r="H21" s="111">
        <f t="shared" si="0"/>
        <v>6400</v>
      </c>
    </row>
    <row r="22" spans="1:8">
      <c r="A22" s="92" t="s">
        <v>75</v>
      </c>
      <c r="B22" s="124" t="s">
        <v>76</v>
      </c>
      <c r="C22" s="92"/>
      <c r="D22" s="55">
        <v>40</v>
      </c>
      <c r="E22" s="92"/>
      <c r="F22" s="126">
        <v>120</v>
      </c>
      <c r="G22" s="92"/>
      <c r="H22" s="111">
        <f t="shared" si="0"/>
        <v>4800</v>
      </c>
    </row>
    <row r="23" spans="1:8">
      <c r="A23" s="92" t="s">
        <v>77</v>
      </c>
      <c r="B23" s="124" t="s">
        <v>16</v>
      </c>
      <c r="C23" s="92"/>
      <c r="D23" s="55">
        <v>55</v>
      </c>
      <c r="E23" s="92"/>
      <c r="F23" s="126">
        <v>32</v>
      </c>
      <c r="G23" s="92"/>
      <c r="H23" s="111">
        <f t="shared" si="0"/>
        <v>1760</v>
      </c>
    </row>
    <row r="24" spans="1:8">
      <c r="A24" s="92" t="s">
        <v>78</v>
      </c>
      <c r="B24" s="124" t="s">
        <v>18</v>
      </c>
      <c r="C24" s="92"/>
      <c r="D24" s="55">
        <v>55</v>
      </c>
      <c r="E24" s="92"/>
      <c r="F24" s="126">
        <v>20</v>
      </c>
      <c r="G24" s="92"/>
      <c r="H24" s="111">
        <f t="shared" si="0"/>
        <v>1100</v>
      </c>
    </row>
    <row r="25" spans="1:8">
      <c r="A25" s="92"/>
      <c r="B25" s="131"/>
      <c r="C25" s="92"/>
      <c r="D25" s="92"/>
      <c r="E25" s="92"/>
      <c r="F25" s="121"/>
      <c r="G25" s="92"/>
      <c r="H25" s="92"/>
    </row>
    <row r="26" spans="1:8">
      <c r="A26" s="92" t="s">
        <v>79</v>
      </c>
      <c r="B26" s="130" t="s">
        <v>80</v>
      </c>
      <c r="C26" s="94" t="s">
        <v>21</v>
      </c>
      <c r="D26" s="27">
        <v>0.2</v>
      </c>
      <c r="E26" s="92"/>
      <c r="F26" s="121"/>
      <c r="G26" s="92"/>
      <c r="H26" s="92"/>
    </row>
    <row r="27" spans="1:8">
      <c r="A27" s="92" t="s">
        <v>81</v>
      </c>
      <c r="B27" s="124" t="s">
        <v>58</v>
      </c>
      <c r="C27" s="92"/>
      <c r="D27" s="125">
        <f>D12*D26+D12</f>
        <v>15</v>
      </c>
      <c r="E27" s="92"/>
      <c r="F27" s="126">
        <v>16</v>
      </c>
      <c r="G27" s="92"/>
      <c r="H27" s="111">
        <f>D27*F27</f>
        <v>240</v>
      </c>
    </row>
    <row r="28" spans="1:8">
      <c r="A28" s="92" t="s">
        <v>82</v>
      </c>
      <c r="B28" s="124" t="s">
        <v>60</v>
      </c>
      <c r="C28" s="92"/>
      <c r="D28" s="125">
        <f>D13*D26+D13</f>
        <v>48</v>
      </c>
      <c r="E28" s="92"/>
      <c r="F28" s="126">
        <v>80</v>
      </c>
      <c r="G28" s="92"/>
      <c r="H28" s="111">
        <f t="shared" ref="H28:H35" si="1">D28*F28</f>
        <v>3840</v>
      </c>
    </row>
    <row r="29" spans="1:8">
      <c r="A29" s="92" t="s">
        <v>83</v>
      </c>
      <c r="B29" s="124" t="s">
        <v>62</v>
      </c>
      <c r="C29" s="92"/>
      <c r="D29" s="125">
        <f>D14*D26+D14</f>
        <v>48</v>
      </c>
      <c r="E29" s="92"/>
      <c r="F29" s="126">
        <v>80</v>
      </c>
      <c r="G29" s="92"/>
      <c r="H29" s="111">
        <f t="shared" si="1"/>
        <v>3840</v>
      </c>
    </row>
    <row r="30" spans="1:8">
      <c r="A30" s="92" t="s">
        <v>84</v>
      </c>
      <c r="B30" s="124" t="s">
        <v>12</v>
      </c>
      <c r="C30" s="92"/>
      <c r="D30" s="125">
        <f>D15*D26+D15</f>
        <v>54</v>
      </c>
      <c r="E30" s="92"/>
      <c r="F30" s="126">
        <v>80</v>
      </c>
      <c r="G30" s="92"/>
      <c r="H30" s="111">
        <f t="shared" si="1"/>
        <v>4320</v>
      </c>
    </row>
    <row r="31" spans="1:8">
      <c r="A31" s="92" t="s">
        <v>85</v>
      </c>
      <c r="B31" s="124" t="s">
        <v>65</v>
      </c>
      <c r="C31" s="92"/>
      <c r="D31" s="125">
        <f>D16*D26+D16</f>
        <v>60</v>
      </c>
      <c r="E31" s="92"/>
      <c r="F31" s="126">
        <v>40</v>
      </c>
      <c r="G31" s="92"/>
      <c r="H31" s="111">
        <f t="shared" si="1"/>
        <v>2400</v>
      </c>
    </row>
    <row r="32" spans="1:8">
      <c r="A32" s="92" t="s">
        <v>86</v>
      </c>
      <c r="B32" s="124" t="s">
        <v>67</v>
      </c>
      <c r="C32" s="92"/>
      <c r="D32" s="125">
        <f>D17*D26+D17</f>
        <v>60</v>
      </c>
      <c r="E32" s="92"/>
      <c r="F32" s="126">
        <v>32</v>
      </c>
      <c r="G32" s="92"/>
      <c r="H32" s="111">
        <f t="shared" si="1"/>
        <v>1920</v>
      </c>
    </row>
    <row r="33" spans="1:18">
      <c r="A33" s="92" t="s">
        <v>87</v>
      </c>
      <c r="B33" s="127" t="s">
        <v>14</v>
      </c>
      <c r="C33" s="92"/>
      <c r="D33" s="125">
        <f>D20*D26+D20</f>
        <v>60</v>
      </c>
      <c r="E33" s="92"/>
      <c r="F33" s="126">
        <v>60</v>
      </c>
      <c r="G33" s="92"/>
      <c r="H33" s="111">
        <f t="shared" si="1"/>
        <v>3600</v>
      </c>
    </row>
    <row r="34" spans="1:18">
      <c r="A34" s="92" t="s">
        <v>88</v>
      </c>
      <c r="B34" s="124" t="s">
        <v>74</v>
      </c>
      <c r="C34" s="92"/>
      <c r="D34" s="125">
        <f>D21*D26+D21</f>
        <v>48</v>
      </c>
      <c r="E34" s="92"/>
      <c r="F34" s="126">
        <v>60</v>
      </c>
      <c r="G34" s="92"/>
      <c r="H34" s="111">
        <f t="shared" si="1"/>
        <v>2880</v>
      </c>
    </row>
    <row r="35" spans="1:18">
      <c r="A35" s="92" t="s">
        <v>89</v>
      </c>
      <c r="B35" s="124" t="s">
        <v>76</v>
      </c>
      <c r="C35" s="92"/>
      <c r="D35" s="125">
        <f>D22*D26+D22</f>
        <v>48</v>
      </c>
      <c r="E35" s="92"/>
      <c r="F35" s="126">
        <v>24</v>
      </c>
      <c r="G35" s="92"/>
      <c r="H35" s="111">
        <f t="shared" si="1"/>
        <v>1152</v>
      </c>
    </row>
    <row r="37" spans="1:18">
      <c r="A37" s="92"/>
      <c r="B37" s="100" t="s">
        <v>32</v>
      </c>
      <c r="C37" s="100"/>
      <c r="D37" s="100"/>
      <c r="E37" s="100"/>
      <c r="F37" s="100"/>
      <c r="G37" s="101"/>
      <c r="H37" s="102">
        <f>SUM(H11:H35)</f>
        <v>97752</v>
      </c>
      <c r="I37" s="92"/>
      <c r="J37" s="92"/>
      <c r="K37" s="92"/>
      <c r="L37" s="92"/>
      <c r="M37" s="98"/>
      <c r="N37" s="98"/>
      <c r="O37" s="98"/>
      <c r="P37" s="98"/>
      <c r="Q37" s="98"/>
      <c r="R37" s="98"/>
    </row>
    <row r="38" spans="1:18">
      <c r="A38" s="92"/>
      <c r="B38" s="109" t="s">
        <v>90</v>
      </c>
      <c r="C38" s="128"/>
      <c r="D38" s="128"/>
      <c r="E38" s="128"/>
      <c r="F38" s="128"/>
      <c r="G38" s="101"/>
      <c r="H38" s="129"/>
      <c r="I38" s="92"/>
      <c r="J38" s="92"/>
      <c r="K38" s="92"/>
      <c r="L38" s="92"/>
      <c r="M38" s="98"/>
      <c r="N38" s="98"/>
      <c r="O38" s="98"/>
      <c r="P38" s="98"/>
      <c r="Q38" s="98"/>
      <c r="R38" s="98"/>
    </row>
    <row r="40" spans="1:18">
      <c r="A40" s="114" t="s">
        <v>91</v>
      </c>
      <c r="B40" s="114" t="s">
        <v>34</v>
      </c>
      <c r="C40" s="115"/>
      <c r="D40" s="116" t="s">
        <v>6</v>
      </c>
      <c r="E40" s="115"/>
      <c r="F40" s="116" t="s">
        <v>7</v>
      </c>
      <c r="G40" s="115"/>
      <c r="H40" s="116" t="s">
        <v>8</v>
      </c>
      <c r="I40" s="92"/>
      <c r="J40" s="92"/>
      <c r="K40" s="92"/>
      <c r="L40" s="92"/>
      <c r="M40" s="98"/>
      <c r="N40" s="98"/>
      <c r="O40" s="98"/>
      <c r="P40" s="98"/>
      <c r="Q40" s="98"/>
      <c r="R40" s="98"/>
    </row>
    <row r="42" spans="1:18">
      <c r="A42" s="92" t="s">
        <v>92</v>
      </c>
      <c r="B42" s="93" t="s">
        <v>36</v>
      </c>
      <c r="C42" s="92"/>
      <c r="D42" s="92"/>
      <c r="E42" s="92"/>
      <c r="F42" s="113"/>
      <c r="G42" s="92"/>
      <c r="H42" s="92"/>
      <c r="I42" s="92"/>
      <c r="J42" s="92"/>
      <c r="K42" s="92"/>
      <c r="L42" s="92"/>
      <c r="M42" s="98"/>
      <c r="N42" s="98"/>
      <c r="O42" s="98"/>
      <c r="P42" s="98"/>
      <c r="Q42" s="98"/>
      <c r="R42" s="98"/>
    </row>
    <row r="43" spans="1:18">
      <c r="A43" s="92" t="s">
        <v>93</v>
      </c>
      <c r="B43" s="123" t="s">
        <v>300</v>
      </c>
      <c r="C43" s="94" t="s">
        <v>21</v>
      </c>
      <c r="D43" s="27">
        <v>0.01</v>
      </c>
      <c r="E43" s="92"/>
      <c r="F43" s="122">
        <v>180000</v>
      </c>
      <c r="G43" s="92"/>
      <c r="H43" s="111">
        <f>D43*F43</f>
        <v>1800</v>
      </c>
      <c r="I43" s="92"/>
      <c r="J43" s="92"/>
      <c r="K43" s="92"/>
      <c r="L43" s="92"/>
      <c r="M43" s="98"/>
      <c r="N43" s="98"/>
      <c r="O43" s="98"/>
      <c r="P43" s="98"/>
      <c r="Q43" s="98"/>
      <c r="R43" s="98"/>
    </row>
    <row r="44" spans="1:18">
      <c r="A44" s="92"/>
      <c r="B44" s="92"/>
      <c r="C44" s="92"/>
      <c r="D44" s="92"/>
      <c r="E44" s="92"/>
      <c r="F44" s="121"/>
      <c r="G44" s="92"/>
      <c r="H44" s="92"/>
      <c r="I44" s="92"/>
      <c r="J44" s="92"/>
      <c r="K44" s="92"/>
      <c r="L44" s="92"/>
      <c r="M44" s="98"/>
      <c r="N44" s="98"/>
      <c r="O44" s="98"/>
      <c r="P44" s="98"/>
      <c r="Q44" s="98"/>
      <c r="R44" s="98"/>
    </row>
    <row r="45" spans="1:18">
      <c r="A45" s="92" t="s">
        <v>94</v>
      </c>
      <c r="B45" s="112" t="s">
        <v>39</v>
      </c>
      <c r="C45" s="94" t="s">
        <v>21</v>
      </c>
      <c r="D45" s="27">
        <v>0.01</v>
      </c>
      <c r="E45" s="92"/>
      <c r="F45" s="122">
        <v>100000</v>
      </c>
      <c r="G45" s="92"/>
      <c r="H45" s="111">
        <f>D45*F45</f>
        <v>1000</v>
      </c>
      <c r="I45" s="92"/>
      <c r="J45" s="92"/>
      <c r="K45" s="92"/>
      <c r="L45" s="92"/>
      <c r="M45" s="98"/>
      <c r="N45" s="98"/>
      <c r="O45" s="98"/>
      <c r="P45" s="98"/>
      <c r="Q45" s="98"/>
      <c r="R45" s="98"/>
    </row>
    <row r="46" spans="1:18">
      <c r="A46" s="92"/>
      <c r="B46" s="92"/>
      <c r="C46" s="92"/>
      <c r="D46" s="92"/>
      <c r="E46" s="92"/>
      <c r="F46" s="121"/>
      <c r="G46" s="92"/>
      <c r="H46" s="92"/>
      <c r="I46" s="92"/>
      <c r="J46" s="92"/>
      <c r="K46" s="92"/>
      <c r="L46" s="92"/>
      <c r="M46" s="98"/>
      <c r="N46" s="98"/>
      <c r="O46" s="98"/>
      <c r="P46" s="98"/>
      <c r="Q46" s="98"/>
      <c r="R46" s="98"/>
    </row>
    <row r="47" spans="1:18">
      <c r="A47" s="92" t="s">
        <v>95</v>
      </c>
      <c r="B47" s="93" t="s">
        <v>41</v>
      </c>
      <c r="C47" s="92"/>
      <c r="D47" s="92"/>
      <c r="E47" s="92"/>
      <c r="F47" s="121"/>
      <c r="G47" s="92"/>
      <c r="H47" s="92"/>
      <c r="I47" s="92"/>
      <c r="J47" s="92"/>
      <c r="K47" s="92"/>
      <c r="L47" s="92"/>
      <c r="M47" s="98"/>
      <c r="N47" s="98"/>
      <c r="O47" s="98"/>
      <c r="P47" s="98"/>
      <c r="Q47" s="98"/>
      <c r="R47" s="98"/>
    </row>
    <row r="48" spans="1:18" ht="45.75">
      <c r="A48" s="92" t="s">
        <v>96</v>
      </c>
      <c r="B48" s="119" t="s">
        <v>97</v>
      </c>
      <c r="C48" s="120" t="s">
        <v>21</v>
      </c>
      <c r="D48" s="32">
        <v>0.01</v>
      </c>
      <c r="E48" s="92"/>
      <c r="F48" s="117">
        <v>30000</v>
      </c>
      <c r="G48" s="92"/>
      <c r="H48" s="118">
        <f>D48*F48</f>
        <v>300</v>
      </c>
      <c r="I48" s="92"/>
      <c r="J48" s="92"/>
      <c r="K48" s="92"/>
      <c r="L48" s="92"/>
      <c r="M48" s="98"/>
      <c r="N48" s="98"/>
      <c r="O48" s="98"/>
      <c r="P48" s="98"/>
      <c r="Q48" s="98"/>
      <c r="R48" s="98"/>
    </row>
    <row r="49" spans="1:18">
      <c r="A49" s="92"/>
      <c r="B49" s="92"/>
      <c r="C49" s="92"/>
      <c r="D49" s="92"/>
      <c r="E49" s="92"/>
      <c r="F49" s="113"/>
      <c r="G49" s="92"/>
      <c r="H49" s="92"/>
      <c r="I49" s="92"/>
      <c r="J49" s="92"/>
      <c r="K49" s="92"/>
      <c r="L49" s="92"/>
      <c r="M49" s="98"/>
      <c r="N49" s="98"/>
      <c r="O49" s="98"/>
      <c r="P49" s="98"/>
      <c r="Q49" s="98"/>
      <c r="R49" s="98"/>
    </row>
    <row r="50" spans="1:18">
      <c r="A50" s="92"/>
      <c r="B50" s="100" t="s">
        <v>44</v>
      </c>
      <c r="C50" s="100"/>
      <c r="D50" s="100"/>
      <c r="E50" s="100"/>
      <c r="F50" s="100"/>
      <c r="G50" s="101"/>
      <c r="H50" s="102">
        <f>SUM(H43:H48)</f>
        <v>3100</v>
      </c>
      <c r="I50" s="92"/>
      <c r="J50" s="92"/>
      <c r="K50" s="92"/>
      <c r="L50" s="92"/>
      <c r="M50" s="98"/>
      <c r="N50" s="98"/>
      <c r="O50" s="98"/>
      <c r="P50" s="98"/>
      <c r="Q50" s="98"/>
      <c r="R50" s="98"/>
    </row>
    <row r="51" spans="1:18">
      <c r="A51" s="92"/>
      <c r="B51" s="92"/>
      <c r="C51" s="92"/>
      <c r="D51" s="92"/>
      <c r="E51" s="92"/>
      <c r="F51" s="113"/>
      <c r="G51" s="92"/>
      <c r="H51" s="92"/>
      <c r="I51" s="92"/>
      <c r="J51" s="92"/>
      <c r="K51" s="92"/>
      <c r="L51" s="92"/>
      <c r="M51" s="98"/>
      <c r="N51" s="98"/>
      <c r="O51" s="98"/>
      <c r="P51" s="98"/>
      <c r="Q51" s="98"/>
      <c r="R51" s="98"/>
    </row>
    <row r="52" spans="1:18">
      <c r="A52" s="114" t="s">
        <v>98</v>
      </c>
      <c r="B52" s="114" t="s">
        <v>46</v>
      </c>
      <c r="C52" s="115"/>
      <c r="D52" s="116" t="s">
        <v>6</v>
      </c>
      <c r="E52" s="115"/>
      <c r="F52" s="116" t="s">
        <v>7</v>
      </c>
      <c r="G52" s="115"/>
      <c r="H52" s="116" t="s">
        <v>8</v>
      </c>
      <c r="I52" s="92"/>
      <c r="J52" s="92"/>
      <c r="K52" s="92"/>
      <c r="L52" s="92"/>
      <c r="M52" s="98"/>
      <c r="N52" s="98"/>
      <c r="O52" s="98"/>
      <c r="P52" s="98"/>
      <c r="Q52" s="98"/>
      <c r="R52" s="98"/>
    </row>
    <row r="53" spans="1:18">
      <c r="A53" s="92"/>
      <c r="B53" s="92"/>
      <c r="C53" s="92"/>
      <c r="D53" s="92"/>
      <c r="E53" s="92"/>
      <c r="F53" s="113"/>
      <c r="G53" s="92"/>
      <c r="H53" s="92"/>
      <c r="I53" s="92"/>
      <c r="J53" s="92"/>
      <c r="K53" s="92"/>
      <c r="L53" s="92"/>
      <c r="M53" s="98"/>
      <c r="N53" s="98"/>
      <c r="O53" s="98"/>
      <c r="P53" s="98"/>
      <c r="Q53" s="98"/>
      <c r="R53" s="98"/>
    </row>
    <row r="54" spans="1:18">
      <c r="A54" s="92" t="s">
        <v>99</v>
      </c>
      <c r="B54" s="112" t="s">
        <v>48</v>
      </c>
      <c r="C54" s="94" t="s">
        <v>21</v>
      </c>
      <c r="D54" s="34">
        <v>0</v>
      </c>
      <c r="E54" s="92"/>
      <c r="F54" s="110">
        <f>H37+H50</f>
        <v>100852</v>
      </c>
      <c r="G54" s="92"/>
      <c r="H54" s="111">
        <f>ROUND(D54*F54,2)</f>
        <v>0</v>
      </c>
      <c r="I54" s="92"/>
      <c r="J54" s="92"/>
      <c r="K54" s="92"/>
      <c r="L54" s="92"/>
      <c r="M54" s="98"/>
      <c r="N54" s="98"/>
      <c r="O54" s="98"/>
      <c r="P54" s="98"/>
      <c r="Q54" s="98"/>
      <c r="R54" s="98"/>
    </row>
    <row r="55" spans="1:18">
      <c r="A55" s="92"/>
      <c r="B55" s="92"/>
      <c r="C55" s="92"/>
      <c r="D55" s="92"/>
      <c r="E55" s="92"/>
      <c r="F55" s="113"/>
      <c r="G55" s="92"/>
      <c r="H55" s="92"/>
      <c r="I55" s="92"/>
      <c r="J55" s="92"/>
      <c r="K55" s="92"/>
      <c r="L55" s="92"/>
      <c r="M55" s="98"/>
      <c r="N55" s="98"/>
      <c r="O55" s="98"/>
      <c r="P55" s="98"/>
      <c r="Q55" s="98"/>
      <c r="R55" s="98"/>
    </row>
    <row r="56" spans="1:18">
      <c r="A56" s="92" t="s">
        <v>100</v>
      </c>
      <c r="B56" s="112" t="s">
        <v>50</v>
      </c>
      <c r="C56" s="94" t="s">
        <v>21</v>
      </c>
      <c r="D56" s="34">
        <v>0</v>
      </c>
      <c r="E56" s="92"/>
      <c r="F56" s="110">
        <f>F54</f>
        <v>100852</v>
      </c>
      <c r="G56" s="92"/>
      <c r="H56" s="111">
        <f>ROUND(D56*F56,2)</f>
        <v>0</v>
      </c>
      <c r="I56" s="92"/>
      <c r="J56" s="92"/>
      <c r="K56" s="92"/>
      <c r="L56" s="92"/>
      <c r="M56" s="98"/>
      <c r="N56" s="98"/>
      <c r="O56" s="98"/>
      <c r="P56" s="98"/>
      <c r="Q56" s="98"/>
      <c r="R56" s="98"/>
    </row>
    <row r="57" spans="1:18">
      <c r="A57" s="92"/>
      <c r="B57" s="93"/>
      <c r="C57" s="94"/>
      <c r="D57" s="95"/>
      <c r="E57" s="92"/>
      <c r="F57" s="96"/>
      <c r="G57" s="92"/>
      <c r="H57" s="97"/>
      <c r="I57" s="92"/>
      <c r="J57" s="92"/>
      <c r="K57" s="92"/>
      <c r="L57" s="92"/>
      <c r="M57" s="98"/>
      <c r="N57" s="98"/>
      <c r="O57" s="98"/>
      <c r="P57" s="98"/>
      <c r="Q57" s="98"/>
      <c r="R57" s="98"/>
    </row>
    <row r="58" spans="1:18">
      <c r="A58" s="92"/>
      <c r="B58" s="100" t="s">
        <v>51</v>
      </c>
      <c r="C58" s="100"/>
      <c r="D58" s="100"/>
      <c r="E58" s="100"/>
      <c r="F58" s="100"/>
      <c r="G58" s="101"/>
      <c r="H58" s="102">
        <f>SUM(H54:H56)</f>
        <v>0</v>
      </c>
      <c r="I58" s="92"/>
      <c r="J58" s="92"/>
      <c r="K58" s="92"/>
      <c r="L58" s="92"/>
      <c r="M58" s="98"/>
      <c r="N58" s="98"/>
      <c r="O58" s="98"/>
      <c r="P58" s="98"/>
      <c r="Q58" s="98"/>
      <c r="R58" s="98"/>
    </row>
    <row r="59" spans="1:18">
      <c r="A59" s="92"/>
      <c r="B59" s="93"/>
      <c r="C59" s="94"/>
      <c r="D59" s="94"/>
      <c r="E59" s="92"/>
      <c r="F59" s="96"/>
      <c r="G59" s="92"/>
      <c r="H59" s="97"/>
      <c r="I59" s="92"/>
      <c r="J59" s="92"/>
      <c r="K59" s="92"/>
      <c r="L59" s="92"/>
      <c r="M59" s="98"/>
      <c r="N59" s="98"/>
      <c r="O59" s="98"/>
      <c r="P59" s="98"/>
      <c r="Q59" s="98"/>
      <c r="R59" s="98"/>
    </row>
    <row r="60" spans="1:18" ht="15.75" thickBot="1">
      <c r="A60" s="103"/>
      <c r="B60" s="103"/>
      <c r="C60" s="103"/>
      <c r="D60" s="103"/>
      <c r="E60" s="103"/>
      <c r="F60" s="104"/>
      <c r="G60" s="103"/>
      <c r="H60" s="103"/>
      <c r="I60" s="92"/>
      <c r="J60" s="92"/>
      <c r="K60" s="92"/>
      <c r="L60" s="92"/>
      <c r="M60" s="98"/>
      <c r="N60" s="98"/>
      <c r="O60" s="98"/>
      <c r="P60" s="98"/>
      <c r="Q60" s="98"/>
      <c r="R60" s="98"/>
    </row>
    <row r="61" spans="1:18" ht="16.5" thickTop="1" thickBot="1">
      <c r="A61" s="105"/>
      <c r="B61" s="106" t="s">
        <v>304</v>
      </c>
      <c r="C61" s="105"/>
      <c r="D61" s="105"/>
      <c r="E61" s="105"/>
      <c r="F61" s="107"/>
      <c r="G61" s="105"/>
      <c r="H61" s="108">
        <f>H37+H50+H58</f>
        <v>100852</v>
      </c>
      <c r="I61" s="92"/>
      <c r="J61" s="92"/>
      <c r="K61" s="92"/>
      <c r="L61" s="92"/>
      <c r="M61" s="98"/>
      <c r="N61" s="98"/>
      <c r="O61" s="98"/>
      <c r="P61" s="98"/>
      <c r="Q61" s="98"/>
      <c r="R61" s="98"/>
    </row>
    <row r="62" spans="1:18" ht="15.75" thickTop="1"/>
    <row r="63" spans="1:18">
      <c r="B63" s="109"/>
    </row>
  </sheetData>
  <sheetProtection algorithmName="SHA-512" hashValue="NM7FQ1FmhhFvj5kHwbxJR/Mby5IQkpIiL/L1Xn73dTyVX50OqEkWDdM05G+J2Z3gsQvD6v5peiGb9EbcsN6jMw==" saltValue="P0U5JAxX/R4LGTRiQrUezg==" spinCount="100000" sheet="1" selectLockedCells="1"/>
  <mergeCells count="5">
    <mergeCell ref="B37:F37"/>
    <mergeCell ref="B50:F50"/>
    <mergeCell ref="B58:F58"/>
    <mergeCell ref="A1:H1"/>
    <mergeCell ref="A3:B3"/>
  </mergeCells>
  <phoneticPr fontId="13" type="noConversion"/>
  <dataValidations count="7">
    <dataValidation type="decimal" operator="greaterThanOrEqual" allowBlank="1" showInputMessage="1" showErrorMessage="1" promptTitle="Minimale waarde!" prompt="Het uurtarief dient minimaal € 40,00 te bedragen." sqref="D13:D14 D21:D22" xr:uid="{445AE4EF-0E70-413E-9341-501E9B7306AE}">
      <formula1>40</formula1>
    </dataValidation>
    <dataValidation operator="greaterThanOrEqual" allowBlank="1" showInputMessage="1" showErrorMessage="1" sqref="D29 D32:D33" xr:uid="{16505751-B260-4B51-A903-9149666B58BE}"/>
    <dataValidation type="decimal" operator="greaterThanOrEqual" allowBlank="1" showErrorMessage="1" promptTitle="Minimale waarde!" prompt="Het uurtarief dient minimaal € 40,00 te bedragen." sqref="D27:D28 D30:D31 D34:D35" xr:uid="{F6187F36-F75A-4A4F-95EC-0C53925EDC75}">
      <formula1>40</formula1>
    </dataValidation>
    <dataValidation type="decimal" operator="greaterThanOrEqual" allowBlank="1" showInputMessage="1" showErrorMessage="1" promptTitle="Minimale waarde!" prompt="Het uurtarief dient minimaal € 12,50 te bedragen." sqref="D11:D12" xr:uid="{6229A3A4-97D6-447B-A217-1A1B5C8028D3}">
      <formula1>12.5</formula1>
    </dataValidation>
    <dataValidation type="decimal" operator="greaterThanOrEqual" allowBlank="1" showInputMessage="1" showErrorMessage="1" promptTitle="Minimale waarde!" prompt="Het uurtarief dient minimaal € 45,00 te bedragen." sqref="D15" xr:uid="{28F48182-8E91-4D74-853E-BEE5D39276B1}">
      <formula1>45</formula1>
    </dataValidation>
    <dataValidation type="decimal" operator="greaterThanOrEqual" allowBlank="1" showInputMessage="1" showErrorMessage="1" promptTitle="Minimale waarde!" prompt="Het uurtarief dient minimaal € 50,00 te bedragen." sqref="D16:D20" xr:uid="{D874E187-CD16-4282-BE7A-1065D77A53BF}">
      <formula1>50</formula1>
    </dataValidation>
    <dataValidation type="decimal" operator="greaterThanOrEqual" allowBlank="1" showInputMessage="1" showErrorMessage="1" promptTitle="Minimale waarde!" prompt="Het uurtarief dient minimaal € 55,00 te bedragen." sqref="D23:D24" xr:uid="{30437BAC-0E54-47D3-B9B8-200927564A86}">
      <formula1>55</formula1>
    </dataValidation>
  </dataValidations>
  <pageMargins left="0.70866141732283472" right="0.70866141732283472" top="0.55118110236220474" bottom="0.55118110236220474" header="0.31496062992125984" footer="0.31496062992125984"/>
  <pageSetup paperSize="9" scale="80" orientation="landscape" r:id="rId1"/>
  <rowBreaks count="1" manualBreakCount="1">
    <brk id="39" max="16383" man="1"/>
  </rowBreak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promptTitle="Maak een keuze uit de lijst." prompt="Het toeslagpercentage dient minimaal 1%, maximaal 12% te bedragen." xr:uid="{015AF20F-31DF-4274-A5AF-0C7C90280263}">
          <x14:formula1>
            <xm:f>Invoerblad!$C$1:$C$12</xm:f>
          </x14:formula1>
          <xm:sqref>D57:D58</xm:sqref>
        </x14:dataValidation>
        <x14:dataValidation type="list" allowBlank="1" showInputMessage="1" showErrorMessage="1" promptTitle="Maak een keuze uit de lijst:" prompt="Minimaal 20%, maximaal 100%" xr:uid="{DFBD2680-159A-4D6C-A010-0509BC5523B0}">
          <x14:formula1>
            <xm:f>Invoerblad!$B$1:$B$81</xm:f>
          </x14:formula1>
          <xm:sqref>D26</xm:sqref>
        </x14:dataValidation>
        <x14:dataValidation type="list" allowBlank="1" showInputMessage="1" showErrorMessage="1" promptTitle="Maak een keuze uit de lijst." prompt="Het toeslagpercentage dient minimaal 1%, maximaal 10% te bedragen." xr:uid="{DE33F811-B90D-43EF-AF62-C67218E4326B}">
          <x14:formula1>
            <xm:f>Invoerblad!$C$1:$C$10</xm:f>
          </x14:formula1>
          <xm:sqref>D43 D45</xm:sqref>
        </x14:dataValidation>
        <x14:dataValidation type="list" allowBlank="1" showInputMessage="1" showErrorMessage="1" promptTitle="Maak een keuze uit de lijst." prompt="Het toeslagpercentage dient minimaal 0%, maximaal 5% te bedragen." xr:uid="{019EB46E-DDA6-44D1-8212-64F0567CB904}">
          <x14:formula1>
            <xm:f>Invoerblad!$D$1:$D$21</xm:f>
          </x14:formula1>
          <xm:sqref>D56</xm:sqref>
        </x14:dataValidation>
        <x14:dataValidation type="list" allowBlank="1" showInputMessage="1" showErrorMessage="1" promptTitle="Maak een keuze uit de lijst." prompt="Het toeslagpercentage dient minimaal 0%, maximaal 8% te bedragen." xr:uid="{C209E1F1-9870-4CDB-BD14-23AFC53E079C}">
          <x14:formula1>
            <xm:f>Invoerblad!$D$1:$D$33</xm:f>
          </x14:formula1>
          <xm:sqref>D54</xm:sqref>
        </x14:dataValidation>
        <x14:dataValidation type="list" allowBlank="1" showInputMessage="1" showErrorMessage="1" promptTitle="Maak een keuze uit de lijst." prompt="Het toeslagpercentage dient minimaal 1%, maximaal 10% te bedragen." xr:uid="{268E6979-7AC9-4EA4-B4FE-D05750BFFBAD}">
          <x14:formula1>
            <xm:f>Invoerblad!$C$1:$C$12</xm:f>
          </x14:formula1>
          <xm:sqref>D48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17AD0-4388-4BA3-B0A9-2AC7A244204C}">
  <dimension ref="A1:S122"/>
  <sheetViews>
    <sheetView zoomScaleNormal="100" workbookViewId="0">
      <pane xSplit="5" ySplit="7" topLeftCell="F8" activePane="bottomRight" state="frozen"/>
      <selection activeCell="B48" sqref="B48:F48"/>
      <selection pane="topRight" activeCell="B48" sqref="B48:F48"/>
      <selection pane="bottomLeft" activeCell="B48" sqref="B48:F48"/>
      <selection pane="bottomRight" activeCell="D11" sqref="D11"/>
    </sheetView>
  </sheetViews>
  <sheetFormatPr defaultRowHeight="15"/>
  <cols>
    <col min="1" max="1" width="8.7109375" customWidth="1"/>
    <col min="2" max="2" width="50.7109375" customWidth="1"/>
    <col min="3" max="3" width="7.7109375" customWidth="1"/>
    <col min="4" max="4" width="14.7109375" customWidth="1"/>
    <col min="5" max="5" width="2.7109375" customWidth="1"/>
    <col min="6" max="6" width="6.7109375" customWidth="1"/>
    <col min="7" max="7" width="12.7109375" style="18" customWidth="1"/>
    <col min="8" max="8" width="4.7109375" customWidth="1"/>
    <col min="9" max="9" width="14.7109375" customWidth="1"/>
    <col min="10" max="10" width="2.7109375" customWidth="1"/>
    <col min="11" max="11" width="4.7109375" customWidth="1"/>
    <col min="12" max="12" width="10.7109375" style="63" customWidth="1"/>
    <col min="13" max="13" width="14.7109375" style="63" customWidth="1"/>
    <col min="14" max="14" width="2.7109375" style="63" customWidth="1"/>
    <col min="15" max="15" width="10.7109375" style="63" customWidth="1"/>
    <col min="16" max="16" width="14.7109375" style="63" customWidth="1"/>
    <col min="17" max="17" width="9.140625" style="63"/>
  </cols>
  <sheetData>
    <row r="1" spans="1:19" s="51" customFormat="1">
      <c r="A1" s="87" t="s">
        <v>305</v>
      </c>
      <c r="B1" s="87"/>
      <c r="C1" s="87"/>
      <c r="D1" s="87"/>
      <c r="E1" s="87"/>
      <c r="F1" s="87"/>
      <c r="G1" s="87"/>
      <c r="H1" s="87"/>
      <c r="I1" s="87"/>
      <c r="J1" s="61"/>
      <c r="K1" s="61"/>
      <c r="L1" s="45"/>
      <c r="M1" s="45"/>
      <c r="N1" s="45"/>
      <c r="O1" s="45"/>
      <c r="P1" s="45"/>
      <c r="Q1" s="45"/>
    </row>
    <row r="3" spans="1:19">
      <c r="A3" s="86" t="s">
        <v>0</v>
      </c>
      <c r="B3" s="86"/>
      <c r="C3" s="22"/>
      <c r="D3" s="22"/>
      <c r="E3" s="22"/>
      <c r="F3" s="22"/>
      <c r="G3" s="43"/>
      <c r="H3" s="22"/>
      <c r="I3" s="22"/>
      <c r="J3" s="22"/>
      <c r="K3" s="22"/>
    </row>
    <row r="4" spans="1:19">
      <c r="A4" s="22"/>
      <c r="B4" s="30" t="str">
        <f>'1. Tuin regie opdrachten'!B4</f>
        <v>[bedrijfsnaam invullen]</v>
      </c>
      <c r="C4" s="22"/>
      <c r="D4" s="17"/>
      <c r="E4" s="22"/>
      <c r="F4" s="22"/>
      <c r="G4" s="43"/>
      <c r="H4" s="22"/>
      <c r="I4" s="22"/>
      <c r="J4" s="22"/>
      <c r="K4" s="22"/>
    </row>
    <row r="5" spans="1:19">
      <c r="A5" s="22"/>
      <c r="B5" s="22"/>
      <c r="C5" s="22"/>
      <c r="D5" s="22"/>
      <c r="E5" s="22"/>
      <c r="F5" s="22"/>
      <c r="G5" s="43"/>
      <c r="H5" s="22"/>
      <c r="I5" s="22"/>
      <c r="J5" s="22"/>
      <c r="K5" s="22"/>
    </row>
    <row r="6" spans="1:19" s="51" customFormat="1" ht="30" customHeight="1">
      <c r="A6" s="45"/>
      <c r="B6" s="82" t="s">
        <v>306</v>
      </c>
      <c r="C6" s="91" t="s">
        <v>298</v>
      </c>
      <c r="D6" s="91"/>
      <c r="E6" s="57"/>
      <c r="F6" s="91" t="s">
        <v>101</v>
      </c>
      <c r="G6" s="91"/>
      <c r="H6" s="57"/>
      <c r="I6" s="47" t="s">
        <v>4</v>
      </c>
      <c r="J6" s="49"/>
      <c r="K6" s="49"/>
      <c r="L6" s="88" t="s">
        <v>307</v>
      </c>
      <c r="M6" s="88"/>
      <c r="N6" s="45"/>
      <c r="O6" s="88" t="s">
        <v>308</v>
      </c>
      <c r="P6" s="88"/>
      <c r="Q6" s="45"/>
      <c r="R6" s="83" t="s">
        <v>211</v>
      </c>
      <c r="S6" s="83" t="s">
        <v>211</v>
      </c>
    </row>
    <row r="7" spans="1:19">
      <c r="A7" s="14" t="s">
        <v>164</v>
      </c>
      <c r="B7" s="14" t="s">
        <v>102</v>
      </c>
      <c r="C7" s="24"/>
      <c r="D7" s="25" t="s">
        <v>6</v>
      </c>
      <c r="E7" s="24"/>
      <c r="F7" s="24"/>
      <c r="G7" s="72" t="s">
        <v>7</v>
      </c>
      <c r="H7" s="24"/>
      <c r="I7" s="25" t="s">
        <v>8</v>
      </c>
      <c r="J7" s="25"/>
      <c r="K7" s="25"/>
      <c r="L7" s="84" t="s">
        <v>7</v>
      </c>
      <c r="M7" s="25" t="s">
        <v>8</v>
      </c>
      <c r="N7" s="84"/>
      <c r="O7" s="84" t="s">
        <v>7</v>
      </c>
      <c r="P7" s="25" t="s">
        <v>8</v>
      </c>
    </row>
    <row r="8" spans="1:19">
      <c r="G8"/>
    </row>
    <row r="9" spans="1:19">
      <c r="A9" s="3" t="s">
        <v>103</v>
      </c>
      <c r="B9" s="3" t="s">
        <v>104</v>
      </c>
      <c r="C9" s="3"/>
      <c r="D9" s="22"/>
      <c r="E9" s="22"/>
      <c r="F9" s="22"/>
      <c r="G9" s="80"/>
      <c r="H9" s="22"/>
      <c r="I9" s="22"/>
      <c r="J9" s="22"/>
      <c r="K9" s="22"/>
    </row>
    <row r="10" spans="1:19">
      <c r="A10" s="81" t="s">
        <v>105</v>
      </c>
      <c r="B10" s="78" t="s">
        <v>106</v>
      </c>
      <c r="C10" s="3"/>
      <c r="D10" s="22"/>
      <c r="E10" s="22"/>
      <c r="F10" s="22"/>
      <c r="G10" s="80"/>
      <c r="H10" s="22"/>
      <c r="I10" s="22"/>
      <c r="J10" s="22"/>
      <c r="K10" s="22"/>
    </row>
    <row r="11" spans="1:19">
      <c r="A11" s="81" t="s">
        <v>107</v>
      </c>
      <c r="B11" s="78" t="s">
        <v>108</v>
      </c>
      <c r="C11" s="3"/>
      <c r="D11" s="44">
        <v>0</v>
      </c>
      <c r="E11" s="22"/>
      <c r="F11" s="63" t="s">
        <v>165</v>
      </c>
      <c r="G11" s="73">
        <v>52</v>
      </c>
      <c r="H11" s="22"/>
      <c r="I11" s="26">
        <f>ROUND(D11*G11,2)</f>
        <v>0</v>
      </c>
      <c r="J11" s="38"/>
      <c r="K11" s="74" t="s">
        <v>200</v>
      </c>
      <c r="L11" s="75">
        <v>8.8800000000000008</v>
      </c>
      <c r="M11" s="76">
        <f>ROUND(I11/R11*L11,2)</f>
        <v>0</v>
      </c>
      <c r="O11" s="75">
        <v>0.24</v>
      </c>
      <c r="P11" s="76">
        <f>ROUND(I11/R11*O11,2)</f>
        <v>0</v>
      </c>
      <c r="R11" s="77">
        <f>L11+O11</f>
        <v>9.120000000000001</v>
      </c>
      <c r="S11" s="65">
        <f>I11-M11-P11</f>
        <v>0</v>
      </c>
    </row>
    <row r="12" spans="1:19">
      <c r="A12" s="81" t="s">
        <v>109</v>
      </c>
      <c r="B12" s="78" t="s">
        <v>110</v>
      </c>
      <c r="C12" s="3"/>
      <c r="D12" s="44">
        <v>0</v>
      </c>
      <c r="E12" s="22"/>
      <c r="F12" s="63" t="s">
        <v>165</v>
      </c>
      <c r="G12" s="73">
        <v>52</v>
      </c>
      <c r="H12" s="22"/>
      <c r="I12" s="26">
        <f t="shared" ref="I12:I16" si="0">ROUND(D12*G12,2)</f>
        <v>0</v>
      </c>
      <c r="J12" s="38"/>
      <c r="K12" s="74" t="s">
        <v>200</v>
      </c>
      <c r="L12" s="75">
        <v>3.76</v>
      </c>
      <c r="M12" s="76">
        <f t="shared" ref="M12:M16" si="1">ROUND(I12/R12*L12,2)</f>
        <v>0</v>
      </c>
      <c r="O12" s="75">
        <v>0</v>
      </c>
      <c r="P12" s="76">
        <f t="shared" ref="P12:P15" si="2">ROUND(I12/R12*O12,2)</f>
        <v>0</v>
      </c>
      <c r="R12" s="77">
        <f t="shared" ref="R12:R40" si="3">L12+O12</f>
        <v>3.76</v>
      </c>
      <c r="S12" s="65">
        <f t="shared" ref="S12:S40" si="4">I12-M12-P12</f>
        <v>0</v>
      </c>
    </row>
    <row r="13" spans="1:19">
      <c r="A13" s="81" t="s">
        <v>111</v>
      </c>
      <c r="B13" s="78" t="s">
        <v>112</v>
      </c>
      <c r="C13" s="3"/>
      <c r="D13" s="44">
        <v>0</v>
      </c>
      <c r="E13" s="22"/>
      <c r="F13" s="63" t="s">
        <v>165</v>
      </c>
      <c r="G13" s="73">
        <v>52</v>
      </c>
      <c r="H13" s="22"/>
      <c r="I13" s="26">
        <f t="shared" si="0"/>
        <v>0</v>
      </c>
      <c r="J13" s="38"/>
      <c r="K13" s="74" t="s">
        <v>200</v>
      </c>
      <c r="L13" s="75">
        <v>1.3</v>
      </c>
      <c r="M13" s="76">
        <f t="shared" si="1"/>
        <v>0</v>
      </c>
      <c r="O13" s="75">
        <v>0</v>
      </c>
      <c r="P13" s="76">
        <f t="shared" si="2"/>
        <v>0</v>
      </c>
      <c r="R13" s="77">
        <f t="shared" si="3"/>
        <v>1.3</v>
      </c>
      <c r="S13" s="65">
        <f t="shared" si="4"/>
        <v>0</v>
      </c>
    </row>
    <row r="14" spans="1:19">
      <c r="A14" s="81" t="s">
        <v>113</v>
      </c>
      <c r="B14" s="78" t="s">
        <v>114</v>
      </c>
      <c r="C14" s="3"/>
      <c r="D14" s="44">
        <v>0</v>
      </c>
      <c r="E14" s="22"/>
      <c r="F14" s="63" t="s">
        <v>165</v>
      </c>
      <c r="G14" s="73">
        <v>52</v>
      </c>
      <c r="H14" s="22"/>
      <c r="I14" s="26">
        <f t="shared" si="0"/>
        <v>0</v>
      </c>
      <c r="J14" s="38"/>
      <c r="K14" s="74" t="s">
        <v>199</v>
      </c>
      <c r="L14" s="75">
        <v>17</v>
      </c>
      <c r="M14" s="76">
        <f t="shared" si="1"/>
        <v>0</v>
      </c>
      <c r="O14" s="75">
        <v>0</v>
      </c>
      <c r="P14" s="76">
        <f t="shared" si="2"/>
        <v>0</v>
      </c>
      <c r="R14" s="77">
        <f t="shared" si="3"/>
        <v>17</v>
      </c>
      <c r="S14" s="65">
        <f t="shared" si="4"/>
        <v>0</v>
      </c>
    </row>
    <row r="15" spans="1:19">
      <c r="A15" s="81" t="s">
        <v>115</v>
      </c>
      <c r="B15" s="78" t="s">
        <v>116</v>
      </c>
      <c r="C15" s="3"/>
      <c r="D15" s="44">
        <v>0</v>
      </c>
      <c r="E15" s="22"/>
      <c r="F15" s="63" t="s">
        <v>165</v>
      </c>
      <c r="G15" s="73">
        <v>52</v>
      </c>
      <c r="H15" s="22"/>
      <c r="I15" s="26">
        <f t="shared" si="0"/>
        <v>0</v>
      </c>
      <c r="J15" s="38"/>
      <c r="K15" s="74" t="s">
        <v>199</v>
      </c>
      <c r="L15" s="75">
        <v>3</v>
      </c>
      <c r="M15" s="76">
        <f t="shared" si="1"/>
        <v>0</v>
      </c>
      <c r="O15" s="75">
        <v>8</v>
      </c>
      <c r="P15" s="76">
        <f t="shared" si="2"/>
        <v>0</v>
      </c>
      <c r="R15" s="77">
        <f t="shared" si="3"/>
        <v>11</v>
      </c>
      <c r="S15" s="65">
        <f t="shared" si="4"/>
        <v>0</v>
      </c>
    </row>
    <row r="16" spans="1:19">
      <c r="A16" s="81" t="s">
        <v>117</v>
      </c>
      <c r="B16" s="78" t="s">
        <v>118</v>
      </c>
      <c r="C16" s="3"/>
      <c r="D16" s="44">
        <v>0</v>
      </c>
      <c r="E16" s="22"/>
      <c r="F16" s="63" t="s">
        <v>165</v>
      </c>
      <c r="G16" s="73">
        <v>52</v>
      </c>
      <c r="H16" s="22"/>
      <c r="I16" s="26">
        <f t="shared" si="0"/>
        <v>0</v>
      </c>
      <c r="J16" s="38"/>
      <c r="K16" s="74" t="s">
        <v>199</v>
      </c>
      <c r="L16" s="75">
        <v>3</v>
      </c>
      <c r="M16" s="76">
        <f t="shared" si="1"/>
        <v>0</v>
      </c>
      <c r="O16" s="75">
        <v>0</v>
      </c>
      <c r="P16" s="76">
        <f>ROUND(I16/R16*O16,2)</f>
        <v>0</v>
      </c>
      <c r="R16" s="77">
        <f t="shared" si="3"/>
        <v>3</v>
      </c>
      <c r="S16" s="65">
        <f t="shared" si="4"/>
        <v>0</v>
      </c>
    </row>
    <row r="17" spans="1:19">
      <c r="A17" s="81" t="s">
        <v>119</v>
      </c>
      <c r="B17" s="78" t="s">
        <v>120</v>
      </c>
      <c r="C17" s="3"/>
      <c r="G17"/>
      <c r="R17" s="77"/>
      <c r="S17" s="65"/>
    </row>
    <row r="18" spans="1:19">
      <c r="A18" s="81" t="s">
        <v>166</v>
      </c>
      <c r="B18" s="78" t="s">
        <v>167</v>
      </c>
      <c r="C18" s="3"/>
      <c r="D18" s="44">
        <v>0</v>
      </c>
      <c r="E18" s="22"/>
      <c r="F18" s="63" t="s">
        <v>165</v>
      </c>
      <c r="G18" s="73">
        <v>52</v>
      </c>
      <c r="H18" s="22"/>
      <c r="I18" s="26">
        <f t="shared" ref="I18:I23" si="5">ROUND(D18*G18,2)</f>
        <v>0</v>
      </c>
      <c r="J18" s="38"/>
      <c r="K18" s="74" t="s">
        <v>201</v>
      </c>
      <c r="L18" s="75">
        <v>458</v>
      </c>
      <c r="M18" s="76">
        <f t="shared" ref="M18:M20" si="6">ROUND(I18/R18*L18,2)</f>
        <v>0</v>
      </c>
      <c r="O18" s="75">
        <v>0</v>
      </c>
      <c r="P18" s="76">
        <f t="shared" ref="P18:P20" si="7">ROUND(I18/R18*O18,2)</f>
        <v>0</v>
      </c>
      <c r="R18" s="77">
        <f t="shared" si="3"/>
        <v>458</v>
      </c>
      <c r="S18" s="65">
        <f t="shared" si="4"/>
        <v>0</v>
      </c>
    </row>
    <row r="19" spans="1:19">
      <c r="A19" s="81" t="s">
        <v>168</v>
      </c>
      <c r="B19" s="78" t="s">
        <v>169</v>
      </c>
      <c r="C19" s="3"/>
      <c r="D19" s="44">
        <v>0</v>
      </c>
      <c r="E19" s="22"/>
      <c r="F19" s="63" t="s">
        <v>165</v>
      </c>
      <c r="G19" s="73">
        <v>52</v>
      </c>
      <c r="H19" s="22"/>
      <c r="I19" s="26">
        <f t="shared" si="5"/>
        <v>0</v>
      </c>
      <c r="J19" s="38"/>
      <c r="K19" s="74" t="s">
        <v>201</v>
      </c>
      <c r="L19" s="75">
        <v>104</v>
      </c>
      <c r="M19" s="76">
        <f t="shared" si="6"/>
        <v>0</v>
      </c>
      <c r="O19" s="75">
        <v>0</v>
      </c>
      <c r="P19" s="76">
        <f t="shared" si="7"/>
        <v>0</v>
      </c>
      <c r="R19" s="77">
        <f t="shared" si="3"/>
        <v>104</v>
      </c>
      <c r="S19" s="65">
        <f t="shared" si="4"/>
        <v>0</v>
      </c>
    </row>
    <row r="20" spans="1:19">
      <c r="A20" s="81" t="s">
        <v>170</v>
      </c>
      <c r="B20" s="78" t="s">
        <v>171</v>
      </c>
      <c r="C20" s="3"/>
      <c r="D20" s="44">
        <v>0</v>
      </c>
      <c r="E20" s="22"/>
      <c r="F20" s="63" t="s">
        <v>165</v>
      </c>
      <c r="G20" s="73">
        <v>52</v>
      </c>
      <c r="H20" s="22"/>
      <c r="I20" s="26">
        <f t="shared" si="5"/>
        <v>0</v>
      </c>
      <c r="J20" s="38"/>
      <c r="K20" s="74" t="s">
        <v>201</v>
      </c>
      <c r="L20" s="75">
        <v>396</v>
      </c>
      <c r="M20" s="76">
        <f t="shared" si="6"/>
        <v>0</v>
      </c>
      <c r="O20" s="75">
        <v>0</v>
      </c>
      <c r="P20" s="76">
        <f t="shared" si="7"/>
        <v>0</v>
      </c>
      <c r="R20" s="77">
        <f t="shared" si="3"/>
        <v>396</v>
      </c>
      <c r="S20" s="65">
        <f t="shared" si="4"/>
        <v>0</v>
      </c>
    </row>
    <row r="21" spans="1:19">
      <c r="A21" s="81" t="s">
        <v>172</v>
      </c>
      <c r="B21" s="78" t="s">
        <v>173</v>
      </c>
      <c r="C21" s="3"/>
      <c r="D21" s="44">
        <v>0</v>
      </c>
      <c r="E21" s="22"/>
      <c r="F21" s="63" t="s">
        <v>180</v>
      </c>
      <c r="G21" s="79">
        <v>774</v>
      </c>
      <c r="H21" s="22"/>
      <c r="I21" s="26">
        <f t="shared" si="5"/>
        <v>0</v>
      </c>
      <c r="J21" s="38"/>
      <c r="K21" s="74" t="s">
        <v>180</v>
      </c>
      <c r="L21" s="75">
        <v>616</v>
      </c>
      <c r="M21" s="76">
        <f>ROUND(L21*D21,2)</f>
        <v>0</v>
      </c>
      <c r="O21" s="75">
        <v>158</v>
      </c>
      <c r="P21" s="76">
        <f>ROUND(O21*D21,2)</f>
        <v>0</v>
      </c>
      <c r="R21" s="77">
        <f t="shared" si="3"/>
        <v>774</v>
      </c>
      <c r="S21" s="65">
        <f t="shared" si="4"/>
        <v>0</v>
      </c>
    </row>
    <row r="22" spans="1:19">
      <c r="A22" s="81" t="s">
        <v>174</v>
      </c>
      <c r="B22" s="78" t="s">
        <v>175</v>
      </c>
      <c r="C22" s="3"/>
      <c r="D22" s="44">
        <v>0</v>
      </c>
      <c r="E22" s="22"/>
      <c r="F22" s="63" t="s">
        <v>180</v>
      </c>
      <c r="G22" s="79">
        <v>3276</v>
      </c>
      <c r="H22" s="22"/>
      <c r="I22" s="26">
        <f t="shared" si="5"/>
        <v>0</v>
      </c>
      <c r="J22" s="38"/>
      <c r="K22" s="74" t="s">
        <v>180</v>
      </c>
      <c r="L22" s="75">
        <v>3276</v>
      </c>
      <c r="M22" s="76">
        <f t="shared" ref="M22:M23" si="8">ROUND(L22*D22,2)</f>
        <v>0</v>
      </c>
      <c r="O22" s="75">
        <v>0</v>
      </c>
      <c r="P22" s="76">
        <f t="shared" ref="P22:P23" si="9">ROUND(O22*D22,2)</f>
        <v>0</v>
      </c>
      <c r="R22" s="77">
        <f t="shared" si="3"/>
        <v>3276</v>
      </c>
      <c r="S22" s="65">
        <f t="shared" si="4"/>
        <v>0</v>
      </c>
    </row>
    <row r="23" spans="1:19">
      <c r="A23" s="81" t="s">
        <v>176</v>
      </c>
      <c r="B23" s="78" t="s">
        <v>177</v>
      </c>
      <c r="C23" s="3"/>
      <c r="D23" s="44">
        <v>0</v>
      </c>
      <c r="E23" s="22"/>
      <c r="F23" s="63" t="s">
        <v>180</v>
      </c>
      <c r="G23" s="79">
        <v>2014</v>
      </c>
      <c r="H23" s="22"/>
      <c r="I23" s="26">
        <f t="shared" si="5"/>
        <v>0</v>
      </c>
      <c r="J23" s="38"/>
      <c r="K23" s="74" t="s">
        <v>180</v>
      </c>
      <c r="L23" s="75">
        <v>1876</v>
      </c>
      <c r="M23" s="76">
        <f t="shared" si="8"/>
        <v>0</v>
      </c>
      <c r="O23" s="75">
        <v>138</v>
      </c>
      <c r="P23" s="76">
        <f t="shared" si="9"/>
        <v>0</v>
      </c>
      <c r="R23" s="77">
        <f t="shared" si="3"/>
        <v>2014</v>
      </c>
      <c r="S23" s="65">
        <f t="shared" si="4"/>
        <v>0</v>
      </c>
    </row>
    <row r="24" spans="1:19">
      <c r="A24" s="81" t="s">
        <v>178</v>
      </c>
      <c r="B24" s="78" t="s">
        <v>179</v>
      </c>
      <c r="C24" s="3"/>
      <c r="G24"/>
      <c r="R24" s="77"/>
      <c r="S24" s="65"/>
    </row>
    <row r="25" spans="1:19">
      <c r="A25" s="81" t="s">
        <v>181</v>
      </c>
      <c r="B25" s="78" t="s">
        <v>182</v>
      </c>
      <c r="C25" s="3"/>
      <c r="D25" s="44">
        <v>0</v>
      </c>
      <c r="E25" s="22"/>
      <c r="F25" s="63" t="s">
        <v>180</v>
      </c>
      <c r="G25" s="79">
        <v>1405</v>
      </c>
      <c r="H25" s="22"/>
      <c r="I25" s="26">
        <f t="shared" ref="I25:I32" si="10">ROUND(D25*G25,2)</f>
        <v>0</v>
      </c>
      <c r="J25" s="38"/>
      <c r="K25" s="63" t="s">
        <v>180</v>
      </c>
      <c r="L25" s="75">
        <v>1381</v>
      </c>
      <c r="M25" s="76">
        <f t="shared" ref="M25:M32" si="11">ROUND(L25*D25,2)</f>
        <v>0</v>
      </c>
      <c r="O25" s="75">
        <v>24</v>
      </c>
      <c r="P25" s="76">
        <f t="shared" ref="P25:P32" si="12">ROUND(O25*D25,2)</f>
        <v>0</v>
      </c>
      <c r="R25" s="77">
        <f t="shared" si="3"/>
        <v>1405</v>
      </c>
      <c r="S25" s="65">
        <f t="shared" si="4"/>
        <v>0</v>
      </c>
    </row>
    <row r="26" spans="1:19">
      <c r="A26" s="81" t="s">
        <v>183</v>
      </c>
      <c r="B26" s="78" t="s">
        <v>184</v>
      </c>
      <c r="C26" s="3"/>
      <c r="D26" s="44">
        <v>0</v>
      </c>
      <c r="E26" s="22"/>
      <c r="F26" s="63" t="s">
        <v>180</v>
      </c>
      <c r="G26" s="79">
        <v>48</v>
      </c>
      <c r="H26" s="22"/>
      <c r="I26" s="26">
        <f t="shared" si="10"/>
        <v>0</v>
      </c>
      <c r="J26" s="38"/>
      <c r="K26" s="63" t="s">
        <v>180</v>
      </c>
      <c r="L26" s="75">
        <v>48</v>
      </c>
      <c r="M26" s="76">
        <f t="shared" si="11"/>
        <v>0</v>
      </c>
      <c r="O26" s="75">
        <v>0</v>
      </c>
      <c r="P26" s="76">
        <f t="shared" si="12"/>
        <v>0</v>
      </c>
      <c r="R26" s="77">
        <f t="shared" si="3"/>
        <v>48</v>
      </c>
      <c r="S26" s="65">
        <f t="shared" si="4"/>
        <v>0</v>
      </c>
    </row>
    <row r="27" spans="1:19">
      <c r="A27" s="81" t="s">
        <v>185</v>
      </c>
      <c r="B27" s="78" t="s">
        <v>186</v>
      </c>
      <c r="C27" s="3"/>
      <c r="D27" s="44">
        <v>0</v>
      </c>
      <c r="E27" s="22"/>
      <c r="F27" s="63" t="s">
        <v>180</v>
      </c>
      <c r="G27" s="79">
        <v>376</v>
      </c>
      <c r="H27" s="22"/>
      <c r="I27" s="26">
        <f t="shared" si="10"/>
        <v>0</v>
      </c>
      <c r="J27" s="38"/>
      <c r="K27" s="63" t="s">
        <v>180</v>
      </c>
      <c r="L27" s="75">
        <v>376</v>
      </c>
      <c r="M27" s="76">
        <f t="shared" si="11"/>
        <v>0</v>
      </c>
      <c r="O27" s="75">
        <v>0</v>
      </c>
      <c r="P27" s="76">
        <f t="shared" si="12"/>
        <v>0</v>
      </c>
      <c r="R27" s="77">
        <f t="shared" si="3"/>
        <v>376</v>
      </c>
      <c r="S27" s="65">
        <f t="shared" si="4"/>
        <v>0</v>
      </c>
    </row>
    <row r="28" spans="1:19">
      <c r="A28" s="81" t="s">
        <v>187</v>
      </c>
      <c r="B28" s="78" t="s">
        <v>188</v>
      </c>
      <c r="C28" s="3"/>
      <c r="D28" s="44">
        <v>0</v>
      </c>
      <c r="E28" s="22"/>
      <c r="F28" s="63" t="s">
        <v>180</v>
      </c>
      <c r="G28" s="79">
        <v>96</v>
      </c>
      <c r="H28" s="22"/>
      <c r="I28" s="26">
        <f t="shared" si="10"/>
        <v>0</v>
      </c>
      <c r="J28" s="38"/>
      <c r="K28" s="63" t="s">
        <v>180</v>
      </c>
      <c r="L28" s="75">
        <v>96</v>
      </c>
      <c r="M28" s="76">
        <f t="shared" si="11"/>
        <v>0</v>
      </c>
      <c r="O28" s="75">
        <v>0</v>
      </c>
      <c r="P28" s="76">
        <f t="shared" si="12"/>
        <v>0</v>
      </c>
      <c r="R28" s="77">
        <f t="shared" si="3"/>
        <v>96</v>
      </c>
      <c r="S28" s="65">
        <f t="shared" si="4"/>
        <v>0</v>
      </c>
    </row>
    <row r="29" spans="1:19">
      <c r="A29" s="81" t="s">
        <v>189</v>
      </c>
      <c r="B29" s="78" t="s">
        <v>190</v>
      </c>
      <c r="C29" s="3"/>
      <c r="D29" s="44">
        <v>0</v>
      </c>
      <c r="E29" s="22"/>
      <c r="F29" s="63" t="s">
        <v>180</v>
      </c>
      <c r="G29" s="79">
        <v>64</v>
      </c>
      <c r="H29" s="22"/>
      <c r="I29" s="26">
        <f t="shared" si="10"/>
        <v>0</v>
      </c>
      <c r="J29" s="38"/>
      <c r="K29" s="63" t="s">
        <v>180</v>
      </c>
      <c r="L29" s="75">
        <v>64</v>
      </c>
      <c r="M29" s="76">
        <f t="shared" si="11"/>
        <v>0</v>
      </c>
      <c r="O29" s="75">
        <v>0</v>
      </c>
      <c r="P29" s="76">
        <f t="shared" si="12"/>
        <v>0</v>
      </c>
      <c r="R29" s="77">
        <f t="shared" si="3"/>
        <v>64</v>
      </c>
      <c r="S29" s="65">
        <f t="shared" si="4"/>
        <v>0</v>
      </c>
    </row>
    <row r="30" spans="1:19">
      <c r="A30" s="81" t="s">
        <v>191</v>
      </c>
      <c r="B30" s="78" t="s">
        <v>192</v>
      </c>
      <c r="C30" s="3"/>
      <c r="D30" s="44">
        <v>0</v>
      </c>
      <c r="E30" s="22"/>
      <c r="F30" s="63" t="s">
        <v>199</v>
      </c>
      <c r="G30" s="79">
        <v>12</v>
      </c>
      <c r="H30" s="22"/>
      <c r="I30" s="26">
        <f t="shared" si="10"/>
        <v>0</v>
      </c>
      <c r="J30" s="38"/>
      <c r="K30" s="63" t="s">
        <v>199</v>
      </c>
      <c r="L30" s="75">
        <v>12</v>
      </c>
      <c r="M30" s="76">
        <f t="shared" si="11"/>
        <v>0</v>
      </c>
      <c r="O30" s="75">
        <v>0</v>
      </c>
      <c r="P30" s="76">
        <f t="shared" si="12"/>
        <v>0</v>
      </c>
      <c r="R30" s="77">
        <f t="shared" si="3"/>
        <v>12</v>
      </c>
      <c r="S30" s="65">
        <f t="shared" si="4"/>
        <v>0</v>
      </c>
    </row>
    <row r="31" spans="1:19">
      <c r="A31" s="81" t="s">
        <v>193</v>
      </c>
      <c r="B31" s="78" t="s">
        <v>194</v>
      </c>
      <c r="C31" s="3"/>
      <c r="D31" s="44">
        <v>0</v>
      </c>
      <c r="E31" s="22"/>
      <c r="F31" s="63" t="s">
        <v>199</v>
      </c>
      <c r="G31" s="79">
        <v>18</v>
      </c>
      <c r="H31" s="22"/>
      <c r="I31" s="26">
        <f t="shared" si="10"/>
        <v>0</v>
      </c>
      <c r="J31" s="38"/>
      <c r="K31" s="63" t="s">
        <v>199</v>
      </c>
      <c r="L31" s="75">
        <v>18</v>
      </c>
      <c r="M31" s="76">
        <f t="shared" si="11"/>
        <v>0</v>
      </c>
      <c r="O31" s="75">
        <v>0</v>
      </c>
      <c r="P31" s="76">
        <f t="shared" si="12"/>
        <v>0</v>
      </c>
      <c r="R31" s="77">
        <f t="shared" si="3"/>
        <v>18</v>
      </c>
      <c r="S31" s="65">
        <f t="shared" si="4"/>
        <v>0</v>
      </c>
    </row>
    <row r="32" spans="1:19">
      <c r="A32" s="81" t="s">
        <v>195</v>
      </c>
      <c r="B32" s="78" t="s">
        <v>196</v>
      </c>
      <c r="C32" s="3"/>
      <c r="D32" s="44">
        <v>0</v>
      </c>
      <c r="E32" s="22"/>
      <c r="F32" s="63" t="s">
        <v>180</v>
      </c>
      <c r="G32" s="79">
        <v>40</v>
      </c>
      <c r="H32" s="22"/>
      <c r="I32" s="26">
        <f t="shared" si="10"/>
        <v>0</v>
      </c>
      <c r="J32" s="38"/>
      <c r="K32" s="63" t="s">
        <v>180</v>
      </c>
      <c r="L32" s="75">
        <v>40</v>
      </c>
      <c r="M32" s="76">
        <f t="shared" si="11"/>
        <v>0</v>
      </c>
      <c r="O32" s="75">
        <v>0</v>
      </c>
      <c r="P32" s="76">
        <f t="shared" si="12"/>
        <v>0</v>
      </c>
      <c r="R32" s="77">
        <f t="shared" si="3"/>
        <v>40</v>
      </c>
      <c r="S32" s="65">
        <f t="shared" si="4"/>
        <v>0</v>
      </c>
    </row>
    <row r="33" spans="1:19">
      <c r="A33" s="81" t="s">
        <v>197</v>
      </c>
      <c r="B33" s="78" t="s">
        <v>198</v>
      </c>
      <c r="C33" s="3"/>
      <c r="G33"/>
      <c r="R33" s="77"/>
      <c r="S33" s="65"/>
    </row>
    <row r="34" spans="1:19">
      <c r="A34" s="81" t="s">
        <v>202</v>
      </c>
      <c r="B34" s="78" t="s">
        <v>203</v>
      </c>
      <c r="C34" s="3"/>
      <c r="D34" s="44">
        <v>0</v>
      </c>
      <c r="E34" s="22"/>
      <c r="F34" s="63" t="s">
        <v>199</v>
      </c>
      <c r="G34" s="79">
        <v>30</v>
      </c>
      <c r="H34" s="22"/>
      <c r="I34" s="26">
        <f t="shared" ref="I34:I35" si="13">ROUND(D34*G34,2)</f>
        <v>0</v>
      </c>
      <c r="J34" s="38"/>
      <c r="K34" s="74" t="s">
        <v>199</v>
      </c>
      <c r="L34" s="75">
        <v>30</v>
      </c>
      <c r="M34" s="76">
        <f t="shared" ref="M34:M35" si="14">ROUND(L34*D34,2)</f>
        <v>0</v>
      </c>
      <c r="O34" s="75">
        <v>0</v>
      </c>
      <c r="P34" s="76">
        <f t="shared" ref="P34:P35" si="15">ROUND(O34*D34,2)</f>
        <v>0</v>
      </c>
      <c r="R34" s="77">
        <f t="shared" si="3"/>
        <v>30</v>
      </c>
      <c r="S34" s="65">
        <f t="shared" si="4"/>
        <v>0</v>
      </c>
    </row>
    <row r="35" spans="1:19">
      <c r="A35" s="81" t="s">
        <v>204</v>
      </c>
      <c r="B35" s="78" t="s">
        <v>205</v>
      </c>
      <c r="C35" s="3"/>
      <c r="D35" s="44">
        <v>0</v>
      </c>
      <c r="E35" s="22"/>
      <c r="F35" s="63" t="s">
        <v>199</v>
      </c>
      <c r="G35" s="79">
        <v>78</v>
      </c>
      <c r="H35" s="22"/>
      <c r="I35" s="26">
        <f t="shared" si="13"/>
        <v>0</v>
      </c>
      <c r="J35" s="38"/>
      <c r="K35" s="74" t="s">
        <v>199</v>
      </c>
      <c r="L35" s="75">
        <v>78</v>
      </c>
      <c r="M35" s="76">
        <f t="shared" si="14"/>
        <v>0</v>
      </c>
      <c r="O35" s="75">
        <v>0</v>
      </c>
      <c r="P35" s="76">
        <f t="shared" si="15"/>
        <v>0</v>
      </c>
      <c r="R35" s="77">
        <f t="shared" si="3"/>
        <v>78</v>
      </c>
      <c r="S35" s="65">
        <f t="shared" si="4"/>
        <v>0</v>
      </c>
    </row>
    <row r="36" spans="1:19">
      <c r="A36" s="81">
        <v>1018</v>
      </c>
      <c r="B36" s="78" t="s">
        <v>206</v>
      </c>
      <c r="C36" s="3"/>
      <c r="G36"/>
      <c r="R36" s="77"/>
      <c r="S36" s="65"/>
    </row>
    <row r="37" spans="1:19">
      <c r="A37" s="81">
        <v>101810</v>
      </c>
      <c r="B37" s="78" t="s">
        <v>207</v>
      </c>
      <c r="C37" s="3"/>
      <c r="D37" s="44">
        <v>0</v>
      </c>
      <c r="E37" s="22"/>
      <c r="F37" s="63" t="s">
        <v>199</v>
      </c>
      <c r="G37" s="79">
        <v>67</v>
      </c>
      <c r="H37" s="22"/>
      <c r="I37" s="26">
        <f t="shared" ref="I37:I40" si="16">ROUND(D37*G37,2)</f>
        <v>0</v>
      </c>
      <c r="J37" s="38"/>
      <c r="K37" s="74" t="s">
        <v>199</v>
      </c>
      <c r="L37" s="75">
        <v>59</v>
      </c>
      <c r="M37" s="76">
        <f t="shared" ref="M37:M40" si="17">ROUND(L37*D37,2)</f>
        <v>0</v>
      </c>
      <c r="O37" s="75">
        <v>8</v>
      </c>
      <c r="P37" s="76">
        <f t="shared" ref="P37:P40" si="18">ROUND(O37*D37,2)</f>
        <v>0</v>
      </c>
      <c r="R37" s="77">
        <f t="shared" si="3"/>
        <v>67</v>
      </c>
      <c r="S37" s="65">
        <f t="shared" si="4"/>
        <v>0</v>
      </c>
    </row>
    <row r="38" spans="1:19">
      <c r="A38" s="81">
        <v>101820</v>
      </c>
      <c r="B38" s="78" t="s">
        <v>208</v>
      </c>
      <c r="C38" s="3"/>
      <c r="D38" s="44">
        <v>0</v>
      </c>
      <c r="E38" s="22"/>
      <c r="F38" s="63" t="s">
        <v>199</v>
      </c>
      <c r="G38" s="79">
        <v>67</v>
      </c>
      <c r="H38" s="22"/>
      <c r="I38" s="26">
        <f t="shared" si="16"/>
        <v>0</v>
      </c>
      <c r="J38" s="38"/>
      <c r="K38" s="74" t="s">
        <v>199</v>
      </c>
      <c r="L38" s="75">
        <v>59</v>
      </c>
      <c r="M38" s="76">
        <f t="shared" si="17"/>
        <v>0</v>
      </c>
      <c r="O38" s="75">
        <v>8</v>
      </c>
      <c r="P38" s="76">
        <f t="shared" si="18"/>
        <v>0</v>
      </c>
      <c r="R38" s="77">
        <f t="shared" si="3"/>
        <v>67</v>
      </c>
      <c r="S38" s="65">
        <f t="shared" si="4"/>
        <v>0</v>
      </c>
    </row>
    <row r="39" spans="1:19">
      <c r="A39" s="81">
        <v>101840</v>
      </c>
      <c r="B39" s="78" t="s">
        <v>209</v>
      </c>
      <c r="C39" s="3"/>
      <c r="D39" s="44">
        <v>0</v>
      </c>
      <c r="E39" s="22"/>
      <c r="F39" s="63" t="s">
        <v>199</v>
      </c>
      <c r="G39" s="79">
        <v>31</v>
      </c>
      <c r="H39" s="22"/>
      <c r="I39" s="26">
        <f t="shared" si="16"/>
        <v>0</v>
      </c>
      <c r="J39" s="38"/>
      <c r="K39" s="74" t="s">
        <v>199</v>
      </c>
      <c r="L39" s="75">
        <v>27</v>
      </c>
      <c r="M39" s="76">
        <f t="shared" si="17"/>
        <v>0</v>
      </c>
      <c r="O39" s="75">
        <v>4</v>
      </c>
      <c r="P39" s="76">
        <f t="shared" si="18"/>
        <v>0</v>
      </c>
      <c r="R39" s="77">
        <f t="shared" si="3"/>
        <v>31</v>
      </c>
      <c r="S39" s="65">
        <f t="shared" si="4"/>
        <v>0</v>
      </c>
    </row>
    <row r="40" spans="1:19">
      <c r="A40" s="81">
        <v>101850</v>
      </c>
      <c r="B40" s="78" t="s">
        <v>210</v>
      </c>
      <c r="C40" s="3"/>
      <c r="D40" s="44">
        <v>0</v>
      </c>
      <c r="E40" s="22"/>
      <c r="F40" s="63" t="s">
        <v>199</v>
      </c>
      <c r="G40" s="79">
        <v>3</v>
      </c>
      <c r="H40" s="22"/>
      <c r="I40" s="26">
        <f t="shared" si="16"/>
        <v>0</v>
      </c>
      <c r="J40" s="38"/>
      <c r="K40" s="74" t="s">
        <v>199</v>
      </c>
      <c r="L40" s="75">
        <v>0</v>
      </c>
      <c r="M40" s="76">
        <f t="shared" si="17"/>
        <v>0</v>
      </c>
      <c r="O40" s="75">
        <v>3</v>
      </c>
      <c r="P40" s="76">
        <f t="shared" si="18"/>
        <v>0</v>
      </c>
      <c r="R40" s="77">
        <f t="shared" si="3"/>
        <v>3</v>
      </c>
      <c r="S40" s="65">
        <f t="shared" si="4"/>
        <v>0</v>
      </c>
    </row>
    <row r="41" spans="1:19">
      <c r="A41" s="22"/>
      <c r="B41" s="22"/>
      <c r="C41" s="3"/>
      <c r="D41" s="22"/>
      <c r="E41" s="22"/>
      <c r="F41" s="22"/>
      <c r="G41" s="43"/>
      <c r="H41" s="22"/>
      <c r="I41" s="22"/>
      <c r="J41" s="22"/>
      <c r="K41" s="22"/>
    </row>
    <row r="42" spans="1:19">
      <c r="A42" s="3" t="s">
        <v>121</v>
      </c>
      <c r="B42" s="3" t="s">
        <v>122</v>
      </c>
      <c r="C42" s="3"/>
      <c r="D42" s="22"/>
      <c r="E42" s="22"/>
      <c r="F42" s="22"/>
      <c r="G42" s="80"/>
      <c r="H42" s="22"/>
      <c r="I42" s="22"/>
      <c r="J42" s="22"/>
      <c r="K42" s="22"/>
    </row>
    <row r="43" spans="1:19">
      <c r="A43" s="81" t="s">
        <v>123</v>
      </c>
      <c r="B43" s="78" t="s">
        <v>124</v>
      </c>
      <c r="C43" s="3"/>
      <c r="D43" s="22"/>
      <c r="E43" s="22"/>
      <c r="F43" s="22"/>
      <c r="G43" s="80"/>
      <c r="H43" s="22"/>
      <c r="I43" s="22"/>
      <c r="J43" s="22"/>
      <c r="K43" s="22"/>
    </row>
    <row r="44" spans="1:19">
      <c r="A44" s="81" t="s">
        <v>125</v>
      </c>
      <c r="B44" s="78" t="s">
        <v>126</v>
      </c>
      <c r="C44" s="3"/>
      <c r="D44" s="44">
        <v>0</v>
      </c>
      <c r="E44" s="22"/>
      <c r="F44" s="63" t="s">
        <v>165</v>
      </c>
      <c r="G44" s="73">
        <v>52</v>
      </c>
      <c r="H44" s="22"/>
      <c r="I44" s="26">
        <f t="shared" ref="I44:I52" si="19">ROUND(D44*G44,2)</f>
        <v>0</v>
      </c>
      <c r="J44" s="38"/>
      <c r="K44" s="74" t="s">
        <v>200</v>
      </c>
      <c r="L44" s="75">
        <v>6.32</v>
      </c>
      <c r="M44" s="76">
        <f t="shared" ref="M44:M49" si="20">ROUND(I44/R44*L44,2)</f>
        <v>0</v>
      </c>
      <c r="O44" s="75">
        <v>0</v>
      </c>
      <c r="P44" s="76">
        <f t="shared" ref="P44:P49" si="21">ROUND(I44/R44*O44,2)</f>
        <v>0</v>
      </c>
      <c r="R44" s="77">
        <f t="shared" ref="R44:R52" si="22">L44+O44</f>
        <v>6.32</v>
      </c>
      <c r="S44" s="65">
        <f t="shared" ref="S44:S52" si="23">I44-M44-P44</f>
        <v>0</v>
      </c>
    </row>
    <row r="45" spans="1:19">
      <c r="A45" s="81" t="s">
        <v>127</v>
      </c>
      <c r="B45" s="78" t="s">
        <v>128</v>
      </c>
      <c r="C45" s="3"/>
      <c r="D45" s="44">
        <v>0</v>
      </c>
      <c r="E45" s="22"/>
      <c r="F45" s="63" t="s">
        <v>165</v>
      </c>
      <c r="G45" s="73">
        <v>52</v>
      </c>
      <c r="H45" s="22"/>
      <c r="I45" s="26">
        <f t="shared" si="19"/>
        <v>0</v>
      </c>
      <c r="J45" s="38"/>
      <c r="K45" s="74" t="s">
        <v>199</v>
      </c>
      <c r="L45" s="75">
        <v>21</v>
      </c>
      <c r="M45" s="76">
        <f t="shared" si="20"/>
        <v>0</v>
      </c>
      <c r="O45" s="75">
        <v>0</v>
      </c>
      <c r="P45" s="76">
        <f t="shared" si="21"/>
        <v>0</v>
      </c>
      <c r="R45" s="77">
        <f t="shared" si="22"/>
        <v>21</v>
      </c>
      <c r="S45" s="65">
        <f t="shared" si="23"/>
        <v>0</v>
      </c>
    </row>
    <row r="46" spans="1:19">
      <c r="A46" s="81" t="s">
        <v>129</v>
      </c>
      <c r="B46" s="78" t="s">
        <v>130</v>
      </c>
      <c r="C46" s="3"/>
      <c r="D46" s="44">
        <v>0</v>
      </c>
      <c r="E46" s="22"/>
      <c r="F46" s="63" t="s">
        <v>165</v>
      </c>
      <c r="G46" s="73">
        <v>52</v>
      </c>
      <c r="H46" s="22"/>
      <c r="I46" s="26">
        <f t="shared" si="19"/>
        <v>0</v>
      </c>
      <c r="J46" s="38"/>
      <c r="K46" s="74" t="s">
        <v>199</v>
      </c>
      <c r="L46" s="75">
        <v>21</v>
      </c>
      <c r="M46" s="76">
        <f t="shared" si="20"/>
        <v>0</v>
      </c>
      <c r="O46" s="75">
        <v>0</v>
      </c>
      <c r="P46" s="76">
        <f t="shared" si="21"/>
        <v>0</v>
      </c>
      <c r="R46" s="77">
        <f t="shared" si="22"/>
        <v>21</v>
      </c>
      <c r="S46" s="65">
        <f t="shared" si="23"/>
        <v>0</v>
      </c>
    </row>
    <row r="47" spans="1:19">
      <c r="A47" s="81" t="s">
        <v>131</v>
      </c>
      <c r="B47" s="78" t="s">
        <v>132</v>
      </c>
      <c r="C47" s="3"/>
      <c r="D47" s="44">
        <v>0</v>
      </c>
      <c r="E47" s="22"/>
      <c r="F47" s="63" t="s">
        <v>165</v>
      </c>
      <c r="G47" s="73">
        <v>52</v>
      </c>
      <c r="H47" s="22"/>
      <c r="I47" s="26">
        <f t="shared" si="19"/>
        <v>0</v>
      </c>
      <c r="J47" s="38"/>
      <c r="K47" s="74" t="s">
        <v>201</v>
      </c>
      <c r="L47" s="75">
        <v>28</v>
      </c>
      <c r="M47" s="76">
        <f t="shared" si="20"/>
        <v>0</v>
      </c>
      <c r="O47" s="75">
        <v>0</v>
      </c>
      <c r="P47" s="76">
        <f t="shared" si="21"/>
        <v>0</v>
      </c>
      <c r="R47" s="77">
        <f t="shared" si="22"/>
        <v>28</v>
      </c>
      <c r="S47" s="65">
        <f t="shared" si="23"/>
        <v>0</v>
      </c>
    </row>
    <row r="48" spans="1:19">
      <c r="A48" s="81" t="s">
        <v>212</v>
      </c>
      <c r="B48" s="78" t="s">
        <v>134</v>
      </c>
      <c r="C48" s="3"/>
      <c r="D48" s="44">
        <v>0</v>
      </c>
      <c r="E48" s="22"/>
      <c r="F48" s="63" t="s">
        <v>165</v>
      </c>
      <c r="G48" s="73">
        <v>52</v>
      </c>
      <c r="H48" s="22"/>
      <c r="I48" s="26">
        <f t="shared" si="19"/>
        <v>0</v>
      </c>
      <c r="J48" s="38"/>
      <c r="K48" s="74" t="s">
        <v>201</v>
      </c>
      <c r="L48" s="75">
        <v>222</v>
      </c>
      <c r="M48" s="76">
        <f t="shared" si="20"/>
        <v>0</v>
      </c>
      <c r="O48" s="75">
        <v>0</v>
      </c>
      <c r="P48" s="76">
        <f t="shared" si="21"/>
        <v>0</v>
      </c>
      <c r="R48" s="77">
        <f t="shared" si="22"/>
        <v>222</v>
      </c>
      <c r="S48" s="65">
        <f t="shared" si="23"/>
        <v>0</v>
      </c>
    </row>
    <row r="49" spans="1:19">
      <c r="A49" s="81" t="s">
        <v>133</v>
      </c>
      <c r="B49" s="78" t="s">
        <v>136</v>
      </c>
      <c r="C49" s="3"/>
      <c r="D49" s="44">
        <v>0</v>
      </c>
      <c r="E49" s="22"/>
      <c r="F49" s="63" t="s">
        <v>165</v>
      </c>
      <c r="G49" s="73">
        <v>52</v>
      </c>
      <c r="H49" s="22"/>
      <c r="I49" s="26">
        <f t="shared" si="19"/>
        <v>0</v>
      </c>
      <c r="J49" s="38"/>
      <c r="K49" s="74" t="s">
        <v>201</v>
      </c>
      <c r="L49" s="75">
        <v>344</v>
      </c>
      <c r="M49" s="76">
        <f t="shared" si="20"/>
        <v>0</v>
      </c>
      <c r="O49" s="75">
        <v>0</v>
      </c>
      <c r="P49" s="76">
        <f t="shared" si="21"/>
        <v>0</v>
      </c>
      <c r="R49" s="77">
        <f t="shared" si="22"/>
        <v>344</v>
      </c>
      <c r="S49" s="65">
        <f t="shared" si="23"/>
        <v>0</v>
      </c>
    </row>
    <row r="50" spans="1:19">
      <c r="A50" s="81" t="s">
        <v>135</v>
      </c>
      <c r="B50" s="78" t="s">
        <v>138</v>
      </c>
      <c r="C50" s="3"/>
      <c r="D50" s="44">
        <v>0</v>
      </c>
      <c r="E50" s="22"/>
      <c r="F50" s="63" t="s">
        <v>200</v>
      </c>
      <c r="G50" s="79">
        <v>20.399999999999999</v>
      </c>
      <c r="H50" s="22"/>
      <c r="I50" s="26">
        <f t="shared" si="19"/>
        <v>0</v>
      </c>
      <c r="J50" s="38"/>
      <c r="K50" s="74" t="s">
        <v>200</v>
      </c>
      <c r="L50" s="75">
        <v>20.399999999999999</v>
      </c>
      <c r="M50" s="76">
        <f t="shared" ref="M50:M52" si="24">ROUND(L50*D50,2)</f>
        <v>0</v>
      </c>
      <c r="O50" s="75">
        <v>0</v>
      </c>
      <c r="P50" s="76">
        <f t="shared" ref="P50:P52" si="25">ROUND(O50*D50,2)</f>
        <v>0</v>
      </c>
      <c r="R50" s="77">
        <f t="shared" si="22"/>
        <v>20.399999999999999</v>
      </c>
      <c r="S50" s="65">
        <f t="shared" si="23"/>
        <v>0</v>
      </c>
    </row>
    <row r="51" spans="1:19">
      <c r="A51" s="81" t="s">
        <v>137</v>
      </c>
      <c r="B51" s="78" t="s">
        <v>140</v>
      </c>
      <c r="C51" s="3"/>
      <c r="D51" s="44">
        <v>0</v>
      </c>
      <c r="E51" s="22"/>
      <c r="F51" s="63" t="s">
        <v>199</v>
      </c>
      <c r="G51" s="79">
        <v>12</v>
      </c>
      <c r="H51" s="22"/>
      <c r="I51" s="26">
        <f t="shared" ref="I51" si="26">ROUND(D51*G51,2)</f>
        <v>0</v>
      </c>
      <c r="J51" s="38"/>
      <c r="K51" s="74" t="s">
        <v>199</v>
      </c>
      <c r="L51" s="75">
        <v>12</v>
      </c>
      <c r="M51" s="76">
        <f t="shared" si="24"/>
        <v>0</v>
      </c>
      <c r="O51" s="75">
        <v>0</v>
      </c>
      <c r="P51" s="76">
        <f t="shared" si="25"/>
        <v>0</v>
      </c>
      <c r="R51" s="77">
        <f t="shared" si="22"/>
        <v>12</v>
      </c>
      <c r="S51" s="65">
        <f t="shared" si="23"/>
        <v>0</v>
      </c>
    </row>
    <row r="52" spans="1:19">
      <c r="A52" s="81" t="s">
        <v>139</v>
      </c>
      <c r="B52" s="78" t="s">
        <v>213</v>
      </c>
      <c r="C52" s="3"/>
      <c r="D52" s="44">
        <v>0</v>
      </c>
      <c r="E52" s="22"/>
      <c r="F52" s="63" t="s">
        <v>201</v>
      </c>
      <c r="G52" s="79">
        <v>114</v>
      </c>
      <c r="H52" s="22"/>
      <c r="I52" s="26">
        <f t="shared" si="19"/>
        <v>0</v>
      </c>
      <c r="J52" s="38"/>
      <c r="K52" s="74" t="s">
        <v>201</v>
      </c>
      <c r="L52" s="75">
        <v>114</v>
      </c>
      <c r="M52" s="76">
        <f t="shared" si="24"/>
        <v>0</v>
      </c>
      <c r="O52" s="75">
        <v>0</v>
      </c>
      <c r="P52" s="76">
        <f t="shared" si="25"/>
        <v>0</v>
      </c>
      <c r="R52" s="77">
        <f t="shared" si="22"/>
        <v>114</v>
      </c>
      <c r="S52" s="65">
        <f t="shared" si="23"/>
        <v>0</v>
      </c>
    </row>
    <row r="53" spans="1:19">
      <c r="A53" s="22"/>
      <c r="B53" s="22"/>
      <c r="C53" s="3"/>
      <c r="D53" s="22"/>
      <c r="E53" s="22"/>
      <c r="F53" s="22"/>
      <c r="G53" s="43"/>
      <c r="H53" s="22"/>
      <c r="I53" s="22"/>
      <c r="J53" s="22"/>
      <c r="K53" s="22"/>
    </row>
    <row r="54" spans="1:19">
      <c r="A54" s="3" t="s">
        <v>141</v>
      </c>
      <c r="B54" s="3" t="s">
        <v>142</v>
      </c>
      <c r="C54" s="3"/>
      <c r="D54" s="22"/>
      <c r="E54" s="22"/>
      <c r="F54" s="22"/>
      <c r="G54" s="80"/>
      <c r="H54" s="22"/>
      <c r="I54" s="22"/>
      <c r="J54" s="22"/>
      <c r="K54" s="22"/>
    </row>
    <row r="55" spans="1:19">
      <c r="A55" s="78" t="s">
        <v>143</v>
      </c>
      <c r="B55" s="78" t="s">
        <v>144</v>
      </c>
      <c r="C55" s="3"/>
      <c r="D55" s="22"/>
      <c r="E55" s="22"/>
      <c r="F55" s="22"/>
      <c r="G55" s="80"/>
      <c r="H55" s="22"/>
      <c r="I55" s="22"/>
      <c r="J55" s="38"/>
      <c r="K55" s="38"/>
    </row>
    <row r="56" spans="1:19">
      <c r="A56" s="78" t="s">
        <v>145</v>
      </c>
      <c r="B56" s="78" t="s">
        <v>146</v>
      </c>
      <c r="C56" s="3"/>
      <c r="D56" s="44">
        <v>0</v>
      </c>
      <c r="E56" s="22"/>
      <c r="F56" s="63" t="s">
        <v>165</v>
      </c>
      <c r="G56" s="73">
        <v>52</v>
      </c>
      <c r="H56" s="22"/>
      <c r="I56" s="26">
        <f t="shared" ref="I56:I97" si="27">ROUND(D56*G56,2)</f>
        <v>0</v>
      </c>
      <c r="J56" s="38"/>
      <c r="K56" s="74" t="s">
        <v>200</v>
      </c>
      <c r="L56" s="75">
        <v>37.43</v>
      </c>
      <c r="M56" s="76">
        <f t="shared" ref="M56:M62" si="28">ROUND(I56/R56*L56,2)</f>
        <v>0</v>
      </c>
      <c r="O56" s="75">
        <v>5.18</v>
      </c>
      <c r="P56" s="76">
        <f t="shared" ref="P56:P62" si="29">ROUND(I56/R56*O56,2)</f>
        <v>0</v>
      </c>
      <c r="R56" s="77">
        <f t="shared" ref="R56:R62" si="30">L56+O56</f>
        <v>42.61</v>
      </c>
      <c r="S56" s="65">
        <f t="shared" ref="S56:S62" si="31">I56-M56-P56</f>
        <v>0</v>
      </c>
    </row>
    <row r="57" spans="1:19">
      <c r="A57" s="78" t="s">
        <v>147</v>
      </c>
      <c r="B57" s="78" t="s">
        <v>148</v>
      </c>
      <c r="C57" s="3"/>
      <c r="D57" s="44">
        <v>0</v>
      </c>
      <c r="E57" s="22"/>
      <c r="F57" s="63" t="s">
        <v>165</v>
      </c>
      <c r="G57" s="73">
        <v>52</v>
      </c>
      <c r="H57" s="22"/>
      <c r="I57" s="26">
        <f t="shared" si="27"/>
        <v>0</v>
      </c>
      <c r="J57" s="38"/>
      <c r="K57" s="74" t="s">
        <v>200</v>
      </c>
      <c r="L57" s="75">
        <v>26.25</v>
      </c>
      <c r="M57" s="76">
        <f t="shared" si="28"/>
        <v>0</v>
      </c>
      <c r="O57" s="75">
        <v>0.06</v>
      </c>
      <c r="P57" s="76">
        <f t="shared" si="29"/>
        <v>0</v>
      </c>
      <c r="R57" s="77">
        <f t="shared" si="30"/>
        <v>26.31</v>
      </c>
      <c r="S57" s="65">
        <f t="shared" si="31"/>
        <v>0</v>
      </c>
    </row>
    <row r="58" spans="1:19">
      <c r="A58" s="78" t="s">
        <v>149</v>
      </c>
      <c r="B58" s="78" t="s">
        <v>150</v>
      </c>
      <c r="C58" s="3"/>
      <c r="D58" s="44">
        <v>0</v>
      </c>
      <c r="E58" s="22"/>
      <c r="F58" s="63" t="s">
        <v>165</v>
      </c>
      <c r="G58" s="73">
        <v>52</v>
      </c>
      <c r="H58" s="22"/>
      <c r="I58" s="26">
        <f t="shared" si="27"/>
        <v>0</v>
      </c>
      <c r="J58" s="38"/>
      <c r="K58" s="74" t="s">
        <v>200</v>
      </c>
      <c r="L58" s="75">
        <v>15.45</v>
      </c>
      <c r="M58" s="76">
        <f t="shared" si="28"/>
        <v>0</v>
      </c>
      <c r="O58" s="75">
        <v>0.06</v>
      </c>
      <c r="P58" s="76">
        <f t="shared" si="29"/>
        <v>0</v>
      </c>
      <c r="R58" s="77">
        <f t="shared" si="30"/>
        <v>15.51</v>
      </c>
      <c r="S58" s="65">
        <f t="shared" si="31"/>
        <v>0</v>
      </c>
    </row>
    <row r="59" spans="1:19">
      <c r="A59" s="78" t="s">
        <v>151</v>
      </c>
      <c r="B59" s="78" t="s">
        <v>152</v>
      </c>
      <c r="C59" s="3"/>
      <c r="D59" s="44">
        <v>0</v>
      </c>
      <c r="E59" s="22"/>
      <c r="F59" s="63" t="s">
        <v>165</v>
      </c>
      <c r="G59" s="73">
        <v>52</v>
      </c>
      <c r="H59" s="22"/>
      <c r="I59" s="26">
        <f t="shared" si="27"/>
        <v>0</v>
      </c>
      <c r="J59" s="38"/>
      <c r="K59" s="74" t="s">
        <v>200</v>
      </c>
      <c r="L59" s="75">
        <v>6.11</v>
      </c>
      <c r="M59" s="76">
        <f t="shared" si="28"/>
        <v>0</v>
      </c>
      <c r="O59" s="75">
        <v>0</v>
      </c>
      <c r="P59" s="76">
        <f t="shared" si="29"/>
        <v>0</v>
      </c>
      <c r="R59" s="77">
        <f t="shared" si="30"/>
        <v>6.11</v>
      </c>
      <c r="S59" s="65">
        <f t="shared" si="31"/>
        <v>0</v>
      </c>
    </row>
    <row r="60" spans="1:19">
      <c r="A60" s="78" t="s">
        <v>153</v>
      </c>
      <c r="B60" s="78" t="s">
        <v>154</v>
      </c>
      <c r="C60" s="3"/>
      <c r="D60" s="44">
        <v>0</v>
      </c>
      <c r="E60" s="22"/>
      <c r="F60" s="63" t="s">
        <v>165</v>
      </c>
      <c r="G60" s="73">
        <v>52</v>
      </c>
      <c r="H60" s="22"/>
      <c r="I60" s="26">
        <f t="shared" si="27"/>
        <v>0</v>
      </c>
      <c r="J60" s="38"/>
      <c r="K60" s="74" t="s">
        <v>200</v>
      </c>
      <c r="L60" s="75">
        <v>4.42</v>
      </c>
      <c r="M60" s="76">
        <f t="shared" si="28"/>
        <v>0</v>
      </c>
      <c r="O60" s="75">
        <v>0.11</v>
      </c>
      <c r="P60" s="76">
        <f t="shared" si="29"/>
        <v>0</v>
      </c>
      <c r="R60" s="77">
        <f t="shared" si="30"/>
        <v>4.53</v>
      </c>
      <c r="S60" s="65">
        <f t="shared" si="31"/>
        <v>0</v>
      </c>
    </row>
    <row r="61" spans="1:19">
      <c r="A61" s="78" t="s">
        <v>155</v>
      </c>
      <c r="B61" s="78" t="s">
        <v>156</v>
      </c>
      <c r="C61" s="3"/>
      <c r="D61" s="44">
        <v>0</v>
      </c>
      <c r="E61" s="22"/>
      <c r="F61" s="63" t="s">
        <v>165</v>
      </c>
      <c r="G61" s="73">
        <v>52</v>
      </c>
      <c r="H61" s="22"/>
      <c r="I61" s="26">
        <f t="shared" si="27"/>
        <v>0</v>
      </c>
      <c r="J61" s="38"/>
      <c r="K61" s="74" t="s">
        <v>199</v>
      </c>
      <c r="L61" s="75">
        <v>136</v>
      </c>
      <c r="M61" s="76">
        <f t="shared" si="28"/>
        <v>0</v>
      </c>
      <c r="O61" s="75">
        <v>15</v>
      </c>
      <c r="P61" s="76">
        <f t="shared" si="29"/>
        <v>0</v>
      </c>
      <c r="R61" s="77">
        <f t="shared" si="30"/>
        <v>151</v>
      </c>
      <c r="S61" s="65">
        <f t="shared" si="31"/>
        <v>0</v>
      </c>
    </row>
    <row r="62" spans="1:19">
      <c r="A62" s="78" t="s">
        <v>214</v>
      </c>
      <c r="B62" s="78" t="s">
        <v>215</v>
      </c>
      <c r="C62" s="3"/>
      <c r="D62" s="44">
        <v>0</v>
      </c>
      <c r="E62" s="22"/>
      <c r="F62" s="63" t="s">
        <v>165</v>
      </c>
      <c r="G62" s="73">
        <v>52</v>
      </c>
      <c r="H62" s="22"/>
      <c r="I62" s="26">
        <f t="shared" si="27"/>
        <v>0</v>
      </c>
      <c r="J62" s="38"/>
      <c r="K62" s="74" t="s">
        <v>201</v>
      </c>
      <c r="L62" s="75">
        <v>472</v>
      </c>
      <c r="M62" s="76">
        <f t="shared" si="28"/>
        <v>0</v>
      </c>
      <c r="O62" s="75">
        <v>78</v>
      </c>
      <c r="P62" s="76">
        <f t="shared" si="29"/>
        <v>0</v>
      </c>
      <c r="R62" s="77">
        <f t="shared" si="30"/>
        <v>550</v>
      </c>
      <c r="S62" s="65">
        <f t="shared" si="31"/>
        <v>0</v>
      </c>
    </row>
    <row r="63" spans="1:19">
      <c r="A63" s="78" t="s">
        <v>216</v>
      </c>
      <c r="B63" s="78" t="s">
        <v>217</v>
      </c>
      <c r="C63" s="3"/>
      <c r="D63" s="38"/>
      <c r="E63" s="38"/>
      <c r="F63" s="38"/>
      <c r="G63" s="38"/>
      <c r="H63" s="38"/>
      <c r="I63" s="38"/>
      <c r="J63" s="38"/>
      <c r="K63" s="38"/>
    </row>
    <row r="64" spans="1:19">
      <c r="A64" s="78" t="s">
        <v>218</v>
      </c>
      <c r="B64" s="78" t="s">
        <v>219</v>
      </c>
      <c r="C64" s="3"/>
      <c r="D64" s="44">
        <v>0</v>
      </c>
      <c r="E64" s="22"/>
      <c r="F64" s="63" t="s">
        <v>165</v>
      </c>
      <c r="G64" s="73">
        <v>52</v>
      </c>
      <c r="H64" s="22"/>
      <c r="I64" s="26">
        <f t="shared" ref="I64:I77" si="32">ROUND(D64*G64,2)</f>
        <v>0</v>
      </c>
      <c r="J64" s="38"/>
      <c r="K64" s="74" t="s">
        <v>200</v>
      </c>
      <c r="L64" s="75">
        <v>2.15</v>
      </c>
      <c r="M64" s="76">
        <f t="shared" ref="M64:M66" si="33">ROUND(I64/R64*L64,2)</f>
        <v>0</v>
      </c>
      <c r="O64" s="75">
        <v>0</v>
      </c>
      <c r="P64" s="76">
        <f t="shared" ref="P64:P66" si="34">ROUND(I64/R64*O64,2)</f>
        <v>0</v>
      </c>
      <c r="R64" s="77">
        <f t="shared" ref="R64:R66" si="35">L64+O64</f>
        <v>2.15</v>
      </c>
      <c r="S64" s="65">
        <f t="shared" ref="S64:S66" si="36">I64-M64-P64</f>
        <v>0</v>
      </c>
    </row>
    <row r="65" spans="1:19">
      <c r="A65" s="78" t="s">
        <v>220</v>
      </c>
      <c r="B65" s="78" t="s">
        <v>221</v>
      </c>
      <c r="C65" s="3"/>
      <c r="D65" s="44">
        <v>0</v>
      </c>
      <c r="E65" s="22"/>
      <c r="F65" s="63" t="s">
        <v>165</v>
      </c>
      <c r="G65" s="73">
        <v>52</v>
      </c>
      <c r="H65" s="22"/>
      <c r="I65" s="26">
        <f t="shared" si="32"/>
        <v>0</v>
      </c>
      <c r="J65" s="38"/>
      <c r="K65" s="74" t="s">
        <v>200</v>
      </c>
      <c r="L65" s="75">
        <v>10.93</v>
      </c>
      <c r="M65" s="76">
        <f t="shared" si="33"/>
        <v>0</v>
      </c>
      <c r="O65" s="75">
        <v>1.02</v>
      </c>
      <c r="P65" s="76">
        <f t="shared" si="34"/>
        <v>0</v>
      </c>
      <c r="R65" s="77">
        <f t="shared" si="35"/>
        <v>11.95</v>
      </c>
      <c r="S65" s="65">
        <f t="shared" si="36"/>
        <v>0</v>
      </c>
    </row>
    <row r="66" spans="1:19">
      <c r="A66" s="78" t="s">
        <v>222</v>
      </c>
      <c r="B66" s="78" t="s">
        <v>223</v>
      </c>
      <c r="C66" s="3"/>
      <c r="D66" s="44">
        <v>0</v>
      </c>
      <c r="E66" s="22"/>
      <c r="F66" s="63" t="s">
        <v>165</v>
      </c>
      <c r="G66" s="73">
        <v>52</v>
      </c>
      <c r="H66" s="22"/>
      <c r="I66" s="26">
        <f t="shared" si="32"/>
        <v>0</v>
      </c>
      <c r="J66" s="38"/>
      <c r="K66" s="74" t="s">
        <v>199</v>
      </c>
      <c r="L66" s="75">
        <v>68</v>
      </c>
      <c r="M66" s="76">
        <f t="shared" si="33"/>
        <v>0</v>
      </c>
      <c r="O66" s="75">
        <v>0</v>
      </c>
      <c r="P66" s="76">
        <f t="shared" si="34"/>
        <v>0</v>
      </c>
      <c r="R66" s="77">
        <f t="shared" si="35"/>
        <v>68</v>
      </c>
      <c r="S66" s="65">
        <f t="shared" si="36"/>
        <v>0</v>
      </c>
    </row>
    <row r="67" spans="1:19">
      <c r="A67" s="78" t="s">
        <v>224</v>
      </c>
      <c r="B67" s="78" t="s">
        <v>225</v>
      </c>
      <c r="C67" s="3"/>
      <c r="D67" s="38"/>
      <c r="E67" s="38"/>
      <c r="F67" s="38"/>
      <c r="G67" s="38"/>
      <c r="H67" s="38"/>
      <c r="I67" s="38"/>
      <c r="J67" s="38"/>
      <c r="K67" s="38"/>
    </row>
    <row r="68" spans="1:19">
      <c r="A68" s="78" t="s">
        <v>226</v>
      </c>
      <c r="B68" s="78" t="s">
        <v>227</v>
      </c>
      <c r="C68" s="3"/>
      <c r="D68" s="44">
        <v>0</v>
      </c>
      <c r="E68" s="22"/>
      <c r="F68" s="63" t="s">
        <v>165</v>
      </c>
      <c r="G68" s="73">
        <v>52</v>
      </c>
      <c r="H68" s="22"/>
      <c r="I68" s="26">
        <f t="shared" si="32"/>
        <v>0</v>
      </c>
      <c r="J68" s="38"/>
      <c r="K68" s="74" t="s">
        <v>200</v>
      </c>
      <c r="L68" s="75">
        <v>116.43</v>
      </c>
      <c r="M68" s="76">
        <f t="shared" ref="M68:M69" si="37">ROUND(I68/R68*L68,2)</f>
        <v>0</v>
      </c>
      <c r="O68" s="75">
        <v>5.41</v>
      </c>
      <c r="P68" s="76">
        <f t="shared" ref="P68:P69" si="38">ROUND(I68/R68*O68,2)</f>
        <v>0</v>
      </c>
      <c r="R68" s="77">
        <f t="shared" ref="R68:R69" si="39">L68+O68</f>
        <v>121.84</v>
      </c>
      <c r="S68" s="65">
        <f t="shared" ref="S68:S69" si="40">I68-M68-P68</f>
        <v>0</v>
      </c>
    </row>
    <row r="69" spans="1:19">
      <c r="A69" s="78" t="s">
        <v>228</v>
      </c>
      <c r="B69" s="78" t="s">
        <v>229</v>
      </c>
      <c r="C69" s="3"/>
      <c r="D69" s="44">
        <v>0</v>
      </c>
      <c r="E69" s="22"/>
      <c r="F69" s="63" t="s">
        <v>165</v>
      </c>
      <c r="G69" s="73">
        <v>52</v>
      </c>
      <c r="H69" s="22"/>
      <c r="I69" s="26">
        <f t="shared" si="32"/>
        <v>0</v>
      </c>
      <c r="J69" s="38"/>
      <c r="K69" s="74" t="s">
        <v>200</v>
      </c>
      <c r="L69" s="75">
        <v>13.08</v>
      </c>
      <c r="M69" s="76">
        <f t="shared" si="37"/>
        <v>0</v>
      </c>
      <c r="O69" s="75">
        <v>1.02</v>
      </c>
      <c r="P69" s="76">
        <f t="shared" si="38"/>
        <v>0</v>
      </c>
      <c r="R69" s="77">
        <f t="shared" si="39"/>
        <v>14.1</v>
      </c>
      <c r="S69" s="65">
        <f t="shared" si="40"/>
        <v>0</v>
      </c>
    </row>
    <row r="70" spans="1:19">
      <c r="A70" s="78" t="s">
        <v>230</v>
      </c>
      <c r="B70" s="78" t="s">
        <v>231</v>
      </c>
      <c r="C70" s="3"/>
      <c r="D70" s="38"/>
      <c r="E70" s="38"/>
      <c r="F70" s="38"/>
      <c r="G70" s="38"/>
      <c r="H70" s="38"/>
      <c r="I70" s="38"/>
      <c r="J70" s="38"/>
      <c r="K70" s="38"/>
    </row>
    <row r="71" spans="1:19">
      <c r="A71" s="78" t="s">
        <v>232</v>
      </c>
      <c r="B71" s="78" t="s">
        <v>233</v>
      </c>
      <c r="C71" s="3"/>
      <c r="D71" s="44">
        <v>0</v>
      </c>
      <c r="E71" s="22"/>
      <c r="F71" s="63" t="s">
        <v>180</v>
      </c>
      <c r="G71" s="79">
        <v>7310</v>
      </c>
      <c r="H71" s="22"/>
      <c r="I71" s="26">
        <f t="shared" si="32"/>
        <v>0</v>
      </c>
      <c r="J71" s="38"/>
      <c r="K71" s="74" t="s">
        <v>180</v>
      </c>
      <c r="L71" s="75">
        <v>6986</v>
      </c>
      <c r="M71" s="76">
        <f t="shared" ref="M71:M72" si="41">ROUND(L71*D71,2)</f>
        <v>0</v>
      </c>
      <c r="O71" s="75">
        <v>324</v>
      </c>
      <c r="P71" s="76">
        <f t="shared" ref="P71:P72" si="42">ROUND(O71*D71,2)</f>
        <v>0</v>
      </c>
      <c r="R71" s="77">
        <f t="shared" ref="R71:R72" si="43">L71+O71</f>
        <v>7310</v>
      </c>
      <c r="S71" s="65">
        <f t="shared" ref="S71:S72" si="44">I71-M71-P71</f>
        <v>0</v>
      </c>
    </row>
    <row r="72" spans="1:19">
      <c r="A72" s="78" t="s">
        <v>234</v>
      </c>
      <c r="B72" s="78" t="s">
        <v>235</v>
      </c>
      <c r="C72" s="3"/>
      <c r="D72" s="44">
        <v>0</v>
      </c>
      <c r="E72" s="22"/>
      <c r="F72" s="63" t="s">
        <v>180</v>
      </c>
      <c r="G72" s="79">
        <v>1296</v>
      </c>
      <c r="H72" s="22"/>
      <c r="I72" s="26">
        <f t="shared" si="32"/>
        <v>0</v>
      </c>
      <c r="J72" s="38"/>
      <c r="K72" s="74" t="s">
        <v>180</v>
      </c>
      <c r="L72" s="75">
        <v>1296</v>
      </c>
      <c r="M72" s="76">
        <f t="shared" si="41"/>
        <v>0</v>
      </c>
      <c r="O72" s="75">
        <v>0</v>
      </c>
      <c r="P72" s="76">
        <f t="shared" si="42"/>
        <v>0</v>
      </c>
      <c r="R72" s="77">
        <f t="shared" si="43"/>
        <v>1296</v>
      </c>
      <c r="S72" s="65">
        <f t="shared" si="44"/>
        <v>0</v>
      </c>
    </row>
    <row r="73" spans="1:19">
      <c r="A73" s="78" t="s">
        <v>236</v>
      </c>
      <c r="B73" s="78" t="s">
        <v>237</v>
      </c>
      <c r="C73" s="3"/>
      <c r="D73" s="38"/>
      <c r="E73" s="38"/>
      <c r="F73" s="38"/>
      <c r="G73" s="38"/>
      <c r="H73" s="38"/>
      <c r="I73" s="38"/>
      <c r="J73" s="38"/>
      <c r="K73" s="38"/>
    </row>
    <row r="74" spans="1:19">
      <c r="A74" s="78" t="s">
        <v>238</v>
      </c>
      <c r="B74" s="78" t="s">
        <v>239</v>
      </c>
      <c r="C74" s="3"/>
      <c r="D74" s="44">
        <v>0</v>
      </c>
      <c r="E74" s="22"/>
      <c r="F74" s="63" t="s">
        <v>199</v>
      </c>
      <c r="G74" s="79">
        <v>92</v>
      </c>
      <c r="H74" s="22"/>
      <c r="I74" s="26">
        <f t="shared" si="32"/>
        <v>0</v>
      </c>
      <c r="J74" s="38"/>
      <c r="K74" s="74" t="s">
        <v>199</v>
      </c>
      <c r="L74" s="75">
        <v>92</v>
      </c>
      <c r="M74" s="76">
        <f t="shared" ref="M74:M75" si="45">ROUND(L74*D74,2)</f>
        <v>0</v>
      </c>
      <c r="O74" s="75">
        <v>0</v>
      </c>
      <c r="P74" s="76">
        <f t="shared" ref="P74:P75" si="46">ROUND(O74*D74,2)</f>
        <v>0</v>
      </c>
      <c r="R74" s="77">
        <f t="shared" ref="R74:R75" si="47">L74+O74</f>
        <v>92</v>
      </c>
      <c r="S74" s="65">
        <f t="shared" ref="S74:S75" si="48">I74-M74-P74</f>
        <v>0</v>
      </c>
    </row>
    <row r="75" spans="1:19">
      <c r="A75" s="78" t="s">
        <v>240</v>
      </c>
      <c r="B75" s="78" t="s">
        <v>241</v>
      </c>
      <c r="C75" s="3"/>
      <c r="D75" s="44">
        <v>0</v>
      </c>
      <c r="E75" s="22"/>
      <c r="F75" s="63" t="s">
        <v>201</v>
      </c>
      <c r="G75" s="79">
        <v>234</v>
      </c>
      <c r="H75" s="22"/>
      <c r="I75" s="26">
        <f t="shared" si="32"/>
        <v>0</v>
      </c>
      <c r="J75" s="38"/>
      <c r="K75" s="74" t="s">
        <v>201</v>
      </c>
      <c r="L75" s="75">
        <v>214</v>
      </c>
      <c r="M75" s="76">
        <f t="shared" si="45"/>
        <v>0</v>
      </c>
      <c r="O75" s="75">
        <v>20</v>
      </c>
      <c r="P75" s="76">
        <f t="shared" si="46"/>
        <v>0</v>
      </c>
      <c r="R75" s="77">
        <f t="shared" si="47"/>
        <v>234</v>
      </c>
      <c r="S75" s="65">
        <f t="shared" si="48"/>
        <v>0</v>
      </c>
    </row>
    <row r="76" spans="1:19">
      <c r="A76" s="78" t="s">
        <v>242</v>
      </c>
      <c r="B76" s="78" t="s">
        <v>243</v>
      </c>
      <c r="C76" s="3"/>
      <c r="D76" s="38"/>
      <c r="E76" s="38"/>
      <c r="F76" s="38"/>
      <c r="G76" s="38"/>
      <c r="H76" s="38"/>
      <c r="I76" s="38"/>
      <c r="J76" s="38"/>
      <c r="K76" s="38"/>
    </row>
    <row r="77" spans="1:19">
      <c r="A77" s="78" t="s">
        <v>244</v>
      </c>
      <c r="B77" s="78" t="s">
        <v>245</v>
      </c>
      <c r="C77" s="3"/>
      <c r="D77" s="44">
        <v>0</v>
      </c>
      <c r="E77" s="22"/>
      <c r="F77" s="63" t="s">
        <v>180</v>
      </c>
      <c r="G77" s="79">
        <v>806</v>
      </c>
      <c r="H77" s="22"/>
      <c r="I77" s="26">
        <f t="shared" si="32"/>
        <v>0</v>
      </c>
      <c r="J77" s="38"/>
      <c r="K77" s="74" t="s">
        <v>180</v>
      </c>
      <c r="L77" s="75">
        <v>806</v>
      </c>
      <c r="M77" s="76">
        <f t="shared" ref="M77" si="49">ROUND(L77*D77,2)</f>
        <v>0</v>
      </c>
      <c r="O77" s="75">
        <v>0</v>
      </c>
      <c r="P77" s="76">
        <f t="shared" ref="P77" si="50">ROUND(O77*D77,2)</f>
        <v>0</v>
      </c>
      <c r="R77" s="77">
        <f t="shared" ref="R77" si="51">L77+O77</f>
        <v>806</v>
      </c>
      <c r="S77" s="65">
        <f t="shared" ref="S77" si="52">I77-M77-P77</f>
        <v>0</v>
      </c>
    </row>
    <row r="78" spans="1:19">
      <c r="A78" s="38"/>
      <c r="B78" s="38"/>
      <c r="C78" s="3"/>
      <c r="D78" s="38"/>
      <c r="E78" s="38"/>
      <c r="F78" s="38"/>
      <c r="G78" s="38"/>
      <c r="H78" s="38"/>
      <c r="I78" s="38"/>
      <c r="J78" s="38"/>
      <c r="K78" s="38"/>
    </row>
    <row r="79" spans="1:19">
      <c r="A79" s="3" t="s">
        <v>246</v>
      </c>
      <c r="B79" s="3" t="s">
        <v>247</v>
      </c>
      <c r="C79" s="3"/>
      <c r="D79" s="38"/>
      <c r="E79" s="38"/>
      <c r="F79" s="38"/>
      <c r="G79" s="38"/>
      <c r="H79" s="38"/>
      <c r="I79" s="38"/>
      <c r="J79" s="38"/>
      <c r="K79" s="38"/>
    </row>
    <row r="80" spans="1:19">
      <c r="A80" s="78" t="s">
        <v>248</v>
      </c>
      <c r="B80" s="78" t="s">
        <v>249</v>
      </c>
      <c r="C80" s="3"/>
      <c r="D80" s="38"/>
      <c r="E80" s="38"/>
      <c r="F80" s="38"/>
      <c r="G80" s="38"/>
      <c r="H80" s="38"/>
      <c r="I80" s="38"/>
      <c r="J80" s="38"/>
      <c r="K80" s="38"/>
    </row>
    <row r="81" spans="1:19">
      <c r="A81" s="78" t="s">
        <v>250</v>
      </c>
      <c r="B81" s="78" t="s">
        <v>251</v>
      </c>
      <c r="C81" s="3"/>
      <c r="D81" s="44">
        <v>0</v>
      </c>
      <c r="E81" s="22"/>
      <c r="F81" s="63" t="s">
        <v>165</v>
      </c>
      <c r="G81" s="73">
        <v>52</v>
      </c>
      <c r="H81" s="22"/>
      <c r="I81" s="26">
        <f t="shared" ref="I81:I90" si="53">ROUND(D81*G81,2)</f>
        <v>0</v>
      </c>
      <c r="J81" s="38"/>
      <c r="K81" s="74" t="s">
        <v>200</v>
      </c>
      <c r="L81" s="75">
        <v>13.81</v>
      </c>
      <c r="M81" s="76">
        <f t="shared" ref="M81:M83" si="54">ROUND(I81/R81*L81,2)</f>
        <v>0</v>
      </c>
      <c r="O81" s="75">
        <v>0.24</v>
      </c>
      <c r="P81" s="76">
        <f t="shared" ref="P81:P83" si="55">ROUND(I81/R81*O81,2)</f>
        <v>0</v>
      </c>
      <c r="R81" s="77">
        <f t="shared" ref="R81:R83" si="56">L81+O81</f>
        <v>14.05</v>
      </c>
      <c r="S81" s="65">
        <f t="shared" ref="S81:S83" si="57">I81-M81-P81</f>
        <v>0</v>
      </c>
    </row>
    <row r="82" spans="1:19">
      <c r="A82" s="78" t="s">
        <v>252</v>
      </c>
      <c r="B82" s="78" t="s">
        <v>253</v>
      </c>
      <c r="C82" s="3"/>
      <c r="D82" s="44">
        <v>0</v>
      </c>
      <c r="E82" s="22"/>
      <c r="F82" s="63" t="s">
        <v>165</v>
      </c>
      <c r="G82" s="73">
        <v>52</v>
      </c>
      <c r="H82" s="22"/>
      <c r="I82" s="26">
        <f t="shared" si="53"/>
        <v>0</v>
      </c>
      <c r="J82" s="38"/>
      <c r="K82" s="74" t="s">
        <v>200</v>
      </c>
      <c r="L82" s="75">
        <v>15.08</v>
      </c>
      <c r="M82" s="76">
        <f t="shared" si="54"/>
        <v>0</v>
      </c>
      <c r="O82" s="75">
        <v>0</v>
      </c>
      <c r="P82" s="76">
        <f t="shared" si="55"/>
        <v>0</v>
      </c>
      <c r="R82" s="77">
        <f t="shared" si="56"/>
        <v>15.08</v>
      </c>
      <c r="S82" s="65">
        <f t="shared" si="57"/>
        <v>0</v>
      </c>
    </row>
    <row r="83" spans="1:19">
      <c r="A83" s="78" t="s">
        <v>254</v>
      </c>
      <c r="B83" s="78" t="s">
        <v>255</v>
      </c>
      <c r="C83" s="3"/>
      <c r="D83" s="44">
        <v>0</v>
      </c>
      <c r="E83" s="22"/>
      <c r="F83" s="63" t="s">
        <v>165</v>
      </c>
      <c r="G83" s="73">
        <v>52</v>
      </c>
      <c r="H83" s="22"/>
      <c r="I83" s="26">
        <f t="shared" si="53"/>
        <v>0</v>
      </c>
      <c r="J83" s="38"/>
      <c r="K83" s="74" t="s">
        <v>200</v>
      </c>
      <c r="L83" s="75">
        <v>116.43</v>
      </c>
      <c r="M83" s="76">
        <f t="shared" si="54"/>
        <v>0</v>
      </c>
      <c r="O83" s="75">
        <v>5.41</v>
      </c>
      <c r="P83" s="76">
        <f t="shared" si="55"/>
        <v>0</v>
      </c>
      <c r="R83" s="77">
        <f t="shared" si="56"/>
        <v>121.84</v>
      </c>
      <c r="S83" s="65">
        <f t="shared" si="57"/>
        <v>0</v>
      </c>
    </row>
    <row r="84" spans="1:19">
      <c r="A84" s="78" t="s">
        <v>256</v>
      </c>
      <c r="B84" s="78" t="s">
        <v>257</v>
      </c>
      <c r="C84" s="63"/>
      <c r="D84" s="63"/>
      <c r="E84" s="63"/>
      <c r="F84" s="63"/>
      <c r="G84" s="63"/>
      <c r="H84" s="63"/>
      <c r="I84" s="63"/>
      <c r="J84" s="63"/>
      <c r="K84" s="63"/>
    </row>
    <row r="85" spans="1:19">
      <c r="A85" s="78" t="s">
        <v>258</v>
      </c>
      <c r="B85" s="78" t="s">
        <v>259</v>
      </c>
      <c r="C85" s="3"/>
      <c r="D85" s="44">
        <v>0</v>
      </c>
      <c r="E85" s="22"/>
      <c r="F85" s="63" t="s">
        <v>165</v>
      </c>
      <c r="G85" s="73">
        <v>52</v>
      </c>
      <c r="H85" s="22"/>
      <c r="I85" s="26">
        <f t="shared" si="53"/>
        <v>0</v>
      </c>
      <c r="J85" s="38"/>
      <c r="K85" s="74" t="s">
        <v>200</v>
      </c>
      <c r="L85" s="75">
        <v>13.81</v>
      </c>
      <c r="M85" s="76">
        <f t="shared" ref="M85:M90" si="58">ROUND(I85/R85*L85,2)</f>
        <v>0</v>
      </c>
      <c r="O85" s="75">
        <v>0.24</v>
      </c>
      <c r="P85" s="76">
        <f t="shared" ref="P85:P90" si="59">ROUND(I85/R85*O85,2)</f>
        <v>0</v>
      </c>
      <c r="R85" s="77">
        <f t="shared" ref="R85:R90" si="60">L85+O85</f>
        <v>14.05</v>
      </c>
      <c r="S85" s="65">
        <f t="shared" ref="S85:S90" si="61">I85-M85-P85</f>
        <v>0</v>
      </c>
    </row>
    <row r="86" spans="1:19">
      <c r="A86" s="78" t="s">
        <v>260</v>
      </c>
      <c r="B86" s="78" t="s">
        <v>261</v>
      </c>
      <c r="C86" s="3"/>
      <c r="D86" s="44">
        <v>0</v>
      </c>
      <c r="E86" s="22"/>
      <c r="F86" s="63" t="s">
        <v>165</v>
      </c>
      <c r="G86" s="73">
        <v>52</v>
      </c>
      <c r="H86" s="22"/>
      <c r="I86" s="26">
        <f t="shared" si="53"/>
        <v>0</v>
      </c>
      <c r="J86" s="38"/>
      <c r="K86" s="74" t="s">
        <v>200</v>
      </c>
      <c r="L86" s="75">
        <v>13.81</v>
      </c>
      <c r="M86" s="76">
        <f t="shared" si="58"/>
        <v>0</v>
      </c>
      <c r="O86" s="75">
        <v>0.24</v>
      </c>
      <c r="P86" s="76">
        <f t="shared" si="59"/>
        <v>0</v>
      </c>
      <c r="R86" s="77">
        <f t="shared" si="60"/>
        <v>14.05</v>
      </c>
      <c r="S86" s="65">
        <f t="shared" si="61"/>
        <v>0</v>
      </c>
    </row>
    <row r="87" spans="1:19">
      <c r="A87" s="78" t="s">
        <v>262</v>
      </c>
      <c r="B87" s="78" t="s">
        <v>263</v>
      </c>
      <c r="C87" s="3"/>
      <c r="D87" s="44">
        <v>0</v>
      </c>
      <c r="E87" s="22"/>
      <c r="F87" s="63" t="s">
        <v>165</v>
      </c>
      <c r="G87" s="73">
        <v>52</v>
      </c>
      <c r="H87" s="22"/>
      <c r="I87" s="26">
        <f t="shared" si="53"/>
        <v>0</v>
      </c>
      <c r="J87" s="38"/>
      <c r="K87" s="74" t="s">
        <v>200</v>
      </c>
      <c r="L87" s="75">
        <v>15.08</v>
      </c>
      <c r="M87" s="76">
        <f t="shared" si="58"/>
        <v>0</v>
      </c>
      <c r="O87" s="75">
        <v>0</v>
      </c>
      <c r="P87" s="76">
        <f t="shared" si="59"/>
        <v>0</v>
      </c>
      <c r="R87" s="77">
        <f t="shared" si="60"/>
        <v>15.08</v>
      </c>
      <c r="S87" s="65">
        <f t="shared" si="61"/>
        <v>0</v>
      </c>
    </row>
    <row r="88" spans="1:19">
      <c r="A88" s="78" t="s">
        <v>264</v>
      </c>
      <c r="B88" s="78" t="s">
        <v>265</v>
      </c>
      <c r="C88" s="3"/>
      <c r="D88" s="44">
        <v>0</v>
      </c>
      <c r="E88" s="22"/>
      <c r="F88" s="63" t="s">
        <v>165</v>
      </c>
      <c r="G88" s="73">
        <v>52</v>
      </c>
      <c r="H88" s="22"/>
      <c r="I88" s="26">
        <f t="shared" si="53"/>
        <v>0</v>
      </c>
      <c r="J88" s="38"/>
      <c r="K88" s="74" t="s">
        <v>200</v>
      </c>
      <c r="L88" s="75">
        <v>15.08</v>
      </c>
      <c r="M88" s="76">
        <f t="shared" si="58"/>
        <v>0</v>
      </c>
      <c r="O88" s="75">
        <v>0</v>
      </c>
      <c r="P88" s="76">
        <f t="shared" si="59"/>
        <v>0</v>
      </c>
      <c r="R88" s="77">
        <f t="shared" si="60"/>
        <v>15.08</v>
      </c>
      <c r="S88" s="65">
        <f t="shared" si="61"/>
        <v>0</v>
      </c>
    </row>
    <row r="89" spans="1:19">
      <c r="A89" s="78" t="s">
        <v>266</v>
      </c>
      <c r="B89" s="78" t="s">
        <v>267</v>
      </c>
      <c r="C89" s="3"/>
      <c r="D89" s="44">
        <v>0</v>
      </c>
      <c r="E89" s="22"/>
      <c r="F89" s="63" t="s">
        <v>165</v>
      </c>
      <c r="G89" s="73">
        <v>52</v>
      </c>
      <c r="H89" s="22"/>
      <c r="I89" s="26">
        <f t="shared" si="53"/>
        <v>0</v>
      </c>
      <c r="J89" s="38"/>
      <c r="K89" s="74" t="s">
        <v>200</v>
      </c>
      <c r="L89" s="75">
        <v>116.43</v>
      </c>
      <c r="M89" s="76">
        <f t="shared" si="58"/>
        <v>0</v>
      </c>
      <c r="O89" s="75">
        <v>5.41</v>
      </c>
      <c r="P89" s="76">
        <f t="shared" si="59"/>
        <v>0</v>
      </c>
      <c r="R89" s="77">
        <f t="shared" si="60"/>
        <v>121.84</v>
      </c>
      <c r="S89" s="65">
        <f t="shared" si="61"/>
        <v>0</v>
      </c>
    </row>
    <row r="90" spans="1:19">
      <c r="A90" s="78" t="s">
        <v>268</v>
      </c>
      <c r="B90" s="78" t="s">
        <v>269</v>
      </c>
      <c r="C90" s="3"/>
      <c r="D90" s="44">
        <v>0</v>
      </c>
      <c r="E90" s="22"/>
      <c r="F90" s="63" t="s">
        <v>165</v>
      </c>
      <c r="G90" s="73">
        <v>52</v>
      </c>
      <c r="H90" s="22"/>
      <c r="I90" s="26">
        <f t="shared" si="53"/>
        <v>0</v>
      </c>
      <c r="J90" s="38"/>
      <c r="K90" s="74" t="s">
        <v>200</v>
      </c>
      <c r="L90" s="75">
        <v>116.43</v>
      </c>
      <c r="M90" s="76">
        <f t="shared" si="58"/>
        <v>0</v>
      </c>
      <c r="O90" s="75">
        <v>5.41</v>
      </c>
      <c r="P90" s="76">
        <f t="shared" si="59"/>
        <v>0</v>
      </c>
      <c r="R90" s="77">
        <f t="shared" si="60"/>
        <v>121.84</v>
      </c>
      <c r="S90" s="65">
        <f t="shared" si="61"/>
        <v>0</v>
      </c>
    </row>
    <row r="91" spans="1:19">
      <c r="A91" s="63"/>
      <c r="B91" s="63"/>
      <c r="C91" s="63"/>
      <c r="D91" s="63"/>
      <c r="E91" s="63"/>
      <c r="F91" s="63"/>
      <c r="G91" s="63"/>
      <c r="H91" s="63"/>
      <c r="I91" s="63"/>
      <c r="J91" s="63"/>
      <c r="K91" s="63"/>
    </row>
    <row r="92" spans="1:19">
      <c r="A92" s="3" t="s">
        <v>270</v>
      </c>
      <c r="B92" s="3" t="s">
        <v>271</v>
      </c>
      <c r="C92" s="63"/>
      <c r="D92" s="63"/>
      <c r="E92" s="63"/>
      <c r="F92" s="63"/>
      <c r="G92" s="63"/>
      <c r="H92" s="63"/>
      <c r="I92" s="63"/>
      <c r="J92" s="63"/>
      <c r="K92" s="63"/>
    </row>
    <row r="93" spans="1:19">
      <c r="A93" s="78" t="s">
        <v>272</v>
      </c>
      <c r="B93" s="78" t="s">
        <v>273</v>
      </c>
      <c r="C93" s="63"/>
      <c r="D93" s="63"/>
      <c r="E93" s="63"/>
      <c r="F93" s="63"/>
      <c r="G93" s="63"/>
      <c r="H93" s="63"/>
      <c r="I93" s="63"/>
      <c r="J93" s="63"/>
      <c r="K93" s="63"/>
    </row>
    <row r="94" spans="1:19">
      <c r="A94" s="78" t="s">
        <v>274</v>
      </c>
      <c r="B94" s="78" t="s">
        <v>275</v>
      </c>
      <c r="C94" s="3"/>
      <c r="D94" s="44">
        <v>0</v>
      </c>
      <c r="E94" s="22"/>
      <c r="F94" s="63" t="s">
        <v>180</v>
      </c>
      <c r="G94" s="73">
        <v>306</v>
      </c>
      <c r="H94" s="22"/>
      <c r="I94" s="26">
        <f t="shared" ref="I94:I96" si="62">ROUND(D94*G94,2)</f>
        <v>0</v>
      </c>
      <c r="J94" s="38"/>
      <c r="K94" s="74" t="s">
        <v>180</v>
      </c>
      <c r="L94" s="75">
        <v>306</v>
      </c>
      <c r="M94" s="76">
        <f t="shared" ref="M94" si="63">ROUND(L94*D94,2)</f>
        <v>0</v>
      </c>
      <c r="O94" s="75">
        <v>0</v>
      </c>
      <c r="P94" s="76">
        <f t="shared" ref="P94" si="64">ROUND(O94*D94,2)</f>
        <v>0</v>
      </c>
      <c r="R94" s="77">
        <f t="shared" ref="R94" si="65">L94+O94</f>
        <v>306</v>
      </c>
      <c r="S94" s="65">
        <f t="shared" ref="S94" si="66">I94-M94-P94</f>
        <v>0</v>
      </c>
    </row>
    <row r="95" spans="1:19">
      <c r="A95" s="78" t="s">
        <v>276</v>
      </c>
      <c r="B95" s="78" t="s">
        <v>277</v>
      </c>
      <c r="C95" s="38"/>
      <c r="D95" s="38"/>
      <c r="E95" s="38"/>
      <c r="F95" s="38"/>
      <c r="G95" s="38"/>
      <c r="H95" s="38"/>
      <c r="I95" s="38"/>
      <c r="J95" s="38"/>
      <c r="K95" s="38"/>
    </row>
    <row r="96" spans="1:19">
      <c r="A96" s="78" t="s">
        <v>278</v>
      </c>
      <c r="B96" s="78" t="s">
        <v>279</v>
      </c>
      <c r="C96" s="3"/>
      <c r="D96" s="44">
        <v>0</v>
      </c>
      <c r="E96" s="22"/>
      <c r="F96" s="63" t="s">
        <v>199</v>
      </c>
      <c r="G96" s="73">
        <v>3</v>
      </c>
      <c r="H96" s="22"/>
      <c r="I96" s="26">
        <f t="shared" si="62"/>
        <v>0</v>
      </c>
      <c r="J96" s="38"/>
      <c r="K96" s="74" t="s">
        <v>199</v>
      </c>
      <c r="L96" s="75">
        <v>3</v>
      </c>
      <c r="M96" s="76">
        <f t="shared" ref="M96" si="67">ROUND(L96*D96,2)</f>
        <v>0</v>
      </c>
      <c r="O96" s="75">
        <v>0</v>
      </c>
      <c r="P96" s="76">
        <f t="shared" ref="P96" si="68">ROUND(O96*D96,2)</f>
        <v>0</v>
      </c>
      <c r="R96" s="77">
        <f t="shared" ref="R96" si="69">L96+O96</f>
        <v>3</v>
      </c>
      <c r="S96" s="65">
        <f t="shared" ref="S96" si="70">I96-M96-P96</f>
        <v>0</v>
      </c>
    </row>
    <row r="97" spans="1:19">
      <c r="A97" s="78" t="s">
        <v>280</v>
      </c>
      <c r="B97" s="78" t="s">
        <v>281</v>
      </c>
      <c r="C97" s="3"/>
      <c r="D97" s="44">
        <v>0</v>
      </c>
      <c r="E97" s="22"/>
      <c r="F97" s="63" t="s">
        <v>199</v>
      </c>
      <c r="G97" s="73">
        <v>2</v>
      </c>
      <c r="H97" s="22"/>
      <c r="I97" s="26">
        <f t="shared" si="27"/>
        <v>0</v>
      </c>
      <c r="J97" s="38"/>
      <c r="K97" s="74" t="s">
        <v>199</v>
      </c>
      <c r="L97" s="75">
        <v>2</v>
      </c>
      <c r="M97" s="76">
        <f t="shared" ref="M97" si="71">ROUND(L97*D97,2)</f>
        <v>0</v>
      </c>
      <c r="O97" s="75">
        <v>0</v>
      </c>
      <c r="P97" s="76">
        <f t="shared" ref="P97" si="72">ROUND(O97*D97,2)</f>
        <v>0</v>
      </c>
      <c r="R97" s="77">
        <f t="shared" ref="R97" si="73">L97+O97</f>
        <v>2</v>
      </c>
      <c r="S97" s="65">
        <f t="shared" ref="S97" si="74">I97-M97-P97</f>
        <v>0</v>
      </c>
    </row>
    <row r="98" spans="1:19">
      <c r="A98" s="22"/>
      <c r="B98" s="89"/>
      <c r="C98" s="89"/>
      <c r="D98" s="22"/>
      <c r="E98" s="22"/>
      <c r="F98" s="22"/>
      <c r="G98" s="43"/>
      <c r="H98" s="22"/>
      <c r="I98" s="22"/>
      <c r="J98" s="22"/>
      <c r="K98" s="22"/>
    </row>
    <row r="99" spans="1:19">
      <c r="A99" s="22"/>
      <c r="B99" s="85" t="s">
        <v>157</v>
      </c>
      <c r="C99" s="85"/>
      <c r="D99" s="85"/>
      <c r="E99" s="85"/>
      <c r="F99" s="85"/>
      <c r="G99" s="85"/>
      <c r="H99" s="6"/>
      <c r="I99" s="7">
        <f>SUM(I9:I98)</f>
        <v>0</v>
      </c>
      <c r="J99" s="21"/>
      <c r="K99" s="21"/>
      <c r="M99" s="7">
        <f>SUM(M9:M98)</f>
        <v>0</v>
      </c>
      <c r="P99" s="7">
        <f>SUM(P9:P98)</f>
        <v>0</v>
      </c>
    </row>
    <row r="100" spans="1:19">
      <c r="A100" s="71"/>
      <c r="B100" s="90"/>
      <c r="C100" s="90"/>
      <c r="D100" s="22"/>
      <c r="E100" s="22"/>
      <c r="F100" s="22"/>
      <c r="G100" s="43"/>
      <c r="H100" s="22"/>
      <c r="I100" s="22"/>
      <c r="J100" s="22"/>
      <c r="K100" s="22"/>
    </row>
    <row r="101" spans="1:19">
      <c r="A101" s="14" t="s">
        <v>282</v>
      </c>
      <c r="B101" s="14" t="s">
        <v>283</v>
      </c>
      <c r="C101" s="24"/>
      <c r="D101" s="24"/>
      <c r="E101" s="24"/>
      <c r="F101" s="24"/>
      <c r="G101" s="72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9">
      <c r="A102" s="71"/>
      <c r="B102" s="71"/>
      <c r="C102" s="22"/>
      <c r="D102" s="22"/>
      <c r="E102" s="22"/>
      <c r="F102" s="22"/>
      <c r="G102" s="43"/>
      <c r="H102" s="22"/>
      <c r="I102" s="22"/>
      <c r="J102" s="22"/>
      <c r="K102" s="22"/>
    </row>
    <row r="103" spans="1:19">
      <c r="A103" s="64" t="s">
        <v>293</v>
      </c>
      <c r="B103" s="13" t="s">
        <v>284</v>
      </c>
      <c r="C103" s="4"/>
      <c r="D103" s="34">
        <v>0</v>
      </c>
      <c r="E103" s="22"/>
      <c r="F103" s="22"/>
      <c r="G103" s="70">
        <f>I99</f>
        <v>0</v>
      </c>
      <c r="H103" s="22"/>
      <c r="I103" s="26">
        <f>ROUND($D103*G103,2)</f>
        <v>0</v>
      </c>
      <c r="J103" s="22"/>
      <c r="K103" s="22"/>
      <c r="M103" s="26">
        <f>ROUND($D103*M$99,2)</f>
        <v>0</v>
      </c>
      <c r="P103" s="26">
        <f>ROUND($D103*P$99,2)</f>
        <v>0</v>
      </c>
      <c r="S103" s="65">
        <f t="shared" ref="S103" si="75">I103-M103-P103</f>
        <v>0</v>
      </c>
    </row>
    <row r="104" spans="1:19">
      <c r="A104" s="71"/>
      <c r="B104" s="71"/>
      <c r="C104" s="22"/>
      <c r="D104" s="22"/>
      <c r="E104" s="22"/>
      <c r="F104" s="22"/>
      <c r="G104" s="43"/>
      <c r="H104" s="22"/>
      <c r="I104" s="22"/>
      <c r="J104" s="22"/>
      <c r="K104" s="22"/>
    </row>
    <row r="105" spans="1:19">
      <c r="A105" s="64" t="s">
        <v>294</v>
      </c>
      <c r="B105" s="13" t="s">
        <v>48</v>
      </c>
      <c r="C105" s="4"/>
      <c r="D105" s="34">
        <v>0</v>
      </c>
      <c r="E105" s="22"/>
      <c r="F105" s="22"/>
      <c r="G105" s="70">
        <f>I99</f>
        <v>0</v>
      </c>
      <c r="H105" s="22"/>
      <c r="I105" s="26">
        <f>ROUND($D105*G105,2)</f>
        <v>0</v>
      </c>
      <c r="J105" s="38"/>
      <c r="K105" s="38"/>
      <c r="M105" s="26">
        <f>ROUND($D105*M$99,2)</f>
        <v>0</v>
      </c>
      <c r="P105" s="26">
        <f>ROUND($D105*P$99,2)</f>
        <v>0</v>
      </c>
      <c r="S105" s="65">
        <f t="shared" ref="S105" si="76">I105-M105-P105</f>
        <v>0</v>
      </c>
    </row>
    <row r="106" spans="1:19">
      <c r="A106" s="22"/>
      <c r="B106" s="22"/>
      <c r="C106" s="22"/>
      <c r="D106" s="22"/>
      <c r="E106" s="22"/>
      <c r="F106" s="22"/>
      <c r="G106" s="43"/>
      <c r="H106" s="22"/>
      <c r="I106" s="22"/>
      <c r="J106" s="22"/>
      <c r="K106" s="22"/>
    </row>
    <row r="107" spans="1:19">
      <c r="A107" s="64" t="s">
        <v>295</v>
      </c>
      <c r="B107" s="13" t="s">
        <v>50</v>
      </c>
      <c r="C107" s="4"/>
      <c r="D107" s="34">
        <v>0</v>
      </c>
      <c r="E107" s="22"/>
      <c r="F107" s="22"/>
      <c r="G107" s="70">
        <f>I99</f>
        <v>0</v>
      </c>
      <c r="H107" s="22"/>
      <c r="I107" s="26">
        <f>ROUND($D107*G107,2)</f>
        <v>0</v>
      </c>
      <c r="J107" s="38"/>
      <c r="K107" s="38"/>
      <c r="M107" s="26">
        <f>ROUND($D107*M$99,2)</f>
        <v>0</v>
      </c>
      <c r="P107" s="26">
        <f>ROUND($D107*P$99,2)</f>
        <v>0</v>
      </c>
      <c r="S107" s="65">
        <f t="shared" ref="S107" si="77">I107-M107-P107</f>
        <v>0</v>
      </c>
    </row>
    <row r="108" spans="1:19">
      <c r="A108" s="22"/>
      <c r="B108" s="3"/>
      <c r="C108" s="4"/>
      <c r="D108" s="4"/>
      <c r="E108" s="22"/>
      <c r="F108" s="22"/>
      <c r="G108" s="62"/>
      <c r="H108" s="22"/>
      <c r="I108" s="38"/>
      <c r="J108" s="38"/>
      <c r="K108" s="38"/>
    </row>
    <row r="109" spans="1:19">
      <c r="A109" s="64" t="s">
        <v>296</v>
      </c>
      <c r="B109" s="13" t="s">
        <v>285</v>
      </c>
      <c r="C109" s="4"/>
      <c r="D109" s="4"/>
      <c r="E109" s="22"/>
      <c r="F109" s="22"/>
      <c r="G109" s="62"/>
      <c r="H109" s="22"/>
      <c r="I109" s="26">
        <f>I119+I120</f>
        <v>0</v>
      </c>
      <c r="J109" s="38"/>
      <c r="K109" s="38"/>
      <c r="M109" s="26">
        <f>M119+M120</f>
        <v>0</v>
      </c>
      <c r="P109" s="26">
        <f>P119+P120</f>
        <v>0</v>
      </c>
      <c r="S109" s="65">
        <f t="shared" ref="S109" si="78">I109-M109-P109</f>
        <v>0</v>
      </c>
    </row>
    <row r="110" spans="1:19">
      <c r="A110" s="22"/>
      <c r="B110" s="3"/>
      <c r="C110" s="4"/>
      <c r="D110" s="4"/>
      <c r="E110" s="22"/>
      <c r="F110" s="22"/>
      <c r="G110" s="62"/>
      <c r="H110" s="22"/>
      <c r="I110" s="38"/>
      <c r="J110" s="38"/>
      <c r="K110" s="38"/>
    </row>
    <row r="111" spans="1:19">
      <c r="A111" s="22"/>
      <c r="B111" s="85" t="s">
        <v>51</v>
      </c>
      <c r="C111" s="85"/>
      <c r="D111" s="85"/>
      <c r="E111" s="85"/>
      <c r="F111" s="85"/>
      <c r="G111" s="85"/>
      <c r="H111" s="6"/>
      <c r="I111" s="7">
        <f>SUM(I103:I109)</f>
        <v>0</v>
      </c>
      <c r="J111" s="21"/>
      <c r="K111" s="21"/>
      <c r="M111" s="7">
        <f>SUM(M103:M109)</f>
        <v>0</v>
      </c>
      <c r="P111" s="7">
        <f>SUM(P103:P109)</f>
        <v>0</v>
      </c>
    </row>
    <row r="112" spans="1:19" ht="15.75" thickBot="1">
      <c r="A112" s="39"/>
      <c r="B112" s="39"/>
      <c r="C112" s="39"/>
      <c r="D112" s="39"/>
      <c r="E112" s="39"/>
      <c r="F112" s="39"/>
      <c r="G112" s="66"/>
      <c r="H112" s="39"/>
      <c r="I112" s="39"/>
      <c r="J112" s="22"/>
      <c r="K112" s="22"/>
    </row>
    <row r="113" spans="1:19" ht="16.5" thickTop="1" thickBot="1">
      <c r="A113" s="39"/>
      <c r="B113" s="8" t="s">
        <v>309</v>
      </c>
      <c r="C113" s="41"/>
      <c r="D113" s="41"/>
      <c r="E113" s="41"/>
      <c r="F113" s="41"/>
      <c r="G113" s="67"/>
      <c r="H113" s="41"/>
      <c r="I113" s="9">
        <f>I99+I111</f>
        <v>0</v>
      </c>
      <c r="J113" s="9"/>
      <c r="K113" s="9"/>
      <c r="L113" s="9"/>
      <c r="M113" s="9">
        <f t="shared" ref="M113:P113" si="79">M99+M111</f>
        <v>0</v>
      </c>
      <c r="N113" s="9"/>
      <c r="O113" s="9"/>
      <c r="P113" s="9">
        <f t="shared" si="79"/>
        <v>0</v>
      </c>
      <c r="S113" s="65">
        <f t="shared" ref="S113" si="80">I113-M113-P113</f>
        <v>0</v>
      </c>
    </row>
    <row r="114" spans="1:19" ht="16.5" thickTop="1" thickBot="1">
      <c r="A114" s="39"/>
      <c r="B114" s="39"/>
      <c r="C114" s="39"/>
      <c r="D114" s="39"/>
      <c r="E114" s="39"/>
      <c r="F114" s="39"/>
      <c r="G114" s="66"/>
      <c r="H114" s="39"/>
      <c r="I114" s="39"/>
      <c r="J114" s="22"/>
      <c r="K114" s="22"/>
    </row>
    <row r="115" spans="1:19" ht="16.5" thickTop="1" thickBot="1">
      <c r="A115" s="41"/>
      <c r="B115" s="8" t="s">
        <v>286</v>
      </c>
      <c r="C115" s="41"/>
      <c r="D115" s="41"/>
      <c r="E115" s="41"/>
      <c r="F115" s="41"/>
      <c r="G115" s="67"/>
      <c r="H115" s="67"/>
      <c r="I115" s="67"/>
      <c r="J115" s="67"/>
      <c r="K115" s="41"/>
      <c r="L115" s="8" t="s">
        <v>287</v>
      </c>
      <c r="M115" s="9">
        <f>M113*2</f>
        <v>0</v>
      </c>
      <c r="N115" s="41"/>
    </row>
    <row r="116" spans="1:19" ht="15.75" thickTop="1"/>
    <row r="119" spans="1:19">
      <c r="I119" s="68">
        <f>ROUND((I99+I103+I105+I107)*0.25%,2)</f>
        <v>0</v>
      </c>
      <c r="M119" s="68">
        <f>ROUND((M99+M103+M105+M107)*0.25%,2)</f>
        <v>0</v>
      </c>
      <c r="P119" s="68">
        <f>ROUND((P99+P103+P105+P107)*0.25%,2)</f>
        <v>0</v>
      </c>
    </row>
    <row r="120" spans="1:19">
      <c r="I120" s="68">
        <f>ROUND(I119*0.25%,2)</f>
        <v>0</v>
      </c>
      <c r="M120" s="68">
        <f>ROUND(M119*0.25%,2)</f>
        <v>0</v>
      </c>
      <c r="P120" s="68">
        <f>ROUND(P119*0.25%,2)</f>
        <v>0</v>
      </c>
    </row>
    <row r="121" spans="1:19">
      <c r="I121" s="68">
        <f>ROUND(I113*0.25%,2)</f>
        <v>0</v>
      </c>
      <c r="M121" s="68">
        <f>ROUND(M113*0.25%,2)</f>
        <v>0</v>
      </c>
      <c r="P121" s="68">
        <f>ROUND(P113*0.25%,2)</f>
        <v>0</v>
      </c>
    </row>
    <row r="122" spans="1:19">
      <c r="I122" s="69">
        <f>I121-I119-I120</f>
        <v>0</v>
      </c>
      <c r="M122" s="69">
        <f>M121-M119-M120</f>
        <v>0</v>
      </c>
      <c r="P122" s="69">
        <f>P121-P119-P120</f>
        <v>0</v>
      </c>
    </row>
  </sheetData>
  <sheetProtection algorithmName="SHA-512" hashValue="FLaXoEXrqHB6Qg/lX25hiT09XKC2PGAHc2HrlabMOe9mofVYdwPQpf1WMVqdfy5e9WOAC8eVdLczdKRs6NMFUA==" saltValue="Jdc5mrhjOhCOkuOrMAxVTA==" spinCount="100000" sheet="1" selectLockedCells="1"/>
  <mergeCells count="10">
    <mergeCell ref="L6:M6"/>
    <mergeCell ref="O6:P6"/>
    <mergeCell ref="B111:G111"/>
    <mergeCell ref="A1:I1"/>
    <mergeCell ref="A3:B3"/>
    <mergeCell ref="B98:C98"/>
    <mergeCell ref="B100:C100"/>
    <mergeCell ref="B99:G99"/>
    <mergeCell ref="C6:D6"/>
    <mergeCell ref="F6:G6"/>
  </mergeCells>
  <dataValidations xWindow="1594" yWindow="1036" count="5">
    <dataValidation allowBlank="1" showInputMessage="1" showErrorMessage="1" promptTitle="Vul hier de eenheidsprijs in." prompt="Vul hier de week eenheidsprijs in." sqref="D11:D16 D18:D20 D44:D49 D56:D62 D64:D66 D68:D69 D81:D83 D85:D90" xr:uid="{8A39E14D-2E41-4748-A1C8-A5815B53F0DB}"/>
    <dataValidation allowBlank="1" showInputMessage="1" showErrorMessage="1" promptTitle="Vul hier de eenheidsprijs in." prompt="Vul hier de stuks eenheidsprijs in." sqref="D30:D31 D34:D35 D37:D40 D51 D74 D96:D97" xr:uid="{7FC8C5DB-CC85-4631-89FE-A8E52A58EFA7}"/>
    <dataValidation allowBlank="1" showInputMessage="1" showErrorMessage="1" promptTitle="Vul hier de eenheidsprijs in." prompt="Vul hier de m2 eenheidsprijs in." sqref="D21:D23 D25:D29 D32 D71:D72 D77 D94" xr:uid="{C76725A5-ECC8-4075-9794-0BC67A2C98D8}"/>
    <dataValidation allowBlank="1" showInputMessage="1" showErrorMessage="1" promptTitle="Vul hier de eenheidsprijs in." prompt="Vul hier de are eenheidsprijs in." sqref="D50" xr:uid="{CC7D4B2B-3836-442F-BD3F-5C0AA0DE34DC}"/>
    <dataValidation allowBlank="1" showInputMessage="1" showErrorMessage="1" promptTitle="Vul hier de eenheidsprijs in." prompt="Vul hier de m1 eenheidsprijs in." sqref="D52 D75" xr:uid="{3759F20E-B456-4BA5-8C16-F77E7EBA2D11}"/>
  </dataValidations>
  <pageMargins left="0.39370078740157483" right="0.31496062992125984" top="0.55118110236220474" bottom="0.74803149606299213" header="0.31496062992125984" footer="0.31496062992125984"/>
  <pageSetup paperSize="9" scale="75" orientation="landscape" r:id="rId1"/>
  <rowBreaks count="2" manualBreakCount="2">
    <brk id="41" max="15" man="1"/>
    <brk id="78" max="15" man="1"/>
  </rowBreaks>
  <extLst>
    <ext xmlns:x14="http://schemas.microsoft.com/office/spreadsheetml/2009/9/main" uri="{CCE6A557-97BC-4b89-ADB6-D9C93CAAB3DF}">
      <x14:dataValidations xmlns:xm="http://schemas.microsoft.com/office/excel/2006/main" xWindow="1594" yWindow="1036" count="3">
        <x14:dataValidation type="list" allowBlank="1" showInputMessage="1" showErrorMessage="1" promptTitle="Maak een keuze uit de lijst." prompt="Het toeslagpercentage dient minimaal 0%, maximaal 8% te bedragen." xr:uid="{3491E2E5-A2A3-4B5A-AE1E-E9DDA67ECFFB}">
          <x14:formula1>
            <xm:f>Invoerblad!$D$1:$D$33</xm:f>
          </x14:formula1>
          <xm:sqref>D105</xm:sqref>
        </x14:dataValidation>
        <x14:dataValidation type="list" allowBlank="1" showInputMessage="1" showErrorMessage="1" promptTitle="Maak een keuze uit de lijst." prompt="Het toeslagpercentage dient minimaal 0%, maximaal 5% te bedragen." xr:uid="{923C8D36-AEDD-4F82-B11C-ED6783C68A70}">
          <x14:formula1>
            <xm:f>Invoerblad!$D$1:$D$21</xm:f>
          </x14:formula1>
          <xm:sqref>D107</xm:sqref>
        </x14:dataValidation>
        <x14:dataValidation type="list" allowBlank="1" showInputMessage="1" showErrorMessage="1" promptTitle="Maak een keuze uit de lijst." prompt="Het toeslagpercentage dient minimaal 0%, maximaal 10% te bedragen." xr:uid="{917310D4-7121-47C9-8717-2C4C7D8C08D3}">
          <x14:formula1>
            <xm:f>Invoerblad!$D$1:$D$41</xm:f>
          </x14:formula1>
          <xm:sqref>D103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68E29-A8EB-485D-9986-3A062616282F}">
  <dimension ref="A1:I17"/>
  <sheetViews>
    <sheetView tabSelected="1" workbookViewId="0">
      <selection activeCell="A2" sqref="A2"/>
    </sheetView>
  </sheetViews>
  <sheetFormatPr defaultRowHeight="15"/>
  <cols>
    <col min="1" max="1" width="9.140625" style="99"/>
    <col min="2" max="2" width="12.42578125" style="143" bestFit="1" customWidth="1"/>
    <col min="3" max="3" width="37.28515625" style="99" customWidth="1"/>
    <col min="4" max="4" width="43" style="99" bestFit="1" customWidth="1"/>
    <col min="5" max="5" width="57.140625" style="99" bestFit="1" customWidth="1"/>
    <col min="6" max="6" width="9.140625" style="99"/>
    <col min="7" max="7" width="36.7109375" style="99" bestFit="1" customWidth="1"/>
    <col min="8" max="8" width="9.140625" style="99"/>
    <col min="9" max="9" width="28.5703125" style="99" bestFit="1" customWidth="1"/>
    <col min="10" max="16384" width="9.140625" style="99"/>
  </cols>
  <sheetData>
    <row r="1" spans="1:9">
      <c r="A1" s="141" t="s">
        <v>158</v>
      </c>
      <c r="B1" s="141"/>
      <c r="C1" s="141"/>
      <c r="D1" s="141"/>
      <c r="E1" s="142"/>
      <c r="F1" s="142"/>
      <c r="G1" s="142"/>
      <c r="H1" s="142"/>
      <c r="I1" s="142"/>
    </row>
    <row r="2" spans="1:9">
      <c r="G2" s="144"/>
    </row>
    <row r="3" spans="1:9">
      <c r="A3" s="134" t="s">
        <v>0</v>
      </c>
      <c r="B3" s="145"/>
      <c r="C3" s="145"/>
      <c r="D3" s="92"/>
      <c r="E3" s="92"/>
      <c r="F3" s="92"/>
      <c r="G3" s="146"/>
      <c r="H3" s="92"/>
      <c r="I3" s="92"/>
    </row>
    <row r="4" spans="1:9">
      <c r="A4" s="147"/>
      <c r="B4" s="148" t="str">
        <f>'1. Tuin regie opdrachten'!B4</f>
        <v>[bedrijfsnaam invullen]</v>
      </c>
      <c r="C4" s="149"/>
      <c r="D4" s="135"/>
      <c r="F4" s="92"/>
      <c r="G4" s="146"/>
      <c r="H4" s="92"/>
      <c r="I4" s="92"/>
    </row>
    <row r="5" spans="1:9">
      <c r="A5" s="92"/>
      <c r="B5" s="150"/>
      <c r="C5" s="92"/>
      <c r="D5" s="92"/>
      <c r="E5" s="92"/>
      <c r="F5" s="92"/>
      <c r="G5" s="146"/>
      <c r="H5" s="92"/>
      <c r="I5" s="92"/>
    </row>
    <row r="6" spans="1:9">
      <c r="A6" s="92"/>
      <c r="B6" s="150"/>
      <c r="C6" s="92"/>
      <c r="D6" s="92"/>
      <c r="F6" s="135"/>
      <c r="G6" s="144"/>
      <c r="H6" s="135"/>
    </row>
    <row r="7" spans="1:9">
      <c r="A7" s="114" t="s">
        <v>288</v>
      </c>
      <c r="B7" s="151"/>
      <c r="C7" s="151" t="s">
        <v>159</v>
      </c>
      <c r="D7" s="115"/>
    </row>
    <row r="9" spans="1:9">
      <c r="A9" s="99" t="s">
        <v>289</v>
      </c>
      <c r="B9" s="152" t="s">
        <v>160</v>
      </c>
      <c r="C9" s="153" t="s">
        <v>161</v>
      </c>
      <c r="D9" s="154" t="s">
        <v>298</v>
      </c>
    </row>
    <row r="10" spans="1:9">
      <c r="B10" s="152"/>
      <c r="C10" s="153"/>
      <c r="D10" s="155"/>
    </row>
    <row r="11" spans="1:9">
      <c r="A11" s="99" t="s">
        <v>290</v>
      </c>
      <c r="B11" s="156">
        <v>1</v>
      </c>
      <c r="C11" s="157" t="s">
        <v>310</v>
      </c>
      <c r="D11" s="158">
        <f>'1. Tuin regie opdrachten'!H50</f>
        <v>26221</v>
      </c>
    </row>
    <row r="12" spans="1:9">
      <c r="B12" s="156"/>
      <c r="C12" s="157"/>
      <c r="D12" s="158"/>
    </row>
    <row r="13" spans="1:9">
      <c r="A13" s="99" t="s">
        <v>291</v>
      </c>
      <c r="B13" s="156">
        <v>2</v>
      </c>
      <c r="C13" s="157" t="s">
        <v>311</v>
      </c>
      <c r="D13" s="158">
        <f>'2. Tuin-terrein projecten'!H61</f>
        <v>100852</v>
      </c>
    </row>
    <row r="14" spans="1:9">
      <c r="B14" s="156"/>
      <c r="C14" s="157"/>
      <c r="D14" s="158"/>
    </row>
    <row r="15" spans="1:9">
      <c r="A15" s="99" t="s">
        <v>292</v>
      </c>
      <c r="B15" s="156">
        <v>3</v>
      </c>
      <c r="C15" s="157" t="s">
        <v>162</v>
      </c>
      <c r="D15" s="158">
        <f>'3. RAW-raamovereenkomst'!M115</f>
        <v>0</v>
      </c>
    </row>
    <row r="16" spans="1:9" ht="15.75" thickBot="1"/>
    <row r="17" spans="2:4" ht="16.5" thickBot="1">
      <c r="B17" s="159" t="s">
        <v>163</v>
      </c>
      <c r="C17" s="160"/>
      <c r="D17" s="161">
        <f>D11+D13+D15</f>
        <v>127073</v>
      </c>
    </row>
  </sheetData>
  <sheetProtection algorithmName="SHA-512" hashValue="TVL744BgGfvP6qQABcuVR5BVhU9Xn7eLl4eLQqHETmG/i7IgaUAynxQjwdo01Hk3AIDPYdn/YdcQ1Ipb+levYQ==" saltValue="9ZqbaLP3sudmK2J+HWL6Fw==" spinCount="100000" sheet="1" selectLockedCells="1"/>
  <mergeCells count="4">
    <mergeCell ref="B17:C17"/>
    <mergeCell ref="A1:D1"/>
    <mergeCell ref="A3:C3"/>
    <mergeCell ref="B4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D154E-2EBD-4A8E-99AB-098B9894763E}">
  <dimension ref="B1:I81"/>
  <sheetViews>
    <sheetView workbookViewId="0">
      <selection activeCell="G20" sqref="G20"/>
    </sheetView>
  </sheetViews>
  <sheetFormatPr defaultRowHeight="15"/>
  <cols>
    <col min="2" max="3" width="9.140625" style="1"/>
    <col min="4" max="5" width="9.140625" style="2"/>
  </cols>
  <sheetData>
    <row r="1" spans="2:9">
      <c r="B1" s="1">
        <v>0.2</v>
      </c>
      <c r="C1" s="1">
        <v>0.01</v>
      </c>
      <c r="D1" s="2">
        <v>0</v>
      </c>
      <c r="E1" s="2">
        <v>0</v>
      </c>
      <c r="G1">
        <v>1</v>
      </c>
      <c r="I1" s="1">
        <v>0.01</v>
      </c>
    </row>
    <row r="2" spans="2:9">
      <c r="B2" s="1">
        <v>0.21</v>
      </c>
      <c r="C2" s="1">
        <v>0.02</v>
      </c>
      <c r="D2" s="2">
        <v>2.5000000000000001E-3</v>
      </c>
      <c r="E2" s="2">
        <v>5.0000000000000001E-4</v>
      </c>
      <c r="G2">
        <v>2</v>
      </c>
      <c r="I2" s="1">
        <v>0.02</v>
      </c>
    </row>
    <row r="3" spans="2:9">
      <c r="B3" s="1">
        <v>0.22</v>
      </c>
      <c r="C3" s="1">
        <v>0.03</v>
      </c>
      <c r="D3" s="2">
        <v>5.0000000000000001E-3</v>
      </c>
      <c r="E3" s="2">
        <v>1E-3</v>
      </c>
      <c r="G3">
        <v>3</v>
      </c>
      <c r="I3" s="1">
        <v>0.03</v>
      </c>
    </row>
    <row r="4" spans="2:9">
      <c r="B4" s="1">
        <v>0.23</v>
      </c>
      <c r="C4" s="1">
        <v>0.04</v>
      </c>
      <c r="D4" s="2">
        <v>7.4999999999999997E-3</v>
      </c>
      <c r="E4" s="2">
        <v>1.5E-3</v>
      </c>
      <c r="G4">
        <v>4</v>
      </c>
      <c r="I4" s="1">
        <v>0.04</v>
      </c>
    </row>
    <row r="5" spans="2:9">
      <c r="B5" s="1">
        <v>0.24</v>
      </c>
      <c r="C5" s="1">
        <v>0.05</v>
      </c>
      <c r="D5" s="2">
        <v>0.01</v>
      </c>
      <c r="E5" s="2">
        <v>2E-3</v>
      </c>
      <c r="G5">
        <v>5</v>
      </c>
      <c r="I5" s="1">
        <v>0.05</v>
      </c>
    </row>
    <row r="6" spans="2:9">
      <c r="B6" s="1">
        <v>0.25</v>
      </c>
      <c r="C6" s="1">
        <v>0.06</v>
      </c>
      <c r="D6" s="2">
        <v>1.2500000000000001E-2</v>
      </c>
      <c r="E6" s="2">
        <v>2.5000000000000001E-3</v>
      </c>
      <c r="G6">
        <v>6</v>
      </c>
      <c r="I6" s="1">
        <v>0.06</v>
      </c>
    </row>
    <row r="7" spans="2:9">
      <c r="B7" s="1">
        <v>0.26</v>
      </c>
      <c r="C7" s="1">
        <v>7.0000000000000007E-2</v>
      </c>
      <c r="D7" s="2">
        <v>1.4999999999999999E-2</v>
      </c>
      <c r="E7" s="2">
        <v>3.0000000000000001E-3</v>
      </c>
      <c r="G7">
        <v>7</v>
      </c>
      <c r="I7" s="1">
        <v>7.0000000000000007E-2</v>
      </c>
    </row>
    <row r="8" spans="2:9">
      <c r="B8" s="1">
        <v>0.27</v>
      </c>
      <c r="C8" s="1">
        <v>0.08</v>
      </c>
      <c r="D8" s="2">
        <v>1.7500000000000002E-2</v>
      </c>
      <c r="E8" s="2">
        <v>3.5000000000000001E-3</v>
      </c>
      <c r="G8">
        <v>8</v>
      </c>
      <c r="I8" s="1">
        <v>0.08</v>
      </c>
    </row>
    <row r="9" spans="2:9">
      <c r="B9" s="1">
        <v>0.28000000000000003</v>
      </c>
      <c r="C9" s="1">
        <v>0.09</v>
      </c>
      <c r="D9" s="2">
        <v>0.02</v>
      </c>
      <c r="E9" s="2">
        <v>4.0000000000000001E-3</v>
      </c>
      <c r="G9">
        <v>9</v>
      </c>
      <c r="I9" s="1">
        <v>0.09</v>
      </c>
    </row>
    <row r="10" spans="2:9">
      <c r="B10" s="1">
        <v>0.28999999999999998</v>
      </c>
      <c r="C10" s="1">
        <v>0.1</v>
      </c>
      <c r="D10" s="2">
        <v>2.2499999999999999E-2</v>
      </c>
      <c r="E10" s="2">
        <v>4.4999999999999997E-3</v>
      </c>
      <c r="G10">
        <v>10</v>
      </c>
      <c r="I10" s="1">
        <v>0.1</v>
      </c>
    </row>
    <row r="11" spans="2:9">
      <c r="B11" s="1">
        <v>0.3</v>
      </c>
      <c r="D11" s="2">
        <v>2.5000000000000001E-2</v>
      </c>
      <c r="E11" s="2">
        <v>5.0000000000000001E-3</v>
      </c>
      <c r="G11">
        <v>11</v>
      </c>
      <c r="I11" s="1">
        <v>0.1</v>
      </c>
    </row>
    <row r="12" spans="2:9">
      <c r="B12" s="1">
        <v>0.31</v>
      </c>
      <c r="D12" s="2">
        <v>2.75E-2</v>
      </c>
      <c r="E12" s="2">
        <v>5.4999999999999997E-3</v>
      </c>
      <c r="G12">
        <v>12</v>
      </c>
      <c r="I12" s="1">
        <v>0.1</v>
      </c>
    </row>
    <row r="13" spans="2:9">
      <c r="B13" s="1">
        <v>0.32</v>
      </c>
      <c r="D13" s="2">
        <v>0.03</v>
      </c>
      <c r="E13" s="2">
        <v>6.0000000000000001E-3</v>
      </c>
      <c r="G13">
        <v>13</v>
      </c>
    </row>
    <row r="14" spans="2:9">
      <c r="B14" s="1">
        <v>0.33</v>
      </c>
      <c r="D14" s="2">
        <v>3.2500000000000001E-2</v>
      </c>
      <c r="E14" s="2">
        <v>6.4999999999999997E-3</v>
      </c>
      <c r="G14">
        <v>14</v>
      </c>
    </row>
    <row r="15" spans="2:9">
      <c r="B15" s="1">
        <v>0.34</v>
      </c>
      <c r="D15" s="2">
        <v>3.5000000000000003E-2</v>
      </c>
      <c r="E15" s="2">
        <v>7.0000000000000001E-3</v>
      </c>
      <c r="G15">
        <v>15</v>
      </c>
    </row>
    <row r="16" spans="2:9">
      <c r="B16" s="1">
        <v>0.35</v>
      </c>
      <c r="D16" s="2">
        <v>3.7499999999999999E-2</v>
      </c>
      <c r="E16" s="2">
        <v>7.4999999999999997E-3</v>
      </c>
    </row>
    <row r="17" spans="2:5">
      <c r="B17" s="1">
        <v>0.36</v>
      </c>
      <c r="D17" s="2">
        <v>0.04</v>
      </c>
      <c r="E17" s="2">
        <v>8.0000000000000002E-3</v>
      </c>
    </row>
    <row r="18" spans="2:5">
      <c r="B18" s="1">
        <v>0.37</v>
      </c>
      <c r="D18" s="2">
        <v>4.2500000000000003E-2</v>
      </c>
      <c r="E18" s="2">
        <v>8.5000000000000006E-3</v>
      </c>
    </row>
    <row r="19" spans="2:5">
      <c r="B19" s="1">
        <v>0.38</v>
      </c>
      <c r="D19" s="2">
        <v>4.4999999999999998E-2</v>
      </c>
      <c r="E19" s="2">
        <v>8.9999999999999993E-3</v>
      </c>
    </row>
    <row r="20" spans="2:5">
      <c r="B20" s="1">
        <v>0.39</v>
      </c>
      <c r="D20" s="2">
        <v>4.7500000000000001E-2</v>
      </c>
      <c r="E20" s="2">
        <v>9.4999999999999998E-3</v>
      </c>
    </row>
    <row r="21" spans="2:5">
      <c r="B21" s="1">
        <v>0.4</v>
      </c>
      <c r="D21" s="2">
        <v>0.05</v>
      </c>
      <c r="E21" s="2">
        <v>0.01</v>
      </c>
    </row>
    <row r="22" spans="2:5">
      <c r="B22" s="1">
        <v>0.41</v>
      </c>
      <c r="D22" s="2">
        <v>5.2499999999999998E-2</v>
      </c>
      <c r="E22" s="2">
        <v>1.0500000000000001E-2</v>
      </c>
    </row>
    <row r="23" spans="2:5">
      <c r="B23" s="1">
        <v>0.42</v>
      </c>
      <c r="D23" s="2">
        <v>5.5E-2</v>
      </c>
      <c r="E23" s="2">
        <v>1.0999999999999999E-2</v>
      </c>
    </row>
    <row r="24" spans="2:5">
      <c r="B24" s="1">
        <v>0.43</v>
      </c>
      <c r="D24" s="2">
        <v>5.7500000000000002E-2</v>
      </c>
      <c r="E24" s="2">
        <v>1.15E-2</v>
      </c>
    </row>
    <row r="25" spans="2:5">
      <c r="B25" s="1">
        <v>0.44</v>
      </c>
      <c r="D25" s="2">
        <v>0.06</v>
      </c>
      <c r="E25" s="2">
        <v>1.2E-2</v>
      </c>
    </row>
    <row r="26" spans="2:5">
      <c r="B26" s="1">
        <v>0.45</v>
      </c>
      <c r="D26" s="2">
        <v>6.25E-2</v>
      </c>
      <c r="E26" s="2">
        <v>1.2500000000000001E-2</v>
      </c>
    </row>
    <row r="27" spans="2:5">
      <c r="B27" s="1">
        <v>0.46</v>
      </c>
      <c r="D27" s="2">
        <v>6.5000000000000002E-2</v>
      </c>
    </row>
    <row r="28" spans="2:5">
      <c r="B28" s="1">
        <v>0.46999999999999897</v>
      </c>
      <c r="D28" s="2">
        <v>6.7500000000000004E-2</v>
      </c>
    </row>
    <row r="29" spans="2:5">
      <c r="B29" s="1">
        <v>0.47999999999999898</v>
      </c>
      <c r="D29" s="2">
        <v>7.0000000000000007E-2</v>
      </c>
    </row>
    <row r="30" spans="2:5">
      <c r="B30" s="1">
        <v>0.48999999999999899</v>
      </c>
      <c r="D30" s="2">
        <v>7.2499999999999995E-2</v>
      </c>
    </row>
    <row r="31" spans="2:5">
      <c r="B31" s="1">
        <v>0.499999999999999</v>
      </c>
      <c r="D31" s="2">
        <v>7.4999999999999997E-2</v>
      </c>
    </row>
    <row r="32" spans="2:5">
      <c r="B32" s="1">
        <v>0.50999999999999901</v>
      </c>
      <c r="D32" s="2">
        <v>7.7499999999999999E-2</v>
      </c>
    </row>
    <row r="33" spans="2:4">
      <c r="B33" s="1">
        <v>0.51999999999999902</v>
      </c>
      <c r="D33" s="2">
        <v>0.08</v>
      </c>
    </row>
    <row r="34" spans="2:4">
      <c r="B34" s="1">
        <v>0.52999999999999903</v>
      </c>
      <c r="D34" s="2">
        <v>8.2500000000000004E-2</v>
      </c>
    </row>
    <row r="35" spans="2:4">
      <c r="B35" s="1">
        <v>0.53999999999999904</v>
      </c>
      <c r="D35" s="2">
        <v>8.5000000000000006E-2</v>
      </c>
    </row>
    <row r="36" spans="2:4">
      <c r="B36" s="1">
        <v>0.54999999999999905</v>
      </c>
      <c r="D36" s="2">
        <v>8.7499999999999994E-2</v>
      </c>
    </row>
    <row r="37" spans="2:4">
      <c r="B37" s="1">
        <v>0.55999999999999905</v>
      </c>
      <c r="D37" s="2">
        <v>0.09</v>
      </c>
    </row>
    <row r="38" spans="2:4">
      <c r="B38" s="1">
        <v>0.56999999999999895</v>
      </c>
      <c r="D38" s="2">
        <v>9.2499999999999999E-2</v>
      </c>
    </row>
    <row r="39" spans="2:4">
      <c r="B39" s="1">
        <v>0.57999999999999896</v>
      </c>
      <c r="D39" s="2">
        <v>9.5000000000000001E-2</v>
      </c>
    </row>
    <row r="40" spans="2:4">
      <c r="B40" s="1">
        <v>0.58999999999999897</v>
      </c>
      <c r="D40" s="2">
        <v>9.7500000000000003E-2</v>
      </c>
    </row>
    <row r="41" spans="2:4">
      <c r="B41" s="1">
        <v>0.59999999999999898</v>
      </c>
      <c r="D41" s="2">
        <v>0.1</v>
      </c>
    </row>
    <row r="42" spans="2:4">
      <c r="B42" s="1">
        <v>0.60999999999999899</v>
      </c>
      <c r="D42" s="2">
        <v>0.10249999999999999</v>
      </c>
    </row>
    <row r="43" spans="2:4">
      <c r="B43" s="1">
        <v>0.619999999999999</v>
      </c>
      <c r="D43" s="2">
        <v>0.105</v>
      </c>
    </row>
    <row r="44" spans="2:4">
      <c r="B44" s="1">
        <v>0.62999999999999901</v>
      </c>
      <c r="D44" s="2">
        <v>0.1075</v>
      </c>
    </row>
    <row r="45" spans="2:4">
      <c r="B45" s="1">
        <v>0.63999999999999901</v>
      </c>
      <c r="D45" s="2">
        <v>0.11</v>
      </c>
    </row>
    <row r="46" spans="2:4">
      <c r="B46" s="1">
        <v>0.64999999999999902</v>
      </c>
      <c r="D46" s="2">
        <v>0.1125</v>
      </c>
    </row>
    <row r="47" spans="2:4">
      <c r="B47" s="1">
        <v>0.65999999999999903</v>
      </c>
      <c r="D47" s="2">
        <v>0.115</v>
      </c>
    </row>
    <row r="48" spans="2:4">
      <c r="B48" s="1">
        <v>0.66999999999999904</v>
      </c>
      <c r="D48" s="2">
        <v>0.11749999999999999</v>
      </c>
    </row>
    <row r="49" spans="2:4">
      <c r="B49" s="1">
        <v>0.67999999999999905</v>
      </c>
      <c r="D49" s="2">
        <v>0.12</v>
      </c>
    </row>
    <row r="50" spans="2:4">
      <c r="B50" s="1">
        <v>0.68999999999999895</v>
      </c>
    </row>
    <row r="51" spans="2:4">
      <c r="B51" s="1">
        <v>0.69999999999999896</v>
      </c>
    </row>
    <row r="52" spans="2:4">
      <c r="B52" s="1">
        <v>0.70999999999999897</v>
      </c>
    </row>
    <row r="53" spans="2:4">
      <c r="B53" s="1">
        <v>0.71999999999999897</v>
      </c>
    </row>
    <row r="54" spans="2:4">
      <c r="B54" s="1">
        <v>0.72999999999999898</v>
      </c>
    </row>
    <row r="55" spans="2:4">
      <c r="B55" s="1">
        <v>0.73999999999999899</v>
      </c>
    </row>
    <row r="56" spans="2:4">
      <c r="B56" s="1">
        <v>0.749999999999999</v>
      </c>
    </row>
    <row r="57" spans="2:4">
      <c r="B57" s="1">
        <v>0.75999999999999901</v>
      </c>
    </row>
    <row r="58" spans="2:4">
      <c r="B58" s="1">
        <v>0.76999999999999902</v>
      </c>
    </row>
    <row r="59" spans="2:4">
      <c r="B59" s="1">
        <v>0.77999999999999903</v>
      </c>
    </row>
    <row r="60" spans="2:4">
      <c r="B60" s="1">
        <v>0.78999999999999904</v>
      </c>
    </row>
    <row r="61" spans="2:4">
      <c r="B61" s="1">
        <v>0.79999999999999905</v>
      </c>
    </row>
    <row r="62" spans="2:4">
      <c r="B62" s="1">
        <v>0.80999999999999905</v>
      </c>
    </row>
    <row r="63" spans="2:4">
      <c r="B63" s="1">
        <v>0.81999999999999895</v>
      </c>
    </row>
    <row r="64" spans="2:4">
      <c r="B64" s="1">
        <v>0.82999999999999896</v>
      </c>
    </row>
    <row r="65" spans="2:2">
      <c r="B65" s="1">
        <v>0.83999999999999897</v>
      </c>
    </row>
    <row r="66" spans="2:2">
      <c r="B66" s="1">
        <v>0.84999999999999898</v>
      </c>
    </row>
    <row r="67" spans="2:2">
      <c r="B67" s="1">
        <v>0.85999999999999899</v>
      </c>
    </row>
    <row r="68" spans="2:2">
      <c r="B68" s="1">
        <v>0.869999999999999</v>
      </c>
    </row>
    <row r="69" spans="2:2">
      <c r="B69" s="1">
        <v>0.87999999999999901</v>
      </c>
    </row>
    <row r="70" spans="2:2">
      <c r="B70" s="1">
        <v>0.88999999999999901</v>
      </c>
    </row>
    <row r="71" spans="2:2">
      <c r="B71" s="1">
        <v>0.89999999999999902</v>
      </c>
    </row>
    <row r="72" spans="2:2">
      <c r="B72" s="1">
        <v>0.90999999999999903</v>
      </c>
    </row>
    <row r="73" spans="2:2">
      <c r="B73" s="1">
        <v>0.91999999999999904</v>
      </c>
    </row>
    <row r="74" spans="2:2">
      <c r="B74" s="1">
        <v>0.92999999999999905</v>
      </c>
    </row>
    <row r="75" spans="2:2">
      <c r="B75" s="1">
        <v>0.93999999999999895</v>
      </c>
    </row>
    <row r="76" spans="2:2">
      <c r="B76" s="1">
        <v>0.94999999999999896</v>
      </c>
    </row>
    <row r="77" spans="2:2">
      <c r="B77" s="1">
        <v>0.95999999999999897</v>
      </c>
    </row>
    <row r="78" spans="2:2">
      <c r="B78" s="1">
        <v>0.96999999999999897</v>
      </c>
    </row>
    <row r="79" spans="2:2">
      <c r="B79" s="1">
        <v>0.97999999999999798</v>
      </c>
    </row>
    <row r="80" spans="2:2">
      <c r="B80" s="1">
        <v>0.98999999999999799</v>
      </c>
    </row>
    <row r="81" spans="2:2">
      <c r="B81" s="1">
        <v>0.999999999999998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8D17B3184F1244B327EB4C8BC98711" ma:contentTypeVersion="3" ma:contentTypeDescription="Create a new document." ma:contentTypeScope="" ma:versionID="948d08712a0204cb2504d8c95f3ab6bf">
  <xsd:schema xmlns:xsd="http://www.w3.org/2001/XMLSchema" xmlns:xs="http://www.w3.org/2001/XMLSchema" xmlns:p="http://schemas.microsoft.com/office/2006/metadata/properties" xmlns:ns2="c88270cc-3cdf-42d3-8300-9bb9e813ad4a" targetNamespace="http://schemas.microsoft.com/office/2006/metadata/properties" ma:root="true" ma:fieldsID="61f0da0b52d5d946b02888846982c69f" ns2:_="">
    <xsd:import namespace="c88270cc-3cdf-42d3-8300-9bb9e813ad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270cc-3cdf-42d3-8300-9bb9e813ad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71C0AAB-3B0D-4A5F-AC72-FF05293276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8270cc-3cdf-42d3-8300-9bb9e813ad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61F370-5250-48D6-9FB1-770D669900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96210E-1319-4A63-9942-6BDBA6BF3341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c88270cc-3cdf-42d3-8300-9bb9e813ad4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6</vt:i4>
      </vt:variant>
    </vt:vector>
  </HeadingPairs>
  <TitlesOfParts>
    <vt:vector size="11" baseType="lpstr">
      <vt:lpstr>1. Tuin regie opdrachten</vt:lpstr>
      <vt:lpstr>2. Tuin-terrein projecten</vt:lpstr>
      <vt:lpstr>3. RAW-raamovereenkomst</vt:lpstr>
      <vt:lpstr>Totaalblad</vt:lpstr>
      <vt:lpstr>Invoerblad</vt:lpstr>
      <vt:lpstr>'1. Tuin regie opdrachten'!Afdrukbereik</vt:lpstr>
      <vt:lpstr>'2. Tuin-terrein projecten'!Afdrukbereik</vt:lpstr>
      <vt:lpstr>'3. RAW-raamovereenkomst'!Afdrukbereik</vt:lpstr>
      <vt:lpstr>'1. Tuin regie opdrachten'!Afdruktitels</vt:lpstr>
      <vt:lpstr>'2. Tuin-terrein projecten'!Afdruktitels</vt:lpstr>
      <vt:lpstr>'3. RAW-raamovereenkomst'!Afdruktitels</vt:lpstr>
    </vt:vector>
  </TitlesOfParts>
  <Manager/>
  <Company>Hogeschool Rotterdam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Boonstoppel, A. (Bram)</dc:creator>
  <cp:keywords/>
  <dc:description/>
  <cp:lastModifiedBy>Daniel Mol</cp:lastModifiedBy>
  <cp:revision/>
  <cp:lastPrinted>2026-09-03T18:17:08Z</cp:lastPrinted>
  <dcterms:created xsi:type="dcterms:W3CDTF">2025-05-07T08:03:26Z</dcterms:created>
  <dcterms:modified xsi:type="dcterms:W3CDTF">2026-09-03T18:44:17Z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0x0101008F8D17B3184F1244B327EB4C8BC98711</vt:lpwstr>
  </property>
</Properties>
</file>