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ocumenttasks/documenttask1.xml" ContentType="application/vnd.ms-excel.documenttask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ttardgeleen.sharepoint.com/sites/Z25781221AanbestedingnieuwFinancieelInformatieSysteem/Shared Documents/Aanbestedingsdocumenten/Aanbestedingsdocumenten/Usecases/"/>
    </mc:Choice>
  </mc:AlternateContent>
  <xr:revisionPtr revIDLastSave="975" documentId="13_ncr:1_{98EF4B6C-7B78-4CA7-ACA9-67DB2FAE9503}" xr6:coauthVersionLast="47" xr6:coauthVersionMax="47" xr10:uidLastSave="{180448D9-7029-4FA7-9643-D8ABD1D8826E}"/>
  <bookViews>
    <workbookView xWindow="-120" yWindow="-120" windowWidth="29040" windowHeight="15840" firstSheet="3" activeTab="5" xr2:uid="{CDBD1E85-E3B0-4628-B795-CBB4B89D700D}"/>
  </bookViews>
  <sheets>
    <sheet name="Projectinrichting" sheetId="6" state="hidden" r:id="rId1"/>
    <sheet name="Projectinrichting " sheetId="17" r:id="rId2"/>
    <sheet name="Inrichting activa" sheetId="7" r:id="rId3"/>
    <sheet name="Begroting-Budget" sheetId="11" r:id="rId4"/>
    <sheet name="Begrotingswijziging" sheetId="13" r:id="rId5"/>
    <sheet name="Realisatiecijfers" sheetId="18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6" i="18" l="1"/>
  <c r="K36" i="18"/>
  <c r="K38" i="18" s="1"/>
  <c r="L36" i="18"/>
  <c r="L38" i="18" s="1"/>
  <c r="G37" i="18"/>
  <c r="H37" i="18"/>
  <c r="K37" i="18"/>
  <c r="L37" i="18"/>
  <c r="H6" i="18"/>
  <c r="I6" i="18" s="1"/>
  <c r="J6" i="18" s="1"/>
  <c r="K6" i="18" s="1"/>
  <c r="L6" i="18" s="1"/>
  <c r="N8" i="18"/>
  <c r="O8" i="18" s="1"/>
  <c r="N9" i="18"/>
  <c r="O9" i="18"/>
  <c r="N10" i="18"/>
  <c r="O10" i="18"/>
  <c r="N11" i="18"/>
  <c r="O11" i="18" s="1"/>
  <c r="N12" i="18"/>
  <c r="O12" i="18"/>
  <c r="N13" i="18"/>
  <c r="O13" i="18"/>
  <c r="N14" i="18"/>
  <c r="O14" i="18" s="1"/>
  <c r="N15" i="18"/>
  <c r="O15" i="18" s="1"/>
  <c r="N16" i="18"/>
  <c r="N17" i="18"/>
  <c r="P17" i="18" s="1"/>
  <c r="H18" i="18"/>
  <c r="I18" i="18"/>
  <c r="I36" i="18" s="1"/>
  <c r="J18" i="18"/>
  <c r="J36" i="18" s="1"/>
  <c r="N19" i="18"/>
  <c r="O19" i="18" s="1"/>
  <c r="N20" i="18"/>
  <c r="P20" i="18" s="1"/>
  <c r="N21" i="18"/>
  <c r="N22" i="18"/>
  <c r="N24" i="18"/>
  <c r="I25" i="18"/>
  <c r="J25" i="18"/>
  <c r="N25" i="18"/>
  <c r="O25" i="18" s="1"/>
  <c r="N26" i="18"/>
  <c r="O26" i="18"/>
  <c r="G27" i="18"/>
  <c r="G31" i="18" s="1"/>
  <c r="H27" i="18"/>
  <c r="H31" i="18" s="1"/>
  <c r="I27" i="18"/>
  <c r="I31" i="18" s="1"/>
  <c r="K27" i="18"/>
  <c r="K31" i="18" s="1"/>
  <c r="L27" i="18"/>
  <c r="L31" i="18" s="1"/>
  <c r="N18" i="18" l="1"/>
  <c r="P18" i="18" s="1"/>
  <c r="J27" i="18"/>
  <c r="J31" i="18" s="1"/>
  <c r="P27" i="18"/>
  <c r="O27" i="18"/>
  <c r="N27" i="18"/>
  <c r="H36" i="18"/>
  <c r="G38" i="18"/>
  <c r="J37" i="18"/>
  <c r="J38" i="18" s="1"/>
  <c r="I37" i="18"/>
  <c r="M37" i="18" s="1"/>
  <c r="H38" i="18" l="1"/>
  <c r="M36" i="18"/>
  <c r="M38" i="18" s="1"/>
  <c r="I38" i="18"/>
  <c r="H31" i="11"/>
  <c r="I31" i="11"/>
  <c r="J31" i="11"/>
  <c r="K31" i="11"/>
  <c r="L31" i="11"/>
  <c r="G31" i="11"/>
  <c r="G19" i="13"/>
  <c r="H19" i="13"/>
  <c r="I19" i="13"/>
  <c r="F19" i="13"/>
  <c r="K43" i="11" l="1"/>
  <c r="G43" i="11"/>
  <c r="N19" i="11"/>
  <c r="O19" i="11" s="1"/>
  <c r="N11" i="11"/>
  <c r="O11" i="11" s="1"/>
  <c r="H43" i="11"/>
  <c r="H37" i="11"/>
  <c r="K37" i="11"/>
  <c r="L37" i="11"/>
  <c r="G37" i="11"/>
  <c r="N26" i="11"/>
  <c r="O26" i="11" s="1"/>
  <c r="K27" i="11"/>
  <c r="L27" i="11"/>
  <c r="G27" i="11"/>
  <c r="J18" i="11"/>
  <c r="I18" i="11"/>
  <c r="H18" i="11"/>
  <c r="H27" i="11" s="1"/>
  <c r="J44" i="11" l="1"/>
  <c r="G36" i="11"/>
  <c r="N15" i="11" l="1"/>
  <c r="O15" i="11" s="1"/>
  <c r="F7" i="13" l="1"/>
  <c r="J36" i="11"/>
  <c r="K36" i="11"/>
  <c r="L36" i="11"/>
  <c r="H36" i="11"/>
  <c r="L38" i="11"/>
  <c r="K38" i="11"/>
  <c r="H38" i="11"/>
  <c r="N44" i="11"/>
  <c r="I25" i="11"/>
  <c r="N24" i="11"/>
  <c r="N22" i="11"/>
  <c r="N21" i="11"/>
  <c r="N20" i="11"/>
  <c r="P20" i="11" s="1"/>
  <c r="N17" i="11"/>
  <c r="P17" i="11" s="1"/>
  <c r="N16" i="11"/>
  <c r="N14" i="11"/>
  <c r="O14" i="11" s="1"/>
  <c r="N13" i="11"/>
  <c r="O13" i="11" s="1"/>
  <c r="N12" i="11"/>
  <c r="O12" i="11" s="1"/>
  <c r="N10" i="11"/>
  <c r="O10" i="11" s="1"/>
  <c r="N9" i="11"/>
  <c r="N8" i="11"/>
  <c r="H6" i="11"/>
  <c r="I6" i="11" s="1"/>
  <c r="J6" i="11" s="1"/>
  <c r="K6" i="11" s="1"/>
  <c r="L6" i="11" s="1"/>
  <c r="I43" i="11" l="1"/>
  <c r="I37" i="11"/>
  <c r="I27" i="11"/>
  <c r="G38" i="11"/>
  <c r="O9" i="11"/>
  <c r="O8" i="11"/>
  <c r="J25" i="11"/>
  <c r="J37" i="11" l="1"/>
  <c r="J38" i="11" s="1"/>
  <c r="J27" i="11"/>
  <c r="J43" i="11"/>
  <c r="N43" i="11"/>
  <c r="N45" i="11" s="1"/>
  <c r="N25" i="11"/>
  <c r="M37" i="11" l="1"/>
  <c r="O25" i="11"/>
  <c r="O27" i="11" s="1"/>
  <c r="I36" i="11"/>
  <c r="I38" i="11"/>
  <c r="N18" i="11"/>
  <c r="P18" i="11" l="1"/>
  <c r="P27" i="11" s="1"/>
  <c r="N27" i="11"/>
  <c r="M36" i="11"/>
  <c r="M38" i="1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tc={BEFE4F75-95B4-450A-9C82-A31041745A99}</author>
    <author>tc={6462A1C6-3AEE-42D6-8B1C-8008C654632F}</author>
  </authors>
  <commentList>
    <comment ref="H12" authorId="0" shapeId="0" xr:uid="{BEFE4F75-95B4-450A-9C82-A31041745A99}">
      <text>
        <t>[Threaded comment]
Your version of Excel allows you to read this threaded comment; however, any edits to it will get removed if the file is opened in a newer version of Excel. Learn more: https://go.microsoft.com/fwlink/?linkid=870924
Comment:
    Samenwerking waterschap.</t>
      </text>
    </comment>
    <comment ref="D20" authorId="1" shapeId="0" xr:uid="{6462A1C6-3AEE-42D6-8B1C-8008C654632F}">
      <text>
        <t>[Threaded comment]
Your version of Excel allows you to read this threaded comment; however, any edits to it will get removed if the file is opened in a newer version of Excel. Learn more: https://go.microsoft.com/fwlink/?linkid=870924
[Tasks]
There is a task anchored to this comment that cannot be viewed in your client.
Comment:
    In huidige situatie gaat het pand over naar team vastgoed na ingebruikname. Hier rusten ook de onderhoudskosten op.
Wat te doen hiermee?
Reply:
    @Rico Goijen is dit iets wat we in de usescase willen zien? Of vragen we het inlezen van een meerjarig onderhoudsplan uit in het pve?
Reply:
    Meerjarig onderhoudsplan zit niet in het PVE. Ik zou deze laten staan.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tc={1FEC3692-D4ED-4FF8-8488-A145747C1059}</author>
  </authors>
  <commentList>
    <comment ref="D20" authorId="0" shapeId="0" xr:uid="{1FEC3692-D4ED-4FF8-8488-A145747C1059}">
      <text>
        <t>[Threaded comment]
Your version of Excel allows you to read this threaded comment; however, any edits to it will get removed if the file is opened in a newer version of Excel. Learn more: https://go.microsoft.com/fwlink/?linkid=870924
Comment:
    In huidige situatie gaat het pand over naar team vastgoed na ingebruikname. Hier rusten ook de onderhoudskosten op.
Wat te doen hiermee?</t>
      </text>
    </comment>
  </commentList>
</comments>
</file>

<file path=xl/sharedStrings.xml><?xml version="1.0" encoding="utf-8"?>
<sst xmlns="http://schemas.openxmlformats.org/spreadsheetml/2006/main" count="402" uniqueCount="153">
  <si>
    <t>Project Theater</t>
  </si>
  <si>
    <t>Projectinrichting</t>
  </si>
  <si>
    <t>-&gt; omgezet naar werkwijze SG</t>
  </si>
  <si>
    <t xml:space="preserve"> </t>
  </si>
  <si>
    <t>Kostendrager</t>
  </si>
  <si>
    <t>-</t>
  </si>
  <si>
    <t>Naam: Theater, nieuwbouw en renovatie</t>
  </si>
  <si>
    <t>Type Kostendrager: project / exploitatie / balans / subsidiemodule </t>
  </si>
  <si>
    <t>Jaar votering projectbudget: 2027</t>
  </si>
  <si>
    <t>Jaar wijziging projectbudget: 2030</t>
  </si>
  <si>
    <t>Jaar verwacht gereed: 2030</t>
  </si>
  <si>
    <t>Start jaar afschrijving: 2031</t>
  </si>
  <si>
    <t>Fasering: initiatief / definitie / ontwerp / voorbereiding / realisatie / nazorg / afgesloten. </t>
  </si>
  <si>
    <t>Soort projectbudget: nieuwbouw / vervanging. </t>
  </si>
  <si>
    <t>Balanscodering activum IV3 (componenten, zie voorgaand):</t>
  </si>
  <si>
    <t>*</t>
  </si>
  <si>
    <t>A121 Grond</t>
  </si>
  <si>
    <t xml:space="preserve">A123 Gebouwen met economisch nut </t>
  </si>
  <si>
    <t>A126 Machines/Apparaten-Installaties (componenten). </t>
  </si>
  <si>
    <t xml:space="preserve">BTW-labeling: </t>
  </si>
  <si>
    <t>Tot en met de voorbereidingsfase 100% vooraftrek</t>
  </si>
  <si>
    <t>Volgende fasen 70% BTW vooraftrek, 20% compensabel en 10% kostprijsverhogend.</t>
  </si>
  <si>
    <r>
      <t xml:space="preserve">Programma’s en </t>
    </r>
    <r>
      <rPr>
        <sz val="11"/>
        <color rgb="FFFF0000"/>
        <rFont val="Arial"/>
        <family val="2"/>
      </rPr>
      <t>kernthema’s:</t>
    </r>
  </si>
  <si>
    <t>Raadsprogramma Cultuur (5)</t>
  </si>
  <si>
    <t>Taakveld 5.3</t>
  </si>
  <si>
    <t>Kostensoort (hoofdrekening / sub-rekening)</t>
  </si>
  <si>
    <t>Omschrijving kostensoort.</t>
  </si>
  <si>
    <t>Baten / lasten / activa / passiva</t>
  </si>
  <si>
    <t>Dekking: activering / reserve / baten &amp; lasten / bijdrage   </t>
  </si>
  <si>
    <t>Exploitatiesoort: directe baten / directe lasten / kapitaallasten / kapitaallasten dekking</t>
  </si>
  <si>
    <t>IV3 balanscodering.</t>
  </si>
  <si>
    <t>Economische categorie</t>
  </si>
  <si>
    <t>Afdeling/Domein: Economie en cultuur</t>
  </si>
  <si>
    <t>Overall projectleider: T. Hermans</t>
  </si>
  <si>
    <t>Deelprojectleider gebouw: V. Metselaars</t>
  </si>
  <si>
    <t>Subdeelprojectleider luchtbehandelingsinstallaties: B. Koelstra</t>
  </si>
  <si>
    <t>Teammanager D. van Dalen</t>
  </si>
  <si>
    <t>Omschrijving project: Renovatie Toon Hermans Theater</t>
  </si>
  <si>
    <t>Vernieuwbouwing</t>
  </si>
  <si>
    <t>Installaties</t>
  </si>
  <si>
    <t>Levensduur renovatie gebouw</t>
  </si>
  <si>
    <t>Levensduur installaties</t>
  </si>
  <si>
    <t>Afschrijvingsmethode:</t>
  </si>
  <si>
    <t>*Vernieuwbouwing</t>
  </si>
  <si>
    <t>Lineair</t>
  </si>
  <si>
    <t>* Installaties</t>
  </si>
  <si>
    <t>Annuitair</t>
  </si>
  <si>
    <t>Omslagrente</t>
  </si>
  <si>
    <t xml:space="preserve">Kostendrager kapitaallasten -&gt; exploitatierekening </t>
  </si>
  <si>
    <t>Economisch / maatschappelijk nut: Economisch</t>
  </si>
  <si>
    <t>Onderscheid rentelasten projectfase en na gereedmelding</t>
  </si>
  <si>
    <t>Jaar votering projectbudget: 2026</t>
  </si>
  <si>
    <t>BTW verdeling - kosten gedragen door gemeente</t>
  </si>
  <si>
    <t>BTW verdeling - samenwerking waterschap</t>
  </si>
  <si>
    <t>BCF percentage</t>
  </si>
  <si>
    <t>%</t>
  </si>
  <si>
    <t>OB percentage</t>
  </si>
  <si>
    <t>Niet BCF/OB percentage</t>
  </si>
  <si>
    <t>Verantwoordelijke team: Team projecten</t>
  </si>
  <si>
    <t>Projectmanager: T. Hermans</t>
  </si>
  <si>
    <t>Projectleider bouw: B. de Bouwer</t>
  </si>
  <si>
    <t>Inrichting activa</t>
  </si>
  <si>
    <t>Activanummers</t>
  </si>
  <si>
    <t>Activa namen</t>
  </si>
  <si>
    <t>Renovatie gebouw Theater</t>
  </si>
  <si>
    <t>Installaties Theater</t>
  </si>
  <si>
    <t>Kostendrager (bedrijfseenheid) kapitaallasten (exploitatie / B&amp;L): taakveld 5.3 Cultuur en economie</t>
  </si>
  <si>
    <t>Kostensoort kapitaallasten (rente &amp; afschrijving): economische categorie L7.4 rente en L7.3 afschrijving. </t>
  </si>
  <si>
    <t>Soort activum (waar op balans conform IV3):</t>
  </si>
  <si>
    <t>A123 Gebouwen</t>
  </si>
  <si>
    <t>A126 Machines/apparaten/installaties</t>
  </si>
  <si>
    <t>Afschrijving in jaren: gebouw: 50 jaar en installaties: 15 jaar. </t>
  </si>
  <si>
    <t>Afschrijvingmethodiek: gebouw lineair en installaties annuïtair</t>
  </si>
  <si>
    <t>Nut: economisch nut</t>
  </si>
  <si>
    <t>Team: Vastgoed</t>
  </si>
  <si>
    <t>Begroting / Budget</t>
  </si>
  <si>
    <t>Waarvan:</t>
  </si>
  <si>
    <t>Theater</t>
  </si>
  <si>
    <t>Totaal</t>
  </si>
  <si>
    <t>Investering</t>
  </si>
  <si>
    <t>Exploitatie</t>
  </si>
  <si>
    <t>Fase:</t>
  </si>
  <si>
    <t>Projectnummer</t>
  </si>
  <si>
    <t>Type kosten /opbrengsten</t>
  </si>
  <si>
    <t>Kostensoort</t>
  </si>
  <si>
    <t>Initiatief</t>
  </si>
  <si>
    <t>Te bepalen door leverancier</t>
  </si>
  <si>
    <t>Externe plankosten</t>
  </si>
  <si>
    <t>40303 - Onderzoekskosten</t>
  </si>
  <si>
    <t>Definitie</t>
  </si>
  <si>
    <t>40302- Advieskosten</t>
  </si>
  <si>
    <t>Ontwerp</t>
  </si>
  <si>
    <t>Kosten van derden</t>
  </si>
  <si>
    <t>4044 - diensten van derden</t>
  </si>
  <si>
    <t>Voorbereiding</t>
  </si>
  <si>
    <t>Interne uren</t>
  </si>
  <si>
    <t>40975 - Uren EP projecten</t>
  </si>
  <si>
    <t>Bouwrijpmaken</t>
  </si>
  <si>
    <t>4027 - sloopwerken bodemsanering</t>
  </si>
  <si>
    <t>Realisatie</t>
  </si>
  <si>
    <t>Bouwkosten</t>
  </si>
  <si>
    <t>40201 - Bouwkundige investeringen</t>
  </si>
  <si>
    <t>Installaties luchtbehandeling</t>
  </si>
  <si>
    <t>40202- Technische installaties</t>
  </si>
  <si>
    <t>Subdeelproject 1</t>
  </si>
  <si>
    <t>Asbestsanering</t>
  </si>
  <si>
    <t>40303 -  Onderzoekskosten</t>
  </si>
  <si>
    <t>Diverse kosten</t>
  </si>
  <si>
    <t>4018 - Verbruik energie</t>
  </si>
  <si>
    <t>Subsidie culturele activiteiten</t>
  </si>
  <si>
    <t>4075 - Subsidie aan instellingen</t>
  </si>
  <si>
    <t>Nazorg</t>
  </si>
  <si>
    <t>Onderhoud uit aanbesteding</t>
  </si>
  <si>
    <t>4049 - Planmatig onderhoud</t>
  </si>
  <si>
    <t>Afgesloten</t>
  </si>
  <si>
    <t>Opbrengsten:</t>
  </si>
  <si>
    <t>Subsidies Provincie</t>
  </si>
  <si>
    <t>8079 - Subsidie provincie</t>
  </si>
  <si>
    <t>Uitvoering</t>
  </si>
  <si>
    <t>Bijdragen derden</t>
  </si>
  <si>
    <t>8047 - Bijdrage derden</t>
  </si>
  <si>
    <t>Totale netto kosten</t>
  </si>
  <si>
    <t>Dekking:</t>
  </si>
  <si>
    <t>Algemene reserve</t>
  </si>
  <si>
    <t>4001 - ONVOORZIEN/STELPOST</t>
  </si>
  <si>
    <t>Saldo</t>
  </si>
  <si>
    <t>Totaaloverzicht Project theater</t>
  </si>
  <si>
    <t>Totale kosten</t>
  </si>
  <si>
    <t>Totale opbrengsten</t>
  </si>
  <si>
    <t>Activamodule</t>
  </si>
  <si>
    <t>Gebouw</t>
  </si>
  <si>
    <t xml:space="preserve">Afschrijving: 50 jaar </t>
  </si>
  <si>
    <t>Afschrijving: 10 jaar</t>
  </si>
  <si>
    <t>Bruto</t>
  </si>
  <si>
    <t>Begrotingswijzigingen</t>
  </si>
  <si>
    <t>61….</t>
  </si>
  <si>
    <t>x</t>
  </si>
  <si>
    <t>Onttrekking Alg. reserve</t>
  </si>
  <si>
    <t>69….</t>
  </si>
  <si>
    <t>4001 - Onvoorzien/stelpost</t>
  </si>
  <si>
    <t>Financiering</t>
  </si>
  <si>
    <t>54…</t>
  </si>
  <si>
    <t>4013 - Stelpost rente treasury</t>
  </si>
  <si>
    <t>40930 - Dekking rente miv 17</t>
  </si>
  <si>
    <t>Kostendrager project</t>
  </si>
  <si>
    <t>61…</t>
  </si>
  <si>
    <t>40931 - Rente e-assets alg</t>
  </si>
  <si>
    <t xml:space="preserve">4014 - Afschrijving </t>
  </si>
  <si>
    <t>69…</t>
  </si>
  <si>
    <t>76…</t>
  </si>
  <si>
    <t>79…</t>
  </si>
  <si>
    <t>8002 - Stelpost inkom inves</t>
  </si>
  <si>
    <t>Dekking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</si>
</sst>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&quot;€&quot;\ * #,##0.00_ ;_ &quot;€&quot;\ * \-#,##0.00_ ;_ &quot;€&quot;\ * &quot;-&quot;??_ ;_ @_ "/>
    <numFmt numFmtId="165" formatCode="_ * #,##0.00_ ;_ * \-#,##0.00_ ;_ * &quot;-&quot;??_ ;_ @_ "/>
    <numFmt numFmtId="166" formatCode="_ &quot;€&quot;\ * #,##0_ ;_ &quot;€&quot;\ * \-#,##0_ ;_ &quot;€&quot;\ * &quot;-&quot;??_ ;_ @_ 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</font>
    <font>
      <b/>
      <sz val="12"/>
      <color theme="1"/>
      <name val="Arial"/>
    </font>
    <font>
      <b/>
      <sz val="11"/>
      <color rgb="FF000000"/>
      <name val="Arial"/>
    </font>
    <font>
      <sz val="11"/>
      <color rgb="FF242424"/>
      <name val="Arial"/>
    </font>
    <font>
      <b/>
      <sz val="16"/>
      <color theme="1"/>
      <name val="Arial"/>
    </font>
    <font>
      <b/>
      <sz val="14"/>
      <color rgb="FFFF0000"/>
      <name val="Arial"/>
    </font>
    <font>
      <b/>
      <sz val="11"/>
      <color theme="1"/>
      <name val="Arial"/>
    </font>
    <font>
      <b/>
      <i/>
      <sz val="11"/>
      <color theme="1"/>
      <name val="Arial"/>
    </font>
    <font>
      <i/>
      <sz val="11"/>
      <color theme="1"/>
      <name val="Arial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11"/>
      <color rgb="FF242424"/>
      <name val="Arial"/>
      <family val="2"/>
    </font>
    <font>
      <sz val="10"/>
      <name val="Arial"/>
    </font>
    <font>
      <b/>
      <i/>
      <sz val="12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6" fillId="0" borderId="0"/>
    <xf numFmtId="0" fontId="18" fillId="0" borderId="0" applyNumberFormat="0" applyFill="0" applyBorder="0" applyAlignment="0" applyProtection="0"/>
    <xf numFmtId="165" fontId="1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quotePrefix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9" fillId="0" borderId="0" xfId="0" applyFont="1"/>
    <xf numFmtId="166" fontId="3" fillId="0" borderId="0" xfId="1" applyNumberFormat="1" applyFont="1" applyAlignment="1">
      <alignment horizontal="right" vertical="center"/>
    </xf>
    <xf numFmtId="166" fontId="9" fillId="0" borderId="0" xfId="1" applyNumberFormat="1" applyFont="1" applyAlignment="1">
      <alignment horizontal="right" vertical="center"/>
    </xf>
    <xf numFmtId="166" fontId="3" fillId="0" borderId="0" xfId="0" applyNumberFormat="1" applyFont="1"/>
    <xf numFmtId="166" fontId="3" fillId="0" borderId="0" xfId="1" applyNumberFormat="1" applyFont="1" applyAlignment="1">
      <alignment horizontal="right"/>
    </xf>
    <xf numFmtId="0" fontId="10" fillId="0" borderId="0" xfId="0" applyFont="1"/>
    <xf numFmtId="0" fontId="11" fillId="0" borderId="0" xfId="0" applyFont="1"/>
    <xf numFmtId="0" fontId="9" fillId="0" borderId="1" xfId="0" applyFont="1" applyBorder="1" applyAlignment="1">
      <alignment vertical="center"/>
    </xf>
    <xf numFmtId="166" fontId="9" fillId="0" borderId="1" xfId="1" applyNumberFormat="1" applyFont="1" applyBorder="1" applyAlignment="1">
      <alignment horizontal="right" vertical="center"/>
    </xf>
    <xf numFmtId="166" fontId="9" fillId="0" borderId="0" xfId="1" applyNumberFormat="1" applyFont="1" applyBorder="1" applyAlignment="1">
      <alignment horizontal="right" vertical="center"/>
    </xf>
    <xf numFmtId="166" fontId="3" fillId="0" borderId="0" xfId="1" applyNumberFormat="1" applyFont="1" applyAlignment="1">
      <alignment vertical="center"/>
    </xf>
    <xf numFmtId="166" fontId="9" fillId="0" borderId="0" xfId="1" applyNumberFormat="1" applyFont="1" applyAlignment="1">
      <alignment vertical="center"/>
    </xf>
    <xf numFmtId="166" fontId="9" fillId="0" borderId="1" xfId="1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/>
    <xf numFmtId="166" fontId="3" fillId="0" borderId="2" xfId="0" applyNumberFormat="1" applyFont="1" applyBorder="1" applyAlignment="1">
      <alignment vertical="center"/>
    </xf>
    <xf numFmtId="166" fontId="9" fillId="0" borderId="2" xfId="0" applyNumberFormat="1" applyFont="1" applyBorder="1" applyAlignment="1">
      <alignment vertical="center"/>
    </xf>
    <xf numFmtId="166" fontId="9" fillId="0" borderId="0" xfId="0" applyNumberFormat="1" applyFont="1"/>
    <xf numFmtId="0" fontId="12" fillId="0" borderId="0" xfId="0" applyFont="1"/>
    <xf numFmtId="0" fontId="13" fillId="0" borderId="0" xfId="0" applyFont="1"/>
    <xf numFmtId="0" fontId="12" fillId="2" borderId="0" xfId="0" applyFont="1" applyFill="1"/>
    <xf numFmtId="0" fontId="13" fillId="2" borderId="0" xfId="0" applyFont="1" applyFill="1"/>
    <xf numFmtId="0" fontId="3" fillId="2" borderId="0" xfId="0" applyFont="1" applyFill="1"/>
    <xf numFmtId="0" fontId="0" fillId="2" borderId="0" xfId="0" applyFill="1"/>
    <xf numFmtId="166" fontId="13" fillId="0" borderId="0" xfId="0" applyNumberFormat="1" applyFont="1"/>
    <xf numFmtId="0" fontId="3" fillId="2" borderId="0" xfId="0" quotePrefix="1" applyFont="1" applyFill="1"/>
    <xf numFmtId="0" fontId="15" fillId="2" borderId="0" xfId="0" applyFont="1" applyFill="1"/>
    <xf numFmtId="0" fontId="18" fillId="2" borderId="0" xfId="3" quotePrefix="1" applyFill="1"/>
    <xf numFmtId="0" fontId="15" fillId="0" borderId="0" xfId="0" applyFont="1"/>
    <xf numFmtId="0" fontId="17" fillId="2" borderId="0" xfId="2" applyFont="1" applyFill="1"/>
    <xf numFmtId="0" fontId="17" fillId="3" borderId="0" xfId="2" applyFont="1" applyFill="1"/>
    <xf numFmtId="0" fontId="13" fillId="0" borderId="0" xfId="0" quotePrefix="1" applyFont="1"/>
    <xf numFmtId="0" fontId="17" fillId="0" borderId="0" xfId="2" applyFont="1"/>
    <xf numFmtId="0" fontId="0" fillId="0" borderId="0" xfId="0" quotePrefix="1"/>
    <xf numFmtId="10" fontId="0" fillId="0" borderId="0" xfId="0" applyNumberFormat="1"/>
    <xf numFmtId="10" fontId="3" fillId="0" borderId="0" xfId="0" applyNumberFormat="1" applyFont="1"/>
    <xf numFmtId="165" fontId="3" fillId="0" borderId="0" xfId="4" applyFont="1"/>
    <xf numFmtId="0" fontId="3" fillId="0" borderId="0" xfId="0" applyFont="1" applyAlignment="1">
      <alignment vertical="top"/>
    </xf>
    <xf numFmtId="166" fontId="0" fillId="0" borderId="0" xfId="0" applyNumberFormat="1"/>
  </cellXfs>
  <cellStyles count="5">
    <cellStyle name="Hyperlink" xfId="3" builtinId="8"/>
    <cellStyle name="Komma" xfId="4" builtinId="3"/>
    <cellStyle name="Standaard" xfId="0" builtinId="0"/>
    <cellStyle name="Standaard 2" xfId="2" xr:uid="{21FB1194-C06B-49E6-9681-12CCB43AE92E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documenttasks/documenttask1.xml><?xml version="1.0" encoding="utf-8"?>
<Tasks xmlns="http://schemas.microsoft.com/office/tasks/2019/documenttasks">
  <Task id="{AF33331F-FA6D-421B-8A2E-478D3926A520}">
    <Anchor>
      <Comment id="{6462A1C6-3AEE-42D6-8B1C-8008C654632F}"/>
    </Anchor>
    <History>
      <Event time="2026-08-11T11:51:38.51" id="{9A23F059-064A-497A-BE1D-1747999807DD}">
        <Attribution userId="S::am0205@sittard-geleen.nl::57c5552c-4602-4014-9021-06839be94d7a" userName="Anne Muitjens" userProvider="AD"/>
        <Anchor>
          <Comment id="{A6F9FE62-0F23-4501-A7A4-F75E4638B6CE}"/>
        </Anchor>
        <Create/>
      </Event>
      <Event time="2026-08-11T11:51:38.51" id="{6C96042D-15A1-411D-B004-D95D1F5A513F}">
        <Attribution userId="S::am0205@sittard-geleen.nl::57c5552c-4602-4014-9021-06839be94d7a" userName="Anne Muitjens" userProvider="AD"/>
        <Anchor>
          <Comment id="{A6F9FE62-0F23-4501-A7A4-F75E4638B6CE}"/>
        </Anchor>
        <Assign userId="S::rg1107@sittard-geleen.nl::1f644f86-c461-44c0-99d4-ff74357b9c14" userName="Rico Goijen" userProvider="AD"/>
      </Event>
      <Event time="2026-08-11T11:51:38.51" id="{75FE5B94-9BA8-4CC2-A02F-77CD431216AA}">
        <Attribution userId="S::am0205@sittard-geleen.nl::57c5552c-4602-4014-9021-06839be94d7a" userName="Anne Muitjens" userProvider="AD"/>
        <Anchor>
          <Comment id="{A6F9FE62-0F23-4501-A7A4-F75E4638B6CE}"/>
        </Anchor>
        <SetTitle title="@Rico Goijen is dit iets wat we in de usescase willen zien? Of vragen we het inlezen van een meerjarig onderhoudsplan uit in het pve?"/>
      </Event>
    </History>
  </Task>
</Tasks>
</file>

<file path=xl/persons/person.xml><?xml version="1.0" encoding="utf-8"?>
<personList xmlns="http://schemas.microsoft.com/office/spreadsheetml/2018/threadedcomments" xmlns:x="http://schemas.openxmlformats.org/spreadsheetml/2006/main">
  <person displayName="Rico Goijen" id="{2CEA8547-7D9D-48DC-9558-CAC61E64001C}" userId="rg1107@sittard-geleen.nl" providerId="PeoplePicker"/>
  <person displayName="Anne Muitjens" id="{4940BAED-7C87-46D7-A1CD-68CE22C5F751}" userId="S::am0205@sittard-geleen.nl::57c5552c-4602-4014-9021-06839be94d7a" providerId="AD"/>
  <person displayName="Rico Goijen" id="{A63DF528-5652-445A-8A75-FB0EA569ABB4}" userId="S::rg1107@sittard-geleen.nl::1f644f86-c461-44c0-99d4-ff74357b9c14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12" dT="2026-07-15T10:53:57.96" personId="{A63DF528-5652-445A-8A75-FB0EA569ABB4}" id="{BEFE4F75-95B4-450A-9C82-A31041745A99}">
    <text>Samenwerking waterschap.</text>
  </threadedComment>
  <threadedComment ref="D20" dT="2026-07-08T12:15:13.72" personId="{A63DF528-5652-445A-8A75-FB0EA569ABB4}" id="{6462A1C6-3AEE-42D6-8B1C-8008C654632F}">
    <text>In huidige situatie gaat het pand over naar team vastgoed na ingebruikname. Hier rusten ook de onderhoudskosten op.
Wat te doen hiermee?</text>
  </threadedComment>
  <threadedComment ref="D20" dT="2026-08-11T11:51:38.60" personId="{4940BAED-7C87-46D7-A1CD-68CE22C5F751}" id="{A6F9FE62-0F23-4501-A7A4-F75E4638B6CE}" parentId="{6462A1C6-3AEE-42D6-8B1C-8008C654632F}">
    <text>@Rico Goijen is dit iets wat we in de usescase willen zien? Of vragen we het inlezen van een meerjarig onderhoudsplan uit in het pve?</text>
    <mentions>
      <mention mentionpersonId="{2CEA8547-7D9D-48DC-9558-CAC61E64001C}" mentionId="{4322C47B-FAB7-45A9-A75D-ED40F622C73E}" startIndex="0" length="12"/>
    </mentions>
  </threadedComment>
  <threadedComment ref="D20" dT="2026-08-11T13:42:00.96" personId="{A63DF528-5652-445A-8A75-FB0EA569ABB4}" id="{1817933E-8466-4D8F-A694-629344D05FEE}" parentId="{6462A1C6-3AEE-42D6-8B1C-8008C654632F}">
    <text>Meerjarig onderhoudsplan zit niet in het PVE. Ik zou deze laten staan.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D20" dT="2026-07-08T12:15:13.72" personId="{A63DF528-5652-445A-8A75-FB0EA569ABB4}" id="{1FEC3692-D4ED-4FF8-8488-A145747C1059}">
    <text>In huidige situatie gaat het pand over naar team vastgoed na ingebruikname. Hier rusten ook de onderhoudskosten op.
Wat te doen hiermee?</text>
  </threadedComment>
</ThreadedComments>
</file>

<file path=xl/worksheets/_rels/sheet4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Relationship Id="rId4" Type="http://schemas.microsoft.com/office/2019/04/relationships/documenttask" Target="../documenttasks/documenttask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CECF5-320A-41EF-9DBF-5E9F16271460}">
  <sheetPr>
    <tabColor rgb="FFFF0000"/>
  </sheetPr>
  <dimension ref="A1:J37"/>
  <sheetViews>
    <sheetView showGridLines="0" topLeftCell="A6" zoomScale="145" zoomScaleNormal="145" workbookViewId="0">
      <selection activeCell="H20" sqref="H20"/>
    </sheetView>
  </sheetViews>
  <sheetFormatPr defaultRowHeight="15"/>
  <cols>
    <col min="1" max="1" width="4.42578125" customWidth="1"/>
    <col min="2" max="3" width="2.42578125" customWidth="1"/>
  </cols>
  <sheetData>
    <row r="1" spans="1:10" ht="20.25">
      <c r="A1" s="6" t="s">
        <v>0</v>
      </c>
    </row>
    <row r="3" spans="1:10" ht="18">
      <c r="A3" s="7" t="s">
        <v>1</v>
      </c>
      <c r="B3" s="1"/>
      <c r="C3" s="1"/>
      <c r="D3" s="1"/>
      <c r="E3" s="1"/>
      <c r="F3" s="1"/>
      <c r="G3" s="41" t="s">
        <v>2</v>
      </c>
      <c r="H3" s="36"/>
      <c r="I3" s="36"/>
      <c r="J3" s="36"/>
    </row>
    <row r="4" spans="1:10" ht="15.75">
      <c r="A4" s="2"/>
      <c r="B4" s="1"/>
      <c r="C4" s="1"/>
      <c r="D4" s="1" t="s">
        <v>3</v>
      </c>
      <c r="E4" s="1"/>
      <c r="F4" s="1"/>
      <c r="G4" s="1"/>
      <c r="H4" s="1"/>
      <c r="I4" s="1"/>
      <c r="J4" s="1"/>
    </row>
    <row r="5" spans="1:10" ht="17.25" customHeight="1">
      <c r="A5" s="3" t="s">
        <v>4</v>
      </c>
      <c r="B5" s="1"/>
      <c r="C5" s="1"/>
      <c r="D5" s="1"/>
      <c r="E5" s="1"/>
      <c r="F5" s="1"/>
      <c r="G5" s="1"/>
      <c r="H5" s="1"/>
      <c r="I5" s="1"/>
      <c r="J5" s="1"/>
    </row>
    <row r="6" spans="1:10" ht="17.25" customHeight="1">
      <c r="A6" s="4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</row>
    <row r="7" spans="1:10" ht="17.25" customHeight="1">
      <c r="A7" s="4" t="s">
        <v>5</v>
      </c>
      <c r="B7" s="5" t="s">
        <v>7</v>
      </c>
      <c r="C7" s="1"/>
      <c r="D7" s="1"/>
      <c r="E7" s="1"/>
      <c r="F7" s="1"/>
      <c r="G7" s="1"/>
      <c r="H7" s="1"/>
      <c r="I7" s="1"/>
      <c r="J7" s="1"/>
    </row>
    <row r="8" spans="1:10" ht="17.25" customHeight="1">
      <c r="A8" s="4" t="s">
        <v>5</v>
      </c>
      <c r="B8" s="5" t="s">
        <v>8</v>
      </c>
      <c r="C8" s="1"/>
      <c r="D8" s="1"/>
      <c r="E8" s="1"/>
      <c r="F8" s="1"/>
      <c r="G8" s="1"/>
      <c r="H8" s="1"/>
      <c r="I8" s="1"/>
      <c r="J8" s="1"/>
    </row>
    <row r="9" spans="1:10" ht="17.25" customHeight="1">
      <c r="A9" s="4" t="s">
        <v>5</v>
      </c>
      <c r="B9" s="5" t="s">
        <v>9</v>
      </c>
      <c r="C9" s="1"/>
      <c r="D9" s="1"/>
      <c r="E9" s="1"/>
      <c r="F9" s="1"/>
      <c r="G9" s="1"/>
      <c r="H9" s="1"/>
      <c r="I9" s="1"/>
      <c r="J9" s="1"/>
    </row>
    <row r="10" spans="1:10" ht="17.25" customHeight="1">
      <c r="A10" s="4" t="s">
        <v>5</v>
      </c>
      <c r="B10" s="5" t="s">
        <v>10</v>
      </c>
      <c r="C10" s="1"/>
      <c r="D10" s="1"/>
      <c r="E10" s="1"/>
      <c r="F10" s="1"/>
      <c r="G10" s="1"/>
      <c r="H10" s="1"/>
      <c r="I10" s="1"/>
      <c r="J10" s="1"/>
    </row>
    <row r="11" spans="1:10" ht="17.25" customHeight="1">
      <c r="A11" s="4" t="s">
        <v>5</v>
      </c>
      <c r="B11" s="5" t="s">
        <v>11</v>
      </c>
      <c r="C11" s="1"/>
      <c r="D11" s="1"/>
      <c r="E11" s="1"/>
      <c r="F11" s="1"/>
      <c r="G11" s="1"/>
      <c r="H11" s="1"/>
      <c r="I11" s="1"/>
      <c r="J11" s="1"/>
    </row>
    <row r="12" spans="1:10" ht="17.25" customHeight="1">
      <c r="A12" s="4" t="s">
        <v>5</v>
      </c>
      <c r="B12" s="5" t="s">
        <v>12</v>
      </c>
      <c r="C12" s="1"/>
      <c r="D12" s="1"/>
      <c r="E12" s="1"/>
      <c r="F12" s="1"/>
      <c r="G12" s="1"/>
      <c r="H12" s="1"/>
      <c r="I12" s="1"/>
      <c r="J12" s="1"/>
    </row>
    <row r="13" spans="1:10" ht="17.25" customHeight="1">
      <c r="A13" s="4" t="s">
        <v>5</v>
      </c>
      <c r="B13" s="5" t="s">
        <v>13</v>
      </c>
      <c r="C13" s="1"/>
      <c r="D13" s="1"/>
      <c r="E13" s="1"/>
      <c r="F13" s="1"/>
      <c r="G13" s="1"/>
      <c r="H13" s="1"/>
      <c r="I13" s="1"/>
      <c r="J13" s="1"/>
    </row>
    <row r="14" spans="1:10" ht="17.25" customHeight="1">
      <c r="A14" s="4" t="s">
        <v>5</v>
      </c>
      <c r="B14" s="5" t="s">
        <v>14</v>
      </c>
      <c r="C14" s="1"/>
      <c r="D14" s="1"/>
      <c r="E14" s="1"/>
      <c r="F14" s="1"/>
      <c r="G14" s="1"/>
      <c r="H14" s="1"/>
      <c r="I14" s="1"/>
      <c r="J14" s="1"/>
    </row>
    <row r="15" spans="1:10" ht="17.25" customHeight="1">
      <c r="A15" s="1"/>
      <c r="B15" s="4" t="s">
        <v>15</v>
      </c>
      <c r="C15" s="5" t="s">
        <v>16</v>
      </c>
      <c r="D15" s="1"/>
      <c r="E15" s="1"/>
      <c r="F15" s="1"/>
      <c r="G15" s="1"/>
      <c r="H15" s="1"/>
      <c r="I15" s="1"/>
      <c r="J15" s="1"/>
    </row>
    <row r="16" spans="1:10" ht="17.25" customHeight="1">
      <c r="A16" s="1"/>
      <c r="B16" s="4" t="s">
        <v>15</v>
      </c>
      <c r="C16" s="5" t="s">
        <v>17</v>
      </c>
      <c r="D16" s="1"/>
      <c r="E16" s="1"/>
      <c r="F16" s="1"/>
      <c r="G16" s="1"/>
      <c r="H16" s="1"/>
      <c r="I16" s="1"/>
      <c r="J16" s="1"/>
    </row>
    <row r="17" spans="1:10" ht="17.25" customHeight="1">
      <c r="A17" s="1"/>
      <c r="B17" s="4" t="s">
        <v>15</v>
      </c>
      <c r="C17" s="5" t="s">
        <v>18</v>
      </c>
      <c r="D17" s="1"/>
      <c r="E17" s="1"/>
      <c r="F17" s="1"/>
      <c r="G17" s="1"/>
      <c r="H17" s="1"/>
      <c r="I17" s="1"/>
      <c r="J17" s="1"/>
    </row>
    <row r="18" spans="1:10" ht="17.25" customHeight="1">
      <c r="A18" s="4" t="s">
        <v>5</v>
      </c>
      <c r="B18" s="5" t="s">
        <v>19</v>
      </c>
      <c r="C18" s="1"/>
      <c r="D18" s="1"/>
      <c r="E18" s="1"/>
      <c r="F18" s="1"/>
      <c r="G18" s="1"/>
      <c r="H18" s="1"/>
      <c r="I18" s="1"/>
      <c r="J18" s="1"/>
    </row>
    <row r="19" spans="1:10" ht="17.25" customHeight="1">
      <c r="B19" s="4" t="s">
        <v>15</v>
      </c>
      <c r="C19" s="5" t="s">
        <v>20</v>
      </c>
      <c r="D19" s="1"/>
      <c r="E19" s="1"/>
      <c r="F19" s="1"/>
      <c r="G19" s="1"/>
      <c r="H19" s="1"/>
      <c r="I19" s="1"/>
      <c r="J19" s="1"/>
    </row>
    <row r="20" spans="1:10" ht="17.25" customHeight="1">
      <c r="B20" s="4" t="s">
        <v>15</v>
      </c>
      <c r="C20" s="5" t="s">
        <v>21</v>
      </c>
      <c r="D20" s="1"/>
      <c r="E20" s="1"/>
      <c r="F20" s="1"/>
      <c r="G20" s="1"/>
      <c r="H20" s="1"/>
      <c r="I20" s="1"/>
      <c r="J20" s="1"/>
    </row>
    <row r="21" spans="1:10" s="37" customFormat="1" ht="17.25" customHeight="1">
      <c r="A21" s="39" t="s">
        <v>5</v>
      </c>
      <c r="B21" s="40" t="s">
        <v>22</v>
      </c>
      <c r="C21" s="36"/>
      <c r="D21" s="36"/>
      <c r="E21" s="36"/>
      <c r="F21" s="36"/>
      <c r="G21" s="36"/>
      <c r="H21" s="36"/>
      <c r="I21" s="36"/>
      <c r="J21" s="36"/>
    </row>
    <row r="22" spans="1:10" ht="17.25" customHeight="1">
      <c r="A22" s="1"/>
      <c r="B22" s="4" t="s">
        <v>15</v>
      </c>
      <c r="C22" s="5" t="s">
        <v>23</v>
      </c>
      <c r="D22" s="1"/>
      <c r="E22" s="1"/>
      <c r="F22" s="1"/>
      <c r="G22" s="1"/>
      <c r="H22" s="1"/>
      <c r="I22" s="1"/>
      <c r="J22" s="1"/>
    </row>
    <row r="23" spans="1:10" ht="17.25" customHeight="1">
      <c r="A23" s="1"/>
      <c r="B23" s="4" t="s">
        <v>15</v>
      </c>
      <c r="C23" s="5" t="s">
        <v>24</v>
      </c>
      <c r="D23" s="1"/>
      <c r="E23" s="1"/>
      <c r="F23" s="1"/>
      <c r="G23" s="1"/>
      <c r="H23" s="1"/>
      <c r="I23" s="1"/>
      <c r="J23" s="1"/>
    </row>
    <row r="24" spans="1:10" ht="17.25" customHeight="1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ht="17.25" customHeight="1">
      <c r="A25" s="3" t="s">
        <v>25</v>
      </c>
      <c r="B25" s="1"/>
      <c r="C25" s="1"/>
      <c r="D25" s="1"/>
      <c r="E25" s="1"/>
      <c r="F25" s="1"/>
      <c r="G25" s="1"/>
      <c r="H25" s="1"/>
      <c r="I25" s="1"/>
      <c r="J25" s="1"/>
    </row>
    <row r="26" spans="1:10" ht="17.25" customHeight="1">
      <c r="A26" s="4" t="s">
        <v>5</v>
      </c>
      <c r="B26" s="5" t="s">
        <v>26</v>
      </c>
      <c r="C26" s="1"/>
      <c r="D26" s="1"/>
      <c r="E26" s="1"/>
      <c r="F26" s="1"/>
      <c r="G26" s="1"/>
      <c r="H26" s="1"/>
      <c r="I26" s="1"/>
      <c r="J26" s="1"/>
    </row>
    <row r="27" spans="1:10" ht="17.25" customHeight="1">
      <c r="A27" s="4" t="s">
        <v>5</v>
      </c>
      <c r="B27" s="5" t="s">
        <v>27</v>
      </c>
      <c r="C27" s="1"/>
      <c r="D27" s="1"/>
      <c r="E27" s="1"/>
      <c r="F27" s="1"/>
      <c r="G27" s="1"/>
      <c r="H27" s="1"/>
      <c r="I27" s="1"/>
      <c r="J27" s="1"/>
    </row>
    <row r="28" spans="1:10" ht="17.25" customHeight="1">
      <c r="A28" s="4" t="s">
        <v>5</v>
      </c>
      <c r="B28" s="5" t="s">
        <v>28</v>
      </c>
      <c r="C28" s="1"/>
      <c r="D28" s="1"/>
      <c r="E28" s="1"/>
      <c r="F28" s="1"/>
      <c r="G28" s="1"/>
      <c r="H28" s="1"/>
      <c r="I28" s="1"/>
      <c r="J28" s="1"/>
    </row>
    <row r="29" spans="1:10" ht="17.25" customHeight="1">
      <c r="A29" s="4" t="s">
        <v>5</v>
      </c>
      <c r="B29" s="5" t="s">
        <v>29</v>
      </c>
      <c r="C29" s="1"/>
      <c r="D29" s="1"/>
      <c r="E29" s="1"/>
      <c r="F29" s="1"/>
      <c r="G29" s="1"/>
      <c r="H29" s="1"/>
      <c r="I29" s="1"/>
      <c r="J29" s="1"/>
    </row>
    <row r="30" spans="1:10" ht="17.25" customHeight="1">
      <c r="A30" s="4" t="s">
        <v>5</v>
      </c>
      <c r="B30" s="5" t="s">
        <v>30</v>
      </c>
      <c r="C30" s="1"/>
      <c r="D30" s="1"/>
      <c r="E30" s="1"/>
      <c r="F30" s="1"/>
      <c r="G30" s="1"/>
      <c r="H30" s="1"/>
      <c r="I30" s="1"/>
      <c r="J30" s="1"/>
    </row>
    <row r="31" spans="1:10" ht="17.25" customHeight="1">
      <c r="A31" s="4" t="s">
        <v>5</v>
      </c>
      <c r="B31" s="5" t="s">
        <v>31</v>
      </c>
      <c r="C31" s="1"/>
      <c r="D31" s="1"/>
      <c r="E31" s="1"/>
      <c r="F31" s="1"/>
      <c r="G31" s="1"/>
      <c r="H31" s="1"/>
      <c r="I31" s="1"/>
      <c r="J31" s="1"/>
    </row>
    <row r="32" spans="1:10" ht="17.25" customHeight="1">
      <c r="A32" s="4" t="s">
        <v>5</v>
      </c>
      <c r="B32" s="5" t="s">
        <v>32</v>
      </c>
      <c r="C32" s="1"/>
      <c r="D32" s="1"/>
      <c r="E32" s="1"/>
      <c r="F32" s="1"/>
      <c r="G32" s="1"/>
      <c r="H32" s="1"/>
      <c r="I32" s="1"/>
      <c r="J32" s="1"/>
    </row>
    <row r="33" spans="1:10" ht="17.25" customHeight="1">
      <c r="A33" s="4" t="s">
        <v>5</v>
      </c>
      <c r="B33" s="5" t="s">
        <v>33</v>
      </c>
      <c r="C33" s="1"/>
      <c r="D33" s="1"/>
      <c r="E33" s="1"/>
      <c r="F33" s="1"/>
      <c r="G33" s="1"/>
      <c r="H33" s="1"/>
      <c r="I33" s="1"/>
      <c r="J33" s="1"/>
    </row>
    <row r="34" spans="1:10" ht="17.25" customHeight="1">
      <c r="A34" s="4" t="s">
        <v>5</v>
      </c>
      <c r="B34" s="5" t="s">
        <v>34</v>
      </c>
      <c r="C34" s="1"/>
      <c r="D34" s="1"/>
      <c r="E34" s="1"/>
      <c r="F34" s="1"/>
      <c r="G34" s="1"/>
      <c r="H34" s="1"/>
      <c r="I34" s="1"/>
      <c r="J34" s="1"/>
    </row>
    <row r="35" spans="1:10" ht="17.25" customHeight="1">
      <c r="A35" s="4" t="s">
        <v>5</v>
      </c>
      <c r="B35" s="5" t="s">
        <v>35</v>
      </c>
      <c r="C35" s="1"/>
      <c r="D35" s="1"/>
      <c r="E35" s="1"/>
      <c r="F35" s="1"/>
      <c r="G35" s="1"/>
      <c r="H35" s="1"/>
      <c r="I35" s="1"/>
      <c r="J35" s="1"/>
    </row>
    <row r="36" spans="1:10" ht="17.25" customHeight="1">
      <c r="A36" s="4" t="s">
        <v>5</v>
      </c>
      <c r="B36" s="5" t="s">
        <v>36</v>
      </c>
      <c r="C36" s="1"/>
      <c r="D36" s="1"/>
      <c r="E36" s="1"/>
      <c r="F36" s="1"/>
      <c r="G36" s="1"/>
      <c r="H36" s="1"/>
      <c r="I36" s="1"/>
      <c r="J36" s="1"/>
    </row>
    <row r="37" spans="1:10">
      <c r="A37" s="1"/>
      <c r="B37" s="1"/>
      <c r="C37" s="1"/>
      <c r="D37" s="1"/>
      <c r="E37" s="1"/>
      <c r="F37" s="1"/>
      <c r="G37" s="1"/>
      <c r="H37" s="1"/>
      <c r="I37" s="1"/>
      <c r="J37" s="1"/>
    </row>
  </sheetData>
  <hyperlinks>
    <hyperlink ref="G3" location="'Projectinrichting SG'!A1" display="-&gt; omgezet naar werkwijze SG" xr:uid="{4A029E08-B680-4E8D-A09D-58ADE160B18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E70DA-D763-4C1F-BD33-75CC3EA08685}">
  <sheetPr>
    <tabColor rgb="FFFFFF00"/>
  </sheetPr>
  <dimension ref="A1:L33"/>
  <sheetViews>
    <sheetView showGridLines="0" zoomScale="145" zoomScaleNormal="145" workbookViewId="0">
      <selection activeCell="D31" sqref="D31"/>
    </sheetView>
  </sheetViews>
  <sheetFormatPr defaultRowHeight="15"/>
  <cols>
    <col min="1" max="1" width="4.42578125" customWidth="1"/>
    <col min="2" max="3" width="2.42578125" customWidth="1"/>
    <col min="5" max="5" width="10.5703125" customWidth="1"/>
    <col min="10" max="10" width="25.42578125" customWidth="1"/>
  </cols>
  <sheetData>
    <row r="1" spans="1:10" ht="20.25">
      <c r="A1" s="6" t="s">
        <v>0</v>
      </c>
    </row>
    <row r="3" spans="1:10" ht="18">
      <c r="A3" s="7" t="s">
        <v>1</v>
      </c>
      <c r="B3" s="1"/>
      <c r="C3" s="1"/>
      <c r="D3" s="1"/>
      <c r="E3" s="1"/>
      <c r="F3" s="1"/>
      <c r="G3" s="47"/>
      <c r="H3" s="1"/>
      <c r="I3" s="1"/>
      <c r="J3" s="1"/>
    </row>
    <row r="4" spans="1:10" ht="15.75">
      <c r="A4" s="2"/>
      <c r="B4" s="1"/>
      <c r="C4" s="1"/>
      <c r="D4" s="1" t="s">
        <v>3</v>
      </c>
      <c r="E4" s="1"/>
      <c r="F4" s="1"/>
      <c r="G4" s="1"/>
      <c r="H4" s="1"/>
      <c r="I4" s="1"/>
      <c r="J4" s="1"/>
    </row>
    <row r="5" spans="1:10" ht="17.25" customHeight="1">
      <c r="A5" s="3" t="s">
        <v>4</v>
      </c>
      <c r="B5" s="1"/>
      <c r="C5" s="1"/>
      <c r="D5" s="1"/>
      <c r="E5" s="1"/>
      <c r="F5" s="1"/>
      <c r="G5" s="1"/>
      <c r="H5" s="1"/>
      <c r="I5" s="1"/>
      <c r="J5" s="1"/>
    </row>
    <row r="6" spans="1:10" ht="17.25" customHeight="1">
      <c r="A6" s="4" t="s">
        <v>5</v>
      </c>
      <c r="B6" s="33" t="s">
        <v>37</v>
      </c>
      <c r="C6" s="1"/>
      <c r="D6" s="1"/>
      <c r="E6" s="1"/>
      <c r="F6" s="1"/>
      <c r="G6" s="1"/>
      <c r="H6" s="1"/>
      <c r="I6" s="1"/>
      <c r="J6" s="1"/>
    </row>
    <row r="7" spans="1:10" ht="17.25" customHeight="1">
      <c r="A7" s="4" t="s">
        <v>5</v>
      </c>
      <c r="B7" s="5" t="s">
        <v>14</v>
      </c>
      <c r="C7" s="1"/>
      <c r="D7" s="1"/>
      <c r="E7" s="1"/>
      <c r="F7" s="1"/>
      <c r="G7" s="1"/>
      <c r="H7" s="1"/>
      <c r="I7" s="1"/>
      <c r="J7" s="1"/>
    </row>
    <row r="8" spans="1:10" ht="17.25" customHeight="1">
      <c r="A8" s="45"/>
      <c r="B8" s="1"/>
      <c r="C8" s="4" t="s">
        <v>15</v>
      </c>
      <c r="D8" s="5" t="s">
        <v>17</v>
      </c>
      <c r="E8" s="1"/>
      <c r="F8" s="1"/>
      <c r="G8" s="1"/>
      <c r="H8" s="1"/>
      <c r="I8" s="1"/>
      <c r="J8" s="43" t="s">
        <v>38</v>
      </c>
    </row>
    <row r="9" spans="1:10" ht="17.25" customHeight="1">
      <c r="A9" s="45"/>
      <c r="B9" s="1"/>
      <c r="C9" s="4" t="s">
        <v>15</v>
      </c>
      <c r="D9" s="5" t="s">
        <v>18</v>
      </c>
      <c r="E9" s="1"/>
      <c r="F9" s="1"/>
      <c r="G9" s="1"/>
      <c r="H9" s="1"/>
      <c r="I9" s="1"/>
      <c r="J9" s="44" t="s">
        <v>39</v>
      </c>
    </row>
    <row r="10" spans="1:10" ht="17.25" customHeight="1">
      <c r="A10" s="45" t="s">
        <v>5</v>
      </c>
      <c r="B10" s="1" t="s">
        <v>40</v>
      </c>
      <c r="C10" s="4"/>
      <c r="D10" s="5"/>
      <c r="E10" s="1"/>
      <c r="F10" s="1"/>
      <c r="G10" s="1">
        <v>50</v>
      </c>
      <c r="H10" s="1"/>
      <c r="I10" s="1"/>
      <c r="J10" s="46"/>
    </row>
    <row r="11" spans="1:10" ht="17.25" customHeight="1">
      <c r="A11" s="45" t="s">
        <v>5</v>
      </c>
      <c r="B11" s="1" t="s">
        <v>41</v>
      </c>
      <c r="C11" s="4"/>
      <c r="D11" s="5"/>
      <c r="E11" s="1"/>
      <c r="F11" s="1"/>
      <c r="G11" s="1">
        <v>15</v>
      </c>
      <c r="H11" s="1"/>
      <c r="I11" s="1"/>
      <c r="J11" s="46"/>
    </row>
    <row r="12" spans="1:10" ht="17.25" customHeight="1">
      <c r="A12" s="45" t="s">
        <v>5</v>
      </c>
      <c r="B12" s="42" t="s">
        <v>42</v>
      </c>
      <c r="C12" s="1"/>
      <c r="D12" s="1"/>
      <c r="E12" s="1"/>
      <c r="F12" s="1"/>
      <c r="G12" s="1"/>
      <c r="H12" s="1"/>
      <c r="I12" s="1"/>
      <c r="J12" s="1"/>
    </row>
    <row r="13" spans="1:10" ht="17.25" customHeight="1">
      <c r="A13" s="45"/>
      <c r="B13" s="43" t="s">
        <v>43</v>
      </c>
      <c r="C13" s="1"/>
      <c r="D13" s="1"/>
      <c r="E13" s="1"/>
      <c r="F13" s="33" t="s">
        <v>44</v>
      </c>
      <c r="G13" s="1"/>
      <c r="H13" s="1"/>
      <c r="I13" s="1"/>
      <c r="J13" s="1"/>
    </row>
    <row r="14" spans="1:10" ht="17.25" customHeight="1">
      <c r="A14" s="45"/>
      <c r="B14" s="44" t="s">
        <v>45</v>
      </c>
      <c r="C14" s="1"/>
      <c r="D14" s="1"/>
      <c r="E14" s="1"/>
      <c r="F14" s="33" t="s">
        <v>46</v>
      </c>
      <c r="H14" s="1"/>
      <c r="I14" s="1"/>
      <c r="J14" s="1"/>
    </row>
    <row r="15" spans="1:10" ht="17.25" customHeight="1">
      <c r="A15" s="45" t="s">
        <v>5</v>
      </c>
      <c r="B15" s="42" t="s">
        <v>47</v>
      </c>
      <c r="C15" s="1"/>
      <c r="D15" s="1"/>
      <c r="E15" s="1"/>
      <c r="F15" s="33"/>
      <c r="G15" s="48">
        <v>1.7999999999999999E-2</v>
      </c>
      <c r="H15" s="1"/>
      <c r="I15" s="1"/>
      <c r="J15" s="1"/>
    </row>
    <row r="16" spans="1:10" ht="17.25" customHeight="1">
      <c r="A16" s="4" t="s">
        <v>5</v>
      </c>
      <c r="B16" s="42" t="s">
        <v>48</v>
      </c>
      <c r="C16" s="1"/>
      <c r="D16" s="1"/>
      <c r="E16" s="1"/>
      <c r="F16" s="1"/>
      <c r="G16" s="1"/>
      <c r="H16" s="1"/>
      <c r="I16" s="1"/>
      <c r="J16" s="1"/>
    </row>
    <row r="17" spans="1:12" ht="17.25" customHeight="1">
      <c r="A17" s="45" t="s">
        <v>5</v>
      </c>
      <c r="B17" s="42" t="s">
        <v>24</v>
      </c>
      <c r="C17" s="1"/>
      <c r="D17" s="1"/>
      <c r="E17" s="1"/>
      <c r="F17" s="1"/>
      <c r="G17" s="1"/>
      <c r="H17" s="1"/>
      <c r="I17" s="1"/>
      <c r="J17" s="1"/>
    </row>
    <row r="18" spans="1:12" ht="17.25" customHeight="1">
      <c r="A18" s="4" t="s">
        <v>5</v>
      </c>
      <c r="B18" s="42" t="s">
        <v>49</v>
      </c>
      <c r="C18" s="1"/>
      <c r="D18" s="1"/>
      <c r="E18" s="1"/>
      <c r="F18" s="1"/>
      <c r="G18" s="1"/>
      <c r="H18" s="1"/>
      <c r="I18" s="1"/>
      <c r="J18" s="1"/>
    </row>
    <row r="19" spans="1:12" ht="17.25" customHeight="1">
      <c r="A19" s="45" t="s">
        <v>5</v>
      </c>
      <c r="B19" s="42" t="s">
        <v>50</v>
      </c>
      <c r="C19" s="1"/>
      <c r="D19" s="1"/>
      <c r="E19" s="1"/>
      <c r="F19" s="1"/>
      <c r="G19" s="1"/>
      <c r="H19" s="1"/>
      <c r="I19" s="1"/>
      <c r="J19" s="1"/>
    </row>
    <row r="20" spans="1:12" ht="17.25" customHeight="1">
      <c r="A20" s="4" t="s">
        <v>5</v>
      </c>
      <c r="B20" s="5" t="s">
        <v>51</v>
      </c>
      <c r="C20" s="1"/>
      <c r="D20" s="1"/>
      <c r="E20" s="1"/>
      <c r="F20" s="1"/>
      <c r="G20" s="1"/>
      <c r="H20" s="1"/>
      <c r="I20" s="1"/>
      <c r="J20" s="1"/>
    </row>
    <row r="21" spans="1:12" ht="17.25" customHeight="1">
      <c r="A21" s="4" t="s">
        <v>5</v>
      </c>
      <c r="B21" s="5" t="s">
        <v>10</v>
      </c>
      <c r="C21" s="1"/>
      <c r="D21" s="1"/>
      <c r="E21" s="1"/>
      <c r="F21" s="1"/>
      <c r="G21" s="1"/>
      <c r="H21" s="1"/>
      <c r="I21" s="1"/>
      <c r="J21" s="1"/>
    </row>
    <row r="22" spans="1:12" ht="17.25" customHeight="1">
      <c r="A22" s="4" t="s">
        <v>5</v>
      </c>
      <c r="B22" s="5" t="s">
        <v>11</v>
      </c>
      <c r="C22" s="1"/>
      <c r="D22" s="1"/>
      <c r="E22" s="1"/>
      <c r="F22" s="1"/>
      <c r="G22" s="1"/>
      <c r="H22" s="1"/>
      <c r="I22" s="1"/>
      <c r="J22" s="1"/>
    </row>
    <row r="23" spans="1:12" ht="17.25" customHeight="1">
      <c r="A23" s="4" t="s">
        <v>5</v>
      </c>
      <c r="B23" s="5" t="s">
        <v>12</v>
      </c>
      <c r="C23" s="1"/>
      <c r="D23" s="1"/>
      <c r="E23" s="1"/>
      <c r="F23" s="1"/>
      <c r="G23" s="1"/>
      <c r="H23" s="1"/>
      <c r="I23" s="1"/>
      <c r="J23" s="1"/>
    </row>
    <row r="24" spans="1:12" ht="17.25" customHeight="1">
      <c r="A24" s="4" t="s">
        <v>5</v>
      </c>
      <c r="B24" s="5" t="s">
        <v>19</v>
      </c>
      <c r="C24" s="1"/>
      <c r="D24" s="1"/>
      <c r="E24" s="1"/>
      <c r="F24" s="1"/>
      <c r="G24" s="1"/>
      <c r="H24" s="1"/>
      <c r="I24" s="1"/>
      <c r="J24" s="1"/>
    </row>
    <row r="25" spans="1:12" ht="17.25" customHeight="1">
      <c r="A25" s="4"/>
      <c r="B25" s="42" t="s">
        <v>52</v>
      </c>
      <c r="C25" s="1"/>
      <c r="D25" s="1"/>
      <c r="E25" s="1"/>
      <c r="F25" s="1"/>
      <c r="G25" s="1"/>
      <c r="H25" s="1"/>
      <c r="I25" s="1"/>
      <c r="J25" s="33" t="s">
        <v>53</v>
      </c>
    </row>
    <row r="26" spans="1:12" ht="17.25" customHeight="1">
      <c r="A26" s="4"/>
      <c r="B26" s="5" t="s">
        <v>54</v>
      </c>
      <c r="C26" s="1"/>
      <c r="D26" s="1"/>
      <c r="F26" s="1">
        <v>90</v>
      </c>
      <c r="G26" s="1" t="s">
        <v>55</v>
      </c>
      <c r="H26" s="1"/>
      <c r="I26" s="1"/>
      <c r="J26" s="1" t="s">
        <v>54</v>
      </c>
      <c r="K26">
        <v>60</v>
      </c>
      <c r="L26" t="s">
        <v>55</v>
      </c>
    </row>
    <row r="27" spans="1:12" ht="17.25" customHeight="1">
      <c r="A27" s="4"/>
      <c r="B27" s="5" t="s">
        <v>56</v>
      </c>
      <c r="C27" s="1"/>
      <c r="D27" s="1"/>
      <c r="F27" s="1">
        <v>0</v>
      </c>
      <c r="G27" s="1" t="s">
        <v>55</v>
      </c>
      <c r="H27" s="1"/>
      <c r="I27" s="1"/>
      <c r="J27" s="1" t="s">
        <v>56</v>
      </c>
      <c r="K27">
        <v>40</v>
      </c>
      <c r="L27" t="s">
        <v>55</v>
      </c>
    </row>
    <row r="28" spans="1:12" ht="17.25" customHeight="1">
      <c r="A28" s="4"/>
      <c r="B28" s="5" t="s">
        <v>57</v>
      </c>
      <c r="C28" s="1"/>
      <c r="D28" s="1"/>
      <c r="F28" s="1">
        <v>10</v>
      </c>
      <c r="G28" s="1" t="s">
        <v>55</v>
      </c>
      <c r="H28" s="1"/>
      <c r="I28" s="1"/>
      <c r="J28" s="1" t="s">
        <v>57</v>
      </c>
      <c r="K28">
        <v>0</v>
      </c>
      <c r="L28" t="s">
        <v>55</v>
      </c>
    </row>
    <row r="29" spans="1:12" ht="17.25" customHeight="1">
      <c r="A29" s="4" t="s">
        <v>5</v>
      </c>
      <c r="B29" s="42" t="s">
        <v>58</v>
      </c>
      <c r="C29" s="1"/>
      <c r="D29" s="1"/>
      <c r="E29" s="1"/>
      <c r="F29" s="1"/>
      <c r="G29" s="1"/>
      <c r="H29" s="1"/>
      <c r="I29" s="1"/>
      <c r="J29" s="1"/>
    </row>
    <row r="30" spans="1:12" ht="17.25" customHeight="1">
      <c r="A30" s="4" t="s">
        <v>5</v>
      </c>
      <c r="B30" s="42" t="s">
        <v>59</v>
      </c>
      <c r="C30" s="1"/>
      <c r="D30" s="1"/>
      <c r="E30" s="1"/>
      <c r="F30" s="1"/>
      <c r="G30" s="1"/>
      <c r="H30" s="1"/>
      <c r="I30" s="1"/>
      <c r="J30" s="1"/>
    </row>
    <row r="31" spans="1:12" ht="17.25" customHeight="1">
      <c r="A31" s="45" t="s">
        <v>5</v>
      </c>
      <c r="B31" s="42" t="s">
        <v>60</v>
      </c>
      <c r="C31" s="1"/>
      <c r="D31" s="1"/>
      <c r="E31" s="1"/>
      <c r="F31" s="1"/>
      <c r="G31" s="1"/>
      <c r="H31" s="1"/>
      <c r="I31" s="1"/>
      <c r="J31" s="1"/>
    </row>
    <row r="32" spans="1:12" ht="17.25" customHeight="1">
      <c r="A32" s="4" t="s">
        <v>5</v>
      </c>
      <c r="B32" s="42" t="s">
        <v>36</v>
      </c>
      <c r="C32" s="1"/>
      <c r="D32" s="1"/>
      <c r="E32" s="1"/>
      <c r="F32" s="1"/>
      <c r="G32" s="1"/>
      <c r="H32" s="1"/>
      <c r="I32" s="1"/>
      <c r="J32" s="1"/>
    </row>
    <row r="33" spans="1:10">
      <c r="A33" s="1"/>
      <c r="B33" s="1"/>
      <c r="C33" s="1"/>
      <c r="D33" s="1"/>
      <c r="E33" s="1"/>
      <c r="F33" s="1"/>
      <c r="G33" s="1"/>
      <c r="H33" s="1"/>
      <c r="I33" s="1"/>
      <c r="J33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E9AFA-E4EE-44C9-9970-E640654AAD26}">
  <sheetPr>
    <tabColor rgb="FFFFFF00"/>
  </sheetPr>
  <dimension ref="A1:L20"/>
  <sheetViews>
    <sheetView showGridLines="0" zoomScale="130" zoomScaleNormal="130" workbookViewId="0">
      <selection activeCell="A12" sqref="A12"/>
    </sheetView>
  </sheetViews>
  <sheetFormatPr defaultRowHeight="15"/>
  <cols>
    <col min="1" max="2" width="3.28515625" customWidth="1"/>
  </cols>
  <sheetData>
    <row r="1" spans="1:12" ht="20.25">
      <c r="A1" s="6" t="s">
        <v>0</v>
      </c>
    </row>
    <row r="3" spans="1:12" ht="18">
      <c r="A3" s="7" t="s">
        <v>61</v>
      </c>
    </row>
    <row r="4" spans="1:12" ht="17.2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7.25" customHeight="1">
      <c r="A5" s="4" t="s">
        <v>5</v>
      </c>
      <c r="B5" s="5" t="s">
        <v>62</v>
      </c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17.25" customHeight="1">
      <c r="A6" s="4" t="s">
        <v>5</v>
      </c>
      <c r="B6" s="5" t="s">
        <v>63</v>
      </c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17.25" customHeight="1">
      <c r="A7" s="4"/>
      <c r="B7" s="4" t="s">
        <v>15</v>
      </c>
      <c r="C7" s="33" t="s">
        <v>64</v>
      </c>
      <c r="D7" s="1"/>
      <c r="E7" s="1"/>
      <c r="F7" s="1"/>
      <c r="G7" s="1"/>
      <c r="H7" s="1"/>
      <c r="I7" s="1"/>
      <c r="J7" s="1"/>
      <c r="K7" s="1"/>
      <c r="L7" s="1"/>
    </row>
    <row r="8" spans="1:12" ht="17.25" customHeight="1">
      <c r="A8" s="4"/>
      <c r="B8" s="4" t="s">
        <v>15</v>
      </c>
      <c r="C8" s="1" t="s">
        <v>65</v>
      </c>
      <c r="D8" s="1"/>
      <c r="E8" s="1"/>
      <c r="F8" s="1"/>
      <c r="G8" s="1"/>
      <c r="H8" s="1"/>
      <c r="I8" s="1"/>
      <c r="J8" s="1"/>
      <c r="K8" s="1"/>
      <c r="L8" s="1"/>
    </row>
    <row r="9" spans="1:12" ht="17.25" customHeight="1">
      <c r="A9" s="4" t="s">
        <v>5</v>
      </c>
      <c r="B9" s="5" t="s">
        <v>66</v>
      </c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ht="17.25" customHeight="1">
      <c r="A10" s="4" t="s">
        <v>5</v>
      </c>
      <c r="B10" s="5" t="s">
        <v>67</v>
      </c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17.25" customHeight="1">
      <c r="A11" s="4" t="s">
        <v>5</v>
      </c>
      <c r="B11" s="5" t="s">
        <v>47</v>
      </c>
      <c r="C11" s="1"/>
      <c r="D11" s="1"/>
      <c r="E11" s="49">
        <v>1.7999999999999999E-2</v>
      </c>
      <c r="F11" s="1"/>
      <c r="G11" s="1"/>
      <c r="H11" s="1"/>
      <c r="I11" s="1"/>
      <c r="J11" s="1"/>
      <c r="K11" s="1"/>
      <c r="L11" s="1"/>
    </row>
    <row r="12" spans="1:12" ht="17.25" customHeight="1">
      <c r="A12" s="4" t="s">
        <v>5</v>
      </c>
      <c r="B12" s="5" t="s">
        <v>68</v>
      </c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ht="17.25" customHeight="1">
      <c r="A13" s="4"/>
      <c r="B13" s="4" t="s">
        <v>15</v>
      </c>
      <c r="C13" s="1" t="s">
        <v>69</v>
      </c>
      <c r="D13" s="1"/>
      <c r="E13" s="1"/>
      <c r="F13" s="1"/>
      <c r="G13" s="1"/>
      <c r="H13" s="1"/>
      <c r="I13" s="1"/>
      <c r="J13" s="1"/>
      <c r="K13" s="1"/>
      <c r="L13" s="1"/>
    </row>
    <row r="14" spans="1:12" ht="17.25" customHeight="1">
      <c r="A14" s="4"/>
      <c r="B14" s="4" t="s">
        <v>15</v>
      </c>
      <c r="C14" s="1" t="s">
        <v>70</v>
      </c>
      <c r="D14" s="1"/>
      <c r="E14" s="1"/>
      <c r="F14" s="1"/>
      <c r="G14" s="1"/>
      <c r="H14" s="1"/>
      <c r="I14" s="1"/>
      <c r="J14" s="1"/>
      <c r="K14" s="1"/>
      <c r="L14" s="1"/>
    </row>
    <row r="15" spans="1:12" ht="17.25" customHeight="1">
      <c r="A15" s="4" t="s">
        <v>5</v>
      </c>
      <c r="B15" s="42" t="s">
        <v>71</v>
      </c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7.25" customHeight="1">
      <c r="A16" s="4" t="s">
        <v>5</v>
      </c>
      <c r="B16" s="5" t="s">
        <v>72</v>
      </c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ht="17.25" customHeight="1">
      <c r="A17" s="4" t="s">
        <v>5</v>
      </c>
      <c r="B17" s="5" t="s">
        <v>73</v>
      </c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7.25" customHeight="1">
      <c r="A18" s="4" t="s">
        <v>5</v>
      </c>
      <c r="B18" s="42" t="s">
        <v>74</v>
      </c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7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17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BF231-7FBC-40AE-B53B-35E5C2894EA6}">
  <sheetPr>
    <tabColor rgb="FFFFFF00"/>
  </sheetPr>
  <dimension ref="A1:Q47"/>
  <sheetViews>
    <sheetView topLeftCell="A5" zoomScale="90" zoomScaleNormal="90" workbookViewId="0">
      <selection activeCell="C22" sqref="C22"/>
    </sheetView>
  </sheetViews>
  <sheetFormatPr defaultColWidth="9.140625" defaultRowHeight="14.25"/>
  <cols>
    <col min="1" max="1" width="26.7109375" style="1" bestFit="1" customWidth="1"/>
    <col min="2" max="2" width="21" style="1" bestFit="1" customWidth="1"/>
    <col min="3" max="3" width="27.42578125" style="1" bestFit="1" customWidth="1"/>
    <col min="4" max="4" width="28.28515625" style="1" bestFit="1" customWidth="1"/>
    <col min="5" max="5" width="36.140625" style="1" bestFit="1" customWidth="1"/>
    <col min="6" max="6" width="33.28515625" style="1" bestFit="1" customWidth="1"/>
    <col min="7" max="7" width="12.42578125" style="1" bestFit="1" customWidth="1"/>
    <col min="8" max="8" width="15.42578125" style="1" bestFit="1" customWidth="1"/>
    <col min="9" max="9" width="14.28515625" style="1" bestFit="1" customWidth="1"/>
    <col min="10" max="10" width="15.42578125" style="1" bestFit="1" customWidth="1"/>
    <col min="11" max="11" width="14.28515625" style="1" bestFit="1" customWidth="1"/>
    <col min="12" max="12" width="12.42578125" style="1" bestFit="1" customWidth="1"/>
    <col min="13" max="15" width="14.7109375" style="1" bestFit="1" customWidth="1"/>
    <col min="16" max="16" width="13.42578125" style="1" customWidth="1"/>
    <col min="17" max="17" width="14.28515625" style="1" bestFit="1" customWidth="1"/>
    <col min="18" max="16384" width="9.140625" style="1"/>
  </cols>
  <sheetData>
    <row r="1" spans="1:17" ht="20.25">
      <c r="A1" s="6" t="s">
        <v>0</v>
      </c>
    </row>
    <row r="4" spans="1:17" ht="17.25" customHeight="1">
      <c r="A4" s="7" t="s">
        <v>75</v>
      </c>
      <c r="B4" s="8"/>
      <c r="C4" s="8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7" ht="17.25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O5" s="1" t="s">
        <v>76</v>
      </c>
    </row>
    <row r="6" spans="1:17" ht="17.25" customHeight="1">
      <c r="B6" s="11" t="s">
        <v>77</v>
      </c>
      <c r="C6" s="11"/>
      <c r="D6" s="12"/>
      <c r="E6" s="12"/>
      <c r="F6" s="12"/>
      <c r="G6" s="13">
        <v>2026</v>
      </c>
      <c r="H6" s="13">
        <f>+G6+1</f>
        <v>2027</v>
      </c>
      <c r="I6" s="13">
        <f t="shared" ref="I6:L6" si="0">+H6+1</f>
        <v>2028</v>
      </c>
      <c r="J6" s="13">
        <f t="shared" si="0"/>
        <v>2029</v>
      </c>
      <c r="K6" s="13">
        <f t="shared" si="0"/>
        <v>2030</v>
      </c>
      <c r="L6" s="13">
        <f t="shared" si="0"/>
        <v>2031</v>
      </c>
      <c r="N6" s="12" t="s">
        <v>78</v>
      </c>
      <c r="O6" s="1" t="s">
        <v>79</v>
      </c>
      <c r="P6" s="1" t="s">
        <v>80</v>
      </c>
    </row>
    <row r="7" spans="1:17" ht="17.25" customHeight="1">
      <c r="B7" s="9" t="s">
        <v>81</v>
      </c>
      <c r="C7" s="9" t="s">
        <v>82</v>
      </c>
      <c r="D7" s="14" t="s">
        <v>83</v>
      </c>
      <c r="E7" s="9" t="s">
        <v>84</v>
      </c>
      <c r="F7" s="10"/>
      <c r="G7" s="15"/>
      <c r="H7" s="15"/>
      <c r="I7" s="15"/>
      <c r="J7" s="15"/>
      <c r="K7" s="15"/>
      <c r="L7" s="15"/>
      <c r="M7" s="16"/>
    </row>
    <row r="8" spans="1:17" ht="17.25" customHeight="1">
      <c r="B8" s="1" t="s">
        <v>85</v>
      </c>
      <c r="C8" s="36" t="s">
        <v>86</v>
      </c>
      <c r="D8" s="1" t="s">
        <v>87</v>
      </c>
      <c r="E8" s="17" t="s">
        <v>88</v>
      </c>
      <c r="F8" s="17"/>
      <c r="G8" s="15">
        <v>500000</v>
      </c>
      <c r="H8" s="15">
        <v>600000</v>
      </c>
      <c r="I8" s="15"/>
      <c r="J8" s="15"/>
      <c r="K8" s="15"/>
      <c r="L8" s="15"/>
      <c r="M8" s="16"/>
      <c r="N8" s="17">
        <f t="shared" ref="N8:N12" si="1">SUM(G8:M8)</f>
        <v>1100000</v>
      </c>
      <c r="O8" s="17">
        <f>+N8</f>
        <v>1100000</v>
      </c>
    </row>
    <row r="9" spans="1:17" ht="17.25" customHeight="1">
      <c r="B9" s="1" t="s">
        <v>89</v>
      </c>
      <c r="C9" s="36" t="s">
        <v>86</v>
      </c>
      <c r="D9" s="1" t="s">
        <v>87</v>
      </c>
      <c r="E9" s="17" t="s">
        <v>90</v>
      </c>
      <c r="F9" s="17"/>
      <c r="G9" s="15"/>
      <c r="H9" s="18">
        <v>1800000</v>
      </c>
      <c r="J9" s="15"/>
      <c r="K9" s="15"/>
      <c r="L9" s="15"/>
      <c r="M9" s="16"/>
      <c r="N9" s="17">
        <f t="shared" si="1"/>
        <v>1800000</v>
      </c>
      <c r="O9" s="17">
        <f t="shared" ref="O9:O12" si="2">+N9</f>
        <v>1800000</v>
      </c>
    </row>
    <row r="10" spans="1:17" ht="17.25" customHeight="1">
      <c r="B10" s="1" t="s">
        <v>91</v>
      </c>
      <c r="C10" s="36" t="s">
        <v>86</v>
      </c>
      <c r="D10" s="1" t="s">
        <v>92</v>
      </c>
      <c r="E10" s="17" t="s">
        <v>93</v>
      </c>
      <c r="F10" s="17"/>
      <c r="G10" s="15"/>
      <c r="H10" s="15"/>
      <c r="I10" s="15">
        <v>500000</v>
      </c>
      <c r="J10" s="15">
        <v>1070000</v>
      </c>
      <c r="K10" s="15">
        <v>2900000</v>
      </c>
      <c r="L10" s="15"/>
      <c r="M10" s="16"/>
      <c r="N10" s="17">
        <f t="shared" si="1"/>
        <v>4470000</v>
      </c>
      <c r="O10" s="17">
        <f t="shared" si="2"/>
        <v>4470000</v>
      </c>
    </row>
    <row r="11" spans="1:17" ht="17.25" customHeight="1">
      <c r="B11" s="1" t="s">
        <v>94</v>
      </c>
      <c r="C11" s="36" t="s">
        <v>86</v>
      </c>
      <c r="D11" s="1" t="s">
        <v>95</v>
      </c>
      <c r="E11" s="17" t="s">
        <v>96</v>
      </c>
      <c r="F11" s="17"/>
      <c r="G11" s="15">
        <v>50000</v>
      </c>
      <c r="H11" s="15">
        <v>75000</v>
      </c>
      <c r="I11" s="15"/>
      <c r="J11" s="15"/>
      <c r="K11" s="15"/>
      <c r="M11" s="16"/>
      <c r="N11" s="17">
        <f>SUM(G11:M11)</f>
        <v>125000</v>
      </c>
      <c r="O11" s="17">
        <f>+N11</f>
        <v>125000</v>
      </c>
      <c r="Q11" s="50"/>
    </row>
    <row r="12" spans="1:17" ht="17.25" customHeight="1">
      <c r="B12" s="1" t="s">
        <v>94</v>
      </c>
      <c r="C12" s="36" t="s">
        <v>86</v>
      </c>
      <c r="D12" s="1" t="s">
        <v>97</v>
      </c>
      <c r="E12" s="17" t="s">
        <v>98</v>
      </c>
      <c r="F12" s="17"/>
      <c r="G12" s="15"/>
      <c r="H12" s="15">
        <v>3500000</v>
      </c>
      <c r="K12" s="15"/>
      <c r="L12" s="15"/>
      <c r="M12" s="16"/>
      <c r="N12" s="17">
        <f t="shared" si="1"/>
        <v>3500000</v>
      </c>
      <c r="O12" s="17">
        <f t="shared" si="2"/>
        <v>3500000</v>
      </c>
    </row>
    <row r="13" spans="1:17" ht="17.25" customHeight="1">
      <c r="B13" s="1" t="s">
        <v>99</v>
      </c>
      <c r="C13" s="36" t="s">
        <v>86</v>
      </c>
      <c r="D13" s="1" t="s">
        <v>100</v>
      </c>
      <c r="E13" s="17" t="s">
        <v>101</v>
      </c>
      <c r="F13" s="17"/>
      <c r="G13" s="15"/>
      <c r="H13" s="15">
        <v>3600000</v>
      </c>
      <c r="I13" s="15">
        <v>4300000</v>
      </c>
      <c r="J13" s="15">
        <v>6700000</v>
      </c>
      <c r="L13" s="15"/>
      <c r="M13" s="16"/>
      <c r="N13" s="17">
        <f>SUM(G13:M13)</f>
        <v>14600000</v>
      </c>
      <c r="O13" s="17">
        <f>+N13</f>
        <v>14600000</v>
      </c>
    </row>
    <row r="14" spans="1:17" ht="17.25" customHeight="1">
      <c r="B14" s="1" t="s">
        <v>99</v>
      </c>
      <c r="C14" s="36" t="s">
        <v>86</v>
      </c>
      <c r="D14" s="1" t="s">
        <v>102</v>
      </c>
      <c r="E14" s="17" t="s">
        <v>103</v>
      </c>
      <c r="F14" s="17" t="s">
        <v>104</v>
      </c>
      <c r="G14" s="15"/>
      <c r="H14" s="15"/>
      <c r="I14" s="15"/>
      <c r="J14" s="15">
        <v>2500000</v>
      </c>
      <c r="K14" s="15"/>
      <c r="M14" s="16"/>
      <c r="N14" s="17">
        <f>SUM(G14:M14)</f>
        <v>2500000</v>
      </c>
      <c r="O14" s="17">
        <f>+N14</f>
        <v>2500000</v>
      </c>
    </row>
    <row r="15" spans="1:17" ht="17.25" customHeight="1">
      <c r="B15" s="1" t="s">
        <v>99</v>
      </c>
      <c r="C15" s="36" t="s">
        <v>86</v>
      </c>
      <c r="D15" s="1" t="s">
        <v>95</v>
      </c>
      <c r="E15" s="17" t="s">
        <v>96</v>
      </c>
      <c r="F15" s="17"/>
      <c r="G15" s="15"/>
      <c r="H15" s="15"/>
      <c r="I15" s="15">
        <v>125000</v>
      </c>
      <c r="J15" s="15">
        <v>150000</v>
      </c>
      <c r="K15" s="15"/>
      <c r="M15" s="16"/>
      <c r="N15" s="17">
        <f>SUM(G15:M15)</f>
        <v>275000</v>
      </c>
      <c r="O15" s="17">
        <f>+N15</f>
        <v>275000</v>
      </c>
      <c r="Q15" s="50"/>
    </row>
    <row r="16" spans="1:17" ht="17.25" customHeight="1">
      <c r="B16" s="1" t="s">
        <v>99</v>
      </c>
      <c r="C16" s="36" t="s">
        <v>86</v>
      </c>
      <c r="D16" s="1" t="s">
        <v>105</v>
      </c>
      <c r="E16" s="17" t="s">
        <v>106</v>
      </c>
      <c r="F16" s="17"/>
      <c r="G16" s="15"/>
      <c r="H16" s="15">
        <v>500000</v>
      </c>
      <c r="L16" s="15"/>
      <c r="M16" s="16"/>
      <c r="N16" s="17">
        <f t="shared" ref="N16:N22" si="3">SUM(G16:M16)</f>
        <v>500000</v>
      </c>
      <c r="O16" s="17">
        <v>500000</v>
      </c>
      <c r="P16" s="17"/>
    </row>
    <row r="17" spans="1:17" ht="17.25" customHeight="1">
      <c r="B17" s="1" t="s">
        <v>99</v>
      </c>
      <c r="C17" s="36" t="s">
        <v>86</v>
      </c>
      <c r="D17" s="1" t="s">
        <v>107</v>
      </c>
      <c r="E17" s="17" t="s">
        <v>108</v>
      </c>
      <c r="F17" s="17"/>
      <c r="G17" s="15"/>
      <c r="H17" s="15"/>
      <c r="I17" s="15">
        <v>10000</v>
      </c>
      <c r="J17" s="15">
        <v>10000</v>
      </c>
      <c r="K17" s="15">
        <v>10000</v>
      </c>
      <c r="L17" s="15"/>
      <c r="M17" s="16"/>
      <c r="N17" s="17">
        <f t="shared" si="3"/>
        <v>30000</v>
      </c>
      <c r="O17" s="17"/>
      <c r="P17" s="17">
        <f>+N17</f>
        <v>30000</v>
      </c>
    </row>
    <row r="18" spans="1:17" ht="17.25" customHeight="1">
      <c r="B18" s="1" t="s">
        <v>99</v>
      </c>
      <c r="C18" s="36" t="s">
        <v>86</v>
      </c>
      <c r="D18" s="1" t="s">
        <v>109</v>
      </c>
      <c r="E18" s="38" t="s">
        <v>110</v>
      </c>
      <c r="F18" s="17"/>
      <c r="G18" s="15"/>
      <c r="H18" s="15">
        <f>3000000*0.4</f>
        <v>1200000</v>
      </c>
      <c r="I18" s="15">
        <f>3000000*0.3</f>
        <v>900000</v>
      </c>
      <c r="J18" s="15">
        <f>3000000*0.3</f>
        <v>900000</v>
      </c>
      <c r="K18" s="15"/>
      <c r="L18" s="15"/>
      <c r="M18" s="16"/>
      <c r="N18" s="17">
        <f t="shared" si="3"/>
        <v>3000000</v>
      </c>
      <c r="O18" s="17"/>
      <c r="P18" s="17">
        <f>+N18</f>
        <v>3000000</v>
      </c>
    </row>
    <row r="19" spans="1:17" ht="17.25" customHeight="1">
      <c r="B19" s="1" t="s">
        <v>111</v>
      </c>
      <c r="C19" s="36" t="s">
        <v>86</v>
      </c>
      <c r="D19" s="1" t="s">
        <v>95</v>
      </c>
      <c r="E19" s="17" t="s">
        <v>96</v>
      </c>
      <c r="F19" s="17"/>
      <c r="G19" s="15"/>
      <c r="H19" s="15"/>
      <c r="I19" s="15"/>
      <c r="J19" s="15"/>
      <c r="K19" s="15">
        <v>50000</v>
      </c>
      <c r="M19" s="16"/>
      <c r="N19" s="17">
        <f>SUM(G19:M19)</f>
        <v>50000</v>
      </c>
      <c r="O19" s="17">
        <f>+N19</f>
        <v>50000</v>
      </c>
      <c r="Q19" s="50"/>
    </row>
    <row r="20" spans="1:17" ht="17.25" customHeight="1">
      <c r="B20" s="1" t="s">
        <v>111</v>
      </c>
      <c r="C20" s="36" t="s">
        <v>86</v>
      </c>
      <c r="D20" s="1" t="s">
        <v>112</v>
      </c>
      <c r="E20" s="17" t="s">
        <v>113</v>
      </c>
      <c r="F20" s="17"/>
      <c r="G20" s="15"/>
      <c r="H20" s="15"/>
      <c r="I20" s="15"/>
      <c r="J20" s="15"/>
      <c r="K20" s="15"/>
      <c r="L20" s="15">
        <v>400000</v>
      </c>
      <c r="M20" s="16"/>
      <c r="N20" s="17">
        <f t="shared" si="3"/>
        <v>400000</v>
      </c>
      <c r="O20" s="17"/>
      <c r="P20" s="17">
        <f>+N20</f>
        <v>400000</v>
      </c>
    </row>
    <row r="21" spans="1:17" ht="17.25" customHeight="1">
      <c r="B21" s="1" t="s">
        <v>114</v>
      </c>
      <c r="G21" s="15"/>
      <c r="H21" s="15"/>
      <c r="I21" s="15"/>
      <c r="J21" s="15"/>
      <c r="K21" s="15"/>
      <c r="L21" s="15"/>
      <c r="M21" s="16"/>
      <c r="N21" s="17">
        <f t="shared" si="3"/>
        <v>0</v>
      </c>
    </row>
    <row r="22" spans="1:17" ht="17.25" customHeight="1">
      <c r="G22" s="15"/>
      <c r="H22" s="15"/>
      <c r="I22" s="15"/>
      <c r="J22" s="15"/>
      <c r="K22" s="15"/>
      <c r="L22" s="15"/>
      <c r="M22" s="16"/>
      <c r="N22" s="17">
        <f t="shared" si="3"/>
        <v>0</v>
      </c>
    </row>
    <row r="23" spans="1:17" ht="17.25" customHeight="1">
      <c r="B23" s="19" t="s">
        <v>115</v>
      </c>
      <c r="C23" s="19"/>
      <c r="D23" s="20"/>
      <c r="E23" s="20"/>
      <c r="F23" s="20"/>
      <c r="G23" s="15"/>
      <c r="H23" s="15"/>
      <c r="I23" s="15"/>
      <c r="J23" s="15"/>
      <c r="K23" s="15"/>
      <c r="L23" s="15"/>
      <c r="M23" s="16"/>
      <c r="N23" s="17"/>
    </row>
    <row r="24" spans="1:17" ht="17.25" customHeight="1">
      <c r="B24" s="1" t="s">
        <v>99</v>
      </c>
      <c r="C24" s="36" t="s">
        <v>86</v>
      </c>
      <c r="D24" s="1" t="s">
        <v>116</v>
      </c>
      <c r="E24" s="10" t="s">
        <v>117</v>
      </c>
      <c r="F24" s="10"/>
      <c r="G24" s="15">
        <v>-500000</v>
      </c>
      <c r="H24" s="15">
        <v>0</v>
      </c>
      <c r="I24" s="15"/>
      <c r="J24" s="15">
        <v>0</v>
      </c>
      <c r="K24" s="15">
        <v>0</v>
      </c>
      <c r="L24" s="15">
        <v>0</v>
      </c>
      <c r="M24" s="16"/>
      <c r="N24" s="17">
        <f>SUM(G24:L24)</f>
        <v>-500000</v>
      </c>
      <c r="O24" s="17">
        <v>-500000</v>
      </c>
      <c r="P24" s="17"/>
    </row>
    <row r="25" spans="1:17" ht="17.25" customHeight="1">
      <c r="B25" s="10" t="s">
        <v>118</v>
      </c>
      <c r="C25" s="36" t="s">
        <v>86</v>
      </c>
      <c r="D25" s="10" t="s">
        <v>119</v>
      </c>
      <c r="E25" s="10" t="s">
        <v>120</v>
      </c>
      <c r="F25" s="10"/>
      <c r="G25" s="15">
        <v>0</v>
      </c>
      <c r="H25" s="15">
        <v>-600000</v>
      </c>
      <c r="I25" s="15">
        <f>+H25</f>
        <v>-600000</v>
      </c>
      <c r="J25" s="15">
        <f>+I25</f>
        <v>-600000</v>
      </c>
      <c r="K25" s="15">
        <v>0</v>
      </c>
      <c r="L25" s="15"/>
      <c r="M25" s="16"/>
      <c r="N25" s="17">
        <f>SUM(G25:L25)</f>
        <v>-1800000</v>
      </c>
      <c r="O25" s="17">
        <f>N25</f>
        <v>-1800000</v>
      </c>
      <c r="P25" s="17">
        <v>0</v>
      </c>
    </row>
    <row r="26" spans="1:17" ht="17.25" customHeight="1">
      <c r="B26" s="10" t="s">
        <v>118</v>
      </c>
      <c r="C26" s="36" t="s">
        <v>86</v>
      </c>
      <c r="D26" s="10" t="s">
        <v>119</v>
      </c>
      <c r="E26" s="10" t="s">
        <v>120</v>
      </c>
      <c r="F26" s="10"/>
      <c r="G26" s="15"/>
      <c r="H26" s="15"/>
      <c r="I26" s="15">
        <v>-50000</v>
      </c>
      <c r="J26" s="15"/>
      <c r="K26" s="15"/>
      <c r="L26" s="15"/>
      <c r="M26" s="16"/>
      <c r="N26" s="17">
        <f>SUM(G26:L26)</f>
        <v>-50000</v>
      </c>
      <c r="O26" s="17">
        <f>N26</f>
        <v>-50000</v>
      </c>
      <c r="P26" s="17">
        <v>0</v>
      </c>
    </row>
    <row r="27" spans="1:17" ht="17.25" customHeight="1" thickBot="1">
      <c r="B27" s="21" t="s">
        <v>121</v>
      </c>
      <c r="C27" s="21"/>
      <c r="D27" s="21"/>
      <c r="E27" s="21"/>
      <c r="F27" s="21"/>
      <c r="G27" s="22">
        <f t="shared" ref="G27:H27" si="4">SUM(G8:G26)</f>
        <v>50000</v>
      </c>
      <c r="H27" s="22">
        <f t="shared" si="4"/>
        <v>10675000</v>
      </c>
      <c r="I27" s="22">
        <f>SUM(I8:I26)</f>
        <v>5185000</v>
      </c>
      <c r="J27" s="22">
        <f t="shared" ref="J27:N27" si="5">SUM(J8:J26)</f>
        <v>10730000</v>
      </c>
      <c r="K27" s="22">
        <f t="shared" si="5"/>
        <v>2960000</v>
      </c>
      <c r="L27" s="22">
        <f t="shared" si="5"/>
        <v>400000</v>
      </c>
      <c r="M27" s="22"/>
      <c r="N27" s="22">
        <f t="shared" si="5"/>
        <v>30000000</v>
      </c>
      <c r="O27" s="22">
        <f t="shared" ref="O27" si="6">SUM(O8:O26)</f>
        <v>26570000</v>
      </c>
      <c r="P27" s="22">
        <f t="shared" ref="P27" si="7">SUM(P8:P26)</f>
        <v>3430000</v>
      </c>
    </row>
    <row r="28" spans="1:17" ht="17.25" customHeight="1" thickTop="1">
      <c r="B28" s="9"/>
      <c r="C28" s="9"/>
      <c r="D28" s="9"/>
      <c r="E28" s="9"/>
      <c r="F28" s="9"/>
      <c r="G28" s="23"/>
      <c r="H28" s="23"/>
      <c r="I28" s="23"/>
      <c r="J28" s="23"/>
      <c r="K28" s="23"/>
      <c r="L28" s="23"/>
      <c r="M28" s="23"/>
      <c r="N28" s="23"/>
      <c r="O28" s="17"/>
      <c r="P28" s="17"/>
    </row>
    <row r="29" spans="1:17" ht="17.25" customHeight="1">
      <c r="A29" t="s">
        <v>122</v>
      </c>
      <c r="B29" t="s">
        <v>99</v>
      </c>
      <c r="C29" t="s">
        <v>86</v>
      </c>
      <c r="D29" t="s">
        <v>123</v>
      </c>
      <c r="E29" t="s">
        <v>124</v>
      </c>
      <c r="F29" s="9"/>
      <c r="G29" s="23">
        <v>-50000</v>
      </c>
      <c r="H29" s="23">
        <v>-10675000</v>
      </c>
      <c r="I29" s="23">
        <v>-5185000</v>
      </c>
      <c r="J29" s="23">
        <v>-10730000</v>
      </c>
      <c r="K29" s="23">
        <v>-2960000</v>
      </c>
      <c r="L29" s="23">
        <v>-400000</v>
      </c>
      <c r="M29" s="23"/>
      <c r="N29" s="23"/>
      <c r="O29" s="17"/>
      <c r="P29" s="17"/>
    </row>
    <row r="30" spans="1:17" ht="17.25" customHeight="1">
      <c r="B30" s="9"/>
      <c r="C30" s="9"/>
      <c r="D30" s="9"/>
      <c r="E30" s="9"/>
      <c r="F30" s="9"/>
      <c r="G30" s="23"/>
      <c r="H30" s="23"/>
      <c r="I30" s="23"/>
      <c r="J30" s="23"/>
      <c r="K30" s="23"/>
      <c r="L30" s="23"/>
      <c r="M30" s="23"/>
      <c r="N30" s="23"/>
      <c r="O30" s="17"/>
      <c r="P30" s="17"/>
    </row>
    <row r="31" spans="1:17" ht="17.25" customHeight="1">
      <c r="B31" s="9"/>
      <c r="C31" t="s">
        <v>125</v>
      </c>
      <c r="D31" s="9"/>
      <c r="E31" s="9"/>
      <c r="F31" s="9"/>
      <c r="G31" s="23">
        <f t="shared" ref="G31:L31" si="8">G27+G29</f>
        <v>0</v>
      </c>
      <c r="H31" s="23">
        <f t="shared" si="8"/>
        <v>0</v>
      </c>
      <c r="I31" s="23">
        <f t="shared" si="8"/>
        <v>0</v>
      </c>
      <c r="J31" s="23">
        <f t="shared" si="8"/>
        <v>0</v>
      </c>
      <c r="K31" s="23">
        <f t="shared" si="8"/>
        <v>0</v>
      </c>
      <c r="L31" s="23">
        <f t="shared" si="8"/>
        <v>0</v>
      </c>
      <c r="M31" s="23"/>
      <c r="N31" s="23"/>
      <c r="O31" s="17"/>
      <c r="P31" s="17"/>
    </row>
    <row r="32" spans="1:17" ht="17.25" customHeight="1">
      <c r="B32" s="9"/>
      <c r="C32" s="9"/>
      <c r="D32" s="9"/>
      <c r="E32" s="9"/>
      <c r="F32" s="9"/>
      <c r="G32" s="23"/>
      <c r="H32" s="23"/>
      <c r="I32" s="23"/>
      <c r="J32" s="23"/>
      <c r="K32" s="23"/>
      <c r="L32" s="23"/>
      <c r="M32" s="23"/>
      <c r="N32" s="23"/>
      <c r="O32" s="17"/>
      <c r="P32" s="17"/>
    </row>
    <row r="33" spans="1:16" ht="17.25" customHeight="1">
      <c r="B33" s="9"/>
      <c r="C33" s="9"/>
      <c r="D33" s="9"/>
      <c r="E33" s="9"/>
      <c r="F33" s="9" t="s">
        <v>126</v>
      </c>
      <c r="G33" s="9"/>
      <c r="H33" s="9"/>
      <c r="I33" s="9"/>
      <c r="J33" s="9"/>
      <c r="K33" s="9"/>
      <c r="L33" s="9"/>
      <c r="M33" s="10"/>
      <c r="N33" s="23"/>
      <c r="O33" s="17"/>
      <c r="P33" s="17"/>
    </row>
    <row r="34" spans="1:16" ht="17.25" customHeight="1">
      <c r="B34" s="9"/>
      <c r="C34" s="9"/>
      <c r="D34" s="9"/>
      <c r="E34" s="9"/>
      <c r="G34" s="10"/>
      <c r="H34" s="10"/>
      <c r="I34" s="10"/>
      <c r="J34" s="10"/>
      <c r="K34" s="10"/>
      <c r="L34" s="10"/>
      <c r="M34" s="10"/>
      <c r="N34" s="23"/>
      <c r="O34" s="17"/>
      <c r="P34" s="17"/>
    </row>
    <row r="35" spans="1:16" ht="17.25" customHeight="1">
      <c r="B35" s="9"/>
      <c r="C35" s="9"/>
      <c r="D35" s="9"/>
      <c r="E35" s="9"/>
      <c r="F35" s="12" t="s">
        <v>77</v>
      </c>
      <c r="G35" s="12">
        <v>2026</v>
      </c>
      <c r="H35" s="12">
        <v>2027</v>
      </c>
      <c r="I35" s="12">
        <v>2028</v>
      </c>
      <c r="J35" s="12">
        <v>2029</v>
      </c>
      <c r="K35" s="12">
        <v>2030</v>
      </c>
      <c r="L35" s="12">
        <v>2031</v>
      </c>
      <c r="M35" s="12" t="s">
        <v>78</v>
      </c>
      <c r="N35" s="23"/>
      <c r="O35" s="17"/>
      <c r="P35" s="17"/>
    </row>
    <row r="36" spans="1:16" ht="17.25" customHeight="1">
      <c r="B36" s="9"/>
      <c r="C36" s="9"/>
      <c r="D36" s="9"/>
      <c r="E36" s="9"/>
      <c r="F36" s="10" t="s">
        <v>127</v>
      </c>
      <c r="G36" s="24">
        <f>SUM(G8:G16)</f>
        <v>550000</v>
      </c>
      <c r="H36" s="24">
        <f>SUM(H8:H20)</f>
        <v>11275000</v>
      </c>
      <c r="I36" s="24">
        <f>SUM(I8:I20)</f>
        <v>5835000</v>
      </c>
      <c r="J36" s="24">
        <f t="shared" ref="J36:L36" si="9">SUM(J8:J20)</f>
        <v>11330000</v>
      </c>
      <c r="K36" s="24">
        <f t="shared" si="9"/>
        <v>2960000</v>
      </c>
      <c r="L36" s="24">
        <f t="shared" si="9"/>
        <v>400000</v>
      </c>
      <c r="M36" s="25">
        <f>SUM(G36:L36)</f>
        <v>32350000</v>
      </c>
      <c r="N36" s="23"/>
      <c r="O36" s="17"/>
      <c r="P36" s="17"/>
    </row>
    <row r="37" spans="1:16" ht="17.25" customHeight="1">
      <c r="B37" s="9"/>
      <c r="C37" s="9"/>
      <c r="D37" s="9"/>
      <c r="E37" s="9"/>
      <c r="F37" s="10" t="s">
        <v>128</v>
      </c>
      <c r="G37" s="24">
        <f>G24+G25+G26</f>
        <v>-500000</v>
      </c>
      <c r="H37" s="24">
        <f t="shared" ref="H37:L37" si="10">H24+H25+H26</f>
        <v>-600000</v>
      </c>
      <c r="I37" s="24">
        <f t="shared" si="10"/>
        <v>-650000</v>
      </c>
      <c r="J37" s="24">
        <f t="shared" si="10"/>
        <v>-600000</v>
      </c>
      <c r="K37" s="24">
        <f t="shared" si="10"/>
        <v>0</v>
      </c>
      <c r="L37" s="24">
        <f t="shared" si="10"/>
        <v>0</v>
      </c>
      <c r="M37" s="25">
        <f>SUM(G37:L37)</f>
        <v>-2350000</v>
      </c>
      <c r="N37" s="23"/>
      <c r="O37" s="17"/>
      <c r="P37" s="17"/>
    </row>
    <row r="38" spans="1:16" ht="17.25" customHeight="1">
      <c r="B38" s="9"/>
      <c r="C38" s="9"/>
      <c r="D38" s="9"/>
      <c r="E38" s="9"/>
      <c r="F38" s="21" t="s">
        <v>125</v>
      </c>
      <c r="G38" s="26">
        <f>SUM(G36:G37)</f>
        <v>50000</v>
      </c>
      <c r="H38" s="26">
        <f t="shared" ref="H38:M38" si="11">SUM(H36:H37)</f>
        <v>10675000</v>
      </c>
      <c r="I38" s="26">
        <f t="shared" si="11"/>
        <v>5185000</v>
      </c>
      <c r="J38" s="26">
        <f t="shared" si="11"/>
        <v>10730000</v>
      </c>
      <c r="K38" s="26">
        <f t="shared" si="11"/>
        <v>2960000</v>
      </c>
      <c r="L38" s="26">
        <f t="shared" si="11"/>
        <v>400000</v>
      </c>
      <c r="M38" s="26">
        <f t="shared" si="11"/>
        <v>30000000</v>
      </c>
      <c r="N38" s="23"/>
      <c r="O38" s="17"/>
      <c r="P38" s="17"/>
    </row>
    <row r="39" spans="1:16" ht="17.25" customHeight="1">
      <c r="B39" s="9"/>
      <c r="C39" s="9"/>
      <c r="D39" s="9"/>
      <c r="E39" s="9"/>
      <c r="F39" s="10"/>
      <c r="G39" s="10"/>
      <c r="H39" s="10"/>
      <c r="I39" s="10"/>
      <c r="J39" s="10"/>
      <c r="K39" s="10"/>
      <c r="L39" s="10"/>
      <c r="N39" s="23"/>
      <c r="O39" s="17"/>
      <c r="P39" s="17"/>
    </row>
    <row r="40" spans="1:16" ht="17.25" customHeight="1">
      <c r="B40" s="9"/>
      <c r="C40" s="9"/>
      <c r="D40" s="9"/>
      <c r="E40" s="9"/>
      <c r="F40" s="9"/>
      <c r="G40" s="23"/>
      <c r="H40" s="23"/>
      <c r="I40" s="23"/>
      <c r="J40" s="23"/>
      <c r="K40" s="23"/>
      <c r="L40" s="23"/>
      <c r="M40" s="23"/>
      <c r="N40" s="23"/>
      <c r="O40" s="17"/>
      <c r="P40" s="17"/>
    </row>
    <row r="41" spans="1:16" ht="17.25" customHeight="1">
      <c r="A41" s="7" t="s">
        <v>129</v>
      </c>
      <c r="B41" s="9"/>
      <c r="C41" s="9"/>
      <c r="D41" s="9"/>
      <c r="E41" s="9"/>
      <c r="F41" s="9"/>
      <c r="G41" s="23"/>
      <c r="H41" s="23"/>
      <c r="I41" s="23"/>
      <c r="J41" s="23"/>
      <c r="K41" s="23"/>
      <c r="L41" s="23"/>
      <c r="M41" s="23"/>
      <c r="N41" s="23"/>
      <c r="O41" s="17"/>
      <c r="P41" s="17"/>
    </row>
    <row r="42" spans="1:16" ht="17.25" customHeight="1"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</row>
    <row r="43" spans="1:16" ht="17.25" customHeight="1">
      <c r="B43" s="10"/>
      <c r="C43" s="10"/>
      <c r="D43" s="10"/>
      <c r="E43" s="27" t="s">
        <v>130</v>
      </c>
      <c r="F43" s="28" t="s">
        <v>131</v>
      </c>
      <c r="G43" s="29">
        <f>G8+G15+G24+G11</f>
        <v>50000</v>
      </c>
      <c r="H43" s="29">
        <f>SUM(H8:H16)+H25</f>
        <v>9475000</v>
      </c>
      <c r="I43" s="29">
        <f>+I10+I12+I13+I15+I25+I26</f>
        <v>4275000</v>
      </c>
      <c r="J43" s="29">
        <f>+J13+J15+J10+J25</f>
        <v>7320000</v>
      </c>
      <c r="K43" s="29">
        <f>K10+K15+K19</f>
        <v>2950000</v>
      </c>
      <c r="L43" s="29"/>
      <c r="M43" s="27"/>
      <c r="N43" s="30">
        <f>SUM(G43:M43)</f>
        <v>24070000</v>
      </c>
    </row>
    <row r="44" spans="1:16" ht="17.25" customHeight="1">
      <c r="B44" s="10"/>
      <c r="C44" s="10"/>
      <c r="D44" s="10"/>
      <c r="E44" s="27" t="s">
        <v>39</v>
      </c>
      <c r="F44" s="28" t="s">
        <v>132</v>
      </c>
      <c r="G44" s="27"/>
      <c r="H44" s="29"/>
      <c r="I44" s="27"/>
      <c r="J44" s="29">
        <f>J14</f>
        <v>2500000</v>
      </c>
      <c r="K44" s="27"/>
      <c r="L44" s="29"/>
      <c r="M44" s="27"/>
      <c r="N44" s="30">
        <f>SUM(G44:M44)</f>
        <v>2500000</v>
      </c>
    </row>
    <row r="45" spans="1:16" ht="17.25" customHeight="1"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31">
        <f>SUM(N43:N44)</f>
        <v>26570000</v>
      </c>
      <c r="O45" s="1" t="s">
        <v>133</v>
      </c>
    </row>
    <row r="46" spans="1:16" ht="17.25" customHeight="1"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</row>
    <row r="47" spans="1:16"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</row>
  </sheetData>
  <phoneticPr fontId="2" type="noConversion"/>
  <pageMargins left="0.7" right="0.7" top="0.75" bottom="0.75" header="0.3" footer="0.3"/>
  <pageSetup paperSize="9" orientation="portrait" verticalDpi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DBCDF-B4AC-494F-A2EB-A31FCDF38E21}">
  <sheetPr>
    <tabColor rgb="FFFFFF00"/>
  </sheetPr>
  <dimension ref="A1:L19"/>
  <sheetViews>
    <sheetView workbookViewId="0">
      <selection activeCell="C3" sqref="C3"/>
    </sheetView>
  </sheetViews>
  <sheetFormatPr defaultRowHeight="15"/>
  <cols>
    <col min="1" max="1" width="14.85546875" customWidth="1"/>
    <col min="2" max="2" width="24.5703125" bestFit="1" customWidth="1"/>
    <col min="3" max="3" width="24.5703125" customWidth="1"/>
    <col min="4" max="4" width="27.7109375" bestFit="1" customWidth="1"/>
    <col min="6" max="6" width="14.42578125" bestFit="1" customWidth="1"/>
    <col min="7" max="9" width="11.85546875" bestFit="1" customWidth="1"/>
    <col min="11" max="11" width="10.85546875" customWidth="1"/>
    <col min="12" max="12" width="10.42578125" bestFit="1" customWidth="1"/>
  </cols>
  <sheetData>
    <row r="1" spans="1:12" ht="20.25">
      <c r="A1" s="6" t="s">
        <v>0</v>
      </c>
    </row>
    <row r="3" spans="1:12" ht="18">
      <c r="A3" s="7" t="s">
        <v>134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8">
      <c r="A4" s="7"/>
      <c r="B4" s="1"/>
      <c r="C4" s="1"/>
      <c r="D4" s="1"/>
      <c r="E4" s="1"/>
      <c r="F4" s="1"/>
      <c r="G4" s="1"/>
      <c r="H4" s="1"/>
      <c r="I4" s="1"/>
      <c r="J4" s="1"/>
      <c r="K4" s="35" t="s">
        <v>76</v>
      </c>
      <c r="L4" s="36"/>
    </row>
    <row r="5" spans="1:12">
      <c r="A5" s="11" t="s">
        <v>77</v>
      </c>
      <c r="B5" s="1"/>
      <c r="C5" s="34" t="s">
        <v>4</v>
      </c>
      <c r="D5" s="32" t="s">
        <v>84</v>
      </c>
      <c r="E5" s="1"/>
      <c r="F5" s="14">
        <v>2027</v>
      </c>
      <c r="G5" s="14">
        <v>2028</v>
      </c>
      <c r="H5" s="14">
        <v>2029</v>
      </c>
      <c r="I5" s="14">
        <v>2030</v>
      </c>
      <c r="J5" s="1"/>
      <c r="K5" s="36" t="s">
        <v>79</v>
      </c>
      <c r="L5" s="36" t="s">
        <v>80</v>
      </c>
    </row>
    <row r="6" spans="1:12">
      <c r="A6" s="1"/>
      <c r="B6" s="1" t="s">
        <v>105</v>
      </c>
      <c r="C6" s="35" t="s">
        <v>135</v>
      </c>
      <c r="D6" s="10" t="s">
        <v>106</v>
      </c>
      <c r="E6" s="17"/>
      <c r="F6" s="15">
        <v>1000000</v>
      </c>
      <c r="G6" s="1"/>
      <c r="H6" s="1"/>
      <c r="I6" s="1"/>
      <c r="J6" s="1"/>
      <c r="K6" s="37"/>
      <c r="L6" s="37" t="s">
        <v>136</v>
      </c>
    </row>
    <row r="7" spans="1:12">
      <c r="A7" s="1"/>
      <c r="B7" s="1" t="s">
        <v>137</v>
      </c>
      <c r="C7" s="35" t="s">
        <v>138</v>
      </c>
      <c r="D7" s="10" t="s">
        <v>139</v>
      </c>
      <c r="E7" s="1"/>
      <c r="F7" s="17">
        <f>-F6</f>
        <v>-1000000</v>
      </c>
      <c r="G7" s="1"/>
      <c r="H7" s="1"/>
      <c r="I7" s="1"/>
      <c r="J7" s="1"/>
      <c r="K7" s="37"/>
      <c r="L7" s="37" t="s">
        <v>136</v>
      </c>
    </row>
    <row r="8" spans="1:12">
      <c r="A8" s="1"/>
      <c r="B8" s="1"/>
      <c r="C8" s="36"/>
      <c r="D8" s="10"/>
      <c r="E8" s="1"/>
      <c r="F8" s="17"/>
      <c r="G8" s="1"/>
      <c r="H8" s="1"/>
      <c r="I8" s="1"/>
      <c r="J8" s="1"/>
      <c r="K8" s="37"/>
      <c r="L8" s="37"/>
    </row>
    <row r="9" spans="1:12">
      <c r="A9" s="1"/>
      <c r="B9" s="1" t="s">
        <v>140</v>
      </c>
      <c r="C9" s="36" t="s">
        <v>141</v>
      </c>
      <c r="D9" s="51" t="s">
        <v>142</v>
      </c>
      <c r="E9" s="1"/>
      <c r="F9" s="17"/>
      <c r="G9" s="17">
        <v>450</v>
      </c>
      <c r="H9" s="17">
        <v>450</v>
      </c>
      <c r="I9" s="17">
        <v>900</v>
      </c>
      <c r="J9" s="1"/>
      <c r="K9" s="37"/>
      <c r="L9" s="37" t="s">
        <v>136</v>
      </c>
    </row>
    <row r="10" spans="1:12">
      <c r="A10" s="1"/>
      <c r="B10" s="1" t="s">
        <v>140</v>
      </c>
      <c r="C10" s="36" t="s">
        <v>141</v>
      </c>
      <c r="D10" s="10" t="s">
        <v>143</v>
      </c>
      <c r="E10" s="1"/>
      <c r="F10" s="17"/>
      <c r="G10" s="17">
        <v>-450</v>
      </c>
      <c r="H10" s="17">
        <v>-450</v>
      </c>
      <c r="I10" s="17">
        <v>-900</v>
      </c>
      <c r="J10" s="1"/>
      <c r="K10" s="37"/>
      <c r="L10" s="37" t="s">
        <v>136</v>
      </c>
    </row>
    <row r="11" spans="1:12">
      <c r="A11" s="1"/>
      <c r="B11" s="1" t="s">
        <v>144</v>
      </c>
      <c r="C11" s="36" t="s">
        <v>145</v>
      </c>
      <c r="D11" s="10" t="s">
        <v>146</v>
      </c>
      <c r="E11" s="1"/>
      <c r="F11" s="17"/>
      <c r="G11" s="17">
        <v>450</v>
      </c>
      <c r="H11" s="17">
        <v>450</v>
      </c>
      <c r="I11" s="17">
        <v>900</v>
      </c>
      <c r="J11" s="1"/>
      <c r="K11" s="37"/>
      <c r="L11" s="37" t="s">
        <v>136</v>
      </c>
    </row>
    <row r="12" spans="1:12">
      <c r="A12" s="1"/>
      <c r="B12" s="1" t="s">
        <v>144</v>
      </c>
      <c r="C12" s="36" t="s">
        <v>145</v>
      </c>
      <c r="D12" s="10" t="s">
        <v>147</v>
      </c>
      <c r="E12" s="1"/>
      <c r="F12" s="17"/>
      <c r="G12" s="1"/>
      <c r="H12" s="1"/>
      <c r="I12" s="1"/>
      <c r="J12" s="1"/>
      <c r="K12" s="37"/>
      <c r="L12" s="37" t="s">
        <v>136</v>
      </c>
    </row>
    <row r="13" spans="1:12">
      <c r="A13" s="1"/>
      <c r="B13" s="1" t="s">
        <v>137</v>
      </c>
      <c r="C13" s="36" t="s">
        <v>148</v>
      </c>
      <c r="D13" s="10" t="s">
        <v>139</v>
      </c>
      <c r="E13" s="1"/>
      <c r="F13" s="17"/>
      <c r="G13" s="17">
        <v>-450</v>
      </c>
      <c r="H13" s="17">
        <v>-450</v>
      </c>
      <c r="I13" s="17">
        <v>-900</v>
      </c>
      <c r="J13" s="1"/>
      <c r="K13" s="37"/>
      <c r="L13" s="37" t="s">
        <v>136</v>
      </c>
    </row>
    <row r="14" spans="1:12">
      <c r="A14" s="1"/>
      <c r="B14" s="1"/>
      <c r="C14" s="36"/>
      <c r="D14" s="1"/>
      <c r="E14" s="1"/>
      <c r="F14" s="1"/>
      <c r="G14" s="1"/>
      <c r="H14" s="1"/>
      <c r="I14" s="1"/>
      <c r="J14" s="1"/>
      <c r="K14" s="37"/>
      <c r="L14" s="37"/>
    </row>
    <row r="15" spans="1:12">
      <c r="A15" s="1" t="s">
        <v>94</v>
      </c>
      <c r="B15" s="1" t="s">
        <v>95</v>
      </c>
      <c r="C15" s="35" t="s">
        <v>149</v>
      </c>
      <c r="D15" s="1" t="s">
        <v>96</v>
      </c>
      <c r="E15" s="24"/>
      <c r="F15" s="24">
        <v>25000</v>
      </c>
      <c r="G15" s="24"/>
      <c r="H15" s="24"/>
      <c r="I15" s="24"/>
      <c r="J15" s="24"/>
      <c r="K15" s="37" t="s">
        <v>136</v>
      </c>
      <c r="L15" s="37"/>
    </row>
    <row r="16" spans="1:12">
      <c r="A16" s="1" t="s">
        <v>99</v>
      </c>
      <c r="B16" s="1" t="s">
        <v>95</v>
      </c>
      <c r="C16" s="35" t="s">
        <v>149</v>
      </c>
      <c r="D16" s="1" t="s">
        <v>96</v>
      </c>
      <c r="E16" s="24"/>
      <c r="F16" s="24"/>
      <c r="G16" s="24"/>
      <c r="H16" s="24">
        <v>25000</v>
      </c>
      <c r="I16" s="24"/>
      <c r="J16" s="24"/>
      <c r="K16" s="37" t="s">
        <v>136</v>
      </c>
      <c r="L16" s="37"/>
    </row>
    <row r="17" spans="1:12">
      <c r="A17" s="1"/>
      <c r="B17" s="1" t="s">
        <v>95</v>
      </c>
      <c r="C17" s="35" t="s">
        <v>150</v>
      </c>
      <c r="D17" s="1" t="s">
        <v>151</v>
      </c>
      <c r="F17" s="24">
        <v>-25000</v>
      </c>
      <c r="G17" s="24"/>
      <c r="H17" s="24"/>
      <c r="K17" s="37" t="s">
        <v>136</v>
      </c>
      <c r="L17" s="37"/>
    </row>
    <row r="18" spans="1:12">
      <c r="A18" s="1"/>
      <c r="B18" s="1" t="s">
        <v>95</v>
      </c>
      <c r="C18" s="35" t="s">
        <v>150</v>
      </c>
      <c r="D18" s="1" t="s">
        <v>151</v>
      </c>
      <c r="H18" s="24">
        <v>-25000</v>
      </c>
      <c r="K18" s="37" t="s">
        <v>136</v>
      </c>
      <c r="L18" s="37"/>
    </row>
    <row r="19" spans="1:12">
      <c r="F19" s="52">
        <f>SUM(F6:F18)</f>
        <v>0</v>
      </c>
      <c r="G19" s="52">
        <f>SUM(G9:G18)</f>
        <v>0</v>
      </c>
      <c r="H19" s="52">
        <f>SUM(H9:H18)</f>
        <v>0</v>
      </c>
      <c r="I19" s="52">
        <f>SUM(I9:I18)</f>
        <v>0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F7D7C-E9E9-4870-A860-E9B6768705B3}">
  <sheetPr>
    <tabColor rgb="FFFFFF00"/>
  </sheetPr>
  <dimension ref="A1:Q40"/>
  <sheetViews>
    <sheetView tabSelected="1" zoomScale="70" zoomScaleNormal="70" workbookViewId="0">
      <selection activeCell="B23" sqref="B23"/>
    </sheetView>
  </sheetViews>
  <sheetFormatPr defaultColWidth="9.140625" defaultRowHeight="14.25"/>
  <cols>
    <col min="1" max="1" width="26.7109375" style="1" bestFit="1" customWidth="1"/>
    <col min="2" max="2" width="21" style="1" bestFit="1" customWidth="1"/>
    <col min="3" max="3" width="27.42578125" style="1" bestFit="1" customWidth="1"/>
    <col min="4" max="4" width="28.28515625" style="1" bestFit="1" customWidth="1"/>
    <col min="5" max="5" width="36.140625" style="1" bestFit="1" customWidth="1"/>
    <col min="6" max="6" width="33.28515625" style="1" bestFit="1" customWidth="1"/>
    <col min="7" max="7" width="13.140625" style="1" bestFit="1" customWidth="1"/>
    <col min="8" max="8" width="18.140625" style="1" bestFit="1" customWidth="1"/>
    <col min="9" max="9" width="16.7109375" style="1" bestFit="1" customWidth="1"/>
    <col min="10" max="10" width="18.140625" style="1" bestFit="1" customWidth="1"/>
    <col min="11" max="11" width="17.140625" style="1" bestFit="1" customWidth="1"/>
    <col min="12" max="12" width="14.5703125" style="1" bestFit="1" customWidth="1"/>
    <col min="13" max="13" width="17.140625" style="1" bestFit="1" customWidth="1"/>
    <col min="14" max="14" width="16.85546875" style="1" bestFit="1" customWidth="1"/>
    <col min="15" max="15" width="17.28515625" style="1" bestFit="1" customWidth="1"/>
    <col min="16" max="16" width="15.7109375" style="1" bestFit="1" customWidth="1"/>
    <col min="17" max="17" width="14.28515625" style="1" bestFit="1" customWidth="1"/>
    <col min="18" max="16384" width="9.140625" style="1"/>
  </cols>
  <sheetData>
    <row r="1" spans="1:17" ht="20.25">
      <c r="A1" s="6" t="s">
        <v>0</v>
      </c>
    </row>
    <row r="4" spans="1:17" ht="17.25" customHeight="1">
      <c r="A4" s="7" t="s">
        <v>99</v>
      </c>
      <c r="B4" s="8"/>
      <c r="C4" s="8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7" ht="17.25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O5" s="1" t="s">
        <v>76</v>
      </c>
    </row>
    <row r="6" spans="1:17" ht="17.25" customHeight="1">
      <c r="B6" s="11" t="s">
        <v>77</v>
      </c>
      <c r="C6" s="11"/>
      <c r="D6" s="12"/>
      <c r="E6" s="12"/>
      <c r="F6" s="12"/>
      <c r="G6" s="13">
        <v>2026</v>
      </c>
      <c r="H6" s="13">
        <f>+G6+1</f>
        <v>2027</v>
      </c>
      <c r="I6" s="13">
        <f>+H6+1</f>
        <v>2028</v>
      </c>
      <c r="J6" s="13">
        <f>+I6+1</f>
        <v>2029</v>
      </c>
      <c r="K6" s="13">
        <f>+J6+1</f>
        <v>2030</v>
      </c>
      <c r="L6" s="13">
        <f>+K6+1</f>
        <v>2031</v>
      </c>
      <c r="N6" s="12" t="s">
        <v>78</v>
      </c>
      <c r="O6" s="1" t="s">
        <v>79</v>
      </c>
      <c r="P6" s="1" t="s">
        <v>80</v>
      </c>
    </row>
    <row r="7" spans="1:17" ht="17.25" customHeight="1">
      <c r="B7" s="9" t="s">
        <v>81</v>
      </c>
      <c r="C7" s="9" t="s">
        <v>82</v>
      </c>
      <c r="D7" s="14" t="s">
        <v>83</v>
      </c>
      <c r="E7" s="9" t="s">
        <v>84</v>
      </c>
      <c r="F7" s="10"/>
      <c r="G7" s="15"/>
      <c r="H7" s="15"/>
      <c r="I7" s="15"/>
      <c r="J7" s="15"/>
      <c r="K7" s="15"/>
      <c r="L7" s="15"/>
      <c r="M7" s="16"/>
    </row>
    <row r="8" spans="1:17" ht="17.25" customHeight="1">
      <c r="B8" s="1" t="s">
        <v>85</v>
      </c>
      <c r="C8" s="36" t="s">
        <v>86</v>
      </c>
      <c r="D8" s="1" t="s">
        <v>87</v>
      </c>
      <c r="E8" s="17" t="s">
        <v>88</v>
      </c>
      <c r="F8" s="17"/>
      <c r="G8" s="15">
        <v>550000</v>
      </c>
      <c r="H8" s="15">
        <v>550000</v>
      </c>
      <c r="I8" s="15"/>
      <c r="J8" s="15"/>
      <c r="K8" s="15"/>
      <c r="L8" s="15"/>
      <c r="M8" s="16"/>
      <c r="N8" s="17">
        <f t="shared" ref="N8:N22" si="0">SUM(G8:M8)</f>
        <v>1100000</v>
      </c>
      <c r="O8" s="17">
        <f t="shared" ref="O8:O15" si="1">+N8</f>
        <v>1100000</v>
      </c>
    </row>
    <row r="9" spans="1:17" ht="17.25" customHeight="1">
      <c r="B9" s="1" t="s">
        <v>89</v>
      </c>
      <c r="C9" s="36" t="s">
        <v>86</v>
      </c>
      <c r="D9" s="1" t="s">
        <v>87</v>
      </c>
      <c r="E9" s="17" t="s">
        <v>90</v>
      </c>
      <c r="F9" s="17"/>
      <c r="G9" s="15"/>
      <c r="H9" s="18">
        <v>1650000</v>
      </c>
      <c r="I9" s="1">
        <v>50000</v>
      </c>
      <c r="J9" s="15"/>
      <c r="K9" s="15"/>
      <c r="L9" s="15"/>
      <c r="M9" s="16"/>
      <c r="N9" s="17">
        <f t="shared" si="0"/>
        <v>1700000</v>
      </c>
      <c r="O9" s="17">
        <f t="shared" si="1"/>
        <v>1700000</v>
      </c>
    </row>
    <row r="10" spans="1:17" ht="17.25" customHeight="1">
      <c r="B10" s="1" t="s">
        <v>91</v>
      </c>
      <c r="C10" s="36" t="s">
        <v>86</v>
      </c>
      <c r="D10" s="1" t="s">
        <v>92</v>
      </c>
      <c r="E10" s="17" t="s">
        <v>93</v>
      </c>
      <c r="F10" s="17"/>
      <c r="G10" s="15"/>
      <c r="H10" s="15"/>
      <c r="I10" s="15">
        <v>450000</v>
      </c>
      <c r="J10" s="15">
        <v>1100000</v>
      </c>
      <c r="K10" s="15">
        <v>3200000</v>
      </c>
      <c r="L10" s="15"/>
      <c r="M10" s="16"/>
      <c r="N10" s="17">
        <f t="shared" si="0"/>
        <v>4750000</v>
      </c>
      <c r="O10" s="17">
        <f t="shared" si="1"/>
        <v>4750000</v>
      </c>
    </row>
    <row r="11" spans="1:17" ht="17.25" customHeight="1">
      <c r="B11" s="1" t="s">
        <v>94</v>
      </c>
      <c r="C11" s="36" t="s">
        <v>86</v>
      </c>
      <c r="D11" s="1" t="s">
        <v>95</v>
      </c>
      <c r="E11" s="17" t="s">
        <v>96</v>
      </c>
      <c r="F11" s="17"/>
      <c r="G11" s="15">
        <v>65000</v>
      </c>
      <c r="H11" s="15">
        <v>75000</v>
      </c>
      <c r="I11" s="15"/>
      <c r="J11" s="15"/>
      <c r="K11" s="15"/>
      <c r="M11" s="16"/>
      <c r="N11" s="17">
        <f t="shared" si="0"/>
        <v>140000</v>
      </c>
      <c r="O11" s="17">
        <f t="shared" si="1"/>
        <v>140000</v>
      </c>
      <c r="Q11" s="50"/>
    </row>
    <row r="12" spans="1:17" ht="17.25" customHeight="1">
      <c r="B12" s="1" t="s">
        <v>94</v>
      </c>
      <c r="C12" s="36" t="s">
        <v>86</v>
      </c>
      <c r="D12" s="1" t="s">
        <v>97</v>
      </c>
      <c r="E12" s="17" t="s">
        <v>98</v>
      </c>
      <c r="F12" s="17"/>
      <c r="G12" s="15"/>
      <c r="H12" s="15">
        <v>3400000</v>
      </c>
      <c r="K12" s="15"/>
      <c r="L12" s="15"/>
      <c r="M12" s="16"/>
      <c r="N12" s="17">
        <f t="shared" si="0"/>
        <v>3400000</v>
      </c>
      <c r="O12" s="17">
        <f t="shared" si="1"/>
        <v>3400000</v>
      </c>
    </row>
    <row r="13" spans="1:17" ht="17.25" customHeight="1">
      <c r="B13" s="1" t="s">
        <v>99</v>
      </c>
      <c r="C13" s="36" t="s">
        <v>86</v>
      </c>
      <c r="D13" s="1" t="s">
        <v>100</v>
      </c>
      <c r="E13" s="17" t="s">
        <v>101</v>
      </c>
      <c r="F13" s="17"/>
      <c r="G13" s="15"/>
      <c r="H13" s="15">
        <v>3600000</v>
      </c>
      <c r="I13" s="15">
        <v>4655000</v>
      </c>
      <c r="J13" s="15">
        <v>6650000</v>
      </c>
      <c r="L13" s="15"/>
      <c r="M13" s="16"/>
      <c r="N13" s="17">
        <f t="shared" si="0"/>
        <v>14905000</v>
      </c>
      <c r="O13" s="17">
        <f t="shared" si="1"/>
        <v>14905000</v>
      </c>
    </row>
    <row r="14" spans="1:17" ht="17.25" customHeight="1">
      <c r="B14" s="1" t="s">
        <v>99</v>
      </c>
      <c r="C14" s="36" t="s">
        <v>86</v>
      </c>
      <c r="D14" s="1" t="s">
        <v>102</v>
      </c>
      <c r="E14" s="17" t="s">
        <v>103</v>
      </c>
      <c r="F14" s="17" t="s">
        <v>104</v>
      </c>
      <c r="G14" s="15"/>
      <c r="H14" s="15"/>
      <c r="I14" s="15"/>
      <c r="J14" s="15">
        <v>2450000</v>
      </c>
      <c r="K14" s="15"/>
      <c r="M14" s="16"/>
      <c r="N14" s="17">
        <f t="shared" si="0"/>
        <v>2450000</v>
      </c>
      <c r="O14" s="17">
        <f t="shared" si="1"/>
        <v>2450000</v>
      </c>
    </row>
    <row r="15" spans="1:17" ht="17.25" customHeight="1">
      <c r="B15" s="1" t="s">
        <v>99</v>
      </c>
      <c r="C15" s="36" t="s">
        <v>86</v>
      </c>
      <c r="D15" s="1" t="s">
        <v>95</v>
      </c>
      <c r="E15" s="17" t="s">
        <v>96</v>
      </c>
      <c r="F15" s="17"/>
      <c r="G15" s="15"/>
      <c r="H15" s="15"/>
      <c r="I15" s="15">
        <v>175000</v>
      </c>
      <c r="J15" s="15">
        <v>200000</v>
      </c>
      <c r="K15" s="15"/>
      <c r="M15" s="16"/>
      <c r="N15" s="17">
        <f t="shared" si="0"/>
        <v>375000</v>
      </c>
      <c r="O15" s="17">
        <f t="shared" si="1"/>
        <v>375000</v>
      </c>
      <c r="Q15" s="50"/>
    </row>
    <row r="16" spans="1:17" ht="17.25" customHeight="1">
      <c r="B16" s="1" t="s">
        <v>99</v>
      </c>
      <c r="C16" s="36" t="s">
        <v>86</v>
      </c>
      <c r="D16" s="1" t="s">
        <v>105</v>
      </c>
      <c r="E16" s="17" t="s">
        <v>106</v>
      </c>
      <c r="F16" s="17"/>
      <c r="G16" s="15"/>
      <c r="H16" s="15">
        <v>550000</v>
      </c>
      <c r="L16" s="15"/>
      <c r="M16" s="16"/>
      <c r="N16" s="17">
        <f t="shared" si="0"/>
        <v>550000</v>
      </c>
      <c r="O16" s="17">
        <v>500000</v>
      </c>
      <c r="P16" s="17"/>
    </row>
    <row r="17" spans="1:17" ht="17.25" customHeight="1">
      <c r="B17" s="1" t="s">
        <v>99</v>
      </c>
      <c r="C17" s="36" t="s">
        <v>86</v>
      </c>
      <c r="D17" s="1" t="s">
        <v>107</v>
      </c>
      <c r="E17" s="17" t="s">
        <v>108</v>
      </c>
      <c r="F17" s="17"/>
      <c r="G17" s="15"/>
      <c r="H17" s="15"/>
      <c r="I17" s="15">
        <v>9000</v>
      </c>
      <c r="J17" s="15">
        <v>22000</v>
      </c>
      <c r="K17" s="15">
        <v>23000</v>
      </c>
      <c r="L17" s="15"/>
      <c r="M17" s="16"/>
      <c r="N17" s="17">
        <f t="shared" si="0"/>
        <v>54000</v>
      </c>
      <c r="O17" s="17"/>
      <c r="P17" s="17">
        <f>+N17</f>
        <v>54000</v>
      </c>
    </row>
    <row r="18" spans="1:17" ht="17.25" customHeight="1">
      <c r="B18" s="1" t="s">
        <v>99</v>
      </c>
      <c r="C18" s="36" t="s">
        <v>86</v>
      </c>
      <c r="D18" s="1" t="s">
        <v>109</v>
      </c>
      <c r="E18" s="17" t="s">
        <v>110</v>
      </c>
      <c r="F18" s="17"/>
      <c r="G18" s="15"/>
      <c r="H18" s="15">
        <f>3000000*0.4</f>
        <v>1200000</v>
      </c>
      <c r="I18" s="15">
        <f>3000000*0.3</f>
        <v>900000</v>
      </c>
      <c r="J18" s="15">
        <f>3000000*0.3</f>
        <v>900000</v>
      </c>
      <c r="K18" s="15"/>
      <c r="L18" s="15"/>
      <c r="M18" s="16"/>
      <c r="N18" s="17">
        <f t="shared" si="0"/>
        <v>3000000</v>
      </c>
      <c r="O18" s="17"/>
      <c r="P18" s="17">
        <f>+N18</f>
        <v>3000000</v>
      </c>
    </row>
    <row r="19" spans="1:17" ht="17.25" customHeight="1">
      <c r="B19" s="1" t="s">
        <v>111</v>
      </c>
      <c r="C19" s="36" t="s">
        <v>86</v>
      </c>
      <c r="D19" s="1" t="s">
        <v>95</v>
      </c>
      <c r="E19" s="17" t="s">
        <v>96</v>
      </c>
      <c r="F19" s="17"/>
      <c r="G19" s="15"/>
      <c r="H19" s="15"/>
      <c r="I19" s="15"/>
      <c r="J19" s="15"/>
      <c r="K19" s="15">
        <v>67000</v>
      </c>
      <c r="M19" s="16"/>
      <c r="N19" s="17">
        <f t="shared" si="0"/>
        <v>67000</v>
      </c>
      <c r="O19" s="17">
        <f>+N19</f>
        <v>67000</v>
      </c>
      <c r="Q19" s="50"/>
    </row>
    <row r="20" spans="1:17" ht="17.25" customHeight="1">
      <c r="B20" s="1" t="s">
        <v>111</v>
      </c>
      <c r="C20" s="36" t="s">
        <v>86</v>
      </c>
      <c r="D20" s="1" t="s">
        <v>112</v>
      </c>
      <c r="E20" s="17" t="s">
        <v>113</v>
      </c>
      <c r="F20" s="17"/>
      <c r="G20" s="15"/>
      <c r="H20" s="15"/>
      <c r="I20" s="15"/>
      <c r="J20" s="15"/>
      <c r="K20" s="15"/>
      <c r="L20" s="15">
        <v>400000</v>
      </c>
      <c r="M20" s="16"/>
      <c r="N20" s="17">
        <f t="shared" si="0"/>
        <v>400000</v>
      </c>
      <c r="O20" s="17"/>
      <c r="P20" s="17">
        <f>+N20</f>
        <v>400000</v>
      </c>
    </row>
    <row r="21" spans="1:17" ht="17.25" customHeight="1">
      <c r="B21" s="1" t="s">
        <v>114</v>
      </c>
      <c r="G21" s="15"/>
      <c r="H21" s="15"/>
      <c r="I21" s="15"/>
      <c r="J21" s="15"/>
      <c r="K21" s="15"/>
      <c r="L21" s="15"/>
      <c r="M21" s="16"/>
      <c r="N21" s="17">
        <f t="shared" si="0"/>
        <v>0</v>
      </c>
    </row>
    <row r="22" spans="1:17" ht="17.25" customHeight="1">
      <c r="G22" s="15"/>
      <c r="H22" s="15"/>
      <c r="I22" s="15"/>
      <c r="J22" s="15"/>
      <c r="K22" s="15"/>
      <c r="L22" s="15"/>
      <c r="M22" s="16"/>
      <c r="N22" s="17">
        <f t="shared" si="0"/>
        <v>0</v>
      </c>
    </row>
    <row r="23" spans="1:17" ht="17.25" customHeight="1">
      <c r="B23" s="19" t="s">
        <v>115</v>
      </c>
      <c r="C23" s="19"/>
      <c r="D23" s="20"/>
      <c r="E23" s="20"/>
      <c r="F23" s="20"/>
      <c r="G23" s="15"/>
      <c r="H23" s="15"/>
      <c r="I23" s="15"/>
      <c r="J23" s="15"/>
      <c r="K23" s="15"/>
      <c r="L23" s="15"/>
      <c r="M23" s="16"/>
      <c r="N23" s="17"/>
    </row>
    <row r="24" spans="1:17" ht="17.25" customHeight="1">
      <c r="B24" s="1" t="s">
        <v>99</v>
      </c>
      <c r="C24" s="36" t="s">
        <v>86</v>
      </c>
      <c r="D24" s="1" t="s">
        <v>116</v>
      </c>
      <c r="E24" s="10" t="s">
        <v>117</v>
      </c>
      <c r="F24" s="10"/>
      <c r="G24" s="15">
        <v>-500000</v>
      </c>
      <c r="H24" s="15">
        <v>0</v>
      </c>
      <c r="I24" s="15"/>
      <c r="J24" s="15">
        <v>0</v>
      </c>
      <c r="K24" s="15">
        <v>0</v>
      </c>
      <c r="L24" s="15">
        <v>0</v>
      </c>
      <c r="M24" s="16"/>
      <c r="N24" s="17">
        <f>SUM(G24:L24)</f>
        <v>-500000</v>
      </c>
      <c r="O24" s="17">
        <v>-500000</v>
      </c>
      <c r="P24" s="17"/>
    </row>
    <row r="25" spans="1:17" ht="17.25" customHeight="1">
      <c r="B25" s="10" t="s">
        <v>118</v>
      </c>
      <c r="C25" s="36" t="s">
        <v>86</v>
      </c>
      <c r="D25" s="10" t="s">
        <v>119</v>
      </c>
      <c r="E25" s="10" t="s">
        <v>120</v>
      </c>
      <c r="F25" s="10"/>
      <c r="G25" s="15">
        <v>0</v>
      </c>
      <c r="H25" s="15">
        <v>-600000</v>
      </c>
      <c r="I25" s="15">
        <f>+H25</f>
        <v>-600000</v>
      </c>
      <c r="J25" s="15">
        <f>+I25</f>
        <v>-600000</v>
      </c>
      <c r="K25" s="15">
        <v>0</v>
      </c>
      <c r="L25" s="15"/>
      <c r="M25" s="16"/>
      <c r="N25" s="17">
        <f>SUM(G25:L25)</f>
        <v>-1800000</v>
      </c>
      <c r="O25" s="17">
        <f>N25</f>
        <v>-1800000</v>
      </c>
      <c r="P25" s="17">
        <v>0</v>
      </c>
    </row>
    <row r="26" spans="1:17" ht="17.25" customHeight="1">
      <c r="B26" s="10" t="s">
        <v>118</v>
      </c>
      <c r="C26" s="36" t="s">
        <v>86</v>
      </c>
      <c r="D26" s="10" t="s">
        <v>119</v>
      </c>
      <c r="E26" s="10" t="s">
        <v>120</v>
      </c>
      <c r="F26" s="10"/>
      <c r="G26" s="15"/>
      <c r="H26" s="15"/>
      <c r="I26" s="15">
        <v>-50000</v>
      </c>
      <c r="J26" s="15"/>
      <c r="K26" s="15"/>
      <c r="L26" s="15"/>
      <c r="M26" s="16"/>
      <c r="N26" s="17">
        <f>SUM(G26:L26)</f>
        <v>-50000</v>
      </c>
      <c r="O26" s="17">
        <f>N26</f>
        <v>-50000</v>
      </c>
      <c r="P26" s="17">
        <v>0</v>
      </c>
    </row>
    <row r="27" spans="1:17" ht="17.25" customHeight="1" thickBot="1">
      <c r="B27" s="21" t="s">
        <v>121</v>
      </c>
      <c r="C27" s="21"/>
      <c r="D27" s="21"/>
      <c r="E27" s="21"/>
      <c r="F27" s="21"/>
      <c r="G27" s="22">
        <f t="shared" ref="G27:L27" si="2">SUM(G8:G26)</f>
        <v>115000</v>
      </c>
      <c r="H27" s="22">
        <f t="shared" si="2"/>
        <v>10425000</v>
      </c>
      <c r="I27" s="22">
        <f t="shared" si="2"/>
        <v>5589000</v>
      </c>
      <c r="J27" s="22">
        <f t="shared" si="2"/>
        <v>10722000</v>
      </c>
      <c r="K27" s="22">
        <f t="shared" si="2"/>
        <v>3290000</v>
      </c>
      <c r="L27" s="22">
        <f t="shared" si="2"/>
        <v>400000</v>
      </c>
      <c r="M27" s="22"/>
      <c r="N27" s="22">
        <f>SUM(N8:N26)</f>
        <v>30541000</v>
      </c>
      <c r="O27" s="22">
        <f>SUM(O8:O26)</f>
        <v>27037000</v>
      </c>
      <c r="P27" s="22">
        <f>SUM(P8:P26)</f>
        <v>3454000</v>
      </c>
    </row>
    <row r="28" spans="1:17" ht="17.25" customHeight="1" thickTop="1">
      <c r="B28" s="9"/>
      <c r="C28" s="9"/>
      <c r="D28" s="9"/>
      <c r="E28" s="9"/>
      <c r="F28" s="9"/>
      <c r="G28" s="16"/>
      <c r="H28" s="16"/>
      <c r="I28" s="16"/>
      <c r="J28" s="16"/>
      <c r="K28" s="16"/>
      <c r="L28" s="16"/>
      <c r="M28" s="16"/>
      <c r="N28" s="16"/>
      <c r="O28" s="17"/>
      <c r="P28" s="17"/>
    </row>
    <row r="29" spans="1:17" ht="17.25" customHeight="1">
      <c r="A29" s="7" t="s">
        <v>152</v>
      </c>
      <c r="B29" s="10" t="s">
        <v>99</v>
      </c>
      <c r="C29" s="36" t="s">
        <v>86</v>
      </c>
      <c r="D29" s="10" t="s">
        <v>123</v>
      </c>
      <c r="E29" s="10" t="s">
        <v>124</v>
      </c>
      <c r="F29" s="9"/>
      <c r="G29" s="16">
        <v>-50000</v>
      </c>
      <c r="H29" s="16">
        <v>-10675000</v>
      </c>
      <c r="I29" s="16">
        <v>-5185000</v>
      </c>
      <c r="J29" s="16">
        <v>-10730000</v>
      </c>
      <c r="K29" s="16">
        <v>-2960000</v>
      </c>
      <c r="L29" s="16">
        <v>-400000</v>
      </c>
      <c r="M29" s="16"/>
      <c r="N29" s="16"/>
      <c r="O29" s="17"/>
      <c r="P29" s="17"/>
    </row>
    <row r="30" spans="1:17" ht="17.25" customHeight="1">
      <c r="B30" s="9"/>
      <c r="C30" s="9"/>
      <c r="D30" s="9"/>
      <c r="E30" s="9"/>
      <c r="F30" s="9"/>
      <c r="G30" s="16"/>
      <c r="H30" s="16"/>
      <c r="I30" s="16"/>
      <c r="J30" s="16"/>
      <c r="K30" s="16"/>
      <c r="L30" s="16"/>
      <c r="M30" s="16"/>
      <c r="N30" s="16"/>
      <c r="O30" s="17"/>
      <c r="P30" s="17"/>
    </row>
    <row r="31" spans="1:17" ht="17.25" customHeight="1">
      <c r="B31" s="9"/>
      <c r="C31" s="10" t="s">
        <v>125</v>
      </c>
      <c r="D31" s="9"/>
      <c r="E31" s="9"/>
      <c r="F31" s="9"/>
      <c r="G31" s="16">
        <f t="shared" ref="G31:L31" si="3">G27+G29</f>
        <v>65000</v>
      </c>
      <c r="H31" s="16">
        <f t="shared" si="3"/>
        <v>-250000</v>
      </c>
      <c r="I31" s="16">
        <f t="shared" si="3"/>
        <v>404000</v>
      </c>
      <c r="J31" s="16">
        <f t="shared" si="3"/>
        <v>-8000</v>
      </c>
      <c r="K31" s="16">
        <f t="shared" si="3"/>
        <v>330000</v>
      </c>
      <c r="L31" s="16">
        <f t="shared" si="3"/>
        <v>0</v>
      </c>
      <c r="M31" s="16"/>
      <c r="N31" s="16"/>
      <c r="O31" s="17"/>
      <c r="P31" s="17"/>
    </row>
    <row r="32" spans="1:17" ht="17.25" customHeight="1">
      <c r="B32" s="9"/>
      <c r="C32" s="9"/>
      <c r="D32" s="9"/>
      <c r="E32" s="9"/>
      <c r="F32" s="9"/>
      <c r="G32" s="16"/>
      <c r="H32" s="16"/>
      <c r="I32" s="16"/>
      <c r="J32" s="16"/>
      <c r="K32" s="16"/>
      <c r="L32" s="16"/>
      <c r="M32" s="16"/>
      <c r="N32" s="16"/>
      <c r="O32" s="17"/>
      <c r="P32" s="17"/>
    </row>
    <row r="33" spans="2:16" ht="17.25" customHeight="1">
      <c r="B33" s="9"/>
      <c r="C33" s="9"/>
      <c r="D33" s="9"/>
      <c r="E33" s="9"/>
      <c r="F33" s="9" t="s">
        <v>126</v>
      </c>
      <c r="G33" s="9"/>
      <c r="H33" s="9"/>
      <c r="I33" s="9"/>
      <c r="J33" s="9"/>
      <c r="K33" s="9"/>
      <c r="L33" s="9"/>
      <c r="M33" s="10"/>
      <c r="N33" s="16"/>
      <c r="O33" s="17"/>
      <c r="P33" s="17"/>
    </row>
    <row r="34" spans="2:16" ht="17.25" customHeight="1">
      <c r="B34" s="9"/>
      <c r="C34" s="9"/>
      <c r="D34" s="9"/>
      <c r="E34" s="9"/>
      <c r="G34" s="10"/>
      <c r="H34" s="10"/>
      <c r="I34" s="10"/>
      <c r="J34" s="10"/>
      <c r="K34" s="10"/>
      <c r="L34" s="10"/>
      <c r="M34" s="10"/>
      <c r="N34" s="16"/>
      <c r="O34" s="17"/>
      <c r="P34" s="17"/>
    </row>
    <row r="35" spans="2:16" ht="17.25" customHeight="1">
      <c r="B35" s="9"/>
      <c r="C35" s="9"/>
      <c r="D35" s="9"/>
      <c r="E35" s="9"/>
      <c r="F35" s="12" t="s">
        <v>77</v>
      </c>
      <c r="G35" s="12">
        <v>2026</v>
      </c>
      <c r="H35" s="12">
        <v>2027</v>
      </c>
      <c r="I35" s="12">
        <v>2028</v>
      </c>
      <c r="J35" s="12">
        <v>2029</v>
      </c>
      <c r="K35" s="12">
        <v>2030</v>
      </c>
      <c r="L35" s="12">
        <v>2031</v>
      </c>
      <c r="M35" s="12" t="s">
        <v>78</v>
      </c>
      <c r="N35" s="16"/>
      <c r="O35" s="17"/>
      <c r="P35" s="17"/>
    </row>
    <row r="36" spans="2:16" ht="17.25" customHeight="1">
      <c r="B36" s="9"/>
      <c r="C36" s="9"/>
      <c r="D36" s="9"/>
      <c r="E36" s="9"/>
      <c r="F36" s="10" t="s">
        <v>127</v>
      </c>
      <c r="G36" s="24">
        <f>SUM(G8:G16)</f>
        <v>615000</v>
      </c>
      <c r="H36" s="24">
        <f>SUM(H8:H20)</f>
        <v>11025000</v>
      </c>
      <c r="I36" s="24">
        <f>SUM(I8:I20)</f>
        <v>6239000</v>
      </c>
      <c r="J36" s="24">
        <f>SUM(J8:J20)</f>
        <v>11322000</v>
      </c>
      <c r="K36" s="24">
        <f>SUM(K8:K20)</f>
        <v>3290000</v>
      </c>
      <c r="L36" s="24">
        <f>SUM(L8:L20)</f>
        <v>400000</v>
      </c>
      <c r="M36" s="25">
        <f>SUM(G36:L36)</f>
        <v>32891000</v>
      </c>
      <c r="N36" s="16"/>
      <c r="O36" s="17"/>
      <c r="P36" s="17"/>
    </row>
    <row r="37" spans="2:16" ht="17.25" customHeight="1">
      <c r="B37" s="9"/>
      <c r="C37" s="9"/>
      <c r="D37" s="9"/>
      <c r="E37" s="9"/>
      <c r="F37" s="10" t="s">
        <v>128</v>
      </c>
      <c r="G37" s="24">
        <f t="shared" ref="G37:L37" si="4">G24+G25+G26</f>
        <v>-500000</v>
      </c>
      <c r="H37" s="24">
        <f t="shared" si="4"/>
        <v>-600000</v>
      </c>
      <c r="I37" s="24">
        <f t="shared" si="4"/>
        <v>-650000</v>
      </c>
      <c r="J37" s="24">
        <f t="shared" si="4"/>
        <v>-600000</v>
      </c>
      <c r="K37" s="24">
        <f t="shared" si="4"/>
        <v>0</v>
      </c>
      <c r="L37" s="24">
        <f t="shared" si="4"/>
        <v>0</v>
      </c>
      <c r="M37" s="25">
        <f>SUM(G37:L37)</f>
        <v>-2350000</v>
      </c>
      <c r="N37" s="16"/>
      <c r="O37" s="17"/>
      <c r="P37" s="17"/>
    </row>
    <row r="38" spans="2:16" ht="17.25" customHeight="1" thickBot="1">
      <c r="B38" s="9"/>
      <c r="C38" s="9"/>
      <c r="D38" s="9"/>
      <c r="E38" s="9"/>
      <c r="F38" s="21" t="s">
        <v>125</v>
      </c>
      <c r="G38" s="26">
        <f t="shared" ref="G38:M38" si="5">SUM(G36:G37)</f>
        <v>115000</v>
      </c>
      <c r="H38" s="26">
        <f t="shared" si="5"/>
        <v>10425000</v>
      </c>
      <c r="I38" s="26">
        <f t="shared" si="5"/>
        <v>5589000</v>
      </c>
      <c r="J38" s="26">
        <f t="shared" si="5"/>
        <v>10722000</v>
      </c>
      <c r="K38" s="26">
        <f t="shared" si="5"/>
        <v>3290000</v>
      </c>
      <c r="L38" s="26">
        <f t="shared" si="5"/>
        <v>400000</v>
      </c>
      <c r="M38" s="26">
        <f t="shared" si="5"/>
        <v>30541000</v>
      </c>
      <c r="N38" s="16"/>
      <c r="O38" s="17"/>
      <c r="P38" s="17"/>
    </row>
    <row r="39" spans="2:16" ht="17.25" customHeight="1" thickTop="1">
      <c r="B39" s="9"/>
      <c r="C39" s="9"/>
      <c r="D39" s="9"/>
      <c r="E39" s="9"/>
      <c r="F39" s="10"/>
      <c r="G39" s="10"/>
      <c r="H39" s="10"/>
      <c r="I39" s="10"/>
      <c r="J39" s="10"/>
      <c r="K39" s="10"/>
      <c r="L39" s="10"/>
      <c r="N39" s="16"/>
      <c r="O39" s="17"/>
      <c r="P39" s="17"/>
    </row>
    <row r="40" spans="2:16" ht="17.25" customHeight="1">
      <c r="B40" s="9"/>
      <c r="C40" s="9"/>
      <c r="D40" s="9"/>
      <c r="E40" s="9"/>
      <c r="F40" s="9"/>
      <c r="G40" s="16"/>
      <c r="H40" s="16"/>
      <c r="I40" s="16"/>
      <c r="J40" s="16"/>
      <c r="K40" s="16"/>
      <c r="L40" s="16"/>
      <c r="M40" s="16"/>
      <c r="N40" s="16"/>
      <c r="O40" s="17"/>
      <c r="P40" s="17"/>
    </row>
  </sheetData>
  <pageMargins left="0.7" right="0.7" top="0.75" bottom="0.75" header="0.3" footer="0.3"/>
  <pageSetup paperSize="9" orientation="portrait" verticalDpi="0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4d15300-d2e6-4b0c-8098-41ffb86d5191">
      <Terms xmlns="http://schemas.microsoft.com/office/infopath/2007/PartnerControls"/>
    </lcf76f155ced4ddcb4097134ff3c332f>
    <TaxCatchAll xmlns="f96a02b6-17f6-48ca-931a-4bdeecbd18c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72B8171B99AB4CBDED05183AE6AF6D" ma:contentTypeVersion="10" ma:contentTypeDescription="Een nieuw document maken." ma:contentTypeScope="" ma:versionID="e14aad6f73dd77b0c2d2ca414873c077">
  <xsd:schema xmlns:xsd="http://www.w3.org/2001/XMLSchema" xmlns:xs="http://www.w3.org/2001/XMLSchema" xmlns:p="http://schemas.microsoft.com/office/2006/metadata/properties" xmlns:ns2="d4d15300-d2e6-4b0c-8098-41ffb86d5191" xmlns:ns3="f96a02b6-17f6-48ca-931a-4bdeecbd18c7" targetNamespace="http://schemas.microsoft.com/office/2006/metadata/properties" ma:root="true" ma:fieldsID="2ced8300bf1217dddc4f07a4faea89e4" ns2:_="" ns3:_="">
    <xsd:import namespace="d4d15300-d2e6-4b0c-8098-41ffb86d5191"/>
    <xsd:import namespace="f96a02b6-17f6-48ca-931a-4bdeecbd18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d15300-d2e6-4b0c-8098-41ffb86d51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bc5d5907-a813-4078-b44d-db30010f70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6a02b6-17f6-48ca-931a-4bdeecbd18c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9c46082-473a-496d-8fe0-1b7a8d2be05c}" ma:internalName="TaxCatchAll" ma:showField="CatchAllData" ma:web="f96a02b6-17f6-48ca-931a-4bdeecbd18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CE3FE4-F432-467E-9FC9-62A12DDCB27F}"/>
</file>

<file path=customXml/itemProps2.xml><?xml version="1.0" encoding="utf-8"?>
<ds:datastoreItem xmlns:ds="http://schemas.openxmlformats.org/officeDocument/2006/customXml" ds:itemID="{2C88E825-E148-452D-9258-49B77F07BB47}"/>
</file>

<file path=customXml/itemProps3.xml><?xml version="1.0" encoding="utf-8"?>
<ds:datastoreItem xmlns:ds="http://schemas.openxmlformats.org/officeDocument/2006/customXml" ds:itemID="{BE9C7CAA-E3DD-4FC2-BC3F-030CCA4171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Reinders, Eduard</dc:creator>
  <cp:keywords/>
  <dc:description/>
  <cp:lastModifiedBy>Anne Muitjens</cp:lastModifiedBy>
  <cp:revision/>
  <dcterms:created xsi:type="dcterms:W3CDTF">2024-08-12T11:06:42Z</dcterms:created>
  <dcterms:modified xsi:type="dcterms:W3CDTF">2026-08-18T07:53:23Z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0x010100FE72B8171B99AB4CBDED05183AE6AF6D</vt:lpwstr>
  </property>
  <property fmtid="{D5CDD505-2E9C-101B-9397-08002B2CF9AE}" pid="3" name="MediaServiceImageTags">
    <vt:lpwstr/>
  </property>
</Properties>
</file>